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Výzvy\SSZT (-63319115-) Oprava zab.zař.na trati Olomouc-Blatec\ZD pro uchazeče\"/>
    </mc:Choice>
  </mc:AlternateContent>
  <bookViews>
    <workbookView xWindow="96" yWindow="420" windowWidth="28536" windowHeight="12456"/>
  </bookViews>
  <sheets>
    <sheet name="Rekapitulace stavby" sheetId="1" r:id="rId1"/>
    <sheet name="PS 01.1 - TZZ AH Olomouc ..." sheetId="2" r:id="rId2"/>
    <sheet name="PS 02.1 - Doplnění SZZ" sheetId="3" r:id="rId3"/>
    <sheet name="PS 02.2 - Oprava RD PZS k..." sheetId="4" r:id="rId4"/>
    <sheet name="PS 03.1 - oprava vnitřní ..." sheetId="5" r:id="rId5"/>
    <sheet name="PS 04.1 - Návěstidla" sheetId="6" r:id="rId6"/>
    <sheet name="VRN - Vedlejší rozpočtové..." sheetId="7" r:id="rId7"/>
    <sheet name="Pokyny pro vyplnění" sheetId="8" r:id="rId8"/>
  </sheets>
  <definedNames>
    <definedName name="_xlnm._FilterDatabase" localSheetId="1" hidden="1">'PS 01.1 - TZZ AH Olomouc ...'!$C$90:$K$217</definedName>
    <definedName name="_xlnm._FilterDatabase" localSheetId="2" hidden="1">'PS 02.1 - Doplnění SZZ'!$C$86:$K$125</definedName>
    <definedName name="_xlnm._FilterDatabase" localSheetId="3" hidden="1">'PS 02.2 - Oprava RD PZS k...'!$C$86:$K$146</definedName>
    <definedName name="_xlnm._FilterDatabase" localSheetId="4" hidden="1">'PS 03.1 - oprava vnitřní ...'!$C$86:$K$154</definedName>
    <definedName name="_xlnm._FilterDatabase" localSheetId="5" hidden="1">'PS 04.1 - Návěstidla'!$C$84:$K$87</definedName>
    <definedName name="_xlnm._FilterDatabase" localSheetId="6" hidden="1">'VRN - Vedlejší rozpočtové...'!$C$79:$K$98</definedName>
    <definedName name="_xlnm.Print_Titles" localSheetId="1">'PS 01.1 - TZZ AH Olomouc ...'!$90:$90</definedName>
    <definedName name="_xlnm.Print_Titles" localSheetId="2">'PS 02.1 - Doplnění SZZ'!$86:$86</definedName>
    <definedName name="_xlnm.Print_Titles" localSheetId="3">'PS 02.2 - Oprava RD PZS k...'!$86:$86</definedName>
    <definedName name="_xlnm.Print_Titles" localSheetId="4">'PS 03.1 - oprava vnitřní ...'!$86:$86</definedName>
    <definedName name="_xlnm.Print_Titles" localSheetId="5">'PS 04.1 - Návěstidla'!$84:$84</definedName>
    <definedName name="_xlnm.Print_Titles" localSheetId="0">'Rekapitulace stavby'!$52:$52</definedName>
    <definedName name="_xlnm.Print_Titles" localSheetId="6">'VRN - Vedlejší rozpočtové...'!$79:$79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1">'PS 01.1 - TZZ AH Olomouc ...'!$C$4:$J$41,'PS 01.1 - TZZ AH Olomouc ...'!$C$47:$J$70,'PS 01.1 - TZZ AH Olomouc ...'!$C$76:$K$217</definedName>
    <definedName name="_xlnm.Print_Area" localSheetId="2">'PS 02.1 - Doplnění SZZ'!$C$4:$J$41,'PS 02.1 - Doplnění SZZ'!$C$47:$J$66,'PS 02.1 - Doplnění SZZ'!$C$72:$K$125</definedName>
    <definedName name="_xlnm.Print_Area" localSheetId="3">'PS 02.2 - Oprava RD PZS k...'!$C$4:$J$41,'PS 02.2 - Oprava RD PZS k...'!$C$47:$J$66,'PS 02.2 - Oprava RD PZS k...'!$C$72:$K$146</definedName>
    <definedName name="_xlnm.Print_Area" localSheetId="4">'PS 03.1 - oprava vnitřní ...'!$C$4:$J$41,'PS 03.1 - oprava vnitřní ...'!$C$47:$J$66,'PS 03.1 - oprava vnitřní ...'!$C$72:$K$154</definedName>
    <definedName name="_xlnm.Print_Area" localSheetId="5">'PS 04.1 - Návěstidla'!$C$4:$J$41,'PS 04.1 - Návěstidla'!$C$47:$J$64,'PS 04.1 - Návěstidla'!$C$70:$K$87</definedName>
    <definedName name="_xlnm.Print_Area" localSheetId="0">'Rekapitulace stavby'!$D$4:$AO$36,'Rekapitulace stavby'!$C$42:$AQ$65</definedName>
    <definedName name="_xlnm.Print_Area" localSheetId="6">'VRN - Vedlejší rozpočtové...'!$C$4:$J$39,'VRN - Vedlejší rozpočtové...'!$C$45:$J$61,'VRN - Vedlejší rozpočtové...'!$C$67:$K$98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4" i="1"/>
  <c r="J35" i="7"/>
  <c r="AX64" i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R95" i="7"/>
  <c r="P95" i="7"/>
  <c r="BK95" i="7"/>
  <c r="J95" i="7"/>
  <c r="BE95" i="7"/>
  <c r="BI93" i="7"/>
  <c r="BH93" i="7"/>
  <c r="BG93" i="7"/>
  <c r="BF93" i="7"/>
  <c r="T93" i="7"/>
  <c r="R93" i="7"/>
  <c r="P93" i="7"/>
  <c r="BK93" i="7"/>
  <c r="J93" i="7"/>
  <c r="BE93" i="7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/>
  <c r="BI90" i="7"/>
  <c r="BH90" i="7"/>
  <c r="BG90" i="7"/>
  <c r="BF90" i="7"/>
  <c r="T90" i="7"/>
  <c r="R90" i="7"/>
  <c r="P90" i="7"/>
  <c r="BK90" i="7"/>
  <c r="J90" i="7"/>
  <c r="BE90" i="7"/>
  <c r="BI88" i="7"/>
  <c r="BH88" i="7"/>
  <c r="BG88" i="7"/>
  <c r="BF88" i="7"/>
  <c r="T88" i="7"/>
  <c r="R88" i="7"/>
  <c r="P88" i="7"/>
  <c r="BK88" i="7"/>
  <c r="J88" i="7"/>
  <c r="BE88" i="7"/>
  <c r="BI87" i="7"/>
  <c r="BH87" i="7"/>
  <c r="BG87" i="7"/>
  <c r="BF87" i="7"/>
  <c r="T87" i="7"/>
  <c r="R87" i="7"/>
  <c r="P87" i="7"/>
  <c r="BK87" i="7"/>
  <c r="J87" i="7"/>
  <c r="BE87" i="7"/>
  <c r="BI86" i="7"/>
  <c r="BH86" i="7"/>
  <c r="BG86" i="7"/>
  <c r="BF86" i="7"/>
  <c r="T86" i="7"/>
  <c r="R86" i="7"/>
  <c r="P86" i="7"/>
  <c r="BK86" i="7"/>
  <c r="J86" i="7"/>
  <c r="BE86" i="7"/>
  <c r="BI85" i="7"/>
  <c r="BH85" i="7"/>
  <c r="BG85" i="7"/>
  <c r="BF85" i="7"/>
  <c r="T85" i="7"/>
  <c r="R85" i="7"/>
  <c r="P85" i="7"/>
  <c r="BK85" i="7"/>
  <c r="J85" i="7"/>
  <c r="BE85" i="7"/>
  <c r="BI84" i="7"/>
  <c r="BH84" i="7"/>
  <c r="BG84" i="7"/>
  <c r="BF84" i="7"/>
  <c r="T84" i="7"/>
  <c r="R84" i="7"/>
  <c r="R81" i="7" s="1"/>
  <c r="R80" i="7" s="1"/>
  <c r="P84" i="7"/>
  <c r="BK84" i="7"/>
  <c r="J84" i="7"/>
  <c r="BE84" i="7"/>
  <c r="BI82" i="7"/>
  <c r="BH82" i="7"/>
  <c r="BG82" i="7"/>
  <c r="F35" i="7"/>
  <c r="BB64" i="1" s="1"/>
  <c r="BF82" i="7"/>
  <c r="T82" i="7"/>
  <c r="T81" i="7" s="1"/>
  <c r="T80" i="7" s="1"/>
  <c r="R82" i="7"/>
  <c r="P82" i="7"/>
  <c r="BK82" i="7"/>
  <c r="J82" i="7"/>
  <c r="BE82" i="7" s="1"/>
  <c r="J77" i="7"/>
  <c r="J76" i="7"/>
  <c r="F76" i="7"/>
  <c r="F74" i="7"/>
  <c r="E72" i="7"/>
  <c r="J55" i="7"/>
  <c r="J54" i="7"/>
  <c r="F54" i="7"/>
  <c r="F52" i="7"/>
  <c r="E50" i="7"/>
  <c r="J18" i="7"/>
  <c r="E18" i="7"/>
  <c r="J17" i="7"/>
  <c r="J12" i="7"/>
  <c r="E7" i="7"/>
  <c r="J39" i="6"/>
  <c r="J38" i="6"/>
  <c r="AY63" i="1" s="1"/>
  <c r="J37" i="6"/>
  <c r="AX63" i="1" s="1"/>
  <c r="BI87" i="6"/>
  <c r="BH87" i="6"/>
  <c r="BG87" i="6"/>
  <c r="BF87" i="6"/>
  <c r="T87" i="6"/>
  <c r="T85" i="6" s="1"/>
  <c r="R87" i="6"/>
  <c r="P87" i="6"/>
  <c r="BK87" i="6"/>
  <c r="J87" i="6"/>
  <c r="BE87" i="6" s="1"/>
  <c r="BI86" i="6"/>
  <c r="BH86" i="6"/>
  <c r="F38" i="6" s="1"/>
  <c r="BC63" i="1" s="1"/>
  <c r="BC62" i="1" s="1"/>
  <c r="AY62" i="1" s="1"/>
  <c r="BG86" i="6"/>
  <c r="BF86" i="6"/>
  <c r="T86" i="6"/>
  <c r="R86" i="6"/>
  <c r="P86" i="6"/>
  <c r="BK86" i="6"/>
  <c r="BK85" i="6" s="1"/>
  <c r="J85" i="6" s="1"/>
  <c r="J86" i="6"/>
  <c r="BE86" i="6" s="1"/>
  <c r="J82" i="6"/>
  <c r="J81" i="6"/>
  <c r="F81" i="6"/>
  <c r="F79" i="6"/>
  <c r="E77" i="6"/>
  <c r="J59" i="6"/>
  <c r="J58" i="6"/>
  <c r="F58" i="6"/>
  <c r="F56" i="6"/>
  <c r="E54" i="6"/>
  <c r="J20" i="6"/>
  <c r="E20" i="6"/>
  <c r="F82" i="6" s="1"/>
  <c r="F59" i="6"/>
  <c r="J19" i="6"/>
  <c r="J14" i="6"/>
  <c r="J79" i="6" s="1"/>
  <c r="E7" i="6"/>
  <c r="E73" i="6"/>
  <c r="E50" i="6"/>
  <c r="J39" i="5"/>
  <c r="J38" i="5"/>
  <c r="AY61" i="1"/>
  <c r="J37" i="5"/>
  <c r="AX61" i="1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BK133" i="5" s="1"/>
  <c r="J133" i="5" s="1"/>
  <c r="J65" i="5" s="1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 s="1"/>
  <c r="BI130" i="5"/>
  <c r="BH130" i="5"/>
  <c r="BG130" i="5"/>
  <c r="BF130" i="5"/>
  <c r="T130" i="5"/>
  <c r="R130" i="5"/>
  <c r="P130" i="5"/>
  <c r="BK130" i="5"/>
  <c r="J130" i="5"/>
  <c r="BE130" i="5" s="1"/>
  <c r="BI129" i="5"/>
  <c r="BH129" i="5"/>
  <c r="BG129" i="5"/>
  <c r="BF129" i="5"/>
  <c r="T129" i="5"/>
  <c r="R129" i="5"/>
  <c r="P129" i="5"/>
  <c r="BK129" i="5"/>
  <c r="J129" i="5"/>
  <c r="BE129" i="5" s="1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 s="1"/>
  <c r="BI126" i="5"/>
  <c r="BH126" i="5"/>
  <c r="BG126" i="5"/>
  <c r="BF126" i="5"/>
  <c r="T126" i="5"/>
  <c r="R126" i="5"/>
  <c r="P126" i="5"/>
  <c r="BK126" i="5"/>
  <c r="J126" i="5"/>
  <c r="BE126" i="5" s="1"/>
  <c r="BI125" i="5"/>
  <c r="BH125" i="5"/>
  <c r="BG125" i="5"/>
  <c r="BF125" i="5"/>
  <c r="T125" i="5"/>
  <c r="R125" i="5"/>
  <c r="P125" i="5"/>
  <c r="BK125" i="5"/>
  <c r="J125" i="5"/>
  <c r="BE125" i="5" s="1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 s="1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 s="1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 s="1"/>
  <c r="BI110" i="5"/>
  <c r="BH110" i="5"/>
  <c r="BG110" i="5"/>
  <c r="BF110" i="5"/>
  <c r="T110" i="5"/>
  <c r="R110" i="5"/>
  <c r="P110" i="5"/>
  <c r="BK110" i="5"/>
  <c r="J110" i="5"/>
  <c r="BE110" i="5" s="1"/>
  <c r="BI109" i="5"/>
  <c r="BH109" i="5"/>
  <c r="BG109" i="5"/>
  <c r="BF109" i="5"/>
  <c r="T109" i="5"/>
  <c r="R109" i="5"/>
  <c r="P109" i="5"/>
  <c r="BK109" i="5"/>
  <c r="J109" i="5"/>
  <c r="BE109" i="5" s="1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 s="1"/>
  <c r="BI106" i="5"/>
  <c r="BH106" i="5"/>
  <c r="BG106" i="5"/>
  <c r="BF106" i="5"/>
  <c r="T106" i="5"/>
  <c r="R106" i="5"/>
  <c r="P106" i="5"/>
  <c r="BK106" i="5"/>
  <c r="J106" i="5"/>
  <c r="BE106" i="5" s="1"/>
  <c r="BI105" i="5"/>
  <c r="BH105" i="5"/>
  <c r="BG105" i="5"/>
  <c r="BF105" i="5"/>
  <c r="T105" i="5"/>
  <c r="R105" i="5"/>
  <c r="P105" i="5"/>
  <c r="BK105" i="5"/>
  <c r="J105" i="5"/>
  <c r="BE105" i="5" s="1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F39" i="5" s="1"/>
  <c r="BD61" i="1" s="1"/>
  <c r="BD60" i="1" s="1"/>
  <c r="BH89" i="5"/>
  <c r="BG89" i="5"/>
  <c r="BF89" i="5"/>
  <c r="F36" i="5"/>
  <c r="BA61" i="1" s="1"/>
  <c r="BA60" i="1" s="1"/>
  <c r="AW60" i="1" s="1"/>
  <c r="T89" i="5"/>
  <c r="R89" i="5"/>
  <c r="R88" i="5" s="1"/>
  <c r="P89" i="5"/>
  <c r="BK89" i="5"/>
  <c r="BK88" i="5" s="1"/>
  <c r="J89" i="5"/>
  <c r="BE89" i="5" s="1"/>
  <c r="J84" i="5"/>
  <c r="J83" i="5"/>
  <c r="F83" i="5"/>
  <c r="F81" i="5"/>
  <c r="E79" i="5"/>
  <c r="J59" i="5"/>
  <c r="J58" i="5"/>
  <c r="F58" i="5"/>
  <c r="F56" i="5"/>
  <c r="E54" i="5"/>
  <c r="J20" i="5"/>
  <c r="E20" i="5"/>
  <c r="F84" i="5"/>
  <c r="F59" i="5"/>
  <c r="J19" i="5"/>
  <c r="J14" i="5"/>
  <c r="J81" i="5"/>
  <c r="J56" i="5"/>
  <c r="E7" i="5"/>
  <c r="E75" i="5" s="1"/>
  <c r="E50" i="5"/>
  <c r="J39" i="4"/>
  <c r="J38" i="4"/>
  <c r="AY59" i="1" s="1"/>
  <c r="J37" i="4"/>
  <c r="AX59" i="1" s="1"/>
  <c r="BI146" i="4"/>
  <c r="BH146" i="4"/>
  <c r="BG146" i="4"/>
  <c r="BF146" i="4"/>
  <c r="T146" i="4"/>
  <c r="R146" i="4"/>
  <c r="P146" i="4"/>
  <c r="BK146" i="4"/>
  <c r="J146" i="4"/>
  <c r="BE146" i="4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R131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T91" i="4"/>
  <c r="T88" i="4" s="1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F38" i="4" s="1"/>
  <c r="BC59" i="1" s="1"/>
  <c r="BG89" i="4"/>
  <c r="BF89" i="4"/>
  <c r="J36" i="4" s="1"/>
  <c r="AW59" i="1" s="1"/>
  <c r="T89" i="4"/>
  <c r="R89" i="4"/>
  <c r="R88" i="4" s="1"/>
  <c r="R87" i="4" s="1"/>
  <c r="P89" i="4"/>
  <c r="BK89" i="4"/>
  <c r="BK88" i="4" s="1"/>
  <c r="J89" i="4"/>
  <c r="BE89" i="4" s="1"/>
  <c r="J84" i="4"/>
  <c r="J83" i="4"/>
  <c r="F83" i="4"/>
  <c r="F81" i="4"/>
  <c r="E79" i="4"/>
  <c r="J59" i="4"/>
  <c r="J58" i="4"/>
  <c r="F58" i="4"/>
  <c r="F56" i="4"/>
  <c r="E54" i="4"/>
  <c r="J20" i="4"/>
  <c r="E20" i="4"/>
  <c r="F84" i="4"/>
  <c r="F59" i="4"/>
  <c r="J19" i="4"/>
  <c r="J14" i="4"/>
  <c r="J81" i="4" s="1"/>
  <c r="J56" i="4"/>
  <c r="E7" i="4"/>
  <c r="E75" i="4" s="1"/>
  <c r="E50" i="4"/>
  <c r="J39" i="3"/>
  <c r="J38" i="3"/>
  <c r="AY58" i="1" s="1"/>
  <c r="J37" i="3"/>
  <c r="AX58" i="1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R118" i="3"/>
  <c r="P119" i="3"/>
  <c r="BK119" i="3"/>
  <c r="BK118" i="3" s="1"/>
  <c r="J119" i="3"/>
  <c r="BE119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J36" i="3"/>
  <c r="AW58" i="1" s="1"/>
  <c r="T89" i="3"/>
  <c r="T88" i="3"/>
  <c r="R89" i="3"/>
  <c r="R88" i="3"/>
  <c r="P89" i="3"/>
  <c r="BK89" i="3"/>
  <c r="J89" i="3"/>
  <c r="BE89" i="3" s="1"/>
  <c r="J84" i="3"/>
  <c r="J83" i="3"/>
  <c r="F83" i="3"/>
  <c r="F81" i="3"/>
  <c r="E79" i="3"/>
  <c r="J59" i="3"/>
  <c r="J58" i="3"/>
  <c r="F58" i="3"/>
  <c r="F56" i="3"/>
  <c r="E54" i="3"/>
  <c r="J20" i="3"/>
  <c r="E20" i="3"/>
  <c r="J19" i="3"/>
  <c r="J14" i="3"/>
  <c r="E7" i="3"/>
  <c r="E50" i="3" s="1"/>
  <c r="J39" i="2"/>
  <c r="J38" i="2"/>
  <c r="AY56" i="1" s="1"/>
  <c r="J37" i="2"/>
  <c r="AX56" i="1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T206" i="2" s="1"/>
  <c r="R207" i="2"/>
  <c r="P207" i="2"/>
  <c r="BK207" i="2"/>
  <c r="J207" i="2"/>
  <c r="BE207" i="2" s="1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T158" i="2"/>
  <c r="R159" i="2"/>
  <c r="P159" i="2"/>
  <c r="P158" i="2" s="1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BK136" i="2" s="1"/>
  <c r="J136" i="2" s="1"/>
  <c r="J67" i="2" s="1"/>
  <c r="J138" i="2"/>
  <c r="BE138" i="2"/>
  <c r="BI137" i="2"/>
  <c r="BH137" i="2"/>
  <c r="BG137" i="2"/>
  <c r="BF137" i="2"/>
  <c r="T137" i="2"/>
  <c r="T136" i="2"/>
  <c r="R137" i="2"/>
  <c r="P137" i="2"/>
  <c r="P136" i="2" s="1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BK117" i="2" s="1"/>
  <c r="J117" i="2" s="1"/>
  <c r="J66" i="2" s="1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/>
  <c r="BI93" i="2"/>
  <c r="BH93" i="2"/>
  <c r="F38" i="2" s="1"/>
  <c r="BC56" i="1" s="1"/>
  <c r="BC55" i="1" s="1"/>
  <c r="BG93" i="2"/>
  <c r="BF93" i="2"/>
  <c r="F36" i="2"/>
  <c r="BA56" i="1" s="1"/>
  <c r="BA55" i="1" s="1"/>
  <c r="T93" i="2"/>
  <c r="R93" i="2"/>
  <c r="R92" i="2" s="1"/>
  <c r="P93" i="2"/>
  <c r="BK93" i="2"/>
  <c r="BK92" i="2" s="1"/>
  <c r="J93" i="2"/>
  <c r="BE93" i="2" s="1"/>
  <c r="J88" i="2"/>
  <c r="J87" i="2"/>
  <c r="F87" i="2"/>
  <c r="F85" i="2"/>
  <c r="E83" i="2"/>
  <c r="J59" i="2"/>
  <c r="J58" i="2"/>
  <c r="F58" i="2"/>
  <c r="F56" i="2"/>
  <c r="E54" i="2"/>
  <c r="J20" i="2"/>
  <c r="E20" i="2"/>
  <c r="F88" i="2"/>
  <c r="F59" i="2"/>
  <c r="J19" i="2"/>
  <c r="J14" i="2"/>
  <c r="J85" i="2" s="1"/>
  <c r="J56" i="2"/>
  <c r="E7" i="2"/>
  <c r="E79" i="2" s="1"/>
  <c r="AS62" i="1"/>
  <c r="AS60" i="1"/>
  <c r="AS57" i="1"/>
  <c r="AS55" i="1"/>
  <c r="AS54" i="1"/>
  <c r="L50" i="1"/>
  <c r="AM50" i="1"/>
  <c r="AM49" i="1"/>
  <c r="L49" i="1"/>
  <c r="AM47" i="1"/>
  <c r="L47" i="1"/>
  <c r="L45" i="1"/>
  <c r="L44" i="1"/>
  <c r="J56" i="6" l="1"/>
  <c r="E50" i="2"/>
  <c r="T101" i="2"/>
  <c r="P101" i="2"/>
  <c r="T117" i="2"/>
  <c r="P117" i="2"/>
  <c r="R101" i="2"/>
  <c r="BK101" i="2"/>
  <c r="J101" i="2" s="1"/>
  <c r="J65" i="2" s="1"/>
  <c r="R117" i="2"/>
  <c r="R136" i="2"/>
  <c r="P206" i="2"/>
  <c r="BK206" i="2"/>
  <c r="J206" i="2" s="1"/>
  <c r="J69" i="2" s="1"/>
  <c r="R206" i="2"/>
  <c r="F36" i="3"/>
  <c r="BA58" i="1" s="1"/>
  <c r="F38" i="3"/>
  <c r="BC58" i="1" s="1"/>
  <c r="BC57" i="1" s="1"/>
  <c r="AY57" i="1" s="1"/>
  <c r="P88" i="3"/>
  <c r="T131" i="4"/>
  <c r="P131" i="4"/>
  <c r="P88" i="5"/>
  <c r="P87" i="5" s="1"/>
  <c r="AU61" i="1" s="1"/>
  <c r="AU60" i="1" s="1"/>
  <c r="T88" i="5"/>
  <c r="T133" i="5"/>
  <c r="P133" i="5"/>
  <c r="P85" i="6"/>
  <c r="AU63" i="1" s="1"/>
  <c r="AU62" i="1" s="1"/>
  <c r="R85" i="6"/>
  <c r="J36" i="6"/>
  <c r="AW63" i="1" s="1"/>
  <c r="F37" i="7"/>
  <c r="BD64" i="1" s="1"/>
  <c r="P81" i="7"/>
  <c r="P80" i="7" s="1"/>
  <c r="AU64" i="1" s="1"/>
  <c r="BK158" i="2"/>
  <c r="J158" i="2" s="1"/>
  <c r="J68" i="2" s="1"/>
  <c r="R158" i="2"/>
  <c r="BK88" i="3"/>
  <c r="J88" i="3" s="1"/>
  <c r="J64" i="3" s="1"/>
  <c r="R87" i="3"/>
  <c r="F37" i="3"/>
  <c r="BB58" i="1" s="1"/>
  <c r="T87" i="4"/>
  <c r="BK131" i="4"/>
  <c r="J131" i="4" s="1"/>
  <c r="J65" i="4" s="1"/>
  <c r="F37" i="5"/>
  <c r="BB61" i="1" s="1"/>
  <c r="BB60" i="1" s="1"/>
  <c r="AX60" i="1" s="1"/>
  <c r="R133" i="5"/>
  <c r="J33" i="7"/>
  <c r="AV64" i="1" s="1"/>
  <c r="BK81" i="7"/>
  <c r="J34" i="7"/>
  <c r="AW64" i="1" s="1"/>
  <c r="F36" i="6"/>
  <c r="BA63" i="1" s="1"/>
  <c r="BA62" i="1" s="1"/>
  <c r="AW62" i="1" s="1"/>
  <c r="F37" i="6"/>
  <c r="BB63" i="1" s="1"/>
  <c r="BB62" i="1" s="1"/>
  <c r="AX62" i="1" s="1"/>
  <c r="F35" i="6"/>
  <c r="AZ63" i="1" s="1"/>
  <c r="AZ62" i="1" s="1"/>
  <c r="AV62" i="1" s="1"/>
  <c r="AT62" i="1" s="1"/>
  <c r="F39" i="6"/>
  <c r="BD63" i="1" s="1"/>
  <c r="BD62" i="1" s="1"/>
  <c r="J35" i="4"/>
  <c r="AV59" i="1" s="1"/>
  <c r="AT59" i="1" s="1"/>
  <c r="F35" i="4"/>
  <c r="AZ59" i="1" s="1"/>
  <c r="AY55" i="1"/>
  <c r="AW55" i="1"/>
  <c r="F35" i="5"/>
  <c r="AZ61" i="1" s="1"/>
  <c r="AZ60" i="1" s="1"/>
  <c r="AV60" i="1" s="1"/>
  <c r="AT60" i="1" s="1"/>
  <c r="BK87" i="4"/>
  <c r="J87" i="4" s="1"/>
  <c r="J88" i="4"/>
  <c r="J64" i="4" s="1"/>
  <c r="R91" i="2"/>
  <c r="BK91" i="2"/>
  <c r="J91" i="2" s="1"/>
  <c r="J92" i="2"/>
  <c r="J64" i="2" s="1"/>
  <c r="F39" i="2"/>
  <c r="BD56" i="1" s="1"/>
  <c r="BD55" i="1" s="1"/>
  <c r="P92" i="2"/>
  <c r="P91" i="2" s="1"/>
  <c r="AU56" i="1" s="1"/>
  <c r="AU55" i="1" s="1"/>
  <c r="F37" i="2"/>
  <c r="BB56" i="1" s="1"/>
  <c r="BB55" i="1" s="1"/>
  <c r="BK87" i="5"/>
  <c r="J87" i="5" s="1"/>
  <c r="J88" i="5"/>
  <c r="J64" i="5" s="1"/>
  <c r="J32" i="6"/>
  <c r="J63" i="6"/>
  <c r="J52" i="7"/>
  <c r="J74" i="7"/>
  <c r="E75" i="3"/>
  <c r="F59" i="3"/>
  <c r="F84" i="3"/>
  <c r="J35" i="3"/>
  <c r="AV58" i="1" s="1"/>
  <c r="AT58" i="1" s="1"/>
  <c r="J118" i="3"/>
  <c r="J65" i="3" s="1"/>
  <c r="BK87" i="3"/>
  <c r="J87" i="3" s="1"/>
  <c r="P88" i="4"/>
  <c r="P87" i="4" s="1"/>
  <c r="AU59" i="1" s="1"/>
  <c r="F36" i="4"/>
  <c r="BA59" i="1" s="1"/>
  <c r="J35" i="5"/>
  <c r="AV61" i="1" s="1"/>
  <c r="J35" i="2"/>
  <c r="AV56" i="1" s="1"/>
  <c r="F35" i="2"/>
  <c r="AZ56" i="1" s="1"/>
  <c r="AZ55" i="1" s="1"/>
  <c r="J81" i="7"/>
  <c r="J60" i="7" s="1"/>
  <c r="BK80" i="7"/>
  <c r="J80" i="7" s="1"/>
  <c r="J36" i="2"/>
  <c r="AW56" i="1" s="1"/>
  <c r="T92" i="2"/>
  <c r="T91" i="2" s="1"/>
  <c r="BA57" i="1"/>
  <c r="AW57" i="1" s="1"/>
  <c r="T118" i="3"/>
  <c r="T87" i="3" s="1"/>
  <c r="P118" i="3"/>
  <c r="P87" i="3" s="1"/>
  <c r="AU58" i="1" s="1"/>
  <c r="F39" i="4"/>
  <c r="BD59" i="1" s="1"/>
  <c r="F37" i="4"/>
  <c r="BB59" i="1" s="1"/>
  <c r="BB57" i="1" s="1"/>
  <c r="AX57" i="1" s="1"/>
  <c r="R87" i="5"/>
  <c r="F38" i="5"/>
  <c r="BC61" i="1" s="1"/>
  <c r="BC60" i="1" s="1"/>
  <c r="AY60" i="1" s="1"/>
  <c r="E48" i="7"/>
  <c r="E70" i="7"/>
  <c r="J56" i="3"/>
  <c r="J81" i="3"/>
  <c r="J36" i="5"/>
  <c r="AW61" i="1" s="1"/>
  <c r="J35" i="6"/>
  <c r="AV63" i="1" s="1"/>
  <c r="F33" i="7"/>
  <c r="AZ64" i="1" s="1"/>
  <c r="F36" i="7"/>
  <c r="BC64" i="1" s="1"/>
  <c r="F35" i="3"/>
  <c r="AZ58" i="1" s="1"/>
  <c r="AZ57" i="1" s="1"/>
  <c r="AV57" i="1" s="1"/>
  <c r="F39" i="3"/>
  <c r="BD58" i="1" s="1"/>
  <c r="F55" i="7"/>
  <c r="F77" i="7"/>
  <c r="F34" i="7"/>
  <c r="BA64" i="1" s="1"/>
  <c r="AT64" i="1" l="1"/>
  <c r="BD57" i="1"/>
  <c r="BD54" i="1" s="1"/>
  <c r="W33" i="1" s="1"/>
  <c r="AT63" i="1"/>
  <c r="T87" i="5"/>
  <c r="J32" i="5"/>
  <c r="J63" i="5"/>
  <c r="J59" i="7"/>
  <c r="J30" i="7"/>
  <c r="AT61" i="1"/>
  <c r="AG63" i="1"/>
  <c r="J41" i="6"/>
  <c r="AX55" i="1"/>
  <c r="BB54" i="1"/>
  <c r="J32" i="2"/>
  <c r="J63" i="2"/>
  <c r="BA54" i="1"/>
  <c r="AT57" i="1"/>
  <c r="AZ54" i="1"/>
  <c r="AV55" i="1"/>
  <c r="AT55" i="1" s="1"/>
  <c r="AU57" i="1"/>
  <c r="AU54" i="1" s="1"/>
  <c r="AT56" i="1"/>
  <c r="J63" i="3"/>
  <c r="J32" i="3"/>
  <c r="J32" i="4"/>
  <c r="J63" i="4"/>
  <c r="BC54" i="1"/>
  <c r="W32" i="1" l="1"/>
  <c r="AY54" i="1"/>
  <c r="W29" i="1"/>
  <c r="AV54" i="1"/>
  <c r="AG56" i="1"/>
  <c r="J41" i="2"/>
  <c r="AN63" i="1"/>
  <c r="AG62" i="1"/>
  <c r="AN62" i="1" s="1"/>
  <c r="J39" i="7"/>
  <c r="AG64" i="1"/>
  <c r="AN64" i="1" s="1"/>
  <c r="AG59" i="1"/>
  <c r="AN59" i="1" s="1"/>
  <c r="J41" i="4"/>
  <c r="J41" i="3"/>
  <c r="AG58" i="1"/>
  <c r="W30" i="1"/>
  <c r="AW54" i="1"/>
  <c r="AK30" i="1" s="1"/>
  <c r="W31" i="1"/>
  <c r="AX54" i="1"/>
  <c r="AG61" i="1"/>
  <c r="J41" i="5"/>
  <c r="AG60" i="1" l="1"/>
  <c r="AN60" i="1" s="1"/>
  <c r="AN61" i="1"/>
  <c r="AG57" i="1"/>
  <c r="AN57" i="1" s="1"/>
  <c r="AN58" i="1"/>
  <c r="AN56" i="1"/>
  <c r="AG55" i="1"/>
  <c r="AT54" i="1"/>
  <c r="AK29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<sst xmlns="http://schemas.openxmlformats.org/spreadsheetml/2006/main" count="5775" uniqueCount="1140">
  <si>
    <t>Export Komplet</t>
  </si>
  <si>
    <t>VZ</t>
  </si>
  <si>
    <t>2.0</t>
  </si>
  <si>
    <t>ZAMOK</t>
  </si>
  <si>
    <t>False</t>
  </si>
  <si>
    <t>{ce790816-874a-4d08-b818-34779795a6c5}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</si>
  <si>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</si>
  <si>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</si>
  <si>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</si>
  <si>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</si>
  <si>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</si>
  <si>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</si>
  <si>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</si>
  <si>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</si>
  <si>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1803154-01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</si>
  <si>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</si>
  <si>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</si>
  <si>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zabezpečovacího zařízení na trati Olomouc - Blatec</t>
  </si>
  <si>
    <t>0,1</t>
  </si>
  <si>
    <t>KSO:</t>
  </si>
  <si>
    <t/>
  </si>
  <si>
    <t>CC-CZ:</t>
  </si>
  <si>
    <t>1</t>
  </si>
  <si>
    <t>Místo:</t>
  </si>
  <si>
    <t>Olomouc</t>
  </si>
  <si>
    <t>Datum:</t>
  </si>
  <si>
    <t>10</t>
  </si>
  <si>
    <t>100</t>
  </si>
  <si>
    <t>Zadavatel:</t>
  </si>
  <si>
    <t>IČ:</t>
  </si>
  <si>
    <t>Správa železniční dopravní cesty, s.o. - OŘ Olc</t>
  </si>
  <si>
    <t>DIČ:</t>
  </si>
  <si>
    <t>Uchazeč:</t>
  </si>
  <si>
    <t>Vyplň údaj</t>
  </si>
  <si>
    <t>Projektant:</t>
  </si>
  <si>
    <t>SB projekt s.r.o.</t>
  </si>
  <si>
    <t>True</t>
  </si>
  <si>
    <t>Zpracovatel:</t>
  </si>
  <si>
    <t>Poznámka:</t>
  </si>
  <si>
    <t>Soupis prací je sestaven s využitím Cenové soustavy ÚOŽI 2019. Položky, které pochází z této cenové soustavy, jsou ve sloupci 'Cenová soustava' označeny popisem 'ÚOŽI'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</si>
  <si>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</si>
  <si>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</si>
  <si>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</si>
  <si>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</si>
  <si>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</si>
  <si>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</si>
  <si>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</si>
  <si>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</si>
  <si>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</si>
  <si>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</si>
  <si>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</si>
  <si>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</si>
  <si>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</si>
  <si>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</si>
  <si>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</si>
  <si>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</si>
  <si>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</si>
  <si>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</si>
  <si>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</si>
  <si>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</si>
  <si>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</si>
  <si>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</si>
  <si>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</si>
  <si>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</si>
  <si>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</si>
  <si>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</si>
  <si>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</si>
  <si>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</si>
  <si>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</si>
  <si>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</si>
  <si>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</si>
  <si>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</si>
  <si>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</si>
  <si>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</si>
  <si>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</si>
  <si>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</si>
  <si>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</si>
  <si>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</si>
  <si>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</si>
  <si>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TZZ Olomouc hl.n. - Blatec</t>
  </si>
  <si>
    <t>PRO</t>
  </si>
  <si>
    <t>{03272652-c0f3-4760-a616-2b6a74ca8682}</t>
  </si>
  <si>
    <t>2</t>
  </si>
  <si>
    <t>/</t>
  </si>
  <si>
    <t>PS 01.1</t>
  </si>
  <si>
    <t xml:space="preserve">TZZ AH Olomouc hl.n. - Blatec </t>
  </si>
  <si>
    <t>Soupis</t>
  </si>
  <si>
    <t>{5cd7dde4-804b-4add-9ba0-8565902ada7c}</t>
  </si>
  <si>
    <t>PS 02</t>
  </si>
  <si>
    <t>Doplnění SZZ Blatec</t>
  </si>
  <si>
    <t>{28d2227a-35cb-4667-b4c4-79e492c80cd9}</t>
  </si>
  <si>
    <t>PS 02.1</t>
  </si>
  <si>
    <t>Doplnění SZZ</t>
  </si>
  <si>
    <t>{e9260333-bfb5-4fa2-bd88-eeaadd76802a}</t>
  </si>
  <si>
    <t>PS 02.2</t>
  </si>
  <si>
    <t>Oprava RD PZS km 92,510</t>
  </si>
  <si>
    <t>{9ca32ae4-986e-4d7e-ab60-0c1691733934}</t>
  </si>
  <si>
    <t>PS 03</t>
  </si>
  <si>
    <t>Oprava PZS 96,103</t>
  </si>
  <si>
    <t>{4339f278-09b6-4add-86af-ef40ca1e190c}</t>
  </si>
  <si>
    <t>PS 03.1</t>
  </si>
  <si>
    <t>oprava vnitřní technologie PZS 96,103</t>
  </si>
  <si>
    <t>{4ff8c4f9-c732-4c37-ad11-9d56bfc6ae55}</t>
  </si>
  <si>
    <t>PS 04</t>
  </si>
  <si>
    <t>Materiál dodávaný OŘ Olomouc</t>
  </si>
  <si>
    <t>{7d43747a-4d31-4070-909f-1a8b7a8e2c1c}</t>
  </si>
  <si>
    <t>PS 04.1</t>
  </si>
  <si>
    <t>Návěstidla</t>
  </si>
  <si>
    <t>{78d005c5-1dbc-44c7-9ad9-e4f3f854bc12}</t>
  </si>
  <si>
    <t>VRN</t>
  </si>
  <si>
    <t>Vedlejší rozpočtové náklady</t>
  </si>
  <si>
    <t>{116ef2a4-2b6b-45e7-b709-ae789639a96e}</t>
  </si>
  <si>
    <t>KRYCÍ LIST SOUPISU PRACÍ</t>
  </si>
  <si>
    <t>Objekt:</t>
  </si>
  <si>
    <t>PS 01 - TZZ Olomouc hl.n. - Blatec</t>
  </si>
  <si>
    <t>Soupis:</t>
  </si>
  <si>
    <t xml:space="preserve">PS 01.1 - TZZ AH Olomouc hl.n. - Blatec </t>
  </si>
  <si>
    <t>Ing. Petr Szabo, SB projekt s.r.o.</t>
  </si>
  <si>
    <t>REKAPITULACE ČLENĚNÍ SOUPISU PRACÍ</t>
  </si>
  <si>
    <t>Kód dílu - Popis</t>
  </si>
  <si>
    <t>Cena celkem [CZK]</t>
  </si>
  <si>
    <t>-1</t>
  </si>
  <si>
    <t>1 - Zemní práce</t>
  </si>
  <si>
    <t>2 - Elektroinstalace</t>
  </si>
  <si>
    <t>3 - Kabelizace</t>
  </si>
  <si>
    <t>4 - Vnější zařízení</t>
  </si>
  <si>
    <t>5 - Vnitřní zařízení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</si>
  <si>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</si>
  <si>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</si>
  <si>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</si>
  <si>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</si>
  <si>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</si>
  <si>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</si>
  <si>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</si>
  <si>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</si>
  <si>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</si>
  <si>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</si>
  <si>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</si>
  <si>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</si>
  <si>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</si>
  <si>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</si>
  <si>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</si>
  <si>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</si>
  <si>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</si>
  <si>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</si>
  <si>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</si>
  <si>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m3</t>
  </si>
  <si>
    <t>ÚOŽI 2019 01</t>
  </si>
  <si>
    <t>1598484144</t>
  </si>
  <si>
    <t>PSC</t>
  </si>
  <si>
    <t>Poznámka k souboru cen:_x000D_
1. V cenách jsou započteny náklady na hloubení a uložení výzisku na terén nebo naložení na dopravní prostředek a uložení na úložišti.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</si>
  <si>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</si>
  <si>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</si>
  <si>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</si>
  <si>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2120141178</t>
  </si>
  <si>
    <t>Poznámka k souboru cen:_x000D_
1. V cenách jsou započteny náklady na urovnání a úpravu ploch nebo skládek výzisku kameniva a zeminy s jejich případnou rekultivací.</t>
  </si>
  <si>
    <t>5</t>
  </si>
  <si>
    <t>7492756030</t>
  </si>
  <si>
    <t>Pomocné práce pro montáž kabelů vyhledání stávajících kabelů ( měření, sonda ) - v obvodu žel. stanice nebo na na trati včetně provedení sondy</t>
  </si>
  <si>
    <t>kus</t>
  </si>
  <si>
    <t>512</t>
  </si>
  <si>
    <t>322704172</t>
  </si>
  <si>
    <t>6</t>
  </si>
  <si>
    <t>7590525245</t>
  </si>
  <si>
    <t>Zatažení kabelu do objektu do 9 kg/m - vyčistění přístupu do objektu, odvinutí a zatažení kabelu</t>
  </si>
  <si>
    <t>m</t>
  </si>
  <si>
    <t>1156963167</t>
  </si>
  <si>
    <t>3</t>
  </si>
  <si>
    <t>7593505134</t>
  </si>
  <si>
    <t>Zakrytí kabelu resp. trubek výstražnou folií (bez folie)</t>
  </si>
  <si>
    <t>-355400975</t>
  </si>
  <si>
    <t>4</t>
  </si>
  <si>
    <t>M</t>
  </si>
  <si>
    <t>7592700640</t>
  </si>
  <si>
    <t>Upozorňovadla, značky Návěsti označující místo na trati Fólie výstražná modrá š34cm  (HM0673909991034)</t>
  </si>
  <si>
    <t>401259978</t>
  </si>
  <si>
    <t>Elektroinstalace</t>
  </si>
  <si>
    <t>7</t>
  </si>
  <si>
    <t>7491651030</t>
  </si>
  <si>
    <t>Montáž vnitřního uzemnění ochranné pospojování volně nebo pod omítkou vodič Cu 2,5-16 mm2</t>
  </si>
  <si>
    <t>-176403091</t>
  </si>
  <si>
    <t>8</t>
  </si>
  <si>
    <t>7492500020</t>
  </si>
  <si>
    <t>Kabely, vodiče, šňůry Cu - nn Vodič jednožílový Cu, plastová izolace H07V-U 16 žz (CY)</t>
  </si>
  <si>
    <t>1652554443</t>
  </si>
  <si>
    <t>11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</si>
  <si>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</si>
  <si>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</si>
  <si>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1788132071</t>
  </si>
  <si>
    <t>12</t>
  </si>
  <si>
    <t>7491600180</t>
  </si>
  <si>
    <t>Uzemnění Vnější Uzemňovací vedení v zemi, páskem FeZn do 120 mm2</t>
  </si>
  <si>
    <t>467866137</t>
  </si>
  <si>
    <t>13</t>
  </si>
  <si>
    <t>7491654012</t>
  </si>
  <si>
    <t>Montáž svorek spojovacích se 3 a více šrouby (typ ST, SJ, SK, SZ, SR01, 02, aj.)</t>
  </si>
  <si>
    <t>-764619734</t>
  </si>
  <si>
    <t>14</t>
  </si>
  <si>
    <t>7491601450</t>
  </si>
  <si>
    <t>Uzemnění Hromosvodné vedení Svorka SR 2b</t>
  </si>
  <si>
    <t>957959495</t>
  </si>
  <si>
    <t>7492554010</t>
  </si>
  <si>
    <t>Montáž kabelů 4- a 5-žílových Cu do 16 mm2 - uložení do země, chráničky, na rošty, pod omítku apod.</t>
  </si>
  <si>
    <t>-1763247605</t>
  </si>
  <si>
    <t>16</t>
  </si>
  <si>
    <t>7492501870</t>
  </si>
  <si>
    <t>Kabely, vodiče, šňůry Cu - nn Kabel silový 4 a 5-žílový Cu, plastová izolace CYKY 4J10 (4Bx10)</t>
  </si>
  <si>
    <t>128</t>
  </si>
  <si>
    <t>19462293</t>
  </si>
  <si>
    <t>17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</si>
  <si>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</si>
  <si>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</si>
  <si>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839451199</t>
  </si>
  <si>
    <t>18</t>
  </si>
  <si>
    <t>7494152010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</si>
  <si>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</si>
  <si>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-1966076551</t>
  </si>
  <si>
    <t>19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</si>
  <si>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</si>
  <si>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</si>
  <si>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551929772</t>
  </si>
  <si>
    <t>20</t>
  </si>
  <si>
    <t>7494351010</t>
  </si>
  <si>
    <t>Montáž jističů (do 10 kA) jednopólových do 20 A</t>
  </si>
  <si>
    <t>-1021383916</t>
  </si>
  <si>
    <t>7494002988</t>
  </si>
  <si>
    <t>Modulární přístroje Jističe do 63 A; 6 kA 1-pólové In 10 A, Ue AC 230 V / DC 72 V, charakteristika B, 1pól, Icn 6 kA</t>
  </si>
  <si>
    <t>147093820</t>
  </si>
  <si>
    <t>9</t>
  </si>
  <si>
    <t>7494351040</t>
  </si>
  <si>
    <t>Montáž jističů (do 10 kA) tři+N pólových do 20 A</t>
  </si>
  <si>
    <t>-1948729363</t>
  </si>
  <si>
    <t>7494002986</t>
  </si>
  <si>
    <t>Modulární přístroje Jističe do 63 A; 6 kA 1-pólové In 6 A, Ue AC 230 V / DC 72 V, charakteristika B, 1pól, Icn 6 kA</t>
  </si>
  <si>
    <t>1773058841</t>
  </si>
  <si>
    <t>Kabelizace</t>
  </si>
  <si>
    <t>22</t>
  </si>
  <si>
    <t>7492756020</t>
  </si>
  <si>
    <t>Pomocné práce pro montáž kabelů montáž označovacího štítku na kabel</t>
  </si>
  <si>
    <t>-37449123</t>
  </si>
  <si>
    <t>23</t>
  </si>
  <si>
    <t>7492756040</t>
  </si>
  <si>
    <t>Pomocné práce pro montáž kabelů zatažení kabelů do chráničky do 4 kg/m</t>
  </si>
  <si>
    <t>1945543444</t>
  </si>
  <si>
    <t>24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</si>
  <si>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</si>
  <si>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</si>
  <si>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-630622855</t>
  </si>
  <si>
    <t>25</t>
  </si>
  <si>
    <t>7590521514</t>
  </si>
  <si>
    <t>Venkovní vedení kabelová - metalické sítě Plněné, párované s ochr. vodičem TCEKPFLEY 3 P 1,0 D</t>
  </si>
  <si>
    <t>-947633972</t>
  </si>
  <si>
    <t>26</t>
  </si>
  <si>
    <t>7590521529</t>
  </si>
  <si>
    <t>Venkovní vedení kabelová - metalické sítě Plněné, párované s ochr. vodičem TCEKPFLEY 7 P 1,0 D</t>
  </si>
  <si>
    <t>-764726739</t>
  </si>
  <si>
    <t>27</t>
  </si>
  <si>
    <t>7590521534</t>
  </si>
  <si>
    <t>Venkovní vedení kabelová - metalické sítě Plněné, párované s ochr. vodičem TCEKPFLEY 12 P 1,0 D</t>
  </si>
  <si>
    <t>-2005943537</t>
  </si>
  <si>
    <t>28</t>
  </si>
  <si>
    <t>7590521539</t>
  </si>
  <si>
    <t>Venkovní vedení kabelová - metalické sítě Plněné, párované s ochr. vodičem TCEKPFLEY 16 P 1,0 D</t>
  </si>
  <si>
    <t>2135274084</t>
  </si>
  <si>
    <t>29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</si>
  <si>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</si>
  <si>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</si>
  <si>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-1096073471</t>
  </si>
  <si>
    <t>30</t>
  </si>
  <si>
    <t>7590521544</t>
  </si>
  <si>
    <t>Venkovní vedení kabelová - metalické sítě Plněné, párované s ochr. vodičem TCEKPFLEY 24 P 1,0 D</t>
  </si>
  <si>
    <t>994273824</t>
  </si>
  <si>
    <t>31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</si>
  <si>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</si>
  <si>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</si>
  <si>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-343021378</t>
  </si>
  <si>
    <t>32</t>
  </si>
  <si>
    <t>7590541289</t>
  </si>
  <si>
    <t>Slaboproudé rozvody, kabely pro přívod a vnitřní instalaci Spojky metalických kabelů a příslušenství Teplem smrštitelná zesílená spojka s hliníkovou kostrou pro tlakované kabely XAGA 1000-160/55-500</t>
  </si>
  <si>
    <t>1610431304</t>
  </si>
  <si>
    <t>33</t>
  </si>
  <si>
    <t>7590545272</t>
  </si>
  <si>
    <t>Montáž kabelu NCEY na roštu přes 10 do 48 žil</t>
  </si>
  <si>
    <t>-721864016</t>
  </si>
  <si>
    <t>34</t>
  </si>
  <si>
    <t>7590521734</t>
  </si>
  <si>
    <t>Venkovní vedení kabelová - metalické sítě Neplněné s ochr. vodičem, stíněné TCEKFY 6 P 1,0 D</t>
  </si>
  <si>
    <t>-1472865066</t>
  </si>
  <si>
    <t>35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</si>
  <si>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</si>
  <si>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</si>
  <si>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-2121967368</t>
  </si>
  <si>
    <t>36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</si>
  <si>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</si>
  <si>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</si>
  <si>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-780610867</t>
  </si>
  <si>
    <t>37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</si>
  <si>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</si>
  <si>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</si>
  <si>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1989984745</t>
  </si>
  <si>
    <t>38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</si>
  <si>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</si>
  <si>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</si>
  <si>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-619911831</t>
  </si>
  <si>
    <t>39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</si>
  <si>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</si>
  <si>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</si>
  <si>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2008530813</t>
  </si>
  <si>
    <t>Vnější zařízení</t>
  </si>
  <si>
    <t>40</t>
  </si>
  <si>
    <t>7590115010</t>
  </si>
  <si>
    <t>Montáž objektu rozměru do 6,0 x 3,0 m - usazení na základy, zatažení kabelů a zřízení kabelové rezervy, opravný nátěr. Neobsahuje výkop a zához jam</t>
  </si>
  <si>
    <t>1055093328</t>
  </si>
  <si>
    <t>41</t>
  </si>
  <si>
    <t>7590110160</t>
  </si>
  <si>
    <t>Domky, přístřešky Reléový domek - výška 3,10 m - podle zvl. požadavků a předložené dokumentace 3x4 m</t>
  </si>
  <si>
    <t>-1282767810</t>
  </si>
  <si>
    <t>42</t>
  </si>
  <si>
    <t>7590115030</t>
  </si>
  <si>
    <t>Montáž objektu střechy sedlové nebo valbové rel. domku rozměru do 3x3 m</t>
  </si>
  <si>
    <t>-542430714</t>
  </si>
  <si>
    <t>43</t>
  </si>
  <si>
    <t>7590110440</t>
  </si>
  <si>
    <t>Domky, přístřešky Střecha sedlová  rel.domku - podle zvl. požadavků a předložené dokumentace 3x4 m</t>
  </si>
  <si>
    <t>1852157579</t>
  </si>
  <si>
    <t>44</t>
  </si>
  <si>
    <t>7590117010</t>
  </si>
  <si>
    <t>Demontáž objektu rozměru do 6,0 x 3,0 m - včetně odpojení zařízení od kabelových rozvodů</t>
  </si>
  <si>
    <t>791756901</t>
  </si>
  <si>
    <t>45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</si>
  <si>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</si>
  <si>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</si>
  <si>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-1799736357</t>
  </si>
  <si>
    <t>46</t>
  </si>
  <si>
    <t>7590197010</t>
  </si>
  <si>
    <t>Demontáž objektu venkovního ovládacího (PZS apod.)</t>
  </si>
  <si>
    <t>1911250808</t>
  </si>
  <si>
    <t>47</t>
  </si>
  <si>
    <t>7590715022</t>
  </si>
  <si>
    <t>Postavení na stávající základ a nasměrování světelného návěstidla jednostranného stožárového se 2 svítilnami - bez ukončení a zapojení zemního kabelu</t>
  </si>
  <si>
    <t>1520626989</t>
  </si>
  <si>
    <t>48</t>
  </si>
  <si>
    <t>7590715023</t>
  </si>
  <si>
    <t>Postavení na stávající základ a nasměrování světelného návěstidla jednostranného stožárového se 3 svítilnami - bez ukončení a zapojení zemního kabelu</t>
  </si>
  <si>
    <t>1959723641</t>
  </si>
  <si>
    <t>49</t>
  </si>
  <si>
    <t>7592705014</t>
  </si>
  <si>
    <t>Montáž upozorňovadla vysokého na sloupek</t>
  </si>
  <si>
    <t>1474421489</t>
  </si>
  <si>
    <t>50</t>
  </si>
  <si>
    <t>7592701545</t>
  </si>
  <si>
    <t>Upozorňovadla, značky Návěsti označující místo na trati Štít návěstní 'předvěstník''  (HM0404129995002)</t>
  </si>
  <si>
    <t>-1834831762</t>
  </si>
  <si>
    <t>58</t>
  </si>
  <si>
    <t>7593337160</t>
  </si>
  <si>
    <t>Demontáž souboru KAV, FID, ASE</t>
  </si>
  <si>
    <t>-235645316</t>
  </si>
  <si>
    <t>55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</si>
  <si>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</si>
  <si>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</si>
  <si>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-1773899386</t>
  </si>
  <si>
    <t>56</t>
  </si>
  <si>
    <t>7594121230</t>
  </si>
  <si>
    <t>Lanové propojení s kombinací kolíkových a patkových ukončení LGIu 2+1xFe20/420 norma 709619009 (HM0404223991522)</t>
  </si>
  <si>
    <t>Sborník UOŽI 01 2019</t>
  </si>
  <si>
    <t>-1995738543</t>
  </si>
  <si>
    <t>57</t>
  </si>
  <si>
    <t>7594130870</t>
  </si>
  <si>
    <t>Lanové propojení s patkovým středovým ukončením nebo jejich ekvivalent LP 12xFe20/695 střed. se sběrnicí norma 707649003 (HM0404223991475)</t>
  </si>
  <si>
    <t>-1737241673</t>
  </si>
  <si>
    <t>59</t>
  </si>
  <si>
    <t>7594107330</t>
  </si>
  <si>
    <t>Demontáž kolejnicového lanového propojení z betonových pražců</t>
  </si>
  <si>
    <t>-1975085742</t>
  </si>
  <si>
    <t>51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</si>
  <si>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</si>
  <si>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</si>
  <si>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-1353652645</t>
  </si>
  <si>
    <t>52</t>
  </si>
  <si>
    <t>7594200080</t>
  </si>
  <si>
    <t>Výstroj konců kolejových obvodů a kódovacích smyček Transformátor stykový DT 075 E (CV371019005)</t>
  </si>
  <si>
    <t>1123429662</t>
  </si>
  <si>
    <t>53</t>
  </si>
  <si>
    <t>7594200090</t>
  </si>
  <si>
    <t>Výstroj konců kolejových obvodů a kódovacích smyček Transformátor stykový DT 952 C (CV371029001)</t>
  </si>
  <si>
    <t>1272991653</t>
  </si>
  <si>
    <t>54</t>
  </si>
  <si>
    <t>7590190170</t>
  </si>
  <si>
    <t>Ostatní Podpěra zemní umělohmotná ZUP-TJA (HM0321859999803)</t>
  </si>
  <si>
    <t>-100082487</t>
  </si>
  <si>
    <t>60</t>
  </si>
  <si>
    <t>7594207012</t>
  </si>
  <si>
    <t>Demontáž stykového transformátoru DT 075 C</t>
  </si>
  <si>
    <t>-1091985127</t>
  </si>
  <si>
    <t>Vnitřní zařízení</t>
  </si>
  <si>
    <t>78</t>
  </si>
  <si>
    <t>7590525790</t>
  </si>
  <si>
    <t>Montáž sady svorkovnic WAGO na DIN lištu</t>
  </si>
  <si>
    <t>-376488538</t>
  </si>
  <si>
    <t>79</t>
  </si>
  <si>
    <t>7593311050</t>
  </si>
  <si>
    <t>Konstrukční díly Svorkovnice WAGO 12-ti dílná (CV721225082)</t>
  </si>
  <si>
    <t>1915871675</t>
  </si>
  <si>
    <t>61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</si>
  <si>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</si>
  <si>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</si>
  <si>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-1726070763</t>
  </si>
  <si>
    <t>62</t>
  </si>
  <si>
    <t>7590610180</t>
  </si>
  <si>
    <t>Indikační a kolejové desky a ovládací pulty Tlačítko dvoupolohové vratné (CV720769001)</t>
  </si>
  <si>
    <t>-1345742574</t>
  </si>
  <si>
    <t>63</t>
  </si>
  <si>
    <t>7590610370</t>
  </si>
  <si>
    <t>Indikační a kolejové desky a ovládací pulty Stínítko rudé  (HM0321720400010)</t>
  </si>
  <si>
    <t>-152189618</t>
  </si>
  <si>
    <t>64</t>
  </si>
  <si>
    <t>7590610380</t>
  </si>
  <si>
    <t>Indikační a kolejové desky a ovládací pulty Stínítko zelené  (HM0321720400011)</t>
  </si>
  <si>
    <t>96346356</t>
  </si>
  <si>
    <t>65</t>
  </si>
  <si>
    <t>7590610390</t>
  </si>
  <si>
    <t>Indikační a kolejové desky a ovládací pulty Stínítko modré  (HM0321720400012)</t>
  </si>
  <si>
    <t>1294975059</t>
  </si>
  <si>
    <t>66</t>
  </si>
  <si>
    <t>7590610400</t>
  </si>
  <si>
    <t>Indikační a kolejové desky a ovládací pulty Stínítko čiré  (HM0321720400013)</t>
  </si>
  <si>
    <t>-1074470775</t>
  </si>
  <si>
    <t>67</t>
  </si>
  <si>
    <t>7590610250</t>
  </si>
  <si>
    <t>Indikační a kolejové desky a ovládací pulty Objímka žárovky  (CV720795001)</t>
  </si>
  <si>
    <t>657120646</t>
  </si>
  <si>
    <t>68</t>
  </si>
  <si>
    <t>7592910065</t>
  </si>
  <si>
    <t>Baterie Staniční akumulátory NiCd článek 1,2 V/250 Ah C5 s kapsovou elektrodou střednědobý vybíjecí režim, cena včetně spojovacího materiálu a bateriového nosiče či stojanu</t>
  </si>
  <si>
    <t>328854244</t>
  </si>
  <si>
    <t>69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</si>
  <si>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</si>
  <si>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</si>
  <si>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-2120271620</t>
  </si>
  <si>
    <t>80</t>
  </si>
  <si>
    <t>7592305030</t>
  </si>
  <si>
    <t>Montáž transformátoru oddělovacího do 5 kVA - usazení a zapojení</t>
  </si>
  <si>
    <t>1335623083</t>
  </si>
  <si>
    <t>81</t>
  </si>
  <si>
    <t>7590720575</t>
  </si>
  <si>
    <t>Součásti světelných návěstidel Trafo POBS 2.2.0002300  (HM0374215010002)</t>
  </si>
  <si>
    <t>-1507619413</t>
  </si>
  <si>
    <t>82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</si>
  <si>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</si>
  <si>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</si>
  <si>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-1664502638</t>
  </si>
  <si>
    <t>83</t>
  </si>
  <si>
    <t>7592907022</t>
  </si>
  <si>
    <t>Demontáž bloku baterie niklokadmiové kapacity přes 200 Ah</t>
  </si>
  <si>
    <t>-1505164103</t>
  </si>
  <si>
    <t>84</t>
  </si>
  <si>
    <t>7593005012</t>
  </si>
  <si>
    <t>Montáž dobíječe, usměrňovače, napáječe nástěnného - včetně připojení vodičů elektrické sítě ss rozvodu a uzemnění, přezkoušení funkce</t>
  </si>
  <si>
    <t>854714059</t>
  </si>
  <si>
    <t>85</t>
  </si>
  <si>
    <t>7593007012</t>
  </si>
  <si>
    <t>Demontáž dobíječe, usměrňovače, napáječe nástěnného</t>
  </si>
  <si>
    <t>609426967</t>
  </si>
  <si>
    <t>86</t>
  </si>
  <si>
    <t>7593105010</t>
  </si>
  <si>
    <t>Montáž měniče (zdroje) statického ze stojanu - včetně připojení vodičů elektrické sítě ss rozvodu a uzemnění, přezkoušení funkce</t>
  </si>
  <si>
    <t>1188956446</t>
  </si>
  <si>
    <t>87</t>
  </si>
  <si>
    <t>7593320483</t>
  </si>
  <si>
    <t>Prvky Trafo JOC E4060-065 400VA 220-230-240/150-230V (HM0374212300107)</t>
  </si>
  <si>
    <t>-1841076297</t>
  </si>
  <si>
    <t>88</t>
  </si>
  <si>
    <t>7593105012</t>
  </si>
  <si>
    <t>Montáž měniče (zdroje) statického řady EZ1, EZ2 a BZS1-R96 - včetně připojení vodičů elektrické sítě ss rozvodu a uzemnění, přezkoušení funkce</t>
  </si>
  <si>
    <t>-532867383</t>
  </si>
  <si>
    <t>89</t>
  </si>
  <si>
    <t>7593100810</t>
  </si>
  <si>
    <t>Měniče Zdrojelektron.EZ2 24/230/50sin 300VA (HM0404229990132)</t>
  </si>
  <si>
    <t>886167424</t>
  </si>
  <si>
    <t>90</t>
  </si>
  <si>
    <t>7593100560</t>
  </si>
  <si>
    <t>Měniče Zdroj elektron.EZ1/75-SA 3x0,3kVa (HM0404229990110)</t>
  </si>
  <si>
    <t>516137546</t>
  </si>
  <si>
    <t>91</t>
  </si>
  <si>
    <t>7593315120</t>
  </si>
  <si>
    <t>Montáž stojanové řady pro 1 stojan - sestavení dodané konstrukce, vyměření místa a usazení stojanové řady, montáž ochranných plechů a roštu stojanové řady, ukotvení</t>
  </si>
  <si>
    <t>-2047380112</t>
  </si>
  <si>
    <t>92</t>
  </si>
  <si>
    <t>7593310880</t>
  </si>
  <si>
    <t>Konstrukční díly Řada stojan. pro 1 stojan 19 polí inov. (HM0404215990311)</t>
  </si>
  <si>
    <t>-1893717184</t>
  </si>
  <si>
    <t>93</t>
  </si>
  <si>
    <t>7593315380</t>
  </si>
  <si>
    <t>Montáž panelu reléového</t>
  </si>
  <si>
    <t>-1058327065</t>
  </si>
  <si>
    <t>94</t>
  </si>
  <si>
    <t>7593310450</t>
  </si>
  <si>
    <t>Konstrukční díly Panel volné vazby úplný  (CV725719003M)</t>
  </si>
  <si>
    <t>944269669</t>
  </si>
  <si>
    <t>95</t>
  </si>
  <si>
    <t>7593315382</t>
  </si>
  <si>
    <t>Montáž panelu se svorkovnicemi</t>
  </si>
  <si>
    <t>444917501</t>
  </si>
  <si>
    <t>96</t>
  </si>
  <si>
    <t>7593310430</t>
  </si>
  <si>
    <t>Konstrukční díly Panel svorkovnicový  (CV725959001)</t>
  </si>
  <si>
    <t>-30573276</t>
  </si>
  <si>
    <t>97</t>
  </si>
  <si>
    <t>7593315425</t>
  </si>
  <si>
    <t>Zhotovení jednoho zapojení při volné vazbě - naměření vodiče, zatažení a připojení</t>
  </si>
  <si>
    <t>1666612495</t>
  </si>
  <si>
    <t>98</t>
  </si>
  <si>
    <t>7492500690</t>
  </si>
  <si>
    <t>Kabely, vodiče, šňůry Cu - nn Vodič jednožílový Cu, plastová izolace H05V-K 1 černý (CYA)</t>
  </si>
  <si>
    <t>-1806741945</t>
  </si>
  <si>
    <t>99</t>
  </si>
  <si>
    <t>7593317120</t>
  </si>
  <si>
    <t>Demontáž stojanové řady pro 1-3 stojany</t>
  </si>
  <si>
    <t>-104635402</t>
  </si>
  <si>
    <t>7593317380</t>
  </si>
  <si>
    <t>Demontáž panelu reléového</t>
  </si>
  <si>
    <t>-649736284</t>
  </si>
  <si>
    <t>101</t>
  </si>
  <si>
    <t>7593317382</t>
  </si>
  <si>
    <t>Demontáž panelu se svorkovnicemi</t>
  </si>
  <si>
    <t>47126536</t>
  </si>
  <si>
    <t>106</t>
  </si>
  <si>
    <t>7593325080</t>
  </si>
  <si>
    <t>Montáž stavěcího odporu nebo kondenzátoru - včetně zapojení a označení</t>
  </si>
  <si>
    <t>122746972</t>
  </si>
  <si>
    <t>107</t>
  </si>
  <si>
    <t>7593320375</t>
  </si>
  <si>
    <t>Prvky Odpor drátový regulační 2,2Ohm 10A (CV731059001)</t>
  </si>
  <si>
    <t>624067270</t>
  </si>
  <si>
    <t>70</t>
  </si>
  <si>
    <t>7593325100</t>
  </si>
  <si>
    <t>Montáž pojistky zástrčkové pro zabezpečovací zařízení - včetně zapojení a označení</t>
  </si>
  <si>
    <t>-557310692</t>
  </si>
  <si>
    <t>71</t>
  </si>
  <si>
    <t>7593320132</t>
  </si>
  <si>
    <t>Prvky Pojistka zástrčková 2A (CV719039003)</t>
  </si>
  <si>
    <t>-1345894255</t>
  </si>
  <si>
    <t>72</t>
  </si>
  <si>
    <t>7593320147</t>
  </si>
  <si>
    <t>Prvky Pojistka zástrčková 0,16A (CV719039009)</t>
  </si>
  <si>
    <t>472201264</t>
  </si>
  <si>
    <t>73</t>
  </si>
  <si>
    <t>7593320126</t>
  </si>
  <si>
    <t>Prvky Pojistka zástrčková 0,5A (CV719039001)</t>
  </si>
  <si>
    <t>1413226488</t>
  </si>
  <si>
    <t>74</t>
  </si>
  <si>
    <t>7593325110</t>
  </si>
  <si>
    <t>Montáž pásku zdířkového pojistkového - včetně zapojení a označení</t>
  </si>
  <si>
    <t>-197755524</t>
  </si>
  <si>
    <t>75</t>
  </si>
  <si>
    <t>7593320105</t>
  </si>
  <si>
    <t>Prvky Pásek zdíř.pro zástrč.poj. 2A (CV719029003)</t>
  </si>
  <si>
    <t>-1014270667</t>
  </si>
  <si>
    <t>76</t>
  </si>
  <si>
    <t>7593320120</t>
  </si>
  <si>
    <t>Prvky Pásek zdíř.pro zástrč.poj. 0,16A (CV719029009)</t>
  </si>
  <si>
    <t>-712644841</t>
  </si>
  <si>
    <t>77</t>
  </si>
  <si>
    <t>7593320099</t>
  </si>
  <si>
    <t>Prvky Pásek zdíř.pro zástrč.poj. 0,5A (CV719029001)</t>
  </si>
  <si>
    <t>114760128</t>
  </si>
  <si>
    <t>103</t>
  </si>
  <si>
    <t>7593335010</t>
  </si>
  <si>
    <t>Montáž reléového bloku</t>
  </si>
  <si>
    <t>844880685</t>
  </si>
  <si>
    <t>104</t>
  </si>
  <si>
    <t>7593321095</t>
  </si>
  <si>
    <t>Prvky EFCP2 - 75 Hz-var.I</t>
  </si>
  <si>
    <t>901470604</t>
  </si>
  <si>
    <t>105</t>
  </si>
  <si>
    <t>7593320096</t>
  </si>
  <si>
    <t>Prvky Transformátor NKO-2  (CV717259001)</t>
  </si>
  <si>
    <t>-1449827962</t>
  </si>
  <si>
    <t>102</t>
  </si>
  <si>
    <t>7593337040</t>
  </si>
  <si>
    <t>Demontáž malorozměrného relé</t>
  </si>
  <si>
    <t>-1778741998</t>
  </si>
  <si>
    <t>OST</t>
  </si>
  <si>
    <t>Ostatní</t>
  </si>
  <si>
    <t>118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</si>
  <si>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</si>
  <si>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</si>
  <si>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</si>
  <si>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-1556126283</t>
  </si>
  <si>
    <t>117</t>
  </si>
  <si>
    <t>7499151030</t>
  </si>
  <si>
    <t>Dokončovací práce zkušební provoz - včetně prokázání technických a kvalitativních parametrů zařízení</t>
  </si>
  <si>
    <t>-1806615036</t>
  </si>
  <si>
    <t>116</t>
  </si>
  <si>
    <t>7499151040</t>
  </si>
  <si>
    <t>Dokončovací práce zaškolení obsluhy - seznámení obsluhy s funkcemi zařízení včetně odevzdání dokumentace skutečného provedení</t>
  </si>
  <si>
    <t>-1798632874</t>
  </si>
  <si>
    <t>115</t>
  </si>
  <si>
    <t>7499151050</t>
  </si>
  <si>
    <t>Dokončovací práce manipulace na zařízeních prováděné provozovatelem - manipulace nutné pro další práce zhotovitele na technologickém souboru</t>
  </si>
  <si>
    <t>241439277</t>
  </si>
  <si>
    <t>108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</si>
  <si>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</si>
  <si>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</si>
  <si>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-683955681</t>
  </si>
  <si>
    <t>114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</si>
  <si>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</si>
  <si>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</si>
  <si>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-117039296</t>
  </si>
  <si>
    <t>112</t>
  </si>
  <si>
    <t>7598095145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</si>
  <si>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</si>
  <si>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-72496794</t>
  </si>
  <si>
    <t>113</t>
  </si>
  <si>
    <t>7598095405</t>
  </si>
  <si>
    <t>Příprava ke komplexním zkouškám hradla pro jedno oddílové návěstidlo a jeden směr - oživení, seřízení a nastavení zařízení s ohledem na postup jeho uvádění do provozu</t>
  </si>
  <si>
    <t>-1883239994</t>
  </si>
  <si>
    <t>111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</si>
  <si>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</si>
  <si>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</si>
  <si>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129262349</t>
  </si>
  <si>
    <t>109</t>
  </si>
  <si>
    <t>7598095580</t>
  </si>
  <si>
    <t>Vyhotovení protokolu UTZ pro TZZ AH s hradlem pro jednu kolej - vykonání prohlídky a zkoušky včetně vyhotovení protokolu podle vyhl. 100/1995 Sb.</t>
  </si>
  <si>
    <t>592762431</t>
  </si>
  <si>
    <t>110</t>
  </si>
  <si>
    <t>7598095641</t>
  </si>
  <si>
    <t>Vyhotovení revizní správy TZZ za každý návěstní bod - vykonání prohlídky a  zkoušky pro napájení elektrického zařízení včetně vyhotovení revizní zprávy podle vyhl. 100/1995 Sb. a norem ČSN</t>
  </si>
  <si>
    <t>-323289019</t>
  </si>
  <si>
    <t>PS 02 - Doplnění SZZ Blatec</t>
  </si>
  <si>
    <t>PS 02.1 - Doplnění SZZ</t>
  </si>
  <si>
    <t>3 - Vnitřní zařízení</t>
  </si>
  <si>
    <t>7494559020</t>
  </si>
  <si>
    <t>Montáž relé paticového včetně patice</t>
  </si>
  <si>
    <t>623578546</t>
  </si>
  <si>
    <t>7593330040</t>
  </si>
  <si>
    <t>Výměnné díly Relé NMŠ 1-2000 (HM0404221990407)</t>
  </si>
  <si>
    <t>1758436609</t>
  </si>
  <si>
    <t>-1848933972</t>
  </si>
  <si>
    <t>-367577357</t>
  </si>
  <si>
    <t>-1599278195</t>
  </si>
  <si>
    <t>-428308332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</si>
  <si>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</si>
  <si>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</si>
  <si>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1454389803</t>
  </si>
  <si>
    <t>7593320387</t>
  </si>
  <si>
    <t>Prvky Svorkovnice SV-12 B svorník-špička (CV731169002)</t>
  </si>
  <si>
    <t>22558933</t>
  </si>
  <si>
    <t>1854763998</t>
  </si>
  <si>
    <t>383292375</t>
  </si>
  <si>
    <t>-302617904</t>
  </si>
  <si>
    <t>126195496</t>
  </si>
  <si>
    <t>-376526109</t>
  </si>
  <si>
    <t>-1783517727</t>
  </si>
  <si>
    <t>2016032494</t>
  </si>
  <si>
    <t>1009913558</t>
  </si>
  <si>
    <t>1407328474</t>
  </si>
  <si>
    <t>-1505598031</t>
  </si>
  <si>
    <t>294375086</t>
  </si>
  <si>
    <t>-961442514</t>
  </si>
  <si>
    <t>7593317010</t>
  </si>
  <si>
    <t>Zrušení jednoho zapojení při volné vazbě - odpojení vodiče a jeho vytažení</t>
  </si>
  <si>
    <t>1895853753</t>
  </si>
  <si>
    <t>1497348200</t>
  </si>
  <si>
    <t>-1858700554</t>
  </si>
  <si>
    <t>1046810574</t>
  </si>
  <si>
    <t>-855671888</t>
  </si>
  <si>
    <t>127485554</t>
  </si>
  <si>
    <t>858926667</t>
  </si>
  <si>
    <t>-2127022099</t>
  </si>
  <si>
    <t>1070067831</t>
  </si>
  <si>
    <t>-929077085</t>
  </si>
  <si>
    <t>995427717</t>
  </si>
  <si>
    <t>-1436920368</t>
  </si>
  <si>
    <t>226015089</t>
  </si>
  <si>
    <t>7598095380</t>
  </si>
  <si>
    <t>Oživení a funkční zkoušení ústředny MEDIS - aktivace a konfigurace systému podle příslušné dokumentace</t>
  </si>
  <si>
    <t>1129630360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</si>
  <si>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</si>
  <si>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</si>
  <si>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-948006374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</si>
  <si>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</si>
  <si>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</si>
  <si>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-1440482037</t>
  </si>
  <si>
    <t>PS 02.2 - Oprava RD PZS km 92,510</t>
  </si>
  <si>
    <t>7593310890</t>
  </si>
  <si>
    <t>Konstrukční díly Řada stojanová 1 - dílná 1 stojan (HM0404215990301)</t>
  </si>
  <si>
    <t>-154630827</t>
  </si>
  <si>
    <t>-28086418</t>
  </si>
  <si>
    <t>7593315140</t>
  </si>
  <si>
    <t>Ukotvení stojanové řady do stěny jednou spojnicí</t>
  </si>
  <si>
    <t>-693445466</t>
  </si>
  <si>
    <t>-740187738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</si>
  <si>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</si>
  <si>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</si>
  <si>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753682806</t>
  </si>
  <si>
    <t>-520075371</t>
  </si>
  <si>
    <t>113886631</t>
  </si>
  <si>
    <t>-1624429103</t>
  </si>
  <si>
    <t>1792809170</t>
  </si>
  <si>
    <t>-1499248239</t>
  </si>
  <si>
    <t>-1171422297</t>
  </si>
  <si>
    <t>7590120020</t>
  </si>
  <si>
    <t>Skříně Skříň SKU-S včetně VTO (CV490419004)</t>
  </si>
  <si>
    <t>1820640257</t>
  </si>
  <si>
    <t>7590120140</t>
  </si>
  <si>
    <t>Skříně Skříňka přejezdového zařízení inovovaná (HM0404134120002)</t>
  </si>
  <si>
    <t>651331364</t>
  </si>
  <si>
    <t>7593100860</t>
  </si>
  <si>
    <t>Měniče Stejnosměrný měnič napětí SMN04</t>
  </si>
  <si>
    <t>779575761</t>
  </si>
  <si>
    <t>7593321410</t>
  </si>
  <si>
    <t>Prvky Zdroj kmit.signálů bezpeč. BZKS 20</t>
  </si>
  <si>
    <t>-1456777809</t>
  </si>
  <si>
    <t>7593320507</t>
  </si>
  <si>
    <t>Prvky Trafo POBS 3.1 (HM0374215020000)</t>
  </si>
  <si>
    <t>-33421692</t>
  </si>
  <si>
    <t>7592505030</t>
  </si>
  <si>
    <t>Montáž vybavení diagnostického zařízení PZS</t>
  </si>
  <si>
    <t>1276464727</t>
  </si>
  <si>
    <t>-869419529</t>
  </si>
  <si>
    <t>120845478</t>
  </si>
  <si>
    <t>109414748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</si>
  <si>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</si>
  <si>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</si>
  <si>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1362741442</t>
  </si>
  <si>
    <t>7593005050</t>
  </si>
  <si>
    <t>Montáž stabilizátoru napětí do reléového stojanu - včetně připojení vodičů, přezkoušení funkce</t>
  </si>
  <si>
    <t>633710550</t>
  </si>
  <si>
    <t>7593100900</t>
  </si>
  <si>
    <t>Měniče Měnič DC 24V/24V spínaný, s galvanickýmoddělením, stabilizovaný</t>
  </si>
  <si>
    <t>-631157790</t>
  </si>
  <si>
    <t>-763452005</t>
  </si>
  <si>
    <t>1263278271</t>
  </si>
  <si>
    <t>-229436792</t>
  </si>
  <si>
    <t>316991584</t>
  </si>
  <si>
    <t>155499854</t>
  </si>
  <si>
    <t>-1788114843</t>
  </si>
  <si>
    <t>1488190816</t>
  </si>
  <si>
    <t>7593335050</t>
  </si>
  <si>
    <t>Montáž zásuvky malorozměrového relé - včetně zapojení přívodů</t>
  </si>
  <si>
    <t>-1076478178</t>
  </si>
  <si>
    <t>7593335170</t>
  </si>
  <si>
    <t>Montáž universální časovací jednotky - včetně zapojení a označení</t>
  </si>
  <si>
    <t>1869318416</t>
  </si>
  <si>
    <t>7593320426</t>
  </si>
  <si>
    <t>Prvky Jednotka časová CJS (CV755139004)</t>
  </si>
  <si>
    <t>856540938</t>
  </si>
  <si>
    <t>7593320411</t>
  </si>
  <si>
    <t>Prvky Deska propojovací DP4 (CV755135003)</t>
  </si>
  <si>
    <t>-750873952</t>
  </si>
  <si>
    <t>7593320405</t>
  </si>
  <si>
    <t>Prvky Kazeta</t>
  </si>
  <si>
    <t>-864162175</t>
  </si>
  <si>
    <t>-724747717</t>
  </si>
  <si>
    <t>7590110130</t>
  </si>
  <si>
    <t>Domky, přístřešky Reléový domek - výška 3,10 m - podle zvl. požadavků a předložené dokumentace 3x2,5 m</t>
  </si>
  <si>
    <t>1023525037</t>
  </si>
  <si>
    <t>7590110410</t>
  </si>
  <si>
    <t>Domky, přístřešky Střecha sedlová  rel.domku - podle zvl. požadavků a předložené dokumentace 3x2,5 m</t>
  </si>
  <si>
    <t>1513620912</t>
  </si>
  <si>
    <t>7590110710</t>
  </si>
  <si>
    <t>Domky, přístřešky Okapy a děšťové svody - pro rel. domek podle zvl. požadavků a  předložené dokumentace 3x2,5 m</t>
  </si>
  <si>
    <t>-1272529972</t>
  </si>
  <si>
    <t>7590115005</t>
  </si>
  <si>
    <t>Montáž objektu rozměru do 2,5 x 3,6 m - usazení na základy, zatažení kabelů a zřízení kabelové rezervy, opravný nátěr. Neobsahuje výkop a zához jam</t>
  </si>
  <si>
    <t>501635158</t>
  </si>
  <si>
    <t>-1332411799</t>
  </si>
  <si>
    <t>394416141</t>
  </si>
  <si>
    <t>1650578893</t>
  </si>
  <si>
    <t>-39299931</t>
  </si>
  <si>
    <t>274098371</t>
  </si>
  <si>
    <t>523991387</t>
  </si>
  <si>
    <t>-1155636888</t>
  </si>
  <si>
    <t>-1117756434</t>
  </si>
  <si>
    <t>7593315100</t>
  </si>
  <si>
    <t>Montáž zabezpečovacího stojanu reléového - upevnění stojanu do stojanové řady, připojení ochranného uzemnění a informativní kontrola zapojení</t>
  </si>
  <si>
    <t>-2090667526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</si>
  <si>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</si>
  <si>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</si>
  <si>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468293733</t>
  </si>
  <si>
    <t>7598095120</t>
  </si>
  <si>
    <t>Přezkoušení a regulace časové jednotky - kontrola zapojení včetně příslušného zkoušení hodnot zařízení</t>
  </si>
  <si>
    <t>1975742848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</si>
  <si>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</si>
  <si>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</si>
  <si>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-683744181</t>
  </si>
  <si>
    <t>7598095365</t>
  </si>
  <si>
    <t>Aktivace diagnostického zařízení B 2000 (AK Signal) - aktivace a konfigurace systému podle příslušné dokumentace</t>
  </si>
  <si>
    <t>-207012123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</si>
  <si>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</si>
  <si>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</si>
  <si>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1953156872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</si>
  <si>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</si>
  <si>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</si>
  <si>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1981938686</t>
  </si>
  <si>
    <t>7598095565</t>
  </si>
  <si>
    <t>Vyhotovení protokolu UTZ pro PZZ se závorou dvě a více kolejí - vykonání prohlídky a zkoušky včetně vyhotovení protokolu podle vyhl. 100/1995 Sb.</t>
  </si>
  <si>
    <t>-608338917</t>
  </si>
  <si>
    <t>7598095635</t>
  </si>
  <si>
    <t>Vyhotovení revizní správy PZZ - vykonání prohlídky a  zkoušky pro napájení elektrického zařízení včetně vyhotovení revizní zprávy podle vyhl. 100/1995 Sb. a norem ČSN</t>
  </si>
  <si>
    <t>1531362096</t>
  </si>
  <si>
    <t>PS 03 - Oprava PZS 96,103</t>
  </si>
  <si>
    <t>PS 03.1 - oprava vnitřní technologie PZS 96,103</t>
  </si>
  <si>
    <t>1396853698</t>
  </si>
  <si>
    <t xml:space="preserve">Montáž relé </t>
  </si>
  <si>
    <t>2128915399</t>
  </si>
  <si>
    <t>-546397640</t>
  </si>
  <si>
    <t>1734265104</t>
  </si>
  <si>
    <t>1173573112</t>
  </si>
  <si>
    <t>2033402455</t>
  </si>
  <si>
    <t>-1956207330</t>
  </si>
  <si>
    <t>-552945632</t>
  </si>
  <si>
    <t>642043581</t>
  </si>
  <si>
    <t>250493378</t>
  </si>
  <si>
    <t>316200084</t>
  </si>
  <si>
    <t>-358392526</t>
  </si>
  <si>
    <t>-2022650053</t>
  </si>
  <si>
    <t>973786016</t>
  </si>
  <si>
    <t>7593320084</t>
  </si>
  <si>
    <t xml:space="preserve">Prvky Soubor anulační ASE 5 </t>
  </si>
  <si>
    <t>-191339890</t>
  </si>
  <si>
    <t>-919587617</t>
  </si>
  <si>
    <t>-1049796727</t>
  </si>
  <si>
    <t>7592503010</t>
  </si>
  <si>
    <t>Úprava adresného SW stanice TEDIS, ústředny MEDIS</t>
  </si>
  <si>
    <t>299760002</t>
  </si>
  <si>
    <t>1461044846</t>
  </si>
  <si>
    <t>1495177670</t>
  </si>
  <si>
    <t>-1220279043</t>
  </si>
  <si>
    <t>-1139795045</t>
  </si>
  <si>
    <t>1629482312</t>
  </si>
  <si>
    <t>822304114</t>
  </si>
  <si>
    <t>-1243038404</t>
  </si>
  <si>
    <t>1380501570</t>
  </si>
  <si>
    <t>882691115</t>
  </si>
  <si>
    <t>-1514074872</t>
  </si>
  <si>
    <t>-91040729</t>
  </si>
  <si>
    <t>98729551</t>
  </si>
  <si>
    <t>-1000074740</t>
  </si>
  <si>
    <t>-392422649</t>
  </si>
  <si>
    <t>469122567</t>
  </si>
  <si>
    <t>-119078741</t>
  </si>
  <si>
    <t>-1099197057</t>
  </si>
  <si>
    <t>7593315384</t>
  </si>
  <si>
    <t>Montáž panelu pro ústřednu TEDIS</t>
  </si>
  <si>
    <t>10141771</t>
  </si>
  <si>
    <t>7593310230</t>
  </si>
  <si>
    <t>Konstrukční díly Panel 2.patrový 120 mm pro TEDIS + MD308</t>
  </si>
  <si>
    <t>-1283260430</t>
  </si>
  <si>
    <t>1145902622</t>
  </si>
  <si>
    <t>-208343963</t>
  </si>
  <si>
    <t>40961471</t>
  </si>
  <si>
    <t>128969377</t>
  </si>
  <si>
    <t>-1626622240</t>
  </si>
  <si>
    <t>1216624264</t>
  </si>
  <si>
    <t>7596917030</t>
  </si>
  <si>
    <t>Demontáž telefonních objektů VTO 3 - 11</t>
  </si>
  <si>
    <t>-2142341399</t>
  </si>
  <si>
    <t>94957416</t>
  </si>
  <si>
    <t>1702536353</t>
  </si>
  <si>
    <t>7593320574</t>
  </si>
  <si>
    <t>Prvky Kazeta TD328</t>
  </si>
  <si>
    <t>1924646983</t>
  </si>
  <si>
    <t>7593320579</t>
  </si>
  <si>
    <t>Prvky TDCC – řídící jednotka sběrnice</t>
  </si>
  <si>
    <t>1866670469</t>
  </si>
  <si>
    <t>7593320585</t>
  </si>
  <si>
    <t>Prvky TDMD – Komunikační modemová jednotka</t>
  </si>
  <si>
    <t>-792911361</t>
  </si>
  <si>
    <t>7593320588</t>
  </si>
  <si>
    <t>Prvky TDI8s – Jednotka 8 bezpečných digitálních vstupů</t>
  </si>
  <si>
    <t>567600513</t>
  </si>
  <si>
    <t>7593320594</t>
  </si>
  <si>
    <t>Prvky TDO8 – Jednotka 8 digitálních výstupů</t>
  </si>
  <si>
    <t>-28716566</t>
  </si>
  <si>
    <t>7593320576</t>
  </si>
  <si>
    <t>Prvky TBRP - Jednotka napáječe a opakovače sběrnice</t>
  </si>
  <si>
    <t>-270992125</t>
  </si>
  <si>
    <t>7593320606</t>
  </si>
  <si>
    <t>Prvky TAI8 – Jednotka 8 analogových napěťových vstupů</t>
  </si>
  <si>
    <t>-737052427</t>
  </si>
  <si>
    <t>1709723932</t>
  </si>
  <si>
    <t>1257234825</t>
  </si>
  <si>
    <t>-1671326188</t>
  </si>
  <si>
    <t>737034183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</si>
  <si>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</si>
  <si>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</si>
  <si>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482129418</t>
  </si>
  <si>
    <t>-92840233</t>
  </si>
  <si>
    <t>7598095240</t>
  </si>
  <si>
    <t>Zkoušení souboru KAV, FID, ASE - kontrola zapojení, provedení příslušných měření, přezkoušení funkce</t>
  </si>
  <si>
    <t>-1530644332</t>
  </si>
  <si>
    <t>7598095375</t>
  </si>
  <si>
    <t>Oživení a funkční zkoušení stanice TEDIS - aktivace a konfigurace systému podle příslušné dokumentace</t>
  </si>
  <si>
    <t>155060077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</si>
  <si>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</si>
  <si>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</si>
  <si>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1028572721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</si>
  <si>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</si>
  <si>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</si>
  <si>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1020812902</t>
  </si>
  <si>
    <t>7598095550</t>
  </si>
  <si>
    <t>Vyhotovení protokolu UTZ pro PZZ bez závor jedna kolej - vykonání prohlídky a zkoušky včetně vyhotovení protokolu podle vyhl. 100/1995 Sb.</t>
  </si>
  <si>
    <t>-987929114</t>
  </si>
  <si>
    <t>1721516163</t>
  </si>
  <si>
    <t>PS 04 - Materiál dodávaný OŘ Olomouc</t>
  </si>
  <si>
    <t>PS 04.1 - Návěstidla</t>
  </si>
  <si>
    <t>7590710020</t>
  </si>
  <si>
    <t>Návěstidla světelná Návěstidlo stožár. 2 sv. typ:2004 (CV012525004)</t>
  </si>
  <si>
    <t>832453385</t>
  </si>
  <si>
    <t>7590710060</t>
  </si>
  <si>
    <t>Návěstidla světelná Návěstidlo stožár. 3 sv. typ:2016 (CV012525012)</t>
  </si>
  <si>
    <t>492798566</t>
  </si>
  <si>
    <t>VRN - Vedlejší rozpočtové náklady</t>
  </si>
  <si>
    <t xml:space="preserve">Položky rozpočtu jsou pouze orientační, konkrétní položky nejsou součástí projektu stavby. V době zpracování rozpočtu není zpracována realizační dokumentace. 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</si>
  <si>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</si>
  <si>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</si>
  <si>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t</t>
  </si>
  <si>
    <t>2079714995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</si>
  <si>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</si>
  <si>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022101001</t>
  </si>
  <si>
    <t>Geodetické práce Geodetické práce před opravou</t>
  </si>
  <si>
    <t>%</t>
  </si>
  <si>
    <t>1345963766</t>
  </si>
  <si>
    <t>022101011</t>
  </si>
  <si>
    <t>Geodetické práce Geodetické práce v průběhu opravy</t>
  </si>
  <si>
    <t>-342720680</t>
  </si>
  <si>
    <t>022101021</t>
  </si>
  <si>
    <t>Geodetické práce Geodetické práce po ukončení opravy</t>
  </si>
  <si>
    <t>-1984832697</t>
  </si>
  <si>
    <t>023101031</t>
  </si>
  <si>
    <t>Projektové práce Projektové práce v rozsahu ZRN (vyjma dále jmenované práce) přes 5 do 20 mil. Kč</t>
  </si>
  <si>
    <t>815293840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</si>
  <si>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</si>
  <si>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</si>
  <si>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-1744292776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</si>
  <si>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</si>
  <si>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</si>
  <si>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</si>
  <si>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420126434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</si>
  <si>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</si>
  <si>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</si>
  <si>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941568569</t>
  </si>
  <si>
    <t>033121001</t>
  </si>
  <si>
    <t>Provozní vlivy Rušení prací železničním provozem širá trať nebo dopravny s kolejovým rozvětvením s počtem vlaků za směnu 8,5 hod. do 25</t>
  </si>
  <si>
    <t>-427052848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</si>
  <si>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</si>
  <si>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</si>
  <si>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-1883777722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</si>
  <si>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</si>
  <si>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</si>
  <si>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</si>
  <si>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-498938461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</si>
  <si>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</si>
  <si>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</si>
  <si>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582982542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</si>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</sst>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20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selection activeCell="AN8" sqref="AN8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315" t="s">
        <v>14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18"/>
      <c r="AQ5" s="18"/>
      <c r="AR5" s="16"/>
      <c r="BE5" s="322" t="s">
        <v>15</v>
      </c>
      <c r="BS5" s="13" t="s">
        <v>6</v>
      </c>
    </row>
    <row r="6" spans="1:74" ht="36.9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317" t="s">
        <v>17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18"/>
      <c r="AQ6" s="18"/>
      <c r="AR6" s="16"/>
      <c r="BE6" s="323"/>
      <c r="BS6" s="13" t="s">
        <v>18</v>
      </c>
    </row>
    <row r="7" spans="1:74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21</v>
      </c>
      <c r="AL7" s="18"/>
      <c r="AM7" s="18"/>
      <c r="AN7" s="23" t="s">
        <v>20</v>
      </c>
      <c r="AO7" s="18"/>
      <c r="AP7" s="18"/>
      <c r="AQ7" s="18"/>
      <c r="AR7" s="16"/>
      <c r="BE7" s="323"/>
      <c r="BS7" s="13" t="s">
        <v>22</v>
      </c>
    </row>
    <row r="8" spans="1:74" ht="12" customHeight="1">
      <c r="B8" s="17"/>
      <c r="C8" s="18"/>
      <c r="D8" s="25" t="s">
        <v>23</v>
      </c>
      <c r="E8" s="18"/>
      <c r="F8" s="18"/>
      <c r="G8" s="18"/>
      <c r="H8" s="18"/>
      <c r="I8" s="18"/>
      <c r="J8" s="18"/>
      <c r="K8" s="23" t="s">
        <v>24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25</v>
      </c>
      <c r="AL8" s="18"/>
      <c r="AM8" s="18"/>
      <c r="AN8" s="26"/>
      <c r="AO8" s="18"/>
      <c r="AP8" s="18"/>
      <c r="AQ8" s="18"/>
      <c r="AR8" s="16"/>
      <c r="BE8" s="323"/>
      <c r="BS8" s="13" t="s">
        <v>26</v>
      </c>
    </row>
    <row r="9" spans="1:74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323"/>
      <c r="BS9" s="13" t="s">
        <v>27</v>
      </c>
    </row>
    <row r="10" spans="1:74" ht="12" customHeight="1">
      <c r="B10" s="17"/>
      <c r="C10" s="18"/>
      <c r="D10" s="25" t="s">
        <v>28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29</v>
      </c>
      <c r="AL10" s="18"/>
      <c r="AM10" s="18"/>
      <c r="AN10" s="23" t="s">
        <v>20</v>
      </c>
      <c r="AO10" s="18"/>
      <c r="AP10" s="18"/>
      <c r="AQ10" s="18"/>
      <c r="AR10" s="16"/>
      <c r="BE10" s="323"/>
      <c r="BS10" s="13" t="s">
        <v>18</v>
      </c>
    </row>
    <row r="11" spans="1:74" ht="18.45" customHeight="1">
      <c r="B11" s="17"/>
      <c r="C11" s="18"/>
      <c r="D11" s="18"/>
      <c r="E11" s="23" t="s">
        <v>30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31</v>
      </c>
      <c r="AL11" s="18"/>
      <c r="AM11" s="18"/>
      <c r="AN11" s="23" t="s">
        <v>20</v>
      </c>
      <c r="AO11" s="18"/>
      <c r="AP11" s="18"/>
      <c r="AQ11" s="18"/>
      <c r="AR11" s="16"/>
      <c r="BE11" s="323"/>
      <c r="BS11" s="13" t="s">
        <v>18</v>
      </c>
    </row>
    <row r="12" spans="1:74" ht="6.9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323"/>
      <c r="BS12" s="13" t="s">
        <v>18</v>
      </c>
    </row>
    <row r="13" spans="1:74" ht="12" customHeight="1">
      <c r="B13" s="17"/>
      <c r="C13" s="18"/>
      <c r="D13" s="25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29</v>
      </c>
      <c r="AL13" s="18"/>
      <c r="AM13" s="18"/>
      <c r="AN13" s="27" t="s">
        <v>33</v>
      </c>
      <c r="AO13" s="18"/>
      <c r="AP13" s="18"/>
      <c r="AQ13" s="18"/>
      <c r="AR13" s="16"/>
      <c r="BE13" s="323"/>
      <c r="BS13" s="13" t="s">
        <v>18</v>
      </c>
    </row>
    <row r="14" spans="1:74">
      <c r="B14" s="17"/>
      <c r="C14" s="18"/>
      <c r="D14" s="18"/>
      <c r="E14" s="318" t="s">
        <v>33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25" t="s">
        <v>31</v>
      </c>
      <c r="AL14" s="18"/>
      <c r="AM14" s="18"/>
      <c r="AN14" s="27" t="s">
        <v>33</v>
      </c>
      <c r="AO14" s="18"/>
      <c r="AP14" s="18"/>
      <c r="AQ14" s="18"/>
      <c r="AR14" s="16"/>
      <c r="BE14" s="323"/>
      <c r="BS14" s="13" t="s">
        <v>18</v>
      </c>
    </row>
    <row r="15" spans="1:74" ht="6.9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323"/>
      <c r="BS15" s="13" t="s">
        <v>4</v>
      </c>
    </row>
    <row r="16" spans="1:74" ht="12" customHeight="1">
      <c r="B16" s="17"/>
      <c r="C16" s="18"/>
      <c r="D16" s="25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29</v>
      </c>
      <c r="AL16" s="18"/>
      <c r="AM16" s="18"/>
      <c r="AN16" s="23" t="s">
        <v>20</v>
      </c>
      <c r="AO16" s="18"/>
      <c r="AP16" s="18"/>
      <c r="AQ16" s="18"/>
      <c r="AR16" s="16"/>
      <c r="BE16" s="323"/>
      <c r="BS16" s="13" t="s">
        <v>4</v>
      </c>
    </row>
    <row r="17" spans="2:71" ht="18.45" customHeight="1">
      <c r="B17" s="17"/>
      <c r="C17" s="18"/>
      <c r="D17" s="18"/>
      <c r="E17" s="23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31</v>
      </c>
      <c r="AL17" s="18"/>
      <c r="AM17" s="18"/>
      <c r="AN17" s="23" t="s">
        <v>20</v>
      </c>
      <c r="AO17" s="18"/>
      <c r="AP17" s="18"/>
      <c r="AQ17" s="18"/>
      <c r="AR17" s="16"/>
      <c r="BE17" s="323"/>
      <c r="BS17" s="13" t="s">
        <v>36</v>
      </c>
    </row>
    <row r="18" spans="2:71" ht="6.9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323"/>
      <c r="BS18" s="13" t="s">
        <v>6</v>
      </c>
    </row>
    <row r="19" spans="2:71" ht="12" customHeight="1">
      <c r="B19" s="17"/>
      <c r="C19" s="18"/>
      <c r="D19" s="25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29</v>
      </c>
      <c r="AL19" s="18"/>
      <c r="AM19" s="18"/>
      <c r="AN19" s="23" t="s">
        <v>20</v>
      </c>
      <c r="AO19" s="18"/>
      <c r="AP19" s="18"/>
      <c r="AQ19" s="18"/>
      <c r="AR19" s="16"/>
      <c r="BE19" s="323"/>
      <c r="BS19" s="13" t="s">
        <v>6</v>
      </c>
    </row>
    <row r="20" spans="2:71" ht="18.45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31</v>
      </c>
      <c r="AL20" s="18"/>
      <c r="AM20" s="18"/>
      <c r="AN20" s="23" t="s">
        <v>20</v>
      </c>
      <c r="AO20" s="18"/>
      <c r="AP20" s="18"/>
      <c r="AQ20" s="18"/>
      <c r="AR20" s="16"/>
      <c r="BE20" s="323"/>
      <c r="BS20" s="13" t="s">
        <v>4</v>
      </c>
    </row>
    <row r="21" spans="2:71" ht="6.9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323"/>
    </row>
    <row r="22" spans="2:71" ht="12" customHeight="1">
      <c r="B22" s="17"/>
      <c r="C22" s="18"/>
      <c r="D22" s="25" t="s">
        <v>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323"/>
    </row>
    <row r="23" spans="2:71" ht="45" customHeight="1">
      <c r="B23" s="17"/>
      <c r="C23" s="18"/>
      <c r="D23" s="18"/>
      <c r="E23" s="320" t="s">
        <v>39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18"/>
      <c r="AP23" s="18"/>
      <c r="AQ23" s="18"/>
      <c r="AR23" s="16"/>
      <c r="BE23" s="323"/>
    </row>
    <row r="24" spans="2:71" ht="6.9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323"/>
    </row>
    <row r="25" spans="2:71" ht="6.9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323"/>
    </row>
    <row r="26" spans="2:71" s="1" customFormat="1" ht="25.95" customHeight="1">
      <c r="B26" s="30"/>
      <c r="C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24">
        <f>ROUND(AG54,2)</f>
        <v>307800</v>
      </c>
      <c r="AL26" s="325"/>
      <c r="AM26" s="325"/>
      <c r="AN26" s="325"/>
      <c r="AO26" s="325"/>
      <c r="AP26" s="31"/>
      <c r="AQ26" s="31"/>
      <c r="AR26" s="34"/>
      <c r="BE26" s="323"/>
    </row>
    <row r="27" spans="2:71" s="1" customFormat="1" ht="6.9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323"/>
    </row>
    <row r="28" spans="2:71" s="1" customForma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21" t="s">
        <v>41</v>
      </c>
      <c r="M28" s="321"/>
      <c r="N28" s="321"/>
      <c r="O28" s="321"/>
      <c r="P28" s="321"/>
      <c r="Q28" s="31"/>
      <c r="R28" s="31"/>
      <c r="S28" s="31"/>
      <c r="T28" s="31"/>
      <c r="U28" s="31"/>
      <c r="V28" s="31"/>
      <c r="W28" s="321" t="s">
        <v>42</v>
      </c>
      <c r="X28" s="321"/>
      <c r="Y28" s="321"/>
      <c r="Z28" s="321"/>
      <c r="AA28" s="321"/>
      <c r="AB28" s="321"/>
      <c r="AC28" s="321"/>
      <c r="AD28" s="321"/>
      <c r="AE28" s="321"/>
      <c r="AF28" s="31"/>
      <c r="AG28" s="31"/>
      <c r="AH28" s="31"/>
      <c r="AI28" s="31"/>
      <c r="AJ28" s="31"/>
      <c r="AK28" s="321" t="s">
        <v>43</v>
      </c>
      <c r="AL28" s="321"/>
      <c r="AM28" s="321"/>
      <c r="AN28" s="321"/>
      <c r="AO28" s="321"/>
      <c r="AP28" s="31"/>
      <c r="AQ28" s="31"/>
      <c r="AR28" s="34"/>
      <c r="BE28" s="323"/>
    </row>
    <row r="29" spans="2:71" s="2" customFormat="1" ht="14.4" customHeight="1">
      <c r="B29" s="35"/>
      <c r="C29" s="36"/>
      <c r="D29" s="25" t="s">
        <v>44</v>
      </c>
      <c r="E29" s="36"/>
      <c r="F29" s="25" t="s">
        <v>45</v>
      </c>
      <c r="G29" s="36"/>
      <c r="H29" s="36"/>
      <c r="I29" s="36"/>
      <c r="J29" s="36"/>
      <c r="K29" s="36"/>
      <c r="L29" s="294">
        <v>0.21</v>
      </c>
      <c r="M29" s="295"/>
      <c r="N29" s="295"/>
      <c r="O29" s="295"/>
      <c r="P29" s="295"/>
      <c r="Q29" s="36"/>
      <c r="R29" s="36"/>
      <c r="S29" s="36"/>
      <c r="T29" s="36"/>
      <c r="U29" s="36"/>
      <c r="V29" s="36"/>
      <c r="W29" s="309">
        <f>ROUND(AZ54, 2)</f>
        <v>307800</v>
      </c>
      <c r="X29" s="295"/>
      <c r="Y29" s="295"/>
      <c r="Z29" s="295"/>
      <c r="AA29" s="295"/>
      <c r="AB29" s="295"/>
      <c r="AC29" s="295"/>
      <c r="AD29" s="295"/>
      <c r="AE29" s="295"/>
      <c r="AF29" s="36"/>
      <c r="AG29" s="36"/>
      <c r="AH29" s="36"/>
      <c r="AI29" s="36"/>
      <c r="AJ29" s="36"/>
      <c r="AK29" s="309">
        <f>ROUND(AV54, 2)</f>
        <v>64638</v>
      </c>
      <c r="AL29" s="295"/>
      <c r="AM29" s="295"/>
      <c r="AN29" s="295"/>
      <c r="AO29" s="295"/>
      <c r="AP29" s="36"/>
      <c r="AQ29" s="36"/>
      <c r="AR29" s="37"/>
      <c r="BE29" s="323"/>
    </row>
    <row r="30" spans="2:71" s="2" customFormat="1" ht="14.4" customHeight="1">
      <c r="B30" s="35"/>
      <c r="C30" s="36"/>
      <c r="D30" s="36"/>
      <c r="E30" s="36"/>
      <c r="F30" s="25" t="s">
        <v>46</v>
      </c>
      <c r="G30" s="36"/>
      <c r="H30" s="36"/>
      <c r="I30" s="36"/>
      <c r="J30" s="36"/>
      <c r="K30" s="36"/>
      <c r="L30" s="294">
        <v>0.15</v>
      </c>
      <c r="M30" s="295"/>
      <c r="N30" s="295"/>
      <c r="O30" s="295"/>
      <c r="P30" s="295"/>
      <c r="Q30" s="36"/>
      <c r="R30" s="36"/>
      <c r="S30" s="36"/>
      <c r="T30" s="36"/>
      <c r="U30" s="36"/>
      <c r="V30" s="36"/>
      <c r="W30" s="309">
        <f>ROUND(BA54, 2)</f>
        <v>0</v>
      </c>
      <c r="X30" s="295"/>
      <c r="Y30" s="295"/>
      <c r="Z30" s="295"/>
      <c r="AA30" s="295"/>
      <c r="AB30" s="295"/>
      <c r="AC30" s="295"/>
      <c r="AD30" s="295"/>
      <c r="AE30" s="295"/>
      <c r="AF30" s="36"/>
      <c r="AG30" s="36"/>
      <c r="AH30" s="36"/>
      <c r="AI30" s="36"/>
      <c r="AJ30" s="36"/>
      <c r="AK30" s="309">
        <f>ROUND(AW54, 2)</f>
        <v>0</v>
      </c>
      <c r="AL30" s="295"/>
      <c r="AM30" s="295"/>
      <c r="AN30" s="295"/>
      <c r="AO30" s="295"/>
      <c r="AP30" s="36"/>
      <c r="AQ30" s="36"/>
      <c r="AR30" s="37"/>
      <c r="BE30" s="323"/>
    </row>
    <row r="31" spans="2:71" s="2" customFormat="1" ht="14.4" hidden="1" customHeight="1">
      <c r="B31" s="35"/>
      <c r="C31" s="36"/>
      <c r="D31" s="36"/>
      <c r="E31" s="36"/>
      <c r="F31" s="25" t="s">
        <v>47</v>
      </c>
      <c r="G31" s="36"/>
      <c r="H31" s="36"/>
      <c r="I31" s="36"/>
      <c r="J31" s="36"/>
      <c r="K31" s="36"/>
      <c r="L31" s="294">
        <v>0.21</v>
      </c>
      <c r="M31" s="295"/>
      <c r="N31" s="295"/>
      <c r="O31" s="295"/>
      <c r="P31" s="295"/>
      <c r="Q31" s="36"/>
      <c r="R31" s="36"/>
      <c r="S31" s="36"/>
      <c r="T31" s="36"/>
      <c r="U31" s="36"/>
      <c r="V31" s="36"/>
      <c r="W31" s="309">
        <f>ROUND(BB54, 2)</f>
        <v>0</v>
      </c>
      <c r="X31" s="295"/>
      <c r="Y31" s="295"/>
      <c r="Z31" s="295"/>
      <c r="AA31" s="295"/>
      <c r="AB31" s="295"/>
      <c r="AC31" s="295"/>
      <c r="AD31" s="295"/>
      <c r="AE31" s="295"/>
      <c r="AF31" s="36"/>
      <c r="AG31" s="36"/>
      <c r="AH31" s="36"/>
      <c r="AI31" s="36"/>
      <c r="AJ31" s="36"/>
      <c r="AK31" s="309">
        <v>0</v>
      </c>
      <c r="AL31" s="295"/>
      <c r="AM31" s="295"/>
      <c r="AN31" s="295"/>
      <c r="AO31" s="295"/>
      <c r="AP31" s="36"/>
      <c r="AQ31" s="36"/>
      <c r="AR31" s="37"/>
      <c r="BE31" s="323"/>
    </row>
    <row r="32" spans="2:71" s="2" customFormat="1" ht="14.4" hidden="1" customHeight="1">
      <c r="B32" s="35"/>
      <c r="C32" s="36"/>
      <c r="D32" s="36"/>
      <c r="E32" s="36"/>
      <c r="F32" s="25" t="s">
        <v>48</v>
      </c>
      <c r="G32" s="36"/>
      <c r="H32" s="36"/>
      <c r="I32" s="36"/>
      <c r="J32" s="36"/>
      <c r="K32" s="36"/>
      <c r="L32" s="294">
        <v>0.15</v>
      </c>
      <c r="M32" s="295"/>
      <c r="N32" s="295"/>
      <c r="O32" s="295"/>
      <c r="P32" s="295"/>
      <c r="Q32" s="36"/>
      <c r="R32" s="36"/>
      <c r="S32" s="36"/>
      <c r="T32" s="36"/>
      <c r="U32" s="36"/>
      <c r="V32" s="36"/>
      <c r="W32" s="309">
        <f>ROUND(BC54, 2)</f>
        <v>0</v>
      </c>
      <c r="X32" s="295"/>
      <c r="Y32" s="295"/>
      <c r="Z32" s="295"/>
      <c r="AA32" s="295"/>
      <c r="AB32" s="295"/>
      <c r="AC32" s="295"/>
      <c r="AD32" s="295"/>
      <c r="AE32" s="295"/>
      <c r="AF32" s="36"/>
      <c r="AG32" s="36"/>
      <c r="AH32" s="36"/>
      <c r="AI32" s="36"/>
      <c r="AJ32" s="36"/>
      <c r="AK32" s="309">
        <v>0</v>
      </c>
      <c r="AL32" s="295"/>
      <c r="AM32" s="295"/>
      <c r="AN32" s="295"/>
      <c r="AO32" s="295"/>
      <c r="AP32" s="36"/>
      <c r="AQ32" s="36"/>
      <c r="AR32" s="37"/>
      <c r="BE32" s="323"/>
    </row>
    <row r="33" spans="2:44" s="2" customFormat="1" ht="14.4" hidden="1" customHeight="1">
      <c r="B33" s="35"/>
      <c r="C33" s="36"/>
      <c r="D33" s="36"/>
      <c r="E33" s="36"/>
      <c r="F33" s="25" t="s">
        <v>49</v>
      </c>
      <c r="G33" s="36"/>
      <c r="H33" s="36"/>
      <c r="I33" s="36"/>
      <c r="J33" s="36"/>
      <c r="K33" s="36"/>
      <c r="L33" s="294">
        <v>0</v>
      </c>
      <c r="M33" s="295"/>
      <c r="N33" s="295"/>
      <c r="O33" s="295"/>
      <c r="P33" s="295"/>
      <c r="Q33" s="36"/>
      <c r="R33" s="36"/>
      <c r="S33" s="36"/>
      <c r="T33" s="36"/>
      <c r="U33" s="36"/>
      <c r="V33" s="36"/>
      <c r="W33" s="309">
        <f>ROUND(BD54, 2)</f>
        <v>0</v>
      </c>
      <c r="X33" s="295"/>
      <c r="Y33" s="295"/>
      <c r="Z33" s="295"/>
      <c r="AA33" s="295"/>
      <c r="AB33" s="295"/>
      <c r="AC33" s="295"/>
      <c r="AD33" s="295"/>
      <c r="AE33" s="295"/>
      <c r="AF33" s="36"/>
      <c r="AG33" s="36"/>
      <c r="AH33" s="36"/>
      <c r="AI33" s="36"/>
      <c r="AJ33" s="36"/>
      <c r="AK33" s="309">
        <v>0</v>
      </c>
      <c r="AL33" s="295"/>
      <c r="AM33" s="295"/>
      <c r="AN33" s="295"/>
      <c r="AO33" s="295"/>
      <c r="AP33" s="36"/>
      <c r="AQ33" s="36"/>
      <c r="AR33" s="37"/>
    </row>
    <row r="34" spans="2:44" s="1" customFormat="1" ht="6.9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</row>
    <row r="35" spans="2:44" s="1" customFormat="1" ht="25.95" customHeight="1">
      <c r="B35" s="30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310" t="s">
        <v>52</v>
      </c>
      <c r="Y35" s="311"/>
      <c r="Z35" s="311"/>
      <c r="AA35" s="311"/>
      <c r="AB35" s="311"/>
      <c r="AC35" s="40"/>
      <c r="AD35" s="40"/>
      <c r="AE35" s="40"/>
      <c r="AF35" s="40"/>
      <c r="AG35" s="40"/>
      <c r="AH35" s="40"/>
      <c r="AI35" s="40"/>
      <c r="AJ35" s="40"/>
      <c r="AK35" s="312">
        <f>SUM(AK26:AK33)</f>
        <v>372438</v>
      </c>
      <c r="AL35" s="311"/>
      <c r="AM35" s="311"/>
      <c r="AN35" s="311"/>
      <c r="AO35" s="313"/>
      <c r="AP35" s="38"/>
      <c r="AQ35" s="38"/>
      <c r="AR35" s="34"/>
    </row>
    <row r="36" spans="2:44" s="1" customFormat="1" ht="6.9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" customHeight="1">
      <c r="B42" s="30"/>
      <c r="C42" s="19" t="s">
        <v>53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44" s="1" customFormat="1" ht="6.9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44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1803154-01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44" s="3" customFormat="1" ht="36.9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306" t="str">
        <f>K6</f>
        <v>Oprava zabezpečovacího zařízení na trati Olomouc - Blatec</v>
      </c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  <c r="AF45" s="307"/>
      <c r="AG45" s="307"/>
      <c r="AH45" s="307"/>
      <c r="AI45" s="307"/>
      <c r="AJ45" s="307"/>
      <c r="AK45" s="307"/>
      <c r="AL45" s="307"/>
      <c r="AM45" s="307"/>
      <c r="AN45" s="307"/>
      <c r="AO45" s="307"/>
      <c r="AP45" s="48"/>
      <c r="AQ45" s="48"/>
      <c r="AR45" s="49"/>
    </row>
    <row r="46" spans="2:44" s="1" customFormat="1" ht="6.9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44" s="1" customFormat="1" ht="12" customHeight="1">
      <c r="B47" s="30"/>
      <c r="C47" s="25" t="s">
        <v>23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Olomouc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25</v>
      </c>
      <c r="AJ47" s="31"/>
      <c r="AK47" s="31"/>
      <c r="AL47" s="31"/>
      <c r="AM47" s="308" t="str">
        <f>IF(AN8= "","",AN8)</f>
        <v/>
      </c>
      <c r="AN47" s="308"/>
      <c r="AO47" s="31"/>
      <c r="AP47" s="31"/>
      <c r="AQ47" s="31"/>
      <c r="AR47" s="34"/>
    </row>
    <row r="48" spans="2:44" s="1" customFormat="1" ht="6.9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65" customHeight="1">
      <c r="B49" s="30"/>
      <c r="C49" s="25" t="s">
        <v>28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Správa železniční dopravní cesty, s.o. - OŘ Olc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34</v>
      </c>
      <c r="AJ49" s="31"/>
      <c r="AK49" s="31"/>
      <c r="AL49" s="31"/>
      <c r="AM49" s="304" t="str">
        <f>IF(E17="","",E17)</f>
        <v>SB projekt s.r.o.</v>
      </c>
      <c r="AN49" s="305"/>
      <c r="AO49" s="305"/>
      <c r="AP49" s="305"/>
      <c r="AQ49" s="31"/>
      <c r="AR49" s="34"/>
      <c r="AS49" s="298" t="s">
        <v>54</v>
      </c>
      <c r="AT49" s="299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65" customHeight="1">
      <c r="B50" s="30"/>
      <c r="C50" s="25" t="s">
        <v>32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37</v>
      </c>
      <c r="AJ50" s="31"/>
      <c r="AK50" s="31"/>
      <c r="AL50" s="31"/>
      <c r="AM50" s="304" t="str">
        <f>IF(E20="","",E20)</f>
        <v>SB projekt s.r.o.</v>
      </c>
      <c r="AN50" s="305"/>
      <c r="AO50" s="305"/>
      <c r="AP50" s="305"/>
      <c r="AQ50" s="31"/>
      <c r="AR50" s="34"/>
      <c r="AS50" s="300"/>
      <c r="AT50" s="301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5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302"/>
      <c r="AT51" s="303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293" t="s">
        <v>55</v>
      </c>
      <c r="D52" s="286"/>
      <c r="E52" s="286"/>
      <c r="F52" s="286"/>
      <c r="G52" s="286"/>
      <c r="H52" s="58"/>
      <c r="I52" s="285" t="s">
        <v>56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7" t="s">
        <v>57</v>
      </c>
      <c r="AH52" s="286"/>
      <c r="AI52" s="286"/>
      <c r="AJ52" s="286"/>
      <c r="AK52" s="286"/>
      <c r="AL52" s="286"/>
      <c r="AM52" s="286"/>
      <c r="AN52" s="285" t="s">
        <v>58</v>
      </c>
      <c r="AO52" s="286"/>
      <c r="AP52" s="286"/>
      <c r="AQ52" s="59" t="s">
        <v>59</v>
      </c>
      <c r="AR52" s="34"/>
      <c r="AS52" s="60" t="s">
        <v>60</v>
      </c>
      <c r="AT52" s="61" t="s">
        <v>61</v>
      </c>
      <c r="AU52" s="61" t="s">
        <v>62</v>
      </c>
      <c r="AV52" s="61" t="s">
        <v>63</v>
      </c>
      <c r="AW52" s="61" t="s">
        <v>64</v>
      </c>
      <c r="AX52" s="61" t="s">
        <v>65</v>
      </c>
      <c r="AY52" s="61" t="s">
        <v>66</v>
      </c>
      <c r="AZ52" s="61" t="s">
        <v>67</v>
      </c>
      <c r="BA52" s="61" t="s">
        <v>68</v>
      </c>
      <c r="BB52" s="61" t="s">
        <v>69</v>
      </c>
      <c r="BC52" s="61" t="s">
        <v>70</v>
      </c>
      <c r="BD52" s="62" t="s">
        <v>71</v>
      </c>
    </row>
    <row r="53" spans="1:91" s="1" customFormat="1" ht="10.95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" customHeight="1">
      <c r="B54" s="66"/>
      <c r="C54" s="67" t="s">
        <v>72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96">
        <f>ROUND(AG55+AG57+AG60+AG62+AG64,2)</f>
        <v>307800</v>
      </c>
      <c r="AH54" s="296"/>
      <c r="AI54" s="296"/>
      <c r="AJ54" s="296"/>
      <c r="AK54" s="296"/>
      <c r="AL54" s="296"/>
      <c r="AM54" s="296"/>
      <c r="AN54" s="297">
        <f t="shared" ref="AN54:AN64" si="0">SUM(AG54,AT54)</f>
        <v>372438</v>
      </c>
      <c r="AO54" s="297"/>
      <c r="AP54" s="297"/>
      <c r="AQ54" s="70" t="s">
        <v>20</v>
      </c>
      <c r="AR54" s="71"/>
      <c r="AS54" s="72">
        <f>ROUND(AS55+AS57+AS60+AS62+AS64,2)</f>
        <v>0</v>
      </c>
      <c r="AT54" s="73">
        <f t="shared" ref="AT54:AT64" si="1">ROUND(SUM(AV54:AW54),2)</f>
        <v>64638</v>
      </c>
      <c r="AU54" s="74">
        <f>ROUND(AU55+AU57+AU60+AU62+AU64,5)</f>
        <v>0</v>
      </c>
      <c r="AV54" s="73">
        <f>ROUND(AZ54*L29,2)</f>
        <v>64638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ROUND(AZ55+AZ57+AZ60+AZ62+AZ64,2)</f>
        <v>307800</v>
      </c>
      <c r="BA54" s="73">
        <f>ROUND(BA55+BA57+BA60+BA62+BA64,2)</f>
        <v>0</v>
      </c>
      <c r="BB54" s="73">
        <f>ROUND(BB55+BB57+BB60+BB62+BB64,2)</f>
        <v>0</v>
      </c>
      <c r="BC54" s="73">
        <f>ROUND(BC55+BC57+BC60+BC62+BC64,2)</f>
        <v>0</v>
      </c>
      <c r="BD54" s="75">
        <f>ROUND(BD55+BD57+BD60+BD62+BD64,2)</f>
        <v>0</v>
      </c>
      <c r="BS54" s="76" t="s">
        <v>73</v>
      </c>
      <c r="BT54" s="76" t="s">
        <v>74</v>
      </c>
      <c r="BU54" s="77" t="s">
        <v>75</v>
      </c>
      <c r="BV54" s="76" t="s">
        <v>76</v>
      </c>
      <c r="BW54" s="76" t="s">
        <v>5</v>
      </c>
      <c r="BX54" s="76" t="s">
        <v>77</v>
      </c>
      <c r="CL54" s="76" t="s">
        <v>20</v>
      </c>
    </row>
    <row r="55" spans="1:91" s="5" customFormat="1" ht="16.5" customHeight="1">
      <c r="B55" s="78"/>
      <c r="C55" s="79"/>
      <c r="D55" s="283" t="s">
        <v>78</v>
      </c>
      <c r="E55" s="283"/>
      <c r="F55" s="283"/>
      <c r="G55" s="283"/>
      <c r="H55" s="283"/>
      <c r="I55" s="80"/>
      <c r="J55" s="283" t="s">
        <v>79</v>
      </c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  <c r="AF55" s="283"/>
      <c r="AG55" s="290">
        <f>ROUND(AG56,2)</f>
        <v>0</v>
      </c>
      <c r="AH55" s="289"/>
      <c r="AI55" s="289"/>
      <c r="AJ55" s="289"/>
      <c r="AK55" s="289"/>
      <c r="AL55" s="289"/>
      <c r="AM55" s="289"/>
      <c r="AN55" s="288">
        <f t="shared" si="0"/>
        <v>0</v>
      </c>
      <c r="AO55" s="289"/>
      <c r="AP55" s="289"/>
      <c r="AQ55" s="81" t="s">
        <v>80</v>
      </c>
      <c r="AR55" s="82"/>
      <c r="AS55" s="83">
        <f>ROUND(AS56,2)</f>
        <v>0</v>
      </c>
      <c r="AT55" s="84">
        <f t="shared" si="1"/>
        <v>0</v>
      </c>
      <c r="AU55" s="85">
        <f>ROUND(AU56,5)</f>
        <v>0</v>
      </c>
      <c r="AV55" s="84">
        <f>ROUND(AZ55*L29,2)</f>
        <v>0</v>
      </c>
      <c r="AW55" s="84">
        <f>ROUND(BA55*L30,2)</f>
        <v>0</v>
      </c>
      <c r="AX55" s="84">
        <f>ROUND(BB55*L29,2)</f>
        <v>0</v>
      </c>
      <c r="AY55" s="84">
        <f>ROUND(BC55*L30,2)</f>
        <v>0</v>
      </c>
      <c r="AZ55" s="84">
        <f>ROUND(AZ56,2)</f>
        <v>0</v>
      </c>
      <c r="BA55" s="84">
        <f>ROUND(BA56,2)</f>
        <v>0</v>
      </c>
      <c r="BB55" s="84">
        <f>ROUND(BB56,2)</f>
        <v>0</v>
      </c>
      <c r="BC55" s="84">
        <f>ROUND(BC56,2)</f>
        <v>0</v>
      </c>
      <c r="BD55" s="86">
        <f>ROUND(BD56,2)</f>
        <v>0</v>
      </c>
      <c r="BS55" s="87" t="s">
        <v>73</v>
      </c>
      <c r="BT55" s="87" t="s">
        <v>22</v>
      </c>
      <c r="BU55" s="87" t="s">
        <v>75</v>
      </c>
      <c r="BV55" s="87" t="s">
        <v>76</v>
      </c>
      <c r="BW55" s="87" t="s">
        <v>81</v>
      </c>
      <c r="BX55" s="87" t="s">
        <v>5</v>
      </c>
      <c r="CL55" s="87" t="s">
        <v>20</v>
      </c>
      <c r="CM55" s="87" t="s">
        <v>82</v>
      </c>
    </row>
    <row r="56" spans="1:91" s="6" customFormat="1" ht="16.5" customHeight="1">
      <c r="A56" s="88" t="s">
        <v>83</v>
      </c>
      <c r="B56" s="89"/>
      <c r="C56" s="90"/>
      <c r="D56" s="90"/>
      <c r="E56" s="284" t="s">
        <v>84</v>
      </c>
      <c r="F56" s="284"/>
      <c r="G56" s="284"/>
      <c r="H56" s="284"/>
      <c r="I56" s="284"/>
      <c r="J56" s="90"/>
      <c r="K56" s="284" t="s">
        <v>85</v>
      </c>
      <c r="L56" s="284"/>
      <c r="M56" s="284"/>
      <c r="N56" s="284"/>
      <c r="O56" s="284"/>
      <c r="P56" s="284"/>
      <c r="Q56" s="284"/>
      <c r="R56" s="284"/>
      <c r="S56" s="284"/>
      <c r="T56" s="284"/>
      <c r="U56" s="284"/>
      <c r="V56" s="284"/>
      <c r="W56" s="284"/>
      <c r="X56" s="284"/>
      <c r="Y56" s="284"/>
      <c r="Z56" s="284"/>
      <c r="AA56" s="284"/>
      <c r="AB56" s="284"/>
      <c r="AC56" s="284"/>
      <c r="AD56" s="284"/>
      <c r="AE56" s="284"/>
      <c r="AF56" s="284"/>
      <c r="AG56" s="291">
        <f>'PS 01.1 - TZZ AH Olomouc ...'!J32</f>
        <v>0</v>
      </c>
      <c r="AH56" s="292"/>
      <c r="AI56" s="292"/>
      <c r="AJ56" s="292"/>
      <c r="AK56" s="292"/>
      <c r="AL56" s="292"/>
      <c r="AM56" s="292"/>
      <c r="AN56" s="291">
        <f t="shared" si="0"/>
        <v>0</v>
      </c>
      <c r="AO56" s="292"/>
      <c r="AP56" s="292"/>
      <c r="AQ56" s="91" t="s">
        <v>86</v>
      </c>
      <c r="AR56" s="92"/>
      <c r="AS56" s="93">
        <v>0</v>
      </c>
      <c r="AT56" s="94">
        <f t="shared" si="1"/>
        <v>0</v>
      </c>
      <c r="AU56" s="95">
        <f>'PS 01.1 - TZZ AH Olomouc ...'!P91</f>
        <v>0</v>
      </c>
      <c r="AV56" s="94">
        <f>'PS 01.1 - TZZ AH Olomouc ...'!J35</f>
        <v>0</v>
      </c>
      <c r="AW56" s="94">
        <f>'PS 01.1 - TZZ AH Olomouc ...'!J36</f>
        <v>0</v>
      </c>
      <c r="AX56" s="94">
        <f>'PS 01.1 - TZZ AH Olomouc ...'!J37</f>
        <v>0</v>
      </c>
      <c r="AY56" s="94">
        <f>'PS 01.1 - TZZ AH Olomouc ...'!J38</f>
        <v>0</v>
      </c>
      <c r="AZ56" s="94">
        <f>'PS 01.1 - TZZ AH Olomouc ...'!F35</f>
        <v>0</v>
      </c>
      <c r="BA56" s="94">
        <f>'PS 01.1 - TZZ AH Olomouc ...'!F36</f>
        <v>0</v>
      </c>
      <c r="BB56" s="94">
        <f>'PS 01.1 - TZZ AH Olomouc ...'!F37</f>
        <v>0</v>
      </c>
      <c r="BC56" s="94">
        <f>'PS 01.1 - TZZ AH Olomouc ...'!F38</f>
        <v>0</v>
      </c>
      <c r="BD56" s="96">
        <f>'PS 01.1 - TZZ AH Olomouc ...'!F39</f>
        <v>0</v>
      </c>
      <c r="BT56" s="97" t="s">
        <v>82</v>
      </c>
      <c r="BV56" s="97" t="s">
        <v>76</v>
      </c>
      <c r="BW56" s="97" t="s">
        <v>87</v>
      </c>
      <c r="BX56" s="97" t="s">
        <v>81</v>
      </c>
      <c r="CL56" s="97" t="s">
        <v>20</v>
      </c>
    </row>
    <row r="57" spans="1:91" s="5" customFormat="1" ht="16.5" customHeight="1">
      <c r="B57" s="78"/>
      <c r="C57" s="79"/>
      <c r="D57" s="283" t="s">
        <v>88</v>
      </c>
      <c r="E57" s="283"/>
      <c r="F57" s="283"/>
      <c r="G57" s="283"/>
      <c r="H57" s="283"/>
      <c r="I57" s="80"/>
      <c r="J57" s="283" t="s">
        <v>89</v>
      </c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  <c r="AF57" s="283"/>
      <c r="AG57" s="290">
        <f>ROUND(SUM(AG58:AG59),2)</f>
        <v>0</v>
      </c>
      <c r="AH57" s="289"/>
      <c r="AI57" s="289"/>
      <c r="AJ57" s="289"/>
      <c r="AK57" s="289"/>
      <c r="AL57" s="289"/>
      <c r="AM57" s="289"/>
      <c r="AN57" s="288">
        <f t="shared" si="0"/>
        <v>0</v>
      </c>
      <c r="AO57" s="289"/>
      <c r="AP57" s="289"/>
      <c r="AQ57" s="81" t="s">
        <v>80</v>
      </c>
      <c r="AR57" s="82"/>
      <c r="AS57" s="83">
        <f>ROUND(SUM(AS58:AS59),2)</f>
        <v>0</v>
      </c>
      <c r="AT57" s="84">
        <f t="shared" si="1"/>
        <v>0</v>
      </c>
      <c r="AU57" s="85">
        <f>ROUND(SUM(AU58:AU59),5)</f>
        <v>0</v>
      </c>
      <c r="AV57" s="84">
        <f>ROUND(AZ57*L29,2)</f>
        <v>0</v>
      </c>
      <c r="AW57" s="84">
        <f>ROUND(BA57*L30,2)</f>
        <v>0</v>
      </c>
      <c r="AX57" s="84">
        <f>ROUND(BB57*L29,2)</f>
        <v>0</v>
      </c>
      <c r="AY57" s="84">
        <f>ROUND(BC57*L30,2)</f>
        <v>0</v>
      </c>
      <c r="AZ57" s="84">
        <f>ROUND(SUM(AZ58:AZ59),2)</f>
        <v>0</v>
      </c>
      <c r="BA57" s="84">
        <f>ROUND(SUM(BA58:BA59),2)</f>
        <v>0</v>
      </c>
      <c r="BB57" s="84">
        <f>ROUND(SUM(BB58:BB59),2)</f>
        <v>0</v>
      </c>
      <c r="BC57" s="84">
        <f>ROUND(SUM(BC58:BC59),2)</f>
        <v>0</v>
      </c>
      <c r="BD57" s="86">
        <f>ROUND(SUM(BD58:BD59),2)</f>
        <v>0</v>
      </c>
      <c r="BS57" s="87" t="s">
        <v>73</v>
      </c>
      <c r="BT57" s="87" t="s">
        <v>22</v>
      </c>
      <c r="BU57" s="87" t="s">
        <v>75</v>
      </c>
      <c r="BV57" s="87" t="s">
        <v>76</v>
      </c>
      <c r="BW57" s="87" t="s">
        <v>90</v>
      </c>
      <c r="BX57" s="87" t="s">
        <v>5</v>
      </c>
      <c r="CL57" s="87" t="s">
        <v>20</v>
      </c>
      <c r="CM57" s="87" t="s">
        <v>82</v>
      </c>
    </row>
    <row r="58" spans="1:91" s="6" customFormat="1" ht="16.5" customHeight="1">
      <c r="A58" s="88" t="s">
        <v>83</v>
      </c>
      <c r="B58" s="89"/>
      <c r="C58" s="90"/>
      <c r="D58" s="90"/>
      <c r="E58" s="284" t="s">
        <v>91</v>
      </c>
      <c r="F58" s="284"/>
      <c r="G58" s="284"/>
      <c r="H58" s="284"/>
      <c r="I58" s="284"/>
      <c r="J58" s="90"/>
      <c r="K58" s="284" t="s">
        <v>92</v>
      </c>
      <c r="L58" s="284"/>
      <c r="M58" s="284"/>
      <c r="N58" s="284"/>
      <c r="O58" s="284"/>
      <c r="P58" s="284"/>
      <c r="Q58" s="284"/>
      <c r="R58" s="284"/>
      <c r="S58" s="284"/>
      <c r="T58" s="284"/>
      <c r="U58" s="284"/>
      <c r="V58" s="284"/>
      <c r="W58" s="284"/>
      <c r="X58" s="284"/>
      <c r="Y58" s="284"/>
      <c r="Z58" s="284"/>
      <c r="AA58" s="284"/>
      <c r="AB58" s="284"/>
      <c r="AC58" s="284"/>
      <c r="AD58" s="284"/>
      <c r="AE58" s="284"/>
      <c r="AF58" s="284"/>
      <c r="AG58" s="291">
        <f>'PS 02.1 - Doplnění SZZ'!J32</f>
        <v>0</v>
      </c>
      <c r="AH58" s="292"/>
      <c r="AI58" s="292"/>
      <c r="AJ58" s="292"/>
      <c r="AK58" s="292"/>
      <c r="AL58" s="292"/>
      <c r="AM58" s="292"/>
      <c r="AN58" s="291">
        <f t="shared" si="0"/>
        <v>0</v>
      </c>
      <c r="AO58" s="292"/>
      <c r="AP58" s="292"/>
      <c r="AQ58" s="91" t="s">
        <v>86</v>
      </c>
      <c r="AR58" s="92"/>
      <c r="AS58" s="93">
        <v>0</v>
      </c>
      <c r="AT58" s="94">
        <f t="shared" si="1"/>
        <v>0</v>
      </c>
      <c r="AU58" s="95">
        <f>'PS 02.1 - Doplnění SZZ'!P87</f>
        <v>0</v>
      </c>
      <c r="AV58" s="94">
        <f>'PS 02.1 - Doplnění SZZ'!J35</f>
        <v>0</v>
      </c>
      <c r="AW58" s="94">
        <f>'PS 02.1 - Doplnění SZZ'!J36</f>
        <v>0</v>
      </c>
      <c r="AX58" s="94">
        <f>'PS 02.1 - Doplnění SZZ'!J37</f>
        <v>0</v>
      </c>
      <c r="AY58" s="94">
        <f>'PS 02.1 - Doplnění SZZ'!J38</f>
        <v>0</v>
      </c>
      <c r="AZ58" s="94">
        <f>'PS 02.1 - Doplnění SZZ'!F35</f>
        <v>0</v>
      </c>
      <c r="BA58" s="94">
        <f>'PS 02.1 - Doplnění SZZ'!F36</f>
        <v>0</v>
      </c>
      <c r="BB58" s="94">
        <f>'PS 02.1 - Doplnění SZZ'!F37</f>
        <v>0</v>
      </c>
      <c r="BC58" s="94">
        <f>'PS 02.1 - Doplnění SZZ'!F38</f>
        <v>0</v>
      </c>
      <c r="BD58" s="96">
        <f>'PS 02.1 - Doplnění SZZ'!F39</f>
        <v>0</v>
      </c>
      <c r="BT58" s="97" t="s">
        <v>82</v>
      </c>
      <c r="BV58" s="97" t="s">
        <v>76</v>
      </c>
      <c r="BW58" s="97" t="s">
        <v>93</v>
      </c>
      <c r="BX58" s="97" t="s">
        <v>90</v>
      </c>
      <c r="CL58" s="97" t="s">
        <v>20</v>
      </c>
    </row>
    <row r="59" spans="1:91" s="6" customFormat="1" ht="16.5" customHeight="1">
      <c r="A59" s="88" t="s">
        <v>83</v>
      </c>
      <c r="B59" s="89"/>
      <c r="C59" s="90"/>
      <c r="D59" s="90"/>
      <c r="E59" s="284" t="s">
        <v>94</v>
      </c>
      <c r="F59" s="284"/>
      <c r="G59" s="284"/>
      <c r="H59" s="284"/>
      <c r="I59" s="284"/>
      <c r="J59" s="90"/>
      <c r="K59" s="284" t="s">
        <v>95</v>
      </c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291">
        <f>'PS 02.2 - Oprava RD PZS k...'!J32</f>
        <v>0</v>
      </c>
      <c r="AH59" s="292"/>
      <c r="AI59" s="292"/>
      <c r="AJ59" s="292"/>
      <c r="AK59" s="292"/>
      <c r="AL59" s="292"/>
      <c r="AM59" s="292"/>
      <c r="AN59" s="291">
        <f t="shared" si="0"/>
        <v>0</v>
      </c>
      <c r="AO59" s="292"/>
      <c r="AP59" s="292"/>
      <c r="AQ59" s="91" t="s">
        <v>86</v>
      </c>
      <c r="AR59" s="92"/>
      <c r="AS59" s="93">
        <v>0</v>
      </c>
      <c r="AT59" s="94">
        <f t="shared" si="1"/>
        <v>0</v>
      </c>
      <c r="AU59" s="95">
        <f>'PS 02.2 - Oprava RD PZS k...'!P87</f>
        <v>0</v>
      </c>
      <c r="AV59" s="94">
        <f>'PS 02.2 - Oprava RD PZS k...'!J35</f>
        <v>0</v>
      </c>
      <c r="AW59" s="94">
        <f>'PS 02.2 - Oprava RD PZS k...'!J36</f>
        <v>0</v>
      </c>
      <c r="AX59" s="94">
        <f>'PS 02.2 - Oprava RD PZS k...'!J37</f>
        <v>0</v>
      </c>
      <c r="AY59" s="94">
        <f>'PS 02.2 - Oprava RD PZS k...'!J38</f>
        <v>0</v>
      </c>
      <c r="AZ59" s="94">
        <f>'PS 02.2 - Oprava RD PZS k...'!F35</f>
        <v>0</v>
      </c>
      <c r="BA59" s="94">
        <f>'PS 02.2 - Oprava RD PZS k...'!F36</f>
        <v>0</v>
      </c>
      <c r="BB59" s="94">
        <f>'PS 02.2 - Oprava RD PZS k...'!F37</f>
        <v>0</v>
      </c>
      <c r="BC59" s="94">
        <f>'PS 02.2 - Oprava RD PZS k...'!F38</f>
        <v>0</v>
      </c>
      <c r="BD59" s="96">
        <f>'PS 02.2 - Oprava RD PZS k...'!F39</f>
        <v>0</v>
      </c>
      <c r="BT59" s="97" t="s">
        <v>82</v>
      </c>
      <c r="BV59" s="97" t="s">
        <v>76</v>
      </c>
      <c r="BW59" s="97" t="s">
        <v>96</v>
      </c>
      <c r="BX59" s="97" t="s">
        <v>90</v>
      </c>
      <c r="CL59" s="97" t="s">
        <v>20</v>
      </c>
    </row>
    <row r="60" spans="1:91" s="5" customFormat="1" ht="16.5" customHeight="1">
      <c r="B60" s="78"/>
      <c r="C60" s="79"/>
      <c r="D60" s="283" t="s">
        <v>97</v>
      </c>
      <c r="E60" s="283"/>
      <c r="F60" s="283"/>
      <c r="G60" s="283"/>
      <c r="H60" s="283"/>
      <c r="I60" s="80"/>
      <c r="J60" s="283" t="s">
        <v>98</v>
      </c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283"/>
      <c r="X60" s="283"/>
      <c r="Y60" s="283"/>
      <c r="Z60" s="283"/>
      <c r="AA60" s="283"/>
      <c r="AB60" s="283"/>
      <c r="AC60" s="283"/>
      <c r="AD60" s="283"/>
      <c r="AE60" s="283"/>
      <c r="AF60" s="283"/>
      <c r="AG60" s="290">
        <f>ROUND(AG61,2)</f>
        <v>0</v>
      </c>
      <c r="AH60" s="289"/>
      <c r="AI60" s="289"/>
      <c r="AJ60" s="289"/>
      <c r="AK60" s="289"/>
      <c r="AL60" s="289"/>
      <c r="AM60" s="289"/>
      <c r="AN60" s="288">
        <f t="shared" si="0"/>
        <v>0</v>
      </c>
      <c r="AO60" s="289"/>
      <c r="AP60" s="289"/>
      <c r="AQ60" s="81" t="s">
        <v>80</v>
      </c>
      <c r="AR60" s="82"/>
      <c r="AS60" s="83">
        <f>ROUND(AS61,2)</f>
        <v>0</v>
      </c>
      <c r="AT60" s="84">
        <f t="shared" si="1"/>
        <v>0</v>
      </c>
      <c r="AU60" s="85">
        <f>ROUND(AU61,5)</f>
        <v>0</v>
      </c>
      <c r="AV60" s="84">
        <f>ROUND(AZ60*L29,2)</f>
        <v>0</v>
      </c>
      <c r="AW60" s="84">
        <f>ROUND(BA60*L30,2)</f>
        <v>0</v>
      </c>
      <c r="AX60" s="84">
        <f>ROUND(BB60*L29,2)</f>
        <v>0</v>
      </c>
      <c r="AY60" s="84">
        <f>ROUND(BC60*L30,2)</f>
        <v>0</v>
      </c>
      <c r="AZ60" s="84">
        <f>ROUND(AZ61,2)</f>
        <v>0</v>
      </c>
      <c r="BA60" s="84">
        <f>ROUND(BA61,2)</f>
        <v>0</v>
      </c>
      <c r="BB60" s="84">
        <f>ROUND(BB61,2)</f>
        <v>0</v>
      </c>
      <c r="BC60" s="84">
        <f>ROUND(BC61,2)</f>
        <v>0</v>
      </c>
      <c r="BD60" s="86">
        <f>ROUND(BD61,2)</f>
        <v>0</v>
      </c>
      <c r="BS60" s="87" t="s">
        <v>73</v>
      </c>
      <c r="BT60" s="87" t="s">
        <v>22</v>
      </c>
      <c r="BU60" s="87" t="s">
        <v>75</v>
      </c>
      <c r="BV60" s="87" t="s">
        <v>76</v>
      </c>
      <c r="BW60" s="87" t="s">
        <v>99</v>
      </c>
      <c r="BX60" s="87" t="s">
        <v>5</v>
      </c>
      <c r="CL60" s="87" t="s">
        <v>20</v>
      </c>
      <c r="CM60" s="87" t="s">
        <v>82</v>
      </c>
    </row>
    <row r="61" spans="1:91" s="6" customFormat="1" ht="16.5" customHeight="1">
      <c r="A61" s="88" t="s">
        <v>83</v>
      </c>
      <c r="B61" s="89"/>
      <c r="C61" s="90"/>
      <c r="D61" s="90"/>
      <c r="E61" s="284" t="s">
        <v>100</v>
      </c>
      <c r="F61" s="284"/>
      <c r="G61" s="284"/>
      <c r="H61" s="284"/>
      <c r="I61" s="284"/>
      <c r="J61" s="90"/>
      <c r="K61" s="284" t="s">
        <v>101</v>
      </c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4"/>
      <c r="W61" s="284"/>
      <c r="X61" s="284"/>
      <c r="Y61" s="284"/>
      <c r="Z61" s="284"/>
      <c r="AA61" s="284"/>
      <c r="AB61" s="284"/>
      <c r="AC61" s="284"/>
      <c r="AD61" s="284"/>
      <c r="AE61" s="284"/>
      <c r="AF61" s="284"/>
      <c r="AG61" s="291">
        <f>'PS 03.1 - oprava vnitřní ...'!J32</f>
        <v>0</v>
      </c>
      <c r="AH61" s="292"/>
      <c r="AI61" s="292"/>
      <c r="AJ61" s="292"/>
      <c r="AK61" s="292"/>
      <c r="AL61" s="292"/>
      <c r="AM61" s="292"/>
      <c r="AN61" s="291">
        <f t="shared" si="0"/>
        <v>0</v>
      </c>
      <c r="AO61" s="292"/>
      <c r="AP61" s="292"/>
      <c r="AQ61" s="91" t="s">
        <v>86</v>
      </c>
      <c r="AR61" s="92"/>
      <c r="AS61" s="93">
        <v>0</v>
      </c>
      <c r="AT61" s="94">
        <f t="shared" si="1"/>
        <v>0</v>
      </c>
      <c r="AU61" s="95">
        <f>'PS 03.1 - oprava vnitřní ...'!P87</f>
        <v>0</v>
      </c>
      <c r="AV61" s="94">
        <f>'PS 03.1 - oprava vnitřní ...'!J35</f>
        <v>0</v>
      </c>
      <c r="AW61" s="94">
        <f>'PS 03.1 - oprava vnitřní ...'!J36</f>
        <v>0</v>
      </c>
      <c r="AX61" s="94">
        <f>'PS 03.1 - oprava vnitřní ...'!J37</f>
        <v>0</v>
      </c>
      <c r="AY61" s="94">
        <f>'PS 03.1 - oprava vnitřní ...'!J38</f>
        <v>0</v>
      </c>
      <c r="AZ61" s="94">
        <f>'PS 03.1 - oprava vnitřní ...'!F35</f>
        <v>0</v>
      </c>
      <c r="BA61" s="94">
        <f>'PS 03.1 - oprava vnitřní ...'!F36</f>
        <v>0</v>
      </c>
      <c r="BB61" s="94">
        <f>'PS 03.1 - oprava vnitřní ...'!F37</f>
        <v>0</v>
      </c>
      <c r="BC61" s="94">
        <f>'PS 03.1 - oprava vnitřní ...'!F38</f>
        <v>0</v>
      </c>
      <c r="BD61" s="96">
        <f>'PS 03.1 - oprava vnitřní ...'!F39</f>
        <v>0</v>
      </c>
      <c r="BT61" s="97" t="s">
        <v>82</v>
      </c>
      <c r="BV61" s="97" t="s">
        <v>76</v>
      </c>
      <c r="BW61" s="97" t="s">
        <v>102</v>
      </c>
      <c r="BX61" s="97" t="s">
        <v>99</v>
      </c>
      <c r="CL61" s="97" t="s">
        <v>20</v>
      </c>
    </row>
    <row r="62" spans="1:91" s="5" customFormat="1" ht="16.5" customHeight="1">
      <c r="B62" s="78"/>
      <c r="C62" s="79"/>
      <c r="D62" s="283" t="s">
        <v>103</v>
      </c>
      <c r="E62" s="283"/>
      <c r="F62" s="283"/>
      <c r="G62" s="283"/>
      <c r="H62" s="283"/>
      <c r="I62" s="80"/>
      <c r="J62" s="283" t="s">
        <v>104</v>
      </c>
      <c r="K62" s="283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3"/>
      <c r="AE62" s="283"/>
      <c r="AF62" s="283"/>
      <c r="AG62" s="290">
        <f>ROUND(AG63,2)</f>
        <v>307800</v>
      </c>
      <c r="AH62" s="289"/>
      <c r="AI62" s="289"/>
      <c r="AJ62" s="289"/>
      <c r="AK62" s="289"/>
      <c r="AL62" s="289"/>
      <c r="AM62" s="289"/>
      <c r="AN62" s="288">
        <f t="shared" si="0"/>
        <v>372438</v>
      </c>
      <c r="AO62" s="289"/>
      <c r="AP62" s="289"/>
      <c r="AQ62" s="81" t="s">
        <v>80</v>
      </c>
      <c r="AR62" s="82"/>
      <c r="AS62" s="83">
        <f>ROUND(AS63,2)</f>
        <v>0</v>
      </c>
      <c r="AT62" s="84">
        <f t="shared" si="1"/>
        <v>64638</v>
      </c>
      <c r="AU62" s="85">
        <f>ROUND(AU63,5)</f>
        <v>0</v>
      </c>
      <c r="AV62" s="84">
        <f>ROUND(AZ62*L29,2)</f>
        <v>64638</v>
      </c>
      <c r="AW62" s="84">
        <f>ROUND(BA62*L30,2)</f>
        <v>0</v>
      </c>
      <c r="AX62" s="84">
        <f>ROUND(BB62*L29,2)</f>
        <v>0</v>
      </c>
      <c r="AY62" s="84">
        <f>ROUND(BC62*L30,2)</f>
        <v>0</v>
      </c>
      <c r="AZ62" s="84">
        <f>ROUND(AZ63,2)</f>
        <v>307800</v>
      </c>
      <c r="BA62" s="84">
        <f>ROUND(BA63,2)</f>
        <v>0</v>
      </c>
      <c r="BB62" s="84">
        <f>ROUND(BB63,2)</f>
        <v>0</v>
      </c>
      <c r="BC62" s="84">
        <f>ROUND(BC63,2)</f>
        <v>0</v>
      </c>
      <c r="BD62" s="86">
        <f>ROUND(BD63,2)</f>
        <v>0</v>
      </c>
      <c r="BS62" s="87" t="s">
        <v>73</v>
      </c>
      <c r="BT62" s="87" t="s">
        <v>22</v>
      </c>
      <c r="BU62" s="87" t="s">
        <v>75</v>
      </c>
      <c r="BV62" s="87" t="s">
        <v>76</v>
      </c>
      <c r="BW62" s="87" t="s">
        <v>105</v>
      </c>
      <c r="BX62" s="87" t="s">
        <v>5</v>
      </c>
      <c r="CL62" s="87" t="s">
        <v>20</v>
      </c>
      <c r="CM62" s="87" t="s">
        <v>82</v>
      </c>
    </row>
    <row r="63" spans="1:91" s="6" customFormat="1" ht="16.5" customHeight="1">
      <c r="A63" s="88" t="s">
        <v>83</v>
      </c>
      <c r="B63" s="89"/>
      <c r="C63" s="90"/>
      <c r="D63" s="90"/>
      <c r="E63" s="284" t="s">
        <v>106</v>
      </c>
      <c r="F63" s="284"/>
      <c r="G63" s="284"/>
      <c r="H63" s="284"/>
      <c r="I63" s="284"/>
      <c r="J63" s="90"/>
      <c r="K63" s="284" t="s">
        <v>107</v>
      </c>
      <c r="L63" s="284"/>
      <c r="M63" s="284"/>
      <c r="N63" s="284"/>
      <c r="O63" s="284"/>
      <c r="P63" s="284"/>
      <c r="Q63" s="284"/>
      <c r="R63" s="284"/>
      <c r="S63" s="284"/>
      <c r="T63" s="284"/>
      <c r="U63" s="284"/>
      <c r="V63" s="284"/>
      <c r="W63" s="284"/>
      <c r="X63" s="284"/>
      <c r="Y63" s="284"/>
      <c r="Z63" s="284"/>
      <c r="AA63" s="284"/>
      <c r="AB63" s="284"/>
      <c r="AC63" s="284"/>
      <c r="AD63" s="284"/>
      <c r="AE63" s="284"/>
      <c r="AF63" s="284"/>
      <c r="AG63" s="291">
        <f>'PS 04.1 - Návěstidla'!J32</f>
        <v>307800</v>
      </c>
      <c r="AH63" s="292"/>
      <c r="AI63" s="292"/>
      <c r="AJ63" s="292"/>
      <c r="AK63" s="292"/>
      <c r="AL63" s="292"/>
      <c r="AM63" s="292"/>
      <c r="AN63" s="291">
        <f t="shared" si="0"/>
        <v>372438</v>
      </c>
      <c r="AO63" s="292"/>
      <c r="AP63" s="292"/>
      <c r="AQ63" s="91" t="s">
        <v>86</v>
      </c>
      <c r="AR63" s="92"/>
      <c r="AS63" s="93">
        <v>0</v>
      </c>
      <c r="AT63" s="94">
        <f t="shared" si="1"/>
        <v>64638</v>
      </c>
      <c r="AU63" s="95">
        <f>'PS 04.1 - Návěstidla'!P85</f>
        <v>0</v>
      </c>
      <c r="AV63" s="94">
        <f>'PS 04.1 - Návěstidla'!J35</f>
        <v>64638</v>
      </c>
      <c r="AW63" s="94">
        <f>'PS 04.1 - Návěstidla'!J36</f>
        <v>0</v>
      </c>
      <c r="AX63" s="94">
        <f>'PS 04.1 - Návěstidla'!J37</f>
        <v>0</v>
      </c>
      <c r="AY63" s="94">
        <f>'PS 04.1 - Návěstidla'!J38</f>
        <v>0</v>
      </c>
      <c r="AZ63" s="94">
        <f>'PS 04.1 - Návěstidla'!F35</f>
        <v>307800</v>
      </c>
      <c r="BA63" s="94">
        <f>'PS 04.1 - Návěstidla'!F36</f>
        <v>0</v>
      </c>
      <c r="BB63" s="94">
        <f>'PS 04.1 - Návěstidla'!F37</f>
        <v>0</v>
      </c>
      <c r="BC63" s="94">
        <f>'PS 04.1 - Návěstidla'!F38</f>
        <v>0</v>
      </c>
      <c r="BD63" s="96">
        <f>'PS 04.1 - Návěstidla'!F39</f>
        <v>0</v>
      </c>
      <c r="BT63" s="97" t="s">
        <v>82</v>
      </c>
      <c r="BV63" s="97" t="s">
        <v>76</v>
      </c>
      <c r="BW63" s="97" t="s">
        <v>108</v>
      </c>
      <c r="BX63" s="97" t="s">
        <v>105</v>
      </c>
      <c r="CL63" s="97" t="s">
        <v>20</v>
      </c>
    </row>
    <row r="64" spans="1:91" s="5" customFormat="1" ht="16.5" customHeight="1">
      <c r="A64" s="88" t="s">
        <v>83</v>
      </c>
      <c r="B64" s="78"/>
      <c r="C64" s="79"/>
      <c r="D64" s="283" t="s">
        <v>109</v>
      </c>
      <c r="E64" s="283"/>
      <c r="F64" s="283"/>
      <c r="G64" s="283"/>
      <c r="H64" s="283"/>
      <c r="I64" s="80"/>
      <c r="J64" s="283" t="s">
        <v>110</v>
      </c>
      <c r="K64" s="283"/>
      <c r="L64" s="283"/>
      <c r="M64" s="283"/>
      <c r="N64" s="283"/>
      <c r="O64" s="283"/>
      <c r="P64" s="283"/>
      <c r="Q64" s="283"/>
      <c r="R64" s="283"/>
      <c r="S64" s="283"/>
      <c r="T64" s="283"/>
      <c r="U64" s="283"/>
      <c r="V64" s="283"/>
      <c r="W64" s="283"/>
      <c r="X64" s="283"/>
      <c r="Y64" s="283"/>
      <c r="Z64" s="283"/>
      <c r="AA64" s="283"/>
      <c r="AB64" s="283"/>
      <c r="AC64" s="283"/>
      <c r="AD64" s="283"/>
      <c r="AE64" s="283"/>
      <c r="AF64" s="283"/>
      <c r="AG64" s="288">
        <f>'VRN - Vedlejší rozpočtové...'!J30</f>
        <v>0</v>
      </c>
      <c r="AH64" s="289"/>
      <c r="AI64" s="289"/>
      <c r="AJ64" s="289"/>
      <c r="AK64" s="289"/>
      <c r="AL64" s="289"/>
      <c r="AM64" s="289"/>
      <c r="AN64" s="288">
        <f t="shared" si="0"/>
        <v>0</v>
      </c>
      <c r="AO64" s="289"/>
      <c r="AP64" s="289"/>
      <c r="AQ64" s="81" t="s">
        <v>80</v>
      </c>
      <c r="AR64" s="82"/>
      <c r="AS64" s="98">
        <v>0</v>
      </c>
      <c r="AT64" s="99">
        <f t="shared" si="1"/>
        <v>0</v>
      </c>
      <c r="AU64" s="100">
        <f>'VRN - Vedlejší rozpočtové...'!P80</f>
        <v>0</v>
      </c>
      <c r="AV64" s="99">
        <f>'VRN - Vedlejší rozpočtové...'!J33</f>
        <v>0</v>
      </c>
      <c r="AW64" s="99">
        <f>'VRN - Vedlejší rozpočtové...'!J34</f>
        <v>0</v>
      </c>
      <c r="AX64" s="99">
        <f>'VRN - Vedlejší rozpočtové...'!J35</f>
        <v>0</v>
      </c>
      <c r="AY64" s="99">
        <f>'VRN - Vedlejší rozpočtové...'!J36</f>
        <v>0</v>
      </c>
      <c r="AZ64" s="99">
        <f>'VRN - Vedlejší rozpočtové...'!F33</f>
        <v>0</v>
      </c>
      <c r="BA64" s="99">
        <f>'VRN - Vedlejší rozpočtové...'!F34</f>
        <v>0</v>
      </c>
      <c r="BB64" s="99">
        <f>'VRN - Vedlejší rozpočtové...'!F35</f>
        <v>0</v>
      </c>
      <c r="BC64" s="99">
        <f>'VRN - Vedlejší rozpočtové...'!F36</f>
        <v>0</v>
      </c>
      <c r="BD64" s="101">
        <f>'VRN - Vedlejší rozpočtové...'!F37</f>
        <v>0</v>
      </c>
      <c r="BT64" s="87" t="s">
        <v>22</v>
      </c>
      <c r="BV64" s="87" t="s">
        <v>76</v>
      </c>
      <c r="BW64" s="87" t="s">
        <v>111</v>
      </c>
      <c r="BX64" s="87" t="s">
        <v>5</v>
      </c>
      <c r="CL64" s="87" t="s">
        <v>20</v>
      </c>
      <c r="CM64" s="87" t="s">
        <v>82</v>
      </c>
    </row>
    <row r="65" spans="2:44" s="1" customFormat="1" ht="30" customHeight="1">
      <c r="B65" s="30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4"/>
    </row>
    <row r="66" spans="2:44" s="1" customFormat="1" ht="6.9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34"/>
    </row>
  </sheetData>
  <sheetProtection algorithmName="SHA-512" hashValue="vfEBZzPctxCfn+hyB3V2olFFGXJd3xmFYAY1cHqxyLbAY3aKViVqAN1br8qfv2W+HOZe3lPb4QsARm03riViRw==" saltValue="WQzJh5NRnRAElfpGPGWzqe0KzutyXtfnsdZzhBnurZnk0d4Z2JR3bt4dbENI//XpahgupXT+k99sPWYmqy5dYA==" spinCount="100000" sheet="1" objects="1" scenarios="1" formatColumns="0" formatRows="0"/>
  <mergeCells count="78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61:AP61"/>
    <mergeCell ref="AN58:AP58"/>
    <mergeCell ref="AN59:AP59"/>
    <mergeCell ref="AN60:AP60"/>
    <mergeCell ref="K59:AF59"/>
    <mergeCell ref="J60:AF60"/>
    <mergeCell ref="K61:AF61"/>
    <mergeCell ref="AG54:AM54"/>
    <mergeCell ref="AN54:AP54"/>
    <mergeCell ref="W33:AE33"/>
    <mergeCell ref="AK33:AO33"/>
    <mergeCell ref="X35:AB35"/>
    <mergeCell ref="AK35:AO35"/>
    <mergeCell ref="AN62:AP62"/>
    <mergeCell ref="AN63:AP63"/>
    <mergeCell ref="AN64:AP64"/>
    <mergeCell ref="D62:H62"/>
    <mergeCell ref="D55:H55"/>
    <mergeCell ref="E56:I56"/>
    <mergeCell ref="D57:H57"/>
    <mergeCell ref="E58:I58"/>
    <mergeCell ref="E59:I59"/>
    <mergeCell ref="D60:H60"/>
    <mergeCell ref="E61:I61"/>
    <mergeCell ref="E63:I63"/>
    <mergeCell ref="D64:H64"/>
    <mergeCell ref="AG64:AM64"/>
    <mergeCell ref="AG63:AM63"/>
    <mergeCell ref="K58:AF58"/>
    <mergeCell ref="C52:G52"/>
    <mergeCell ref="I52:AF52"/>
    <mergeCell ref="J55:AF55"/>
    <mergeCell ref="K56:AF56"/>
    <mergeCell ref="J57:AF57"/>
    <mergeCell ref="J62:AF62"/>
    <mergeCell ref="K63:AF63"/>
    <mergeCell ref="J64:AF6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</mergeCells>
  <hyperlinks>
    <hyperlink ref="A56" location="'PS 01.1 - TZZ AH Olomouc ...'!C2" display="/"/>
    <hyperlink ref="A58" location="'PS 02.1 - Doplnění SZZ'!C2" display="/"/>
    <hyperlink ref="A59" location="'PS 02.2 - Oprava RD PZS k...'!C2" display="/"/>
    <hyperlink ref="A61" location="'PS 03.1 - oprava vnitřní ...'!C2" display="/"/>
    <hyperlink ref="A63" location="'PS 04.1 - Návěstidla'!C2" display="/"/>
    <hyperlink ref="A64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8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3" t="s">
        <v>87</v>
      </c>
    </row>
    <row r="3" spans="2:46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82</v>
      </c>
    </row>
    <row r="4" spans="2:46" ht="24.9" customHeight="1">
      <c r="B4" s="16"/>
      <c r="D4" s="106" t="s">
        <v>112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328" t="str">
        <f>'Rekapitulace stavby'!K6</f>
        <v>Oprava zabezpečovacího zařízení na trati Olomouc - Blatec</v>
      </c>
      <c r="F7" s="329"/>
      <c r="G7" s="329"/>
      <c r="H7" s="329"/>
      <c r="L7" s="16"/>
    </row>
    <row r="8" spans="2:46" ht="12" customHeight="1">
      <c r="B8" s="16"/>
      <c r="D8" s="107" t="s">
        <v>113</v>
      </c>
      <c r="L8" s="16"/>
    </row>
    <row r="9" spans="2:46" s="1" customFormat="1" ht="16.5" customHeight="1">
      <c r="B9" s="34"/>
      <c r="E9" s="328" t="s">
        <v>114</v>
      </c>
      <c r="F9" s="330"/>
      <c r="G9" s="330"/>
      <c r="H9" s="330"/>
      <c r="I9" s="108"/>
      <c r="L9" s="34"/>
    </row>
    <row r="10" spans="2:46" s="1" customFormat="1" ht="12" customHeight="1">
      <c r="B10" s="34"/>
      <c r="D10" s="107" t="s">
        <v>115</v>
      </c>
      <c r="I10" s="108"/>
      <c r="L10" s="34"/>
    </row>
    <row r="11" spans="2:46" s="1" customFormat="1" ht="36.9" customHeight="1">
      <c r="B11" s="34"/>
      <c r="E11" s="331" t="s">
        <v>116</v>
      </c>
      <c r="F11" s="330"/>
      <c r="G11" s="330"/>
      <c r="H11" s="330"/>
      <c r="I11" s="108"/>
      <c r="L11" s="34"/>
    </row>
    <row r="12" spans="2:46" s="1" customFormat="1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20</v>
      </c>
      <c r="I13" s="109" t="s">
        <v>21</v>
      </c>
      <c r="J13" s="13" t="s">
        <v>20</v>
      </c>
      <c r="L13" s="34"/>
    </row>
    <row r="14" spans="2:46" s="1" customFormat="1" ht="12" customHeight="1">
      <c r="B14" s="34"/>
      <c r="D14" s="107" t="s">
        <v>23</v>
      </c>
      <c r="F14" s="13" t="s">
        <v>24</v>
      </c>
      <c r="I14" s="109" t="s">
        <v>25</v>
      </c>
      <c r="J14" s="110">
        <f>'Rekapitulace stavby'!AN8</f>
        <v>0</v>
      </c>
      <c r="L14" s="34"/>
    </row>
    <row r="15" spans="2:46" s="1" customFormat="1" ht="10.95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20</v>
      </c>
      <c r="L16" s="34"/>
    </row>
    <row r="17" spans="2:12" s="1" customFormat="1" ht="18" customHeight="1">
      <c r="B17" s="34"/>
      <c r="E17" s="13" t="s">
        <v>30</v>
      </c>
      <c r="I17" s="109" t="s">
        <v>31</v>
      </c>
      <c r="J17" s="13" t="s">
        <v>20</v>
      </c>
      <c r="L17" s="34"/>
    </row>
    <row r="18" spans="2:12" s="1" customFormat="1" ht="6.9" customHeight="1">
      <c r="B18" s="34"/>
      <c r="I18" s="108"/>
      <c r="L18" s="34"/>
    </row>
    <row r="19" spans="2:12" s="1" customFormat="1" ht="12" customHeight="1">
      <c r="B19" s="34"/>
      <c r="D19" s="107" t="s">
        <v>32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332" t="str">
        <f>'Rekapitulace stavby'!E14</f>
        <v>Vyplň údaj</v>
      </c>
      <c r="F20" s="333"/>
      <c r="G20" s="333"/>
      <c r="H20" s="333"/>
      <c r="I20" s="109" t="s">
        <v>31</v>
      </c>
      <c r="J20" s="26" t="str">
        <f>'Rekapitulace stavby'!AN14</f>
        <v>Vyplň údaj</v>
      </c>
      <c r="L20" s="34"/>
    </row>
    <row r="21" spans="2:12" s="1" customFormat="1" ht="6.9" customHeight="1">
      <c r="B21" s="34"/>
      <c r="I21" s="108"/>
      <c r="L21" s="34"/>
    </row>
    <row r="22" spans="2:12" s="1" customFormat="1" ht="12" customHeight="1">
      <c r="B22" s="34"/>
      <c r="D22" s="107" t="s">
        <v>34</v>
      </c>
      <c r="I22" s="109" t="s">
        <v>29</v>
      </c>
      <c r="J22" s="13" t="s">
        <v>20</v>
      </c>
      <c r="L22" s="34"/>
    </row>
    <row r="23" spans="2:12" s="1" customFormat="1" ht="18" customHeight="1">
      <c r="B23" s="34"/>
      <c r="E23" s="13" t="s">
        <v>35</v>
      </c>
      <c r="I23" s="109" t="s">
        <v>31</v>
      </c>
      <c r="J23" s="13" t="s">
        <v>20</v>
      </c>
      <c r="L23" s="34"/>
    </row>
    <row r="24" spans="2:12" s="1" customFormat="1" ht="6.9" customHeight="1">
      <c r="B24" s="34"/>
      <c r="I24" s="108"/>
      <c r="L24" s="34"/>
    </row>
    <row r="25" spans="2:12" s="1" customFormat="1" ht="12" customHeight="1">
      <c r="B25" s="34"/>
      <c r="D25" s="107" t="s">
        <v>37</v>
      </c>
      <c r="I25" s="109" t="s">
        <v>29</v>
      </c>
      <c r="J25" s="13" t="s">
        <v>20</v>
      </c>
      <c r="L25" s="34"/>
    </row>
    <row r="26" spans="2:12" s="1" customFormat="1" ht="18" customHeight="1">
      <c r="B26" s="34"/>
      <c r="E26" s="13" t="s">
        <v>117</v>
      </c>
      <c r="I26" s="109" t="s">
        <v>31</v>
      </c>
      <c r="J26" s="13" t="s">
        <v>20</v>
      </c>
      <c r="L26" s="34"/>
    </row>
    <row r="27" spans="2:12" s="1" customFormat="1" ht="6.9" customHeight="1">
      <c r="B27" s="34"/>
      <c r="I27" s="108"/>
      <c r="L27" s="34"/>
    </row>
    <row r="28" spans="2:12" s="1" customFormat="1" ht="12" customHeight="1">
      <c r="B28" s="34"/>
      <c r="D28" s="107" t="s">
        <v>38</v>
      </c>
      <c r="I28" s="108"/>
      <c r="L28" s="34"/>
    </row>
    <row r="29" spans="2:12" s="7" customFormat="1" ht="16.5" customHeight="1">
      <c r="B29" s="111"/>
      <c r="E29" s="334" t="s">
        <v>20</v>
      </c>
      <c r="F29" s="334"/>
      <c r="G29" s="334"/>
      <c r="H29" s="334"/>
      <c r="I29" s="112"/>
      <c r="L29" s="111"/>
    </row>
    <row r="30" spans="2:12" s="1" customFormat="1" ht="6.9" customHeight="1">
      <c r="B30" s="34"/>
      <c r="I30" s="108"/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40</v>
      </c>
      <c r="I32" s="108"/>
      <c r="J32" s="115">
        <f>ROUND(J91, 2)</f>
        <v>0</v>
      </c>
      <c r="L32" s="34"/>
    </row>
    <row r="33" spans="2:12" s="1" customFormat="1" ht="6.9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" customHeight="1">
      <c r="B34" s="34"/>
      <c r="F34" s="116" t="s">
        <v>42</v>
      </c>
      <c r="I34" s="117" t="s">
        <v>41</v>
      </c>
      <c r="J34" s="116" t="s">
        <v>43</v>
      </c>
      <c r="L34" s="34"/>
    </row>
    <row r="35" spans="2:12" s="1" customFormat="1" ht="14.4" customHeight="1">
      <c r="B35" s="34"/>
      <c r="D35" s="107" t="s">
        <v>44</v>
      </c>
      <c r="E35" s="107" t="s">
        <v>45</v>
      </c>
      <c r="F35" s="118">
        <f>ROUND((SUM(BE91:BE217)),  2)</f>
        <v>0</v>
      </c>
      <c r="I35" s="119">
        <v>0.21</v>
      </c>
      <c r="J35" s="118">
        <f>ROUND(((SUM(BE91:BE217))*I35),  2)</f>
        <v>0</v>
      </c>
      <c r="L35" s="34"/>
    </row>
    <row r="36" spans="2:12" s="1" customFormat="1" ht="14.4" customHeight="1">
      <c r="B36" s="34"/>
      <c r="E36" s="107" t="s">
        <v>46</v>
      </c>
      <c r="F36" s="118">
        <f>ROUND((SUM(BF91:BF217)),  2)</f>
        <v>0</v>
      </c>
      <c r="I36" s="119">
        <v>0.15</v>
      </c>
      <c r="J36" s="118">
        <f>ROUND(((SUM(BF91:BF217))*I36),  2)</f>
        <v>0</v>
      </c>
      <c r="L36" s="34"/>
    </row>
    <row r="37" spans="2:12" s="1" customFormat="1" ht="14.4" hidden="1" customHeight="1">
      <c r="B37" s="34"/>
      <c r="E37" s="107" t="s">
        <v>47</v>
      </c>
      <c r="F37" s="118">
        <f>ROUND((SUM(BG91:BG217)),  2)</f>
        <v>0</v>
      </c>
      <c r="I37" s="119">
        <v>0.21</v>
      </c>
      <c r="J37" s="118">
        <f>0</f>
        <v>0</v>
      </c>
      <c r="L37" s="34"/>
    </row>
    <row r="38" spans="2:12" s="1" customFormat="1" ht="14.4" hidden="1" customHeight="1">
      <c r="B38" s="34"/>
      <c r="E38" s="107" t="s">
        <v>48</v>
      </c>
      <c r="F38" s="118">
        <f>ROUND((SUM(BH91:BH217)),  2)</f>
        <v>0</v>
      </c>
      <c r="I38" s="119">
        <v>0.15</v>
      </c>
      <c r="J38" s="118">
        <f>0</f>
        <v>0</v>
      </c>
      <c r="L38" s="34"/>
    </row>
    <row r="39" spans="2:12" s="1" customFormat="1" ht="14.4" hidden="1" customHeight="1">
      <c r="B39" s="34"/>
      <c r="E39" s="107" t="s">
        <v>49</v>
      </c>
      <c r="F39" s="118">
        <f>ROUND((SUM(BI91:BI217)),  2)</f>
        <v>0</v>
      </c>
      <c r="I39" s="119">
        <v>0</v>
      </c>
      <c r="J39" s="118">
        <f>0</f>
        <v>0</v>
      </c>
      <c r="L39" s="34"/>
    </row>
    <row r="40" spans="2:12" s="1" customFormat="1" ht="6.9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50</v>
      </c>
      <c r="E41" s="122"/>
      <c r="F41" s="122"/>
      <c r="G41" s="123" t="s">
        <v>51</v>
      </c>
      <c r="H41" s="124" t="s">
        <v>52</v>
      </c>
      <c r="I41" s="125"/>
      <c r="J41" s="126">
        <f>SUM(J32:J39)</f>
        <v>0</v>
      </c>
      <c r="K41" s="127"/>
      <c r="L41" s="34"/>
    </row>
    <row r="42" spans="2:12" s="1" customFormat="1" ht="14.4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" customHeight="1">
      <c r="B47" s="30"/>
      <c r="C47" s="19" t="s">
        <v>118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326" t="str">
        <f>E7</f>
        <v>Oprava zabezpečovacího zařízení na trati Olomouc - Blatec</v>
      </c>
      <c r="F50" s="327"/>
      <c r="G50" s="327"/>
      <c r="H50" s="327"/>
      <c r="I50" s="108"/>
      <c r="J50" s="31"/>
      <c r="K50" s="31"/>
      <c r="L50" s="34"/>
    </row>
    <row r="51" spans="2:47" ht="12" customHeight="1">
      <c r="B51" s="17"/>
      <c r="C51" s="25" t="s">
        <v>113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326" t="s">
        <v>114</v>
      </c>
      <c r="F52" s="305"/>
      <c r="G52" s="305"/>
      <c r="H52" s="305"/>
      <c r="I52" s="108"/>
      <c r="J52" s="31"/>
      <c r="K52" s="31"/>
      <c r="L52" s="34"/>
    </row>
    <row r="53" spans="2:47" s="1" customFormat="1" ht="12" customHeight="1">
      <c r="B53" s="30"/>
      <c r="C53" s="25" t="s">
        <v>115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306" t="str">
        <f>E11</f>
        <v xml:space="preserve">PS 01.1 - TZZ AH Olomouc hl.n. - Blatec </v>
      </c>
      <c r="F54" s="305"/>
      <c r="G54" s="305"/>
      <c r="H54" s="305"/>
      <c r="I54" s="108"/>
      <c r="J54" s="31"/>
      <c r="K54" s="31"/>
      <c r="L54" s="34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23</v>
      </c>
      <c r="D56" s="31"/>
      <c r="E56" s="31"/>
      <c r="F56" s="23" t="str">
        <f>F14</f>
        <v>Olomouc</v>
      </c>
      <c r="G56" s="31"/>
      <c r="H56" s="31"/>
      <c r="I56" s="109" t="s">
        <v>25</v>
      </c>
      <c r="J56" s="51">
        <f>IF(J14="","",J14)</f>
        <v>0</v>
      </c>
      <c r="K56" s="31"/>
      <c r="L56" s="34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65" customHeight="1">
      <c r="B58" s="30"/>
      <c r="C58" s="25" t="s">
        <v>28</v>
      </c>
      <c r="D58" s="31"/>
      <c r="E58" s="31"/>
      <c r="F58" s="23" t="str">
        <f>E17</f>
        <v>Správa železniční dopravní cesty, s.o. - OŘ Olc</v>
      </c>
      <c r="G58" s="31"/>
      <c r="H58" s="31"/>
      <c r="I58" s="109" t="s">
        <v>34</v>
      </c>
      <c r="J58" s="28" t="str">
        <f>E23</f>
        <v>SB projekt s.r.o.</v>
      </c>
      <c r="K58" s="31"/>
      <c r="L58" s="34"/>
    </row>
    <row r="59" spans="2:47" s="1" customFormat="1" ht="24.9" customHeight="1">
      <c r="B59" s="30"/>
      <c r="C59" s="25" t="s">
        <v>32</v>
      </c>
      <c r="D59" s="31"/>
      <c r="E59" s="31"/>
      <c r="F59" s="23" t="str">
        <f>IF(E20="","",E20)</f>
        <v>Vyplň údaj</v>
      </c>
      <c r="G59" s="31"/>
      <c r="H59" s="31"/>
      <c r="I59" s="109" t="s">
        <v>37</v>
      </c>
      <c r="J59" s="28" t="str">
        <f>E26</f>
        <v>Ing. Petr Szabo, SB projekt s.r.o.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119</v>
      </c>
      <c r="D61" s="135"/>
      <c r="E61" s="135"/>
      <c r="F61" s="135"/>
      <c r="G61" s="135"/>
      <c r="H61" s="135"/>
      <c r="I61" s="136"/>
      <c r="J61" s="137" t="s">
        <v>120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5" customHeight="1">
      <c r="B63" s="30"/>
      <c r="C63" s="138" t="s">
        <v>72</v>
      </c>
      <c r="D63" s="31"/>
      <c r="E63" s="31"/>
      <c r="F63" s="31"/>
      <c r="G63" s="31"/>
      <c r="H63" s="31"/>
      <c r="I63" s="108"/>
      <c r="J63" s="69">
        <f>J91</f>
        <v>0</v>
      </c>
      <c r="K63" s="31"/>
      <c r="L63" s="34"/>
      <c r="AU63" s="13" t="s">
        <v>121</v>
      </c>
    </row>
    <row r="64" spans="2:47" s="8" customFormat="1" ht="24.9" customHeight="1">
      <c r="B64" s="139"/>
      <c r="C64" s="140"/>
      <c r="D64" s="141" t="s">
        <v>122</v>
      </c>
      <c r="E64" s="142"/>
      <c r="F64" s="142"/>
      <c r="G64" s="142"/>
      <c r="H64" s="142"/>
      <c r="I64" s="143"/>
      <c r="J64" s="144">
        <f>J92</f>
        <v>0</v>
      </c>
      <c r="K64" s="140"/>
      <c r="L64" s="145"/>
    </row>
    <row r="65" spans="2:12" s="8" customFormat="1" ht="24.9" customHeight="1">
      <c r="B65" s="139"/>
      <c r="C65" s="140"/>
      <c r="D65" s="141" t="s">
        <v>123</v>
      </c>
      <c r="E65" s="142"/>
      <c r="F65" s="142"/>
      <c r="G65" s="142"/>
      <c r="H65" s="142"/>
      <c r="I65" s="143"/>
      <c r="J65" s="144">
        <f>J101</f>
        <v>0</v>
      </c>
      <c r="K65" s="140"/>
      <c r="L65" s="145"/>
    </row>
    <row r="66" spans="2:12" s="8" customFormat="1" ht="24.9" customHeight="1">
      <c r="B66" s="139"/>
      <c r="C66" s="140"/>
      <c r="D66" s="141" t="s">
        <v>124</v>
      </c>
      <c r="E66" s="142"/>
      <c r="F66" s="142"/>
      <c r="G66" s="142"/>
      <c r="H66" s="142"/>
      <c r="I66" s="143"/>
      <c r="J66" s="144">
        <f>J117</f>
        <v>0</v>
      </c>
      <c r="K66" s="140"/>
      <c r="L66" s="145"/>
    </row>
    <row r="67" spans="2:12" s="8" customFormat="1" ht="24.9" customHeight="1">
      <c r="B67" s="139"/>
      <c r="C67" s="140"/>
      <c r="D67" s="141" t="s">
        <v>125</v>
      </c>
      <c r="E67" s="142"/>
      <c r="F67" s="142"/>
      <c r="G67" s="142"/>
      <c r="H67" s="142"/>
      <c r="I67" s="143"/>
      <c r="J67" s="144">
        <f>J136</f>
        <v>0</v>
      </c>
      <c r="K67" s="140"/>
      <c r="L67" s="145"/>
    </row>
    <row r="68" spans="2:12" s="8" customFormat="1" ht="24.9" customHeight="1">
      <c r="B68" s="139"/>
      <c r="C68" s="140"/>
      <c r="D68" s="141" t="s">
        <v>126</v>
      </c>
      <c r="E68" s="142"/>
      <c r="F68" s="142"/>
      <c r="G68" s="142"/>
      <c r="H68" s="142"/>
      <c r="I68" s="143"/>
      <c r="J68" s="144">
        <f>J158</f>
        <v>0</v>
      </c>
      <c r="K68" s="140"/>
      <c r="L68" s="145"/>
    </row>
    <row r="69" spans="2:12" s="8" customFormat="1" ht="24.9" customHeight="1">
      <c r="B69" s="139"/>
      <c r="C69" s="140"/>
      <c r="D69" s="141" t="s">
        <v>127</v>
      </c>
      <c r="E69" s="142"/>
      <c r="F69" s="142"/>
      <c r="G69" s="142"/>
      <c r="H69" s="142"/>
      <c r="I69" s="143"/>
      <c r="J69" s="144">
        <f>J206</f>
        <v>0</v>
      </c>
      <c r="K69" s="140"/>
      <c r="L69" s="145"/>
    </row>
    <row r="70" spans="2:12" s="1" customFormat="1" ht="21.75" customHeight="1">
      <c r="B70" s="30"/>
      <c r="C70" s="31"/>
      <c r="D70" s="31"/>
      <c r="E70" s="31"/>
      <c r="F70" s="31"/>
      <c r="G70" s="31"/>
      <c r="H70" s="31"/>
      <c r="I70" s="108"/>
      <c r="J70" s="31"/>
      <c r="K70" s="31"/>
      <c r="L70" s="34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130"/>
      <c r="J71" s="43"/>
      <c r="K71" s="43"/>
      <c r="L71" s="34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133"/>
      <c r="J75" s="45"/>
      <c r="K75" s="45"/>
      <c r="L75" s="34"/>
    </row>
    <row r="76" spans="2:12" s="1" customFormat="1" ht="24.9" customHeight="1">
      <c r="B76" s="30"/>
      <c r="C76" s="19" t="s">
        <v>128</v>
      </c>
      <c r="D76" s="31"/>
      <c r="E76" s="31"/>
      <c r="F76" s="31"/>
      <c r="G76" s="31"/>
      <c r="H76" s="31"/>
      <c r="I76" s="108"/>
      <c r="J76" s="31"/>
      <c r="K76" s="31"/>
      <c r="L76" s="34"/>
    </row>
    <row r="77" spans="2:12" s="1" customFormat="1" ht="6.9" customHeight="1">
      <c r="B77" s="30"/>
      <c r="C77" s="31"/>
      <c r="D77" s="31"/>
      <c r="E77" s="31"/>
      <c r="F77" s="31"/>
      <c r="G77" s="31"/>
      <c r="H77" s="31"/>
      <c r="I77" s="108"/>
      <c r="J77" s="31"/>
      <c r="K77" s="31"/>
      <c r="L77" s="34"/>
    </row>
    <row r="78" spans="2:12" s="1" customFormat="1" ht="12" customHeight="1">
      <c r="B78" s="30"/>
      <c r="C78" s="25" t="s">
        <v>16</v>
      </c>
      <c r="D78" s="31"/>
      <c r="E78" s="31"/>
      <c r="F78" s="31"/>
      <c r="G78" s="31"/>
      <c r="H78" s="31"/>
      <c r="I78" s="108"/>
      <c r="J78" s="31"/>
      <c r="K78" s="31"/>
      <c r="L78" s="34"/>
    </row>
    <row r="79" spans="2:12" s="1" customFormat="1" ht="16.5" customHeight="1">
      <c r="B79" s="30"/>
      <c r="C79" s="31"/>
      <c r="D79" s="31"/>
      <c r="E79" s="326" t="str">
        <f>E7</f>
        <v>Oprava zabezpečovacího zařízení na trati Olomouc - Blatec</v>
      </c>
      <c r="F79" s="327"/>
      <c r="G79" s="327"/>
      <c r="H79" s="327"/>
      <c r="I79" s="108"/>
      <c r="J79" s="31"/>
      <c r="K79" s="31"/>
      <c r="L79" s="34"/>
    </row>
    <row r="80" spans="2:12" ht="12" customHeight="1">
      <c r="B80" s="17"/>
      <c r="C80" s="25" t="s">
        <v>113</v>
      </c>
      <c r="D80" s="18"/>
      <c r="E80" s="18"/>
      <c r="F80" s="18"/>
      <c r="G80" s="18"/>
      <c r="H80" s="18"/>
      <c r="J80" s="18"/>
      <c r="K80" s="18"/>
      <c r="L80" s="16"/>
    </row>
    <row r="81" spans="2:65" s="1" customFormat="1" ht="16.5" customHeight="1">
      <c r="B81" s="30"/>
      <c r="C81" s="31"/>
      <c r="D81" s="31"/>
      <c r="E81" s="326" t="s">
        <v>114</v>
      </c>
      <c r="F81" s="305"/>
      <c r="G81" s="305"/>
      <c r="H81" s="305"/>
      <c r="I81" s="108"/>
      <c r="J81" s="31"/>
      <c r="K81" s="31"/>
      <c r="L81" s="34"/>
    </row>
    <row r="82" spans="2:65" s="1" customFormat="1" ht="12" customHeight="1">
      <c r="B82" s="30"/>
      <c r="C82" s="25" t="s">
        <v>115</v>
      </c>
      <c r="D82" s="31"/>
      <c r="E82" s="31"/>
      <c r="F82" s="31"/>
      <c r="G82" s="31"/>
      <c r="H82" s="31"/>
      <c r="I82" s="108"/>
      <c r="J82" s="31"/>
      <c r="K82" s="31"/>
      <c r="L82" s="34"/>
    </row>
    <row r="83" spans="2:65" s="1" customFormat="1" ht="16.5" customHeight="1">
      <c r="B83" s="30"/>
      <c r="C83" s="31"/>
      <c r="D83" s="31"/>
      <c r="E83" s="306" t="str">
        <f>E11</f>
        <v xml:space="preserve">PS 01.1 - TZZ AH Olomouc hl.n. - Blatec </v>
      </c>
      <c r="F83" s="305"/>
      <c r="G83" s="305"/>
      <c r="H83" s="305"/>
      <c r="I83" s="108"/>
      <c r="J83" s="31"/>
      <c r="K83" s="31"/>
      <c r="L83" s="34"/>
    </row>
    <row r="84" spans="2:65" s="1" customFormat="1" ht="6.9" customHeight="1">
      <c r="B84" s="30"/>
      <c r="C84" s="31"/>
      <c r="D84" s="31"/>
      <c r="E84" s="31"/>
      <c r="F84" s="31"/>
      <c r="G84" s="31"/>
      <c r="H84" s="31"/>
      <c r="I84" s="108"/>
      <c r="J84" s="31"/>
      <c r="K84" s="31"/>
      <c r="L84" s="34"/>
    </row>
    <row r="85" spans="2:65" s="1" customFormat="1" ht="12" customHeight="1">
      <c r="B85" s="30"/>
      <c r="C85" s="25" t="s">
        <v>23</v>
      </c>
      <c r="D85" s="31"/>
      <c r="E85" s="31"/>
      <c r="F85" s="23" t="str">
        <f>F14</f>
        <v>Olomouc</v>
      </c>
      <c r="G85" s="31"/>
      <c r="H85" s="31"/>
      <c r="I85" s="109" t="s">
        <v>25</v>
      </c>
      <c r="J85" s="51">
        <f>IF(J14="","",J14)</f>
        <v>0</v>
      </c>
      <c r="K85" s="31"/>
      <c r="L85" s="34"/>
    </row>
    <row r="86" spans="2:65" s="1" customFormat="1" ht="6.9" customHeight="1">
      <c r="B86" s="30"/>
      <c r="C86" s="31"/>
      <c r="D86" s="31"/>
      <c r="E86" s="31"/>
      <c r="F86" s="31"/>
      <c r="G86" s="31"/>
      <c r="H86" s="31"/>
      <c r="I86" s="108"/>
      <c r="J86" s="31"/>
      <c r="K86" s="31"/>
      <c r="L86" s="34"/>
    </row>
    <row r="87" spans="2:65" s="1" customFormat="1" ht="13.65" customHeight="1">
      <c r="B87" s="30"/>
      <c r="C87" s="25" t="s">
        <v>28</v>
      </c>
      <c r="D87" s="31"/>
      <c r="E87" s="31"/>
      <c r="F87" s="23" t="str">
        <f>E17</f>
        <v>Správa železniční dopravní cesty, s.o. - OŘ Olc</v>
      </c>
      <c r="G87" s="31"/>
      <c r="H87" s="31"/>
      <c r="I87" s="109" t="s">
        <v>34</v>
      </c>
      <c r="J87" s="28" t="str">
        <f>E23</f>
        <v>SB projekt s.r.o.</v>
      </c>
      <c r="K87" s="31"/>
      <c r="L87" s="34"/>
    </row>
    <row r="88" spans="2:65" s="1" customFormat="1" ht="24.9" customHeight="1">
      <c r="B88" s="30"/>
      <c r="C88" s="25" t="s">
        <v>32</v>
      </c>
      <c r="D88" s="31"/>
      <c r="E88" s="31"/>
      <c r="F88" s="23" t="str">
        <f>IF(E20="","",E20)</f>
        <v>Vyplň údaj</v>
      </c>
      <c r="G88" s="31"/>
      <c r="H88" s="31"/>
      <c r="I88" s="109" t="s">
        <v>37</v>
      </c>
      <c r="J88" s="28" t="str">
        <f>E26</f>
        <v>Ing. Petr Szabo, SB projekt s.r.o.</v>
      </c>
      <c r="K88" s="31"/>
      <c r="L88" s="34"/>
    </row>
    <row r="89" spans="2:65" s="1" customFormat="1" ht="10.35" customHeight="1">
      <c r="B89" s="30"/>
      <c r="C89" s="31"/>
      <c r="D89" s="31"/>
      <c r="E89" s="31"/>
      <c r="F89" s="31"/>
      <c r="G89" s="31"/>
      <c r="H89" s="31"/>
      <c r="I89" s="108"/>
      <c r="J89" s="31"/>
      <c r="K89" s="31"/>
      <c r="L89" s="34"/>
    </row>
    <row r="90" spans="2:65" s="9" customFormat="1" ht="29.25" customHeight="1">
      <c r="B90" s="146"/>
      <c r="C90" s="147" t="s">
        <v>129</v>
      </c>
      <c r="D90" s="148" t="s">
        <v>59</v>
      </c>
      <c r="E90" s="148" t="s">
        <v>55</v>
      </c>
      <c r="F90" s="148" t="s">
        <v>56</v>
      </c>
      <c r="G90" s="148" t="s">
        <v>130</v>
      </c>
      <c r="H90" s="148" t="s">
        <v>131</v>
      </c>
      <c r="I90" s="149" t="s">
        <v>132</v>
      </c>
      <c r="J90" s="148" t="s">
        <v>120</v>
      </c>
      <c r="K90" s="150" t="s">
        <v>133</v>
      </c>
      <c r="L90" s="151"/>
      <c r="M90" s="60" t="s">
        <v>20</v>
      </c>
      <c r="N90" s="61" t="s">
        <v>44</v>
      </c>
      <c r="O90" s="61" t="s">
        <v>134</v>
      </c>
      <c r="P90" s="61" t="s">
        <v>135</v>
      </c>
      <c r="Q90" s="61" t="s">
        <v>136</v>
      </c>
      <c r="R90" s="61" t="s">
        <v>137</v>
      </c>
      <c r="S90" s="61" t="s">
        <v>138</v>
      </c>
      <c r="T90" s="62" t="s">
        <v>139</v>
      </c>
    </row>
    <row r="91" spans="2:65" s="1" customFormat="1" ht="22.95" customHeight="1">
      <c r="B91" s="30"/>
      <c r="C91" s="67" t="s">
        <v>140</v>
      </c>
      <c r="D91" s="31"/>
      <c r="E91" s="31"/>
      <c r="F91" s="31"/>
      <c r="G91" s="31"/>
      <c r="H91" s="31"/>
      <c r="I91" s="108"/>
      <c r="J91" s="152">
        <f>BK91</f>
        <v>0</v>
      </c>
      <c r="K91" s="31"/>
      <c r="L91" s="34"/>
      <c r="M91" s="63"/>
      <c r="N91" s="64"/>
      <c r="O91" s="64"/>
      <c r="P91" s="153">
        <f>P92+P101+P117+P136+P158+P206</f>
        <v>0</v>
      </c>
      <c r="Q91" s="64"/>
      <c r="R91" s="153">
        <f>R92+R101+R117+R136+R158+R206</f>
        <v>0</v>
      </c>
      <c r="S91" s="64"/>
      <c r="T91" s="154">
        <f>T92+T101+T117+T136+T158+T206</f>
        <v>0</v>
      </c>
      <c r="AT91" s="13" t="s">
        <v>73</v>
      </c>
      <c r="AU91" s="13" t="s">
        <v>121</v>
      </c>
      <c r="BK91" s="155">
        <f>BK92+BK101+BK117+BK136+BK158+BK206</f>
        <v>0</v>
      </c>
    </row>
    <row r="92" spans="2:65" s="10" customFormat="1" ht="25.95" customHeight="1">
      <c r="B92" s="156"/>
      <c r="C92" s="157"/>
      <c r="D92" s="158" t="s">
        <v>73</v>
      </c>
      <c r="E92" s="159" t="s">
        <v>22</v>
      </c>
      <c r="F92" s="159" t="s">
        <v>141</v>
      </c>
      <c r="G92" s="157"/>
      <c r="H92" s="157"/>
      <c r="I92" s="160"/>
      <c r="J92" s="161">
        <f>BK92</f>
        <v>0</v>
      </c>
      <c r="K92" s="157"/>
      <c r="L92" s="162"/>
      <c r="M92" s="163"/>
      <c r="N92" s="164"/>
      <c r="O92" s="164"/>
      <c r="P92" s="165">
        <f>SUM(P93:P100)</f>
        <v>0</v>
      </c>
      <c r="Q92" s="164"/>
      <c r="R92" s="165">
        <f>SUM(R93:R100)</f>
        <v>0</v>
      </c>
      <c r="S92" s="164"/>
      <c r="T92" s="166">
        <f>SUM(T93:T100)</f>
        <v>0</v>
      </c>
      <c r="AR92" s="167" t="s">
        <v>22</v>
      </c>
      <c r="AT92" s="168" t="s">
        <v>73</v>
      </c>
      <c r="AU92" s="168" t="s">
        <v>74</v>
      </c>
      <c r="AY92" s="167" t="s">
        <v>142</v>
      </c>
      <c r="BK92" s="169">
        <f>SUM(BK93:BK100)</f>
        <v>0</v>
      </c>
    </row>
    <row r="93" spans="2:65" s="1" customFormat="1" ht="22.5" customHeight="1">
      <c r="B93" s="30"/>
      <c r="C93" s="170" t="s">
        <v>22</v>
      </c>
      <c r="D93" s="170" t="s">
        <v>143</v>
      </c>
      <c r="E93" s="171" t="s">
        <v>144</v>
      </c>
      <c r="F93" s="172" t="s">
        <v>145</v>
      </c>
      <c r="G93" s="173" t="s">
        <v>146</v>
      </c>
      <c r="H93" s="174">
        <v>14</v>
      </c>
      <c r="I93" s="175"/>
      <c r="J93" s="176">
        <f>ROUND(I93*H93,2)</f>
        <v>0</v>
      </c>
      <c r="K93" s="172" t="s">
        <v>147</v>
      </c>
      <c r="L93" s="34"/>
      <c r="M93" s="177" t="s">
        <v>20</v>
      </c>
      <c r="N93" s="178" t="s">
        <v>45</v>
      </c>
      <c r="O93" s="56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3" t="s">
        <v>22</v>
      </c>
      <c r="AT93" s="13" t="s">
        <v>143</v>
      </c>
      <c r="AU93" s="13" t="s">
        <v>22</v>
      </c>
      <c r="AY93" s="13" t="s">
        <v>142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22</v>
      </c>
      <c r="BK93" s="181">
        <f>ROUND(I93*H93,2)</f>
        <v>0</v>
      </c>
      <c r="BL93" s="13" t="s">
        <v>22</v>
      </c>
      <c r="BM93" s="13" t="s">
        <v>148</v>
      </c>
    </row>
    <row r="94" spans="2:65" s="1" customFormat="1" ht="28.8">
      <c r="B94" s="30"/>
      <c r="C94" s="31"/>
      <c r="D94" s="182" t="s">
        <v>149</v>
      </c>
      <c r="E94" s="31"/>
      <c r="F94" s="183" t="s">
        <v>150</v>
      </c>
      <c r="G94" s="31"/>
      <c r="H94" s="31"/>
      <c r="I94" s="108"/>
      <c r="J94" s="31"/>
      <c r="K94" s="31"/>
      <c r="L94" s="34"/>
      <c r="M94" s="184"/>
      <c r="N94" s="56"/>
      <c r="O94" s="56"/>
      <c r="P94" s="56"/>
      <c r="Q94" s="56"/>
      <c r="R94" s="56"/>
      <c r="S94" s="56"/>
      <c r="T94" s="57"/>
      <c r="AT94" s="13" t="s">
        <v>149</v>
      </c>
      <c r="AU94" s="13" t="s">
        <v>22</v>
      </c>
    </row>
    <row r="95" spans="2:65" s="1" customFormat="1" ht="22.5" customHeight="1">
      <c r="B95" s="30"/>
      <c r="C95" s="170" t="s">
        <v>82</v>
      </c>
      <c r="D95" s="170" t="s">
        <v>143</v>
      </c>
      <c r="E95" s="171" t="s">
        <v>151</v>
      </c>
      <c r="F95" s="172" t="s">
        <v>152</v>
      </c>
      <c r="G95" s="173" t="s">
        <v>153</v>
      </c>
      <c r="H95" s="174">
        <v>48</v>
      </c>
      <c r="I95" s="175"/>
      <c r="J95" s="176">
        <f>ROUND(I95*H95,2)</f>
        <v>0</v>
      </c>
      <c r="K95" s="172" t="s">
        <v>147</v>
      </c>
      <c r="L95" s="34"/>
      <c r="M95" s="177" t="s">
        <v>20</v>
      </c>
      <c r="N95" s="178" t="s">
        <v>45</v>
      </c>
      <c r="O95" s="56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3" t="s">
        <v>22</v>
      </c>
      <c r="AT95" s="13" t="s">
        <v>143</v>
      </c>
      <c r="AU95" s="13" t="s">
        <v>22</v>
      </c>
      <c r="AY95" s="13" t="s">
        <v>142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22</v>
      </c>
      <c r="BK95" s="181">
        <f>ROUND(I95*H95,2)</f>
        <v>0</v>
      </c>
      <c r="BL95" s="13" t="s">
        <v>22</v>
      </c>
      <c r="BM95" s="13" t="s">
        <v>154</v>
      </c>
    </row>
    <row r="96" spans="2:65" s="1" customFormat="1" ht="28.8">
      <c r="B96" s="30"/>
      <c r="C96" s="31"/>
      <c r="D96" s="182" t="s">
        <v>149</v>
      </c>
      <c r="E96" s="31"/>
      <c r="F96" s="183" t="s">
        <v>155</v>
      </c>
      <c r="G96" s="31"/>
      <c r="H96" s="31"/>
      <c r="I96" s="108"/>
      <c r="J96" s="31"/>
      <c r="K96" s="31"/>
      <c r="L96" s="34"/>
      <c r="M96" s="184"/>
      <c r="N96" s="56"/>
      <c r="O96" s="56"/>
      <c r="P96" s="56"/>
      <c r="Q96" s="56"/>
      <c r="R96" s="56"/>
      <c r="S96" s="56"/>
      <c r="T96" s="57"/>
      <c r="AT96" s="13" t="s">
        <v>149</v>
      </c>
      <c r="AU96" s="13" t="s">
        <v>22</v>
      </c>
    </row>
    <row r="97" spans="2:65" s="1" customFormat="1" ht="22.5" customHeight="1">
      <c r="B97" s="30"/>
      <c r="C97" s="170" t="s">
        <v>156</v>
      </c>
      <c r="D97" s="170" t="s">
        <v>143</v>
      </c>
      <c r="E97" s="171" t="s">
        <v>157</v>
      </c>
      <c r="F97" s="172" t="s">
        <v>158</v>
      </c>
      <c r="G97" s="173" t="s">
        <v>159</v>
      </c>
      <c r="H97" s="174">
        <v>20</v>
      </c>
      <c r="I97" s="175"/>
      <c r="J97" s="176">
        <f>ROUND(I97*H97,2)</f>
        <v>0</v>
      </c>
      <c r="K97" s="172" t="s">
        <v>147</v>
      </c>
      <c r="L97" s="34"/>
      <c r="M97" s="177" t="s">
        <v>20</v>
      </c>
      <c r="N97" s="178" t="s">
        <v>45</v>
      </c>
      <c r="O97" s="56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3" t="s">
        <v>160</v>
      </c>
      <c r="AT97" s="13" t="s">
        <v>143</v>
      </c>
      <c r="AU97" s="13" t="s">
        <v>22</v>
      </c>
      <c r="AY97" s="13" t="s">
        <v>142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3" t="s">
        <v>22</v>
      </c>
      <c r="BK97" s="181">
        <f>ROUND(I97*H97,2)</f>
        <v>0</v>
      </c>
      <c r="BL97" s="13" t="s">
        <v>160</v>
      </c>
      <c r="BM97" s="13" t="s">
        <v>161</v>
      </c>
    </row>
    <row r="98" spans="2:65" s="1" customFormat="1" ht="16.5" customHeight="1">
      <c r="B98" s="30"/>
      <c r="C98" s="170" t="s">
        <v>162</v>
      </c>
      <c r="D98" s="170" t="s">
        <v>143</v>
      </c>
      <c r="E98" s="171" t="s">
        <v>163</v>
      </c>
      <c r="F98" s="172" t="s">
        <v>164</v>
      </c>
      <c r="G98" s="173" t="s">
        <v>165</v>
      </c>
      <c r="H98" s="174">
        <v>15</v>
      </c>
      <c r="I98" s="175"/>
      <c r="J98" s="176">
        <f>ROUND(I98*H98,2)</f>
        <v>0</v>
      </c>
      <c r="K98" s="172" t="s">
        <v>20</v>
      </c>
      <c r="L98" s="34"/>
      <c r="M98" s="177" t="s">
        <v>20</v>
      </c>
      <c r="N98" s="178" t="s">
        <v>45</v>
      </c>
      <c r="O98" s="56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13" t="s">
        <v>22</v>
      </c>
      <c r="AT98" s="13" t="s">
        <v>143</v>
      </c>
      <c r="AU98" s="13" t="s">
        <v>22</v>
      </c>
      <c r="AY98" s="13" t="s">
        <v>142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3" t="s">
        <v>22</v>
      </c>
      <c r="BK98" s="181">
        <f>ROUND(I98*H98,2)</f>
        <v>0</v>
      </c>
      <c r="BL98" s="13" t="s">
        <v>22</v>
      </c>
      <c r="BM98" s="13" t="s">
        <v>166</v>
      </c>
    </row>
    <row r="99" spans="2:65" s="1" customFormat="1" ht="16.5" customHeight="1">
      <c r="B99" s="30"/>
      <c r="C99" s="170" t="s">
        <v>167</v>
      </c>
      <c r="D99" s="170" t="s">
        <v>143</v>
      </c>
      <c r="E99" s="171" t="s">
        <v>168</v>
      </c>
      <c r="F99" s="172" t="s">
        <v>169</v>
      </c>
      <c r="G99" s="173" t="s">
        <v>165</v>
      </c>
      <c r="H99" s="174">
        <v>60</v>
      </c>
      <c r="I99" s="175"/>
      <c r="J99" s="176">
        <f>ROUND(I99*H99,2)</f>
        <v>0</v>
      </c>
      <c r="K99" s="172" t="s">
        <v>147</v>
      </c>
      <c r="L99" s="34"/>
      <c r="M99" s="177" t="s">
        <v>20</v>
      </c>
      <c r="N99" s="178" t="s">
        <v>45</v>
      </c>
      <c r="O99" s="56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3" t="s">
        <v>22</v>
      </c>
      <c r="AT99" s="13" t="s">
        <v>143</v>
      </c>
      <c r="AU99" s="13" t="s">
        <v>22</v>
      </c>
      <c r="AY99" s="13" t="s">
        <v>142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3" t="s">
        <v>22</v>
      </c>
      <c r="BK99" s="181">
        <f>ROUND(I99*H99,2)</f>
        <v>0</v>
      </c>
      <c r="BL99" s="13" t="s">
        <v>22</v>
      </c>
      <c r="BM99" s="13" t="s">
        <v>170</v>
      </c>
    </row>
    <row r="100" spans="2:65" s="1" customFormat="1" ht="16.5" customHeight="1">
      <c r="B100" s="30"/>
      <c r="C100" s="185" t="s">
        <v>171</v>
      </c>
      <c r="D100" s="185" t="s">
        <v>172</v>
      </c>
      <c r="E100" s="186" t="s">
        <v>173</v>
      </c>
      <c r="F100" s="187" t="s">
        <v>174</v>
      </c>
      <c r="G100" s="188" t="s">
        <v>165</v>
      </c>
      <c r="H100" s="189">
        <v>63</v>
      </c>
      <c r="I100" s="190"/>
      <c r="J100" s="191">
        <f>ROUND(I100*H100,2)</f>
        <v>0</v>
      </c>
      <c r="K100" s="187" t="s">
        <v>147</v>
      </c>
      <c r="L100" s="192"/>
      <c r="M100" s="193" t="s">
        <v>20</v>
      </c>
      <c r="N100" s="194" t="s">
        <v>45</v>
      </c>
      <c r="O100" s="56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13" t="s">
        <v>82</v>
      </c>
      <c r="AT100" s="13" t="s">
        <v>172</v>
      </c>
      <c r="AU100" s="13" t="s">
        <v>22</v>
      </c>
      <c r="AY100" s="13" t="s">
        <v>142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3" t="s">
        <v>22</v>
      </c>
      <c r="BK100" s="181">
        <f>ROUND(I100*H100,2)</f>
        <v>0</v>
      </c>
      <c r="BL100" s="13" t="s">
        <v>22</v>
      </c>
      <c r="BM100" s="13" t="s">
        <v>175</v>
      </c>
    </row>
    <row r="101" spans="2:65" s="10" customFormat="1" ht="25.95" customHeight="1">
      <c r="B101" s="156"/>
      <c r="C101" s="157"/>
      <c r="D101" s="158" t="s">
        <v>73</v>
      </c>
      <c r="E101" s="159" t="s">
        <v>82</v>
      </c>
      <c r="F101" s="159" t="s">
        <v>176</v>
      </c>
      <c r="G101" s="157"/>
      <c r="H101" s="157"/>
      <c r="I101" s="160"/>
      <c r="J101" s="161">
        <f>BK101</f>
        <v>0</v>
      </c>
      <c r="K101" s="157"/>
      <c r="L101" s="162"/>
      <c r="M101" s="163"/>
      <c r="N101" s="164"/>
      <c r="O101" s="164"/>
      <c r="P101" s="165">
        <f>SUM(P102:P116)</f>
        <v>0</v>
      </c>
      <c r="Q101" s="164"/>
      <c r="R101" s="165">
        <f>SUM(R102:R116)</f>
        <v>0</v>
      </c>
      <c r="S101" s="164"/>
      <c r="T101" s="166">
        <f>SUM(T102:T116)</f>
        <v>0</v>
      </c>
      <c r="AR101" s="167" t="s">
        <v>22</v>
      </c>
      <c r="AT101" s="168" t="s">
        <v>73</v>
      </c>
      <c r="AU101" s="168" t="s">
        <v>74</v>
      </c>
      <c r="AY101" s="167" t="s">
        <v>142</v>
      </c>
      <c r="BK101" s="169">
        <f>SUM(BK102:BK116)</f>
        <v>0</v>
      </c>
    </row>
    <row r="102" spans="2:65" s="1" customFormat="1" ht="16.5" customHeight="1">
      <c r="B102" s="30"/>
      <c r="C102" s="170" t="s">
        <v>177</v>
      </c>
      <c r="D102" s="170" t="s">
        <v>143</v>
      </c>
      <c r="E102" s="171" t="s">
        <v>178</v>
      </c>
      <c r="F102" s="172" t="s">
        <v>179</v>
      </c>
      <c r="G102" s="173" t="s">
        <v>165</v>
      </c>
      <c r="H102" s="174">
        <v>21</v>
      </c>
      <c r="I102" s="175"/>
      <c r="J102" s="176">
        <f t="shared" ref="J102:J116" si="0">ROUND(I102*H102,2)</f>
        <v>0</v>
      </c>
      <c r="K102" s="172" t="s">
        <v>20</v>
      </c>
      <c r="L102" s="34"/>
      <c r="M102" s="177" t="s">
        <v>20</v>
      </c>
      <c r="N102" s="178" t="s">
        <v>45</v>
      </c>
      <c r="O102" s="56"/>
      <c r="P102" s="179">
        <f t="shared" ref="P102:P116" si="1">O102*H102</f>
        <v>0</v>
      </c>
      <c r="Q102" s="179">
        <v>0</v>
      </c>
      <c r="R102" s="179">
        <f t="shared" ref="R102:R116" si="2">Q102*H102</f>
        <v>0</v>
      </c>
      <c r="S102" s="179">
        <v>0</v>
      </c>
      <c r="T102" s="180">
        <f t="shared" ref="T102:T116" si="3">S102*H102</f>
        <v>0</v>
      </c>
      <c r="AR102" s="13" t="s">
        <v>22</v>
      </c>
      <c r="AT102" s="13" t="s">
        <v>143</v>
      </c>
      <c r="AU102" s="13" t="s">
        <v>22</v>
      </c>
      <c r="AY102" s="13" t="s">
        <v>142</v>
      </c>
      <c r="BE102" s="181">
        <f t="shared" ref="BE102:BE116" si="4">IF(N102="základní",J102,0)</f>
        <v>0</v>
      </c>
      <c r="BF102" s="181">
        <f t="shared" ref="BF102:BF116" si="5">IF(N102="snížená",J102,0)</f>
        <v>0</v>
      </c>
      <c r="BG102" s="181">
        <f t="shared" ref="BG102:BG116" si="6">IF(N102="zákl. přenesená",J102,0)</f>
        <v>0</v>
      </c>
      <c r="BH102" s="181">
        <f t="shared" ref="BH102:BH116" si="7">IF(N102="sníž. přenesená",J102,0)</f>
        <v>0</v>
      </c>
      <c r="BI102" s="181">
        <f t="shared" ref="BI102:BI116" si="8">IF(N102="nulová",J102,0)</f>
        <v>0</v>
      </c>
      <c r="BJ102" s="13" t="s">
        <v>22</v>
      </c>
      <c r="BK102" s="181">
        <f t="shared" ref="BK102:BK116" si="9">ROUND(I102*H102,2)</f>
        <v>0</v>
      </c>
      <c r="BL102" s="13" t="s">
        <v>22</v>
      </c>
      <c r="BM102" s="13" t="s">
        <v>180</v>
      </c>
    </row>
    <row r="103" spans="2:65" s="1" customFormat="1" ht="16.5" customHeight="1">
      <c r="B103" s="30"/>
      <c r="C103" s="185" t="s">
        <v>181</v>
      </c>
      <c r="D103" s="185" t="s">
        <v>172</v>
      </c>
      <c r="E103" s="186" t="s">
        <v>182</v>
      </c>
      <c r="F103" s="187" t="s">
        <v>183</v>
      </c>
      <c r="G103" s="188" t="s">
        <v>165</v>
      </c>
      <c r="H103" s="189">
        <v>21</v>
      </c>
      <c r="I103" s="190"/>
      <c r="J103" s="191">
        <f t="shared" si="0"/>
        <v>0</v>
      </c>
      <c r="K103" s="187" t="s">
        <v>147</v>
      </c>
      <c r="L103" s="192"/>
      <c r="M103" s="193" t="s">
        <v>20</v>
      </c>
      <c r="N103" s="194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82</v>
      </c>
      <c r="AT103" s="13" t="s">
        <v>172</v>
      </c>
      <c r="AU103" s="13" t="s">
        <v>22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22</v>
      </c>
      <c r="BM103" s="13" t="s">
        <v>184</v>
      </c>
    </row>
    <row r="104" spans="2:65" s="1" customFormat="1" ht="33.75" customHeight="1">
      <c r="B104" s="30"/>
      <c r="C104" s="170" t="s">
        <v>185</v>
      </c>
      <c r="D104" s="170" t="s">
        <v>143</v>
      </c>
      <c r="E104" s="171" t="s">
        <v>186</v>
      </c>
      <c r="F104" s="172" t="s">
        <v>187</v>
      </c>
      <c r="G104" s="173" t="s">
        <v>165</v>
      </c>
      <c r="H104" s="174">
        <v>50</v>
      </c>
      <c r="I104" s="175"/>
      <c r="J104" s="176">
        <f t="shared" si="0"/>
        <v>0</v>
      </c>
      <c r="K104" s="172" t="s">
        <v>147</v>
      </c>
      <c r="L104" s="34"/>
      <c r="M104" s="177" t="s">
        <v>20</v>
      </c>
      <c r="N104" s="178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160</v>
      </c>
      <c r="AT104" s="13" t="s">
        <v>143</v>
      </c>
      <c r="AU104" s="13" t="s">
        <v>22</v>
      </c>
      <c r="AY104" s="13" t="s">
        <v>142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160</v>
      </c>
      <c r="BM104" s="13" t="s">
        <v>188</v>
      </c>
    </row>
    <row r="105" spans="2:65" s="1" customFormat="1" ht="16.5" customHeight="1">
      <c r="B105" s="30"/>
      <c r="C105" s="185" t="s">
        <v>189</v>
      </c>
      <c r="D105" s="185" t="s">
        <v>172</v>
      </c>
      <c r="E105" s="186" t="s">
        <v>190</v>
      </c>
      <c r="F105" s="187" t="s">
        <v>191</v>
      </c>
      <c r="G105" s="188" t="s">
        <v>165</v>
      </c>
      <c r="H105" s="189">
        <v>50</v>
      </c>
      <c r="I105" s="190"/>
      <c r="J105" s="191">
        <f t="shared" si="0"/>
        <v>0</v>
      </c>
      <c r="K105" s="187" t="s">
        <v>147</v>
      </c>
      <c r="L105" s="192"/>
      <c r="M105" s="193" t="s">
        <v>20</v>
      </c>
      <c r="N105" s="194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181</v>
      </c>
      <c r="AT105" s="13" t="s">
        <v>172</v>
      </c>
      <c r="AU105" s="13" t="s">
        <v>22</v>
      </c>
      <c r="AY105" s="13" t="s">
        <v>142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171</v>
      </c>
      <c r="BM105" s="13" t="s">
        <v>192</v>
      </c>
    </row>
    <row r="106" spans="2:65" s="1" customFormat="1" ht="16.5" customHeight="1">
      <c r="B106" s="30"/>
      <c r="C106" s="170" t="s">
        <v>193</v>
      </c>
      <c r="D106" s="170" t="s">
        <v>143</v>
      </c>
      <c r="E106" s="171" t="s">
        <v>194</v>
      </c>
      <c r="F106" s="172" t="s">
        <v>195</v>
      </c>
      <c r="G106" s="173" t="s">
        <v>159</v>
      </c>
      <c r="H106" s="174">
        <v>2</v>
      </c>
      <c r="I106" s="175"/>
      <c r="J106" s="176">
        <f t="shared" si="0"/>
        <v>0</v>
      </c>
      <c r="K106" s="172" t="s">
        <v>147</v>
      </c>
      <c r="L106" s="34"/>
      <c r="M106" s="177" t="s">
        <v>20</v>
      </c>
      <c r="N106" s="178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160</v>
      </c>
      <c r="AT106" s="13" t="s">
        <v>143</v>
      </c>
      <c r="AU106" s="13" t="s">
        <v>22</v>
      </c>
      <c r="AY106" s="13" t="s">
        <v>142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160</v>
      </c>
      <c r="BM106" s="13" t="s">
        <v>196</v>
      </c>
    </row>
    <row r="107" spans="2:65" s="1" customFormat="1" ht="16.5" customHeight="1">
      <c r="B107" s="30"/>
      <c r="C107" s="185" t="s">
        <v>197</v>
      </c>
      <c r="D107" s="185" t="s">
        <v>172</v>
      </c>
      <c r="E107" s="186" t="s">
        <v>198</v>
      </c>
      <c r="F107" s="187" t="s">
        <v>199</v>
      </c>
      <c r="G107" s="188" t="s">
        <v>159</v>
      </c>
      <c r="H107" s="189">
        <v>2</v>
      </c>
      <c r="I107" s="190"/>
      <c r="J107" s="191">
        <f t="shared" si="0"/>
        <v>0</v>
      </c>
      <c r="K107" s="187" t="s">
        <v>147</v>
      </c>
      <c r="L107" s="192"/>
      <c r="M107" s="193" t="s">
        <v>20</v>
      </c>
      <c r="N107" s="194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160</v>
      </c>
      <c r="AT107" s="13" t="s">
        <v>172</v>
      </c>
      <c r="AU107" s="13" t="s">
        <v>22</v>
      </c>
      <c r="AY107" s="13" t="s">
        <v>142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160</v>
      </c>
      <c r="BM107" s="13" t="s">
        <v>200</v>
      </c>
    </row>
    <row r="108" spans="2:65" s="1" customFormat="1" ht="16.5" customHeight="1">
      <c r="B108" s="30"/>
      <c r="C108" s="170" t="s">
        <v>8</v>
      </c>
      <c r="D108" s="170" t="s">
        <v>143</v>
      </c>
      <c r="E108" s="171" t="s">
        <v>201</v>
      </c>
      <c r="F108" s="172" t="s">
        <v>202</v>
      </c>
      <c r="G108" s="173" t="s">
        <v>165</v>
      </c>
      <c r="H108" s="174">
        <v>10</v>
      </c>
      <c r="I108" s="175"/>
      <c r="J108" s="176">
        <f t="shared" si="0"/>
        <v>0</v>
      </c>
      <c r="K108" s="172" t="s">
        <v>147</v>
      </c>
      <c r="L108" s="34"/>
      <c r="M108" s="177" t="s">
        <v>20</v>
      </c>
      <c r="N108" s="178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160</v>
      </c>
      <c r="AT108" s="13" t="s">
        <v>143</v>
      </c>
      <c r="AU108" s="13" t="s">
        <v>22</v>
      </c>
      <c r="AY108" s="13" t="s">
        <v>142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160</v>
      </c>
      <c r="BM108" s="13" t="s">
        <v>203</v>
      </c>
    </row>
    <row r="109" spans="2:65" s="1" customFormat="1" ht="16.5" customHeight="1">
      <c r="B109" s="30"/>
      <c r="C109" s="185" t="s">
        <v>204</v>
      </c>
      <c r="D109" s="185" t="s">
        <v>172</v>
      </c>
      <c r="E109" s="186" t="s">
        <v>205</v>
      </c>
      <c r="F109" s="187" t="s">
        <v>206</v>
      </c>
      <c r="G109" s="188" t="s">
        <v>165</v>
      </c>
      <c r="H109" s="189">
        <v>10</v>
      </c>
      <c r="I109" s="190"/>
      <c r="J109" s="191">
        <f t="shared" si="0"/>
        <v>0</v>
      </c>
      <c r="K109" s="187" t="s">
        <v>147</v>
      </c>
      <c r="L109" s="192"/>
      <c r="M109" s="193" t="s">
        <v>20</v>
      </c>
      <c r="N109" s="194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207</v>
      </c>
      <c r="AT109" s="13" t="s">
        <v>172</v>
      </c>
      <c r="AU109" s="13" t="s">
        <v>22</v>
      </c>
      <c r="AY109" s="13" t="s">
        <v>142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207</v>
      </c>
      <c r="BM109" s="13" t="s">
        <v>208</v>
      </c>
    </row>
    <row r="110" spans="2:65" s="1" customFormat="1" ht="33.75" customHeight="1">
      <c r="B110" s="30"/>
      <c r="C110" s="170" t="s">
        <v>209</v>
      </c>
      <c r="D110" s="170" t="s">
        <v>143</v>
      </c>
      <c r="E110" s="171" t="s">
        <v>210</v>
      </c>
      <c r="F110" s="172" t="s">
        <v>211</v>
      </c>
      <c r="G110" s="173" t="s">
        <v>159</v>
      </c>
      <c r="H110" s="174">
        <v>2</v>
      </c>
      <c r="I110" s="175"/>
      <c r="J110" s="176">
        <f t="shared" si="0"/>
        <v>0</v>
      </c>
      <c r="K110" s="172" t="s">
        <v>147</v>
      </c>
      <c r="L110" s="34"/>
      <c r="M110" s="177" t="s">
        <v>20</v>
      </c>
      <c r="N110" s="178" t="s">
        <v>45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160</v>
      </c>
      <c r="AT110" s="13" t="s">
        <v>143</v>
      </c>
      <c r="AU110" s="13" t="s">
        <v>22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22</v>
      </c>
      <c r="BK110" s="181">
        <f t="shared" si="9"/>
        <v>0</v>
      </c>
      <c r="BL110" s="13" t="s">
        <v>160</v>
      </c>
      <c r="BM110" s="13" t="s">
        <v>212</v>
      </c>
    </row>
    <row r="111" spans="2:65" s="1" customFormat="1" ht="33.75" customHeight="1">
      <c r="B111" s="30"/>
      <c r="C111" s="170" t="s">
        <v>213</v>
      </c>
      <c r="D111" s="170" t="s">
        <v>143</v>
      </c>
      <c r="E111" s="171" t="s">
        <v>214</v>
      </c>
      <c r="F111" s="172" t="s">
        <v>215</v>
      </c>
      <c r="G111" s="173" t="s">
        <v>159</v>
      </c>
      <c r="H111" s="174">
        <v>2</v>
      </c>
      <c r="I111" s="175"/>
      <c r="J111" s="176">
        <f t="shared" si="0"/>
        <v>0</v>
      </c>
      <c r="K111" s="172" t="s">
        <v>147</v>
      </c>
      <c r="L111" s="34"/>
      <c r="M111" s="177" t="s">
        <v>20</v>
      </c>
      <c r="N111" s="178" t="s">
        <v>45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22</v>
      </c>
      <c r="AT111" s="13" t="s">
        <v>143</v>
      </c>
      <c r="AU111" s="13" t="s">
        <v>22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22</v>
      </c>
      <c r="BK111" s="181">
        <f t="shared" si="9"/>
        <v>0</v>
      </c>
      <c r="BL111" s="13" t="s">
        <v>22</v>
      </c>
      <c r="BM111" s="13" t="s">
        <v>216</v>
      </c>
    </row>
    <row r="112" spans="2:65" s="1" customFormat="1" ht="22.5" customHeight="1">
      <c r="B112" s="30"/>
      <c r="C112" s="185" t="s">
        <v>217</v>
      </c>
      <c r="D112" s="185" t="s">
        <v>172</v>
      </c>
      <c r="E112" s="186" t="s">
        <v>218</v>
      </c>
      <c r="F112" s="187" t="s">
        <v>219</v>
      </c>
      <c r="G112" s="188" t="s">
        <v>159</v>
      </c>
      <c r="H112" s="189">
        <v>1</v>
      </c>
      <c r="I112" s="190"/>
      <c r="J112" s="191">
        <f t="shared" si="0"/>
        <v>0</v>
      </c>
      <c r="K112" s="187" t="s">
        <v>147</v>
      </c>
      <c r="L112" s="192"/>
      <c r="M112" s="193" t="s">
        <v>20</v>
      </c>
      <c r="N112" s="194" t="s">
        <v>45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207</v>
      </c>
      <c r="AT112" s="13" t="s">
        <v>172</v>
      </c>
      <c r="AU112" s="13" t="s">
        <v>22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22</v>
      </c>
      <c r="BK112" s="181">
        <f t="shared" si="9"/>
        <v>0</v>
      </c>
      <c r="BL112" s="13" t="s">
        <v>207</v>
      </c>
      <c r="BM112" s="13" t="s">
        <v>220</v>
      </c>
    </row>
    <row r="113" spans="2:65" s="1" customFormat="1" ht="16.5" customHeight="1">
      <c r="B113" s="30"/>
      <c r="C113" s="170" t="s">
        <v>221</v>
      </c>
      <c r="D113" s="170" t="s">
        <v>143</v>
      </c>
      <c r="E113" s="171" t="s">
        <v>222</v>
      </c>
      <c r="F113" s="172" t="s">
        <v>223</v>
      </c>
      <c r="G113" s="173" t="s">
        <v>159</v>
      </c>
      <c r="H113" s="174">
        <v>6</v>
      </c>
      <c r="I113" s="175"/>
      <c r="J113" s="176">
        <f t="shared" si="0"/>
        <v>0</v>
      </c>
      <c r="K113" s="172" t="s">
        <v>20</v>
      </c>
      <c r="L113" s="34"/>
      <c r="M113" s="177" t="s">
        <v>20</v>
      </c>
      <c r="N113" s="178" t="s">
        <v>45</v>
      </c>
      <c r="O113" s="56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13" t="s">
        <v>22</v>
      </c>
      <c r="AT113" s="13" t="s">
        <v>143</v>
      </c>
      <c r="AU113" s="13" t="s">
        <v>22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22</v>
      </c>
      <c r="BK113" s="181">
        <f t="shared" si="9"/>
        <v>0</v>
      </c>
      <c r="BL113" s="13" t="s">
        <v>22</v>
      </c>
      <c r="BM113" s="13" t="s">
        <v>224</v>
      </c>
    </row>
    <row r="114" spans="2:65" s="1" customFormat="1" ht="16.5" customHeight="1">
      <c r="B114" s="30"/>
      <c r="C114" s="185" t="s">
        <v>7</v>
      </c>
      <c r="D114" s="185" t="s">
        <v>172</v>
      </c>
      <c r="E114" s="186" t="s">
        <v>225</v>
      </c>
      <c r="F114" s="187" t="s">
        <v>226</v>
      </c>
      <c r="G114" s="188" t="s">
        <v>159</v>
      </c>
      <c r="H114" s="189">
        <v>6</v>
      </c>
      <c r="I114" s="190"/>
      <c r="J114" s="191">
        <f t="shared" si="0"/>
        <v>0</v>
      </c>
      <c r="K114" s="187" t="s">
        <v>20</v>
      </c>
      <c r="L114" s="192"/>
      <c r="M114" s="193" t="s">
        <v>20</v>
      </c>
      <c r="N114" s="194" t="s">
        <v>45</v>
      </c>
      <c r="O114" s="56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13" t="s">
        <v>207</v>
      </c>
      <c r="AT114" s="13" t="s">
        <v>172</v>
      </c>
      <c r="AU114" s="13" t="s">
        <v>22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22</v>
      </c>
      <c r="BK114" s="181">
        <f t="shared" si="9"/>
        <v>0</v>
      </c>
      <c r="BL114" s="13" t="s">
        <v>207</v>
      </c>
      <c r="BM114" s="13" t="s">
        <v>227</v>
      </c>
    </row>
    <row r="115" spans="2:65" s="1" customFormat="1" ht="16.5" customHeight="1">
      <c r="B115" s="30"/>
      <c r="C115" s="170" t="s">
        <v>228</v>
      </c>
      <c r="D115" s="170" t="s">
        <v>143</v>
      </c>
      <c r="E115" s="171" t="s">
        <v>229</v>
      </c>
      <c r="F115" s="172" t="s">
        <v>230</v>
      </c>
      <c r="G115" s="173" t="s">
        <v>159</v>
      </c>
      <c r="H115" s="174">
        <v>4</v>
      </c>
      <c r="I115" s="175"/>
      <c r="J115" s="176">
        <f t="shared" si="0"/>
        <v>0</v>
      </c>
      <c r="K115" s="172" t="s">
        <v>20</v>
      </c>
      <c r="L115" s="34"/>
      <c r="M115" s="177" t="s">
        <v>20</v>
      </c>
      <c r="N115" s="178" t="s">
        <v>45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22</v>
      </c>
      <c r="AT115" s="13" t="s">
        <v>143</v>
      </c>
      <c r="AU115" s="13" t="s">
        <v>22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22</v>
      </c>
      <c r="BK115" s="181">
        <f t="shared" si="9"/>
        <v>0</v>
      </c>
      <c r="BL115" s="13" t="s">
        <v>22</v>
      </c>
      <c r="BM115" s="13" t="s">
        <v>231</v>
      </c>
    </row>
    <row r="116" spans="2:65" s="1" customFormat="1" ht="16.5" customHeight="1">
      <c r="B116" s="30"/>
      <c r="C116" s="185" t="s">
        <v>26</v>
      </c>
      <c r="D116" s="185" t="s">
        <v>172</v>
      </c>
      <c r="E116" s="186" t="s">
        <v>232</v>
      </c>
      <c r="F116" s="187" t="s">
        <v>233</v>
      </c>
      <c r="G116" s="188" t="s">
        <v>159</v>
      </c>
      <c r="H116" s="189">
        <v>4</v>
      </c>
      <c r="I116" s="190"/>
      <c r="J116" s="191">
        <f t="shared" si="0"/>
        <v>0</v>
      </c>
      <c r="K116" s="187" t="s">
        <v>147</v>
      </c>
      <c r="L116" s="192"/>
      <c r="M116" s="193" t="s">
        <v>20</v>
      </c>
      <c r="N116" s="194" t="s">
        <v>45</v>
      </c>
      <c r="O116" s="56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13" t="s">
        <v>160</v>
      </c>
      <c r="AT116" s="13" t="s">
        <v>172</v>
      </c>
      <c r="AU116" s="13" t="s">
        <v>22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22</v>
      </c>
      <c r="BK116" s="181">
        <f t="shared" si="9"/>
        <v>0</v>
      </c>
      <c r="BL116" s="13" t="s">
        <v>160</v>
      </c>
      <c r="BM116" s="13" t="s">
        <v>234</v>
      </c>
    </row>
    <row r="117" spans="2:65" s="10" customFormat="1" ht="25.95" customHeight="1">
      <c r="B117" s="156"/>
      <c r="C117" s="157"/>
      <c r="D117" s="158" t="s">
        <v>73</v>
      </c>
      <c r="E117" s="159" t="s">
        <v>167</v>
      </c>
      <c r="F117" s="159" t="s">
        <v>235</v>
      </c>
      <c r="G117" s="157"/>
      <c r="H117" s="157"/>
      <c r="I117" s="160"/>
      <c r="J117" s="161">
        <f>BK117</f>
        <v>0</v>
      </c>
      <c r="K117" s="157"/>
      <c r="L117" s="162"/>
      <c r="M117" s="163"/>
      <c r="N117" s="164"/>
      <c r="O117" s="164"/>
      <c r="P117" s="165">
        <f>SUM(P118:P135)</f>
        <v>0</v>
      </c>
      <c r="Q117" s="164"/>
      <c r="R117" s="165">
        <f>SUM(R118:R135)</f>
        <v>0</v>
      </c>
      <c r="S117" s="164"/>
      <c r="T117" s="166">
        <f>SUM(T118:T135)</f>
        <v>0</v>
      </c>
      <c r="AR117" s="167" t="s">
        <v>22</v>
      </c>
      <c r="AT117" s="168" t="s">
        <v>73</v>
      </c>
      <c r="AU117" s="168" t="s">
        <v>74</v>
      </c>
      <c r="AY117" s="167" t="s">
        <v>142</v>
      </c>
      <c r="BK117" s="169">
        <f>SUM(BK118:BK135)</f>
        <v>0</v>
      </c>
    </row>
    <row r="118" spans="2:65" s="1" customFormat="1" ht="16.5" customHeight="1">
      <c r="B118" s="30"/>
      <c r="C118" s="170" t="s">
        <v>236</v>
      </c>
      <c r="D118" s="170" t="s">
        <v>143</v>
      </c>
      <c r="E118" s="171" t="s">
        <v>237</v>
      </c>
      <c r="F118" s="172" t="s">
        <v>238</v>
      </c>
      <c r="G118" s="173" t="s">
        <v>159</v>
      </c>
      <c r="H118" s="174">
        <v>30</v>
      </c>
      <c r="I118" s="175"/>
      <c r="J118" s="176">
        <f t="shared" ref="J118:J135" si="10">ROUND(I118*H118,2)</f>
        <v>0</v>
      </c>
      <c r="K118" s="172" t="s">
        <v>20</v>
      </c>
      <c r="L118" s="34"/>
      <c r="M118" s="177" t="s">
        <v>20</v>
      </c>
      <c r="N118" s="178" t="s">
        <v>45</v>
      </c>
      <c r="O118" s="56"/>
      <c r="P118" s="179">
        <f t="shared" ref="P118:P135" si="11">O118*H118</f>
        <v>0</v>
      </c>
      <c r="Q118" s="179">
        <v>0</v>
      </c>
      <c r="R118" s="179">
        <f t="shared" ref="R118:R135" si="12">Q118*H118</f>
        <v>0</v>
      </c>
      <c r="S118" s="179">
        <v>0</v>
      </c>
      <c r="T118" s="180">
        <f t="shared" ref="T118:T135" si="13">S118*H118</f>
        <v>0</v>
      </c>
      <c r="AR118" s="13" t="s">
        <v>22</v>
      </c>
      <c r="AT118" s="13" t="s">
        <v>143</v>
      </c>
      <c r="AU118" s="13" t="s">
        <v>22</v>
      </c>
      <c r="AY118" s="13" t="s">
        <v>142</v>
      </c>
      <c r="BE118" s="181">
        <f t="shared" ref="BE118:BE135" si="14">IF(N118="základní",J118,0)</f>
        <v>0</v>
      </c>
      <c r="BF118" s="181">
        <f t="shared" ref="BF118:BF135" si="15">IF(N118="snížená",J118,0)</f>
        <v>0</v>
      </c>
      <c r="BG118" s="181">
        <f t="shared" ref="BG118:BG135" si="16">IF(N118="zákl. přenesená",J118,0)</f>
        <v>0</v>
      </c>
      <c r="BH118" s="181">
        <f t="shared" ref="BH118:BH135" si="17">IF(N118="sníž. přenesená",J118,0)</f>
        <v>0</v>
      </c>
      <c r="BI118" s="181">
        <f t="shared" ref="BI118:BI135" si="18">IF(N118="nulová",J118,0)</f>
        <v>0</v>
      </c>
      <c r="BJ118" s="13" t="s">
        <v>22</v>
      </c>
      <c r="BK118" s="181">
        <f t="shared" ref="BK118:BK135" si="19">ROUND(I118*H118,2)</f>
        <v>0</v>
      </c>
      <c r="BL118" s="13" t="s">
        <v>22</v>
      </c>
      <c r="BM118" s="13" t="s">
        <v>239</v>
      </c>
    </row>
    <row r="119" spans="2:65" s="1" customFormat="1" ht="16.5" customHeight="1">
      <c r="B119" s="30"/>
      <c r="C119" s="170" t="s">
        <v>240</v>
      </c>
      <c r="D119" s="170" t="s">
        <v>143</v>
      </c>
      <c r="E119" s="171" t="s">
        <v>241</v>
      </c>
      <c r="F119" s="172" t="s">
        <v>242</v>
      </c>
      <c r="G119" s="173" t="s">
        <v>165</v>
      </c>
      <c r="H119" s="174">
        <v>20</v>
      </c>
      <c r="I119" s="175"/>
      <c r="J119" s="176">
        <f t="shared" si="10"/>
        <v>0</v>
      </c>
      <c r="K119" s="172" t="s">
        <v>20</v>
      </c>
      <c r="L119" s="34"/>
      <c r="M119" s="177" t="s">
        <v>20</v>
      </c>
      <c r="N119" s="178" t="s">
        <v>45</v>
      </c>
      <c r="O119" s="56"/>
      <c r="P119" s="179">
        <f t="shared" si="11"/>
        <v>0</v>
      </c>
      <c r="Q119" s="179">
        <v>0</v>
      </c>
      <c r="R119" s="179">
        <f t="shared" si="12"/>
        <v>0</v>
      </c>
      <c r="S119" s="179">
        <v>0</v>
      </c>
      <c r="T119" s="180">
        <f t="shared" si="13"/>
        <v>0</v>
      </c>
      <c r="AR119" s="13" t="s">
        <v>22</v>
      </c>
      <c r="AT119" s="13" t="s">
        <v>143</v>
      </c>
      <c r="AU119" s="13" t="s">
        <v>22</v>
      </c>
      <c r="AY119" s="13" t="s">
        <v>142</v>
      </c>
      <c r="BE119" s="181">
        <f t="shared" si="14"/>
        <v>0</v>
      </c>
      <c r="BF119" s="181">
        <f t="shared" si="15"/>
        <v>0</v>
      </c>
      <c r="BG119" s="181">
        <f t="shared" si="16"/>
        <v>0</v>
      </c>
      <c r="BH119" s="181">
        <f t="shared" si="17"/>
        <v>0</v>
      </c>
      <c r="BI119" s="181">
        <f t="shared" si="18"/>
        <v>0</v>
      </c>
      <c r="BJ119" s="13" t="s">
        <v>22</v>
      </c>
      <c r="BK119" s="181">
        <f t="shared" si="19"/>
        <v>0</v>
      </c>
      <c r="BL119" s="13" t="s">
        <v>22</v>
      </c>
      <c r="BM119" s="13" t="s">
        <v>243</v>
      </c>
    </row>
    <row r="120" spans="2:65" s="1" customFormat="1" ht="45" customHeight="1">
      <c r="B120" s="30"/>
      <c r="C120" s="170" t="s">
        <v>244</v>
      </c>
      <c r="D120" s="170" t="s">
        <v>143</v>
      </c>
      <c r="E120" s="171" t="s">
        <v>245</v>
      </c>
      <c r="F120" s="172" t="s">
        <v>246</v>
      </c>
      <c r="G120" s="173" t="s">
        <v>165</v>
      </c>
      <c r="H120" s="174">
        <v>140</v>
      </c>
      <c r="I120" s="175"/>
      <c r="J120" s="176">
        <f t="shared" si="10"/>
        <v>0</v>
      </c>
      <c r="K120" s="172" t="s">
        <v>20</v>
      </c>
      <c r="L120" s="34"/>
      <c r="M120" s="177" t="s">
        <v>20</v>
      </c>
      <c r="N120" s="178" t="s">
        <v>45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0</v>
      </c>
      <c r="T120" s="180">
        <f t="shared" si="13"/>
        <v>0</v>
      </c>
      <c r="AR120" s="13" t="s">
        <v>22</v>
      </c>
      <c r="AT120" s="13" t="s">
        <v>143</v>
      </c>
      <c r="AU120" s="13" t="s">
        <v>22</v>
      </c>
      <c r="AY120" s="13" t="s">
        <v>142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22</v>
      </c>
      <c r="BK120" s="181">
        <f t="shared" si="19"/>
        <v>0</v>
      </c>
      <c r="BL120" s="13" t="s">
        <v>22</v>
      </c>
      <c r="BM120" s="13" t="s">
        <v>247</v>
      </c>
    </row>
    <row r="121" spans="2:65" s="1" customFormat="1" ht="16.5" customHeight="1">
      <c r="B121" s="30"/>
      <c r="C121" s="185" t="s">
        <v>248</v>
      </c>
      <c r="D121" s="185" t="s">
        <v>172</v>
      </c>
      <c r="E121" s="186" t="s">
        <v>249</v>
      </c>
      <c r="F121" s="187" t="s">
        <v>250</v>
      </c>
      <c r="G121" s="188" t="s">
        <v>165</v>
      </c>
      <c r="H121" s="189">
        <v>50</v>
      </c>
      <c r="I121" s="190"/>
      <c r="J121" s="191">
        <f t="shared" si="10"/>
        <v>0</v>
      </c>
      <c r="K121" s="187" t="s">
        <v>147</v>
      </c>
      <c r="L121" s="192"/>
      <c r="M121" s="193" t="s">
        <v>20</v>
      </c>
      <c r="N121" s="194" t="s">
        <v>45</v>
      </c>
      <c r="O121" s="56"/>
      <c r="P121" s="179">
        <f t="shared" si="11"/>
        <v>0</v>
      </c>
      <c r="Q121" s="179">
        <v>0</v>
      </c>
      <c r="R121" s="179">
        <f t="shared" si="12"/>
        <v>0</v>
      </c>
      <c r="S121" s="179">
        <v>0</v>
      </c>
      <c r="T121" s="180">
        <f t="shared" si="13"/>
        <v>0</v>
      </c>
      <c r="AR121" s="13" t="s">
        <v>207</v>
      </c>
      <c r="AT121" s="13" t="s">
        <v>172</v>
      </c>
      <c r="AU121" s="13" t="s">
        <v>22</v>
      </c>
      <c r="AY121" s="13" t="s">
        <v>142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22</v>
      </c>
      <c r="BK121" s="181">
        <f t="shared" si="19"/>
        <v>0</v>
      </c>
      <c r="BL121" s="13" t="s">
        <v>207</v>
      </c>
      <c r="BM121" s="13" t="s">
        <v>251</v>
      </c>
    </row>
    <row r="122" spans="2:65" s="1" customFormat="1" ht="16.5" customHeight="1">
      <c r="B122" s="30"/>
      <c r="C122" s="185" t="s">
        <v>252</v>
      </c>
      <c r="D122" s="185" t="s">
        <v>172</v>
      </c>
      <c r="E122" s="186" t="s">
        <v>253</v>
      </c>
      <c r="F122" s="187" t="s">
        <v>254</v>
      </c>
      <c r="G122" s="188" t="s">
        <v>165</v>
      </c>
      <c r="H122" s="189">
        <v>10</v>
      </c>
      <c r="I122" s="190"/>
      <c r="J122" s="191">
        <f t="shared" si="10"/>
        <v>0</v>
      </c>
      <c r="K122" s="187" t="s">
        <v>147</v>
      </c>
      <c r="L122" s="192"/>
      <c r="M122" s="193" t="s">
        <v>20</v>
      </c>
      <c r="N122" s="194" t="s">
        <v>45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AR122" s="13" t="s">
        <v>207</v>
      </c>
      <c r="AT122" s="13" t="s">
        <v>172</v>
      </c>
      <c r="AU122" s="13" t="s">
        <v>22</v>
      </c>
      <c r="AY122" s="13" t="s">
        <v>142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22</v>
      </c>
      <c r="BK122" s="181">
        <f t="shared" si="19"/>
        <v>0</v>
      </c>
      <c r="BL122" s="13" t="s">
        <v>207</v>
      </c>
      <c r="BM122" s="13" t="s">
        <v>255</v>
      </c>
    </row>
    <row r="123" spans="2:65" s="1" customFormat="1" ht="16.5" customHeight="1">
      <c r="B123" s="30"/>
      <c r="C123" s="185" t="s">
        <v>256</v>
      </c>
      <c r="D123" s="185" t="s">
        <v>172</v>
      </c>
      <c r="E123" s="186" t="s">
        <v>257</v>
      </c>
      <c r="F123" s="187" t="s">
        <v>258</v>
      </c>
      <c r="G123" s="188" t="s">
        <v>165</v>
      </c>
      <c r="H123" s="189">
        <v>50</v>
      </c>
      <c r="I123" s="190"/>
      <c r="J123" s="191">
        <f t="shared" si="10"/>
        <v>0</v>
      </c>
      <c r="K123" s="187" t="s">
        <v>147</v>
      </c>
      <c r="L123" s="192"/>
      <c r="M123" s="193" t="s">
        <v>20</v>
      </c>
      <c r="N123" s="194" t="s">
        <v>45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</v>
      </c>
      <c r="T123" s="180">
        <f t="shared" si="13"/>
        <v>0</v>
      </c>
      <c r="AR123" s="13" t="s">
        <v>82</v>
      </c>
      <c r="AT123" s="13" t="s">
        <v>172</v>
      </c>
      <c r="AU123" s="13" t="s">
        <v>22</v>
      </c>
      <c r="AY123" s="13" t="s">
        <v>142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22</v>
      </c>
      <c r="BK123" s="181">
        <f t="shared" si="19"/>
        <v>0</v>
      </c>
      <c r="BL123" s="13" t="s">
        <v>22</v>
      </c>
      <c r="BM123" s="13" t="s">
        <v>259</v>
      </c>
    </row>
    <row r="124" spans="2:65" s="1" customFormat="1" ht="16.5" customHeight="1">
      <c r="B124" s="30"/>
      <c r="C124" s="185" t="s">
        <v>260</v>
      </c>
      <c r="D124" s="185" t="s">
        <v>172</v>
      </c>
      <c r="E124" s="186" t="s">
        <v>261</v>
      </c>
      <c r="F124" s="187" t="s">
        <v>262</v>
      </c>
      <c r="G124" s="188" t="s">
        <v>165</v>
      </c>
      <c r="H124" s="189">
        <v>30</v>
      </c>
      <c r="I124" s="190"/>
      <c r="J124" s="191">
        <f t="shared" si="10"/>
        <v>0</v>
      </c>
      <c r="K124" s="187" t="s">
        <v>147</v>
      </c>
      <c r="L124" s="192"/>
      <c r="M124" s="193" t="s">
        <v>20</v>
      </c>
      <c r="N124" s="194" t="s">
        <v>45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</v>
      </c>
      <c r="T124" s="180">
        <f t="shared" si="13"/>
        <v>0</v>
      </c>
      <c r="AR124" s="13" t="s">
        <v>207</v>
      </c>
      <c r="AT124" s="13" t="s">
        <v>172</v>
      </c>
      <c r="AU124" s="13" t="s">
        <v>22</v>
      </c>
      <c r="AY124" s="13" t="s">
        <v>142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22</v>
      </c>
      <c r="BK124" s="181">
        <f t="shared" si="19"/>
        <v>0</v>
      </c>
      <c r="BL124" s="13" t="s">
        <v>207</v>
      </c>
      <c r="BM124" s="13" t="s">
        <v>263</v>
      </c>
    </row>
    <row r="125" spans="2:65" s="1" customFormat="1" ht="45" customHeight="1">
      <c r="B125" s="30"/>
      <c r="C125" s="170" t="s">
        <v>264</v>
      </c>
      <c r="D125" s="170" t="s">
        <v>143</v>
      </c>
      <c r="E125" s="171" t="s">
        <v>265</v>
      </c>
      <c r="F125" s="172" t="s">
        <v>266</v>
      </c>
      <c r="G125" s="173" t="s">
        <v>165</v>
      </c>
      <c r="H125" s="174">
        <v>100</v>
      </c>
      <c r="I125" s="175"/>
      <c r="J125" s="176">
        <f t="shared" si="10"/>
        <v>0</v>
      </c>
      <c r="K125" s="172" t="s">
        <v>20</v>
      </c>
      <c r="L125" s="34"/>
      <c r="M125" s="177" t="s">
        <v>20</v>
      </c>
      <c r="N125" s="178" t="s">
        <v>45</v>
      </c>
      <c r="O125" s="56"/>
      <c r="P125" s="179">
        <f t="shared" si="11"/>
        <v>0</v>
      </c>
      <c r="Q125" s="179">
        <v>0</v>
      </c>
      <c r="R125" s="179">
        <f t="shared" si="12"/>
        <v>0</v>
      </c>
      <c r="S125" s="179">
        <v>0</v>
      </c>
      <c r="T125" s="180">
        <f t="shared" si="13"/>
        <v>0</v>
      </c>
      <c r="AR125" s="13" t="s">
        <v>22</v>
      </c>
      <c r="AT125" s="13" t="s">
        <v>143</v>
      </c>
      <c r="AU125" s="13" t="s">
        <v>22</v>
      </c>
      <c r="AY125" s="13" t="s">
        <v>142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3" t="s">
        <v>22</v>
      </c>
      <c r="BK125" s="181">
        <f t="shared" si="19"/>
        <v>0</v>
      </c>
      <c r="BL125" s="13" t="s">
        <v>22</v>
      </c>
      <c r="BM125" s="13" t="s">
        <v>267</v>
      </c>
    </row>
    <row r="126" spans="2:65" s="1" customFormat="1" ht="16.5" customHeight="1">
      <c r="B126" s="30"/>
      <c r="C126" s="185" t="s">
        <v>268</v>
      </c>
      <c r="D126" s="185" t="s">
        <v>172</v>
      </c>
      <c r="E126" s="186" t="s">
        <v>269</v>
      </c>
      <c r="F126" s="187" t="s">
        <v>270</v>
      </c>
      <c r="G126" s="188" t="s">
        <v>165</v>
      </c>
      <c r="H126" s="189">
        <v>10</v>
      </c>
      <c r="I126" s="190"/>
      <c r="J126" s="191">
        <f t="shared" si="10"/>
        <v>0</v>
      </c>
      <c r="K126" s="187" t="s">
        <v>147</v>
      </c>
      <c r="L126" s="192"/>
      <c r="M126" s="193" t="s">
        <v>20</v>
      </c>
      <c r="N126" s="194" t="s">
        <v>45</v>
      </c>
      <c r="O126" s="56"/>
      <c r="P126" s="179">
        <f t="shared" si="11"/>
        <v>0</v>
      </c>
      <c r="Q126" s="179">
        <v>0</v>
      </c>
      <c r="R126" s="179">
        <f t="shared" si="12"/>
        <v>0</v>
      </c>
      <c r="S126" s="179">
        <v>0</v>
      </c>
      <c r="T126" s="180">
        <f t="shared" si="13"/>
        <v>0</v>
      </c>
      <c r="AR126" s="13" t="s">
        <v>207</v>
      </c>
      <c r="AT126" s="13" t="s">
        <v>172</v>
      </c>
      <c r="AU126" s="13" t="s">
        <v>22</v>
      </c>
      <c r="AY126" s="13" t="s">
        <v>142</v>
      </c>
      <c r="BE126" s="181">
        <f t="shared" si="14"/>
        <v>0</v>
      </c>
      <c r="BF126" s="181">
        <f t="shared" si="15"/>
        <v>0</v>
      </c>
      <c r="BG126" s="181">
        <f t="shared" si="16"/>
        <v>0</v>
      </c>
      <c r="BH126" s="181">
        <f t="shared" si="17"/>
        <v>0</v>
      </c>
      <c r="BI126" s="181">
        <f t="shared" si="18"/>
        <v>0</v>
      </c>
      <c r="BJ126" s="13" t="s">
        <v>22</v>
      </c>
      <c r="BK126" s="181">
        <f t="shared" si="19"/>
        <v>0</v>
      </c>
      <c r="BL126" s="13" t="s">
        <v>207</v>
      </c>
      <c r="BM126" s="13" t="s">
        <v>271</v>
      </c>
    </row>
    <row r="127" spans="2:65" s="1" customFormat="1" ht="33.75" customHeight="1">
      <c r="B127" s="30"/>
      <c r="C127" s="170" t="s">
        <v>272</v>
      </c>
      <c r="D127" s="170" t="s">
        <v>143</v>
      </c>
      <c r="E127" s="171" t="s">
        <v>273</v>
      </c>
      <c r="F127" s="172" t="s">
        <v>274</v>
      </c>
      <c r="G127" s="173" t="s">
        <v>159</v>
      </c>
      <c r="H127" s="174">
        <v>10</v>
      </c>
      <c r="I127" s="175"/>
      <c r="J127" s="176">
        <f t="shared" si="10"/>
        <v>0</v>
      </c>
      <c r="K127" s="172" t="s">
        <v>20</v>
      </c>
      <c r="L127" s="34"/>
      <c r="M127" s="177" t="s">
        <v>20</v>
      </c>
      <c r="N127" s="178" t="s">
        <v>45</v>
      </c>
      <c r="O127" s="56"/>
      <c r="P127" s="179">
        <f t="shared" si="11"/>
        <v>0</v>
      </c>
      <c r="Q127" s="179">
        <v>0</v>
      </c>
      <c r="R127" s="179">
        <f t="shared" si="12"/>
        <v>0</v>
      </c>
      <c r="S127" s="179">
        <v>0</v>
      </c>
      <c r="T127" s="180">
        <f t="shared" si="13"/>
        <v>0</v>
      </c>
      <c r="AR127" s="13" t="s">
        <v>22</v>
      </c>
      <c r="AT127" s="13" t="s">
        <v>143</v>
      </c>
      <c r="AU127" s="13" t="s">
        <v>22</v>
      </c>
      <c r="AY127" s="13" t="s">
        <v>142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3" t="s">
        <v>22</v>
      </c>
      <c r="BK127" s="181">
        <f t="shared" si="19"/>
        <v>0</v>
      </c>
      <c r="BL127" s="13" t="s">
        <v>22</v>
      </c>
      <c r="BM127" s="13" t="s">
        <v>275</v>
      </c>
    </row>
    <row r="128" spans="2:65" s="1" customFormat="1" ht="22.5" customHeight="1">
      <c r="B128" s="30"/>
      <c r="C128" s="185" t="s">
        <v>276</v>
      </c>
      <c r="D128" s="185" t="s">
        <v>172</v>
      </c>
      <c r="E128" s="186" t="s">
        <v>277</v>
      </c>
      <c r="F128" s="187" t="s">
        <v>278</v>
      </c>
      <c r="G128" s="188" t="s">
        <v>159</v>
      </c>
      <c r="H128" s="189">
        <v>10</v>
      </c>
      <c r="I128" s="190"/>
      <c r="J128" s="191">
        <f t="shared" si="10"/>
        <v>0</v>
      </c>
      <c r="K128" s="187" t="s">
        <v>20</v>
      </c>
      <c r="L128" s="192"/>
      <c r="M128" s="193" t="s">
        <v>20</v>
      </c>
      <c r="N128" s="194" t="s">
        <v>45</v>
      </c>
      <c r="O128" s="56"/>
      <c r="P128" s="179">
        <f t="shared" si="11"/>
        <v>0</v>
      </c>
      <c r="Q128" s="179">
        <v>0</v>
      </c>
      <c r="R128" s="179">
        <f t="shared" si="12"/>
        <v>0</v>
      </c>
      <c r="S128" s="179">
        <v>0</v>
      </c>
      <c r="T128" s="180">
        <f t="shared" si="13"/>
        <v>0</v>
      </c>
      <c r="AR128" s="13" t="s">
        <v>207</v>
      </c>
      <c r="AT128" s="13" t="s">
        <v>172</v>
      </c>
      <c r="AU128" s="13" t="s">
        <v>22</v>
      </c>
      <c r="AY128" s="13" t="s">
        <v>142</v>
      </c>
      <c r="BE128" s="181">
        <f t="shared" si="14"/>
        <v>0</v>
      </c>
      <c r="BF128" s="181">
        <f t="shared" si="15"/>
        <v>0</v>
      </c>
      <c r="BG128" s="181">
        <f t="shared" si="16"/>
        <v>0</v>
      </c>
      <c r="BH128" s="181">
        <f t="shared" si="17"/>
        <v>0</v>
      </c>
      <c r="BI128" s="181">
        <f t="shared" si="18"/>
        <v>0</v>
      </c>
      <c r="BJ128" s="13" t="s">
        <v>22</v>
      </c>
      <c r="BK128" s="181">
        <f t="shared" si="19"/>
        <v>0</v>
      </c>
      <c r="BL128" s="13" t="s">
        <v>207</v>
      </c>
      <c r="BM128" s="13" t="s">
        <v>279</v>
      </c>
    </row>
    <row r="129" spans="2:65" s="1" customFormat="1" ht="16.5" customHeight="1">
      <c r="B129" s="30"/>
      <c r="C129" s="170" t="s">
        <v>280</v>
      </c>
      <c r="D129" s="170" t="s">
        <v>143</v>
      </c>
      <c r="E129" s="171" t="s">
        <v>281</v>
      </c>
      <c r="F129" s="172" t="s">
        <v>282</v>
      </c>
      <c r="G129" s="173" t="s">
        <v>165</v>
      </c>
      <c r="H129" s="174">
        <v>20</v>
      </c>
      <c r="I129" s="175"/>
      <c r="J129" s="176">
        <f t="shared" si="10"/>
        <v>0</v>
      </c>
      <c r="K129" s="172" t="s">
        <v>20</v>
      </c>
      <c r="L129" s="34"/>
      <c r="M129" s="177" t="s">
        <v>20</v>
      </c>
      <c r="N129" s="178" t="s">
        <v>45</v>
      </c>
      <c r="O129" s="56"/>
      <c r="P129" s="179">
        <f t="shared" si="11"/>
        <v>0</v>
      </c>
      <c r="Q129" s="179">
        <v>0</v>
      </c>
      <c r="R129" s="179">
        <f t="shared" si="12"/>
        <v>0</v>
      </c>
      <c r="S129" s="179">
        <v>0</v>
      </c>
      <c r="T129" s="180">
        <f t="shared" si="13"/>
        <v>0</v>
      </c>
      <c r="AR129" s="13" t="s">
        <v>22</v>
      </c>
      <c r="AT129" s="13" t="s">
        <v>143</v>
      </c>
      <c r="AU129" s="13" t="s">
        <v>22</v>
      </c>
      <c r="AY129" s="13" t="s">
        <v>142</v>
      </c>
      <c r="BE129" s="181">
        <f t="shared" si="14"/>
        <v>0</v>
      </c>
      <c r="BF129" s="181">
        <f t="shared" si="15"/>
        <v>0</v>
      </c>
      <c r="BG129" s="181">
        <f t="shared" si="16"/>
        <v>0</v>
      </c>
      <c r="BH129" s="181">
        <f t="shared" si="17"/>
        <v>0</v>
      </c>
      <c r="BI129" s="181">
        <f t="shared" si="18"/>
        <v>0</v>
      </c>
      <c r="BJ129" s="13" t="s">
        <v>22</v>
      </c>
      <c r="BK129" s="181">
        <f t="shared" si="19"/>
        <v>0</v>
      </c>
      <c r="BL129" s="13" t="s">
        <v>22</v>
      </c>
      <c r="BM129" s="13" t="s">
        <v>283</v>
      </c>
    </row>
    <row r="130" spans="2:65" s="1" customFormat="1" ht="16.5" customHeight="1">
      <c r="B130" s="30"/>
      <c r="C130" s="185" t="s">
        <v>284</v>
      </c>
      <c r="D130" s="185" t="s">
        <v>172</v>
      </c>
      <c r="E130" s="186" t="s">
        <v>285</v>
      </c>
      <c r="F130" s="187" t="s">
        <v>286</v>
      </c>
      <c r="G130" s="188" t="s">
        <v>165</v>
      </c>
      <c r="H130" s="189">
        <v>20</v>
      </c>
      <c r="I130" s="190"/>
      <c r="J130" s="191">
        <f t="shared" si="10"/>
        <v>0</v>
      </c>
      <c r="K130" s="187" t="s">
        <v>147</v>
      </c>
      <c r="L130" s="192"/>
      <c r="M130" s="193" t="s">
        <v>20</v>
      </c>
      <c r="N130" s="194" t="s">
        <v>45</v>
      </c>
      <c r="O130" s="56"/>
      <c r="P130" s="179">
        <f t="shared" si="11"/>
        <v>0</v>
      </c>
      <c r="Q130" s="179">
        <v>0</v>
      </c>
      <c r="R130" s="179">
        <f t="shared" si="12"/>
        <v>0</v>
      </c>
      <c r="S130" s="179">
        <v>0</v>
      </c>
      <c r="T130" s="180">
        <f t="shared" si="13"/>
        <v>0</v>
      </c>
      <c r="AR130" s="13" t="s">
        <v>207</v>
      </c>
      <c r="AT130" s="13" t="s">
        <v>172</v>
      </c>
      <c r="AU130" s="13" t="s">
        <v>22</v>
      </c>
      <c r="AY130" s="13" t="s">
        <v>142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3" t="s">
        <v>22</v>
      </c>
      <c r="BK130" s="181">
        <f t="shared" si="19"/>
        <v>0</v>
      </c>
      <c r="BL130" s="13" t="s">
        <v>207</v>
      </c>
      <c r="BM130" s="13" t="s">
        <v>287</v>
      </c>
    </row>
    <row r="131" spans="2:65" s="1" customFormat="1" ht="33.75" customHeight="1">
      <c r="B131" s="30"/>
      <c r="C131" s="170" t="s">
        <v>288</v>
      </c>
      <c r="D131" s="170" t="s">
        <v>143</v>
      </c>
      <c r="E131" s="171" t="s">
        <v>289</v>
      </c>
      <c r="F131" s="172" t="s">
        <v>290</v>
      </c>
      <c r="G131" s="173" t="s">
        <v>159</v>
      </c>
      <c r="H131" s="174">
        <v>5</v>
      </c>
      <c r="I131" s="175"/>
      <c r="J131" s="176">
        <f t="shared" si="10"/>
        <v>0</v>
      </c>
      <c r="K131" s="172" t="s">
        <v>147</v>
      </c>
      <c r="L131" s="34"/>
      <c r="M131" s="177" t="s">
        <v>20</v>
      </c>
      <c r="N131" s="178" t="s">
        <v>45</v>
      </c>
      <c r="O131" s="56"/>
      <c r="P131" s="179">
        <f t="shared" si="11"/>
        <v>0</v>
      </c>
      <c r="Q131" s="179">
        <v>0</v>
      </c>
      <c r="R131" s="179">
        <f t="shared" si="12"/>
        <v>0</v>
      </c>
      <c r="S131" s="179">
        <v>0</v>
      </c>
      <c r="T131" s="180">
        <f t="shared" si="13"/>
        <v>0</v>
      </c>
      <c r="AR131" s="13" t="s">
        <v>22</v>
      </c>
      <c r="AT131" s="13" t="s">
        <v>143</v>
      </c>
      <c r="AU131" s="13" t="s">
        <v>22</v>
      </c>
      <c r="AY131" s="13" t="s">
        <v>142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3" t="s">
        <v>22</v>
      </c>
      <c r="BK131" s="181">
        <f t="shared" si="19"/>
        <v>0</v>
      </c>
      <c r="BL131" s="13" t="s">
        <v>22</v>
      </c>
      <c r="BM131" s="13" t="s">
        <v>291</v>
      </c>
    </row>
    <row r="132" spans="2:65" s="1" customFormat="1" ht="33.75" customHeight="1">
      <c r="B132" s="30"/>
      <c r="C132" s="170" t="s">
        <v>292</v>
      </c>
      <c r="D132" s="170" t="s">
        <v>143</v>
      </c>
      <c r="E132" s="171" t="s">
        <v>293</v>
      </c>
      <c r="F132" s="172" t="s">
        <v>294</v>
      </c>
      <c r="G132" s="173" t="s">
        <v>159</v>
      </c>
      <c r="H132" s="174">
        <v>1</v>
      </c>
      <c r="I132" s="175"/>
      <c r="J132" s="176">
        <f t="shared" si="10"/>
        <v>0</v>
      </c>
      <c r="K132" s="172" t="s">
        <v>20</v>
      </c>
      <c r="L132" s="34"/>
      <c r="M132" s="177" t="s">
        <v>20</v>
      </c>
      <c r="N132" s="178" t="s">
        <v>45</v>
      </c>
      <c r="O132" s="56"/>
      <c r="P132" s="179">
        <f t="shared" si="11"/>
        <v>0</v>
      </c>
      <c r="Q132" s="179">
        <v>0</v>
      </c>
      <c r="R132" s="179">
        <f t="shared" si="12"/>
        <v>0</v>
      </c>
      <c r="S132" s="179">
        <v>0</v>
      </c>
      <c r="T132" s="180">
        <f t="shared" si="13"/>
        <v>0</v>
      </c>
      <c r="AR132" s="13" t="s">
        <v>22</v>
      </c>
      <c r="AT132" s="13" t="s">
        <v>143</v>
      </c>
      <c r="AU132" s="13" t="s">
        <v>22</v>
      </c>
      <c r="AY132" s="13" t="s">
        <v>142</v>
      </c>
      <c r="BE132" s="181">
        <f t="shared" si="14"/>
        <v>0</v>
      </c>
      <c r="BF132" s="181">
        <f t="shared" si="15"/>
        <v>0</v>
      </c>
      <c r="BG132" s="181">
        <f t="shared" si="16"/>
        <v>0</v>
      </c>
      <c r="BH132" s="181">
        <f t="shared" si="17"/>
        <v>0</v>
      </c>
      <c r="BI132" s="181">
        <f t="shared" si="18"/>
        <v>0</v>
      </c>
      <c r="BJ132" s="13" t="s">
        <v>22</v>
      </c>
      <c r="BK132" s="181">
        <f t="shared" si="19"/>
        <v>0</v>
      </c>
      <c r="BL132" s="13" t="s">
        <v>22</v>
      </c>
      <c r="BM132" s="13" t="s">
        <v>295</v>
      </c>
    </row>
    <row r="133" spans="2:65" s="1" customFormat="1" ht="33.75" customHeight="1">
      <c r="B133" s="30"/>
      <c r="C133" s="170" t="s">
        <v>296</v>
      </c>
      <c r="D133" s="170" t="s">
        <v>143</v>
      </c>
      <c r="E133" s="171" t="s">
        <v>297</v>
      </c>
      <c r="F133" s="172" t="s">
        <v>298</v>
      </c>
      <c r="G133" s="173" t="s">
        <v>159</v>
      </c>
      <c r="H133" s="174">
        <v>4</v>
      </c>
      <c r="I133" s="175"/>
      <c r="J133" s="176">
        <f t="shared" si="10"/>
        <v>0</v>
      </c>
      <c r="K133" s="172" t="s">
        <v>147</v>
      </c>
      <c r="L133" s="34"/>
      <c r="M133" s="177" t="s">
        <v>20</v>
      </c>
      <c r="N133" s="178" t="s">
        <v>45</v>
      </c>
      <c r="O133" s="56"/>
      <c r="P133" s="179">
        <f t="shared" si="11"/>
        <v>0</v>
      </c>
      <c r="Q133" s="179">
        <v>0</v>
      </c>
      <c r="R133" s="179">
        <f t="shared" si="12"/>
        <v>0</v>
      </c>
      <c r="S133" s="179">
        <v>0</v>
      </c>
      <c r="T133" s="180">
        <f t="shared" si="13"/>
        <v>0</v>
      </c>
      <c r="AR133" s="13" t="s">
        <v>22</v>
      </c>
      <c r="AT133" s="13" t="s">
        <v>143</v>
      </c>
      <c r="AU133" s="13" t="s">
        <v>22</v>
      </c>
      <c r="AY133" s="13" t="s">
        <v>142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3" t="s">
        <v>22</v>
      </c>
      <c r="BK133" s="181">
        <f t="shared" si="19"/>
        <v>0</v>
      </c>
      <c r="BL133" s="13" t="s">
        <v>22</v>
      </c>
      <c r="BM133" s="13" t="s">
        <v>299</v>
      </c>
    </row>
    <row r="134" spans="2:65" s="1" customFormat="1" ht="33.75" customHeight="1">
      <c r="B134" s="30"/>
      <c r="C134" s="170" t="s">
        <v>300</v>
      </c>
      <c r="D134" s="170" t="s">
        <v>143</v>
      </c>
      <c r="E134" s="171" t="s">
        <v>301</v>
      </c>
      <c r="F134" s="172" t="s">
        <v>302</v>
      </c>
      <c r="G134" s="173" t="s">
        <v>159</v>
      </c>
      <c r="H134" s="174">
        <v>1</v>
      </c>
      <c r="I134" s="175"/>
      <c r="J134" s="176">
        <f t="shared" si="10"/>
        <v>0</v>
      </c>
      <c r="K134" s="172" t="s">
        <v>20</v>
      </c>
      <c r="L134" s="34"/>
      <c r="M134" s="177" t="s">
        <v>20</v>
      </c>
      <c r="N134" s="178" t="s">
        <v>45</v>
      </c>
      <c r="O134" s="56"/>
      <c r="P134" s="179">
        <f t="shared" si="11"/>
        <v>0</v>
      </c>
      <c r="Q134" s="179">
        <v>0</v>
      </c>
      <c r="R134" s="179">
        <f t="shared" si="12"/>
        <v>0</v>
      </c>
      <c r="S134" s="179">
        <v>0</v>
      </c>
      <c r="T134" s="180">
        <f t="shared" si="13"/>
        <v>0</v>
      </c>
      <c r="AR134" s="13" t="s">
        <v>22</v>
      </c>
      <c r="AT134" s="13" t="s">
        <v>143</v>
      </c>
      <c r="AU134" s="13" t="s">
        <v>22</v>
      </c>
      <c r="AY134" s="13" t="s">
        <v>142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3" t="s">
        <v>22</v>
      </c>
      <c r="BK134" s="181">
        <f t="shared" si="19"/>
        <v>0</v>
      </c>
      <c r="BL134" s="13" t="s">
        <v>22</v>
      </c>
      <c r="BM134" s="13" t="s">
        <v>303</v>
      </c>
    </row>
    <row r="135" spans="2:65" s="1" customFormat="1" ht="33.75" customHeight="1">
      <c r="B135" s="30"/>
      <c r="C135" s="170" t="s">
        <v>304</v>
      </c>
      <c r="D135" s="170" t="s">
        <v>143</v>
      </c>
      <c r="E135" s="171" t="s">
        <v>305</v>
      </c>
      <c r="F135" s="172" t="s">
        <v>306</v>
      </c>
      <c r="G135" s="173" t="s">
        <v>159</v>
      </c>
      <c r="H135" s="174">
        <v>1</v>
      </c>
      <c r="I135" s="175"/>
      <c r="J135" s="176">
        <f t="shared" si="10"/>
        <v>0</v>
      </c>
      <c r="K135" s="172" t="s">
        <v>147</v>
      </c>
      <c r="L135" s="34"/>
      <c r="M135" s="177" t="s">
        <v>20</v>
      </c>
      <c r="N135" s="178" t="s">
        <v>45</v>
      </c>
      <c r="O135" s="56"/>
      <c r="P135" s="179">
        <f t="shared" si="11"/>
        <v>0</v>
      </c>
      <c r="Q135" s="179">
        <v>0</v>
      </c>
      <c r="R135" s="179">
        <f t="shared" si="12"/>
        <v>0</v>
      </c>
      <c r="S135" s="179">
        <v>0</v>
      </c>
      <c r="T135" s="180">
        <f t="shared" si="13"/>
        <v>0</v>
      </c>
      <c r="AR135" s="13" t="s">
        <v>22</v>
      </c>
      <c r="AT135" s="13" t="s">
        <v>143</v>
      </c>
      <c r="AU135" s="13" t="s">
        <v>22</v>
      </c>
      <c r="AY135" s="13" t="s">
        <v>142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3" t="s">
        <v>22</v>
      </c>
      <c r="BK135" s="181">
        <f t="shared" si="19"/>
        <v>0</v>
      </c>
      <c r="BL135" s="13" t="s">
        <v>22</v>
      </c>
      <c r="BM135" s="13" t="s">
        <v>307</v>
      </c>
    </row>
    <row r="136" spans="2:65" s="10" customFormat="1" ht="25.95" customHeight="1">
      <c r="B136" s="156"/>
      <c r="C136" s="157"/>
      <c r="D136" s="158" t="s">
        <v>73</v>
      </c>
      <c r="E136" s="159" t="s">
        <v>171</v>
      </c>
      <c r="F136" s="159" t="s">
        <v>308</v>
      </c>
      <c r="G136" s="157"/>
      <c r="H136" s="157"/>
      <c r="I136" s="160"/>
      <c r="J136" s="161">
        <f>BK136</f>
        <v>0</v>
      </c>
      <c r="K136" s="157"/>
      <c r="L136" s="162"/>
      <c r="M136" s="163"/>
      <c r="N136" s="164"/>
      <c r="O136" s="164"/>
      <c r="P136" s="165">
        <f>SUM(P137:P157)</f>
        <v>0</v>
      </c>
      <c r="Q136" s="164"/>
      <c r="R136" s="165">
        <f>SUM(R137:R157)</f>
        <v>0</v>
      </c>
      <c r="S136" s="164"/>
      <c r="T136" s="166">
        <f>SUM(T137:T157)</f>
        <v>0</v>
      </c>
      <c r="AR136" s="167" t="s">
        <v>22</v>
      </c>
      <c r="AT136" s="168" t="s">
        <v>73</v>
      </c>
      <c r="AU136" s="168" t="s">
        <v>74</v>
      </c>
      <c r="AY136" s="167" t="s">
        <v>142</v>
      </c>
      <c r="BK136" s="169">
        <f>SUM(BK137:BK157)</f>
        <v>0</v>
      </c>
    </row>
    <row r="137" spans="2:65" s="1" customFormat="1" ht="22.5" customHeight="1">
      <c r="B137" s="30"/>
      <c r="C137" s="170" t="s">
        <v>309</v>
      </c>
      <c r="D137" s="170" t="s">
        <v>143</v>
      </c>
      <c r="E137" s="171" t="s">
        <v>310</v>
      </c>
      <c r="F137" s="172" t="s">
        <v>311</v>
      </c>
      <c r="G137" s="173" t="s">
        <v>159</v>
      </c>
      <c r="H137" s="174">
        <v>1</v>
      </c>
      <c r="I137" s="175"/>
      <c r="J137" s="176">
        <f t="shared" ref="J137:J157" si="20">ROUND(I137*H137,2)</f>
        <v>0</v>
      </c>
      <c r="K137" s="172" t="s">
        <v>147</v>
      </c>
      <c r="L137" s="34"/>
      <c r="M137" s="177" t="s">
        <v>20</v>
      </c>
      <c r="N137" s="178" t="s">
        <v>45</v>
      </c>
      <c r="O137" s="56"/>
      <c r="P137" s="179">
        <f t="shared" ref="P137:P157" si="21">O137*H137</f>
        <v>0</v>
      </c>
      <c r="Q137" s="179">
        <v>0</v>
      </c>
      <c r="R137" s="179">
        <f t="shared" ref="R137:R157" si="22">Q137*H137</f>
        <v>0</v>
      </c>
      <c r="S137" s="179">
        <v>0</v>
      </c>
      <c r="T137" s="180">
        <f t="shared" ref="T137:T157" si="23">S137*H137</f>
        <v>0</v>
      </c>
      <c r="AR137" s="13" t="s">
        <v>22</v>
      </c>
      <c r="AT137" s="13" t="s">
        <v>143</v>
      </c>
      <c r="AU137" s="13" t="s">
        <v>22</v>
      </c>
      <c r="AY137" s="13" t="s">
        <v>142</v>
      </c>
      <c r="BE137" s="181">
        <f t="shared" ref="BE137:BE157" si="24">IF(N137="základní",J137,0)</f>
        <v>0</v>
      </c>
      <c r="BF137" s="181">
        <f t="shared" ref="BF137:BF157" si="25">IF(N137="snížená",J137,0)</f>
        <v>0</v>
      </c>
      <c r="BG137" s="181">
        <f t="shared" ref="BG137:BG157" si="26">IF(N137="zákl. přenesená",J137,0)</f>
        <v>0</v>
      </c>
      <c r="BH137" s="181">
        <f t="shared" ref="BH137:BH157" si="27">IF(N137="sníž. přenesená",J137,0)</f>
        <v>0</v>
      </c>
      <c r="BI137" s="181">
        <f t="shared" ref="BI137:BI157" si="28">IF(N137="nulová",J137,0)</f>
        <v>0</v>
      </c>
      <c r="BJ137" s="13" t="s">
        <v>22</v>
      </c>
      <c r="BK137" s="181">
        <f t="shared" ref="BK137:BK157" si="29">ROUND(I137*H137,2)</f>
        <v>0</v>
      </c>
      <c r="BL137" s="13" t="s">
        <v>22</v>
      </c>
      <c r="BM137" s="13" t="s">
        <v>312</v>
      </c>
    </row>
    <row r="138" spans="2:65" s="1" customFormat="1" ht="16.5" customHeight="1">
      <c r="B138" s="30"/>
      <c r="C138" s="185" t="s">
        <v>313</v>
      </c>
      <c r="D138" s="185" t="s">
        <v>172</v>
      </c>
      <c r="E138" s="186" t="s">
        <v>314</v>
      </c>
      <c r="F138" s="187" t="s">
        <v>315</v>
      </c>
      <c r="G138" s="188" t="s">
        <v>159</v>
      </c>
      <c r="H138" s="189">
        <v>1</v>
      </c>
      <c r="I138" s="190"/>
      <c r="J138" s="191">
        <f t="shared" si="20"/>
        <v>0</v>
      </c>
      <c r="K138" s="187" t="s">
        <v>20</v>
      </c>
      <c r="L138" s="192"/>
      <c r="M138" s="193" t="s">
        <v>20</v>
      </c>
      <c r="N138" s="194" t="s">
        <v>45</v>
      </c>
      <c r="O138" s="56"/>
      <c r="P138" s="179">
        <f t="shared" si="21"/>
        <v>0</v>
      </c>
      <c r="Q138" s="179">
        <v>0</v>
      </c>
      <c r="R138" s="179">
        <f t="shared" si="22"/>
        <v>0</v>
      </c>
      <c r="S138" s="179">
        <v>0</v>
      </c>
      <c r="T138" s="180">
        <f t="shared" si="23"/>
        <v>0</v>
      </c>
      <c r="AR138" s="13" t="s">
        <v>82</v>
      </c>
      <c r="AT138" s="13" t="s">
        <v>172</v>
      </c>
      <c r="AU138" s="13" t="s">
        <v>22</v>
      </c>
      <c r="AY138" s="13" t="s">
        <v>142</v>
      </c>
      <c r="BE138" s="181">
        <f t="shared" si="24"/>
        <v>0</v>
      </c>
      <c r="BF138" s="181">
        <f t="shared" si="25"/>
        <v>0</v>
      </c>
      <c r="BG138" s="181">
        <f t="shared" si="26"/>
        <v>0</v>
      </c>
      <c r="BH138" s="181">
        <f t="shared" si="27"/>
        <v>0</v>
      </c>
      <c r="BI138" s="181">
        <f t="shared" si="28"/>
        <v>0</v>
      </c>
      <c r="BJ138" s="13" t="s">
        <v>22</v>
      </c>
      <c r="BK138" s="181">
        <f t="shared" si="29"/>
        <v>0</v>
      </c>
      <c r="BL138" s="13" t="s">
        <v>22</v>
      </c>
      <c r="BM138" s="13" t="s">
        <v>316</v>
      </c>
    </row>
    <row r="139" spans="2:65" s="1" customFormat="1" ht="16.5" customHeight="1">
      <c r="B139" s="30"/>
      <c r="C139" s="170" t="s">
        <v>317</v>
      </c>
      <c r="D139" s="170" t="s">
        <v>143</v>
      </c>
      <c r="E139" s="171" t="s">
        <v>318</v>
      </c>
      <c r="F139" s="172" t="s">
        <v>319</v>
      </c>
      <c r="G139" s="173" t="s">
        <v>159</v>
      </c>
      <c r="H139" s="174">
        <v>1</v>
      </c>
      <c r="I139" s="175"/>
      <c r="J139" s="176">
        <f t="shared" si="20"/>
        <v>0</v>
      </c>
      <c r="K139" s="172" t="s">
        <v>20</v>
      </c>
      <c r="L139" s="34"/>
      <c r="M139" s="177" t="s">
        <v>20</v>
      </c>
      <c r="N139" s="178" t="s">
        <v>45</v>
      </c>
      <c r="O139" s="56"/>
      <c r="P139" s="179">
        <f t="shared" si="21"/>
        <v>0</v>
      </c>
      <c r="Q139" s="179">
        <v>0</v>
      </c>
      <c r="R139" s="179">
        <f t="shared" si="22"/>
        <v>0</v>
      </c>
      <c r="S139" s="179">
        <v>0</v>
      </c>
      <c r="T139" s="180">
        <f t="shared" si="23"/>
        <v>0</v>
      </c>
      <c r="AR139" s="13" t="s">
        <v>22</v>
      </c>
      <c r="AT139" s="13" t="s">
        <v>143</v>
      </c>
      <c r="AU139" s="13" t="s">
        <v>22</v>
      </c>
      <c r="AY139" s="13" t="s">
        <v>142</v>
      </c>
      <c r="BE139" s="181">
        <f t="shared" si="24"/>
        <v>0</v>
      </c>
      <c r="BF139" s="181">
        <f t="shared" si="25"/>
        <v>0</v>
      </c>
      <c r="BG139" s="181">
        <f t="shared" si="26"/>
        <v>0</v>
      </c>
      <c r="BH139" s="181">
        <f t="shared" si="27"/>
        <v>0</v>
      </c>
      <c r="BI139" s="181">
        <f t="shared" si="28"/>
        <v>0</v>
      </c>
      <c r="BJ139" s="13" t="s">
        <v>22</v>
      </c>
      <c r="BK139" s="181">
        <f t="shared" si="29"/>
        <v>0</v>
      </c>
      <c r="BL139" s="13" t="s">
        <v>22</v>
      </c>
      <c r="BM139" s="13" t="s">
        <v>320</v>
      </c>
    </row>
    <row r="140" spans="2:65" s="1" customFormat="1" ht="16.5" customHeight="1">
      <c r="B140" s="30"/>
      <c r="C140" s="185" t="s">
        <v>321</v>
      </c>
      <c r="D140" s="185" t="s">
        <v>172</v>
      </c>
      <c r="E140" s="186" t="s">
        <v>322</v>
      </c>
      <c r="F140" s="187" t="s">
        <v>323</v>
      </c>
      <c r="G140" s="188" t="s">
        <v>159</v>
      </c>
      <c r="H140" s="189">
        <v>1</v>
      </c>
      <c r="I140" s="190"/>
      <c r="J140" s="191">
        <f t="shared" si="20"/>
        <v>0</v>
      </c>
      <c r="K140" s="187" t="s">
        <v>20</v>
      </c>
      <c r="L140" s="192"/>
      <c r="M140" s="193" t="s">
        <v>20</v>
      </c>
      <c r="N140" s="194" t="s">
        <v>45</v>
      </c>
      <c r="O140" s="56"/>
      <c r="P140" s="179">
        <f t="shared" si="21"/>
        <v>0</v>
      </c>
      <c r="Q140" s="179">
        <v>0</v>
      </c>
      <c r="R140" s="179">
        <f t="shared" si="22"/>
        <v>0</v>
      </c>
      <c r="S140" s="179">
        <v>0</v>
      </c>
      <c r="T140" s="180">
        <f t="shared" si="23"/>
        <v>0</v>
      </c>
      <c r="AR140" s="13" t="s">
        <v>82</v>
      </c>
      <c r="AT140" s="13" t="s">
        <v>172</v>
      </c>
      <c r="AU140" s="13" t="s">
        <v>22</v>
      </c>
      <c r="AY140" s="13" t="s">
        <v>142</v>
      </c>
      <c r="BE140" s="181">
        <f t="shared" si="24"/>
        <v>0</v>
      </c>
      <c r="BF140" s="181">
        <f t="shared" si="25"/>
        <v>0</v>
      </c>
      <c r="BG140" s="181">
        <f t="shared" si="26"/>
        <v>0</v>
      </c>
      <c r="BH140" s="181">
        <f t="shared" si="27"/>
        <v>0</v>
      </c>
      <c r="BI140" s="181">
        <f t="shared" si="28"/>
        <v>0</v>
      </c>
      <c r="BJ140" s="13" t="s">
        <v>22</v>
      </c>
      <c r="BK140" s="181">
        <f t="shared" si="29"/>
        <v>0</v>
      </c>
      <c r="BL140" s="13" t="s">
        <v>22</v>
      </c>
      <c r="BM140" s="13" t="s">
        <v>324</v>
      </c>
    </row>
    <row r="141" spans="2:65" s="1" customFormat="1" ht="16.5" customHeight="1">
      <c r="B141" s="30"/>
      <c r="C141" s="170" t="s">
        <v>325</v>
      </c>
      <c r="D141" s="170" t="s">
        <v>143</v>
      </c>
      <c r="E141" s="171" t="s">
        <v>326</v>
      </c>
      <c r="F141" s="172" t="s">
        <v>327</v>
      </c>
      <c r="G141" s="173" t="s">
        <v>159</v>
      </c>
      <c r="H141" s="174">
        <v>1</v>
      </c>
      <c r="I141" s="175"/>
      <c r="J141" s="176">
        <f t="shared" si="20"/>
        <v>0</v>
      </c>
      <c r="K141" s="172" t="s">
        <v>20</v>
      </c>
      <c r="L141" s="34"/>
      <c r="M141" s="177" t="s">
        <v>20</v>
      </c>
      <c r="N141" s="178" t="s">
        <v>45</v>
      </c>
      <c r="O141" s="56"/>
      <c r="P141" s="179">
        <f t="shared" si="21"/>
        <v>0</v>
      </c>
      <c r="Q141" s="179">
        <v>0</v>
      </c>
      <c r="R141" s="179">
        <f t="shared" si="22"/>
        <v>0</v>
      </c>
      <c r="S141" s="179">
        <v>0</v>
      </c>
      <c r="T141" s="180">
        <f t="shared" si="23"/>
        <v>0</v>
      </c>
      <c r="AR141" s="13" t="s">
        <v>22</v>
      </c>
      <c r="AT141" s="13" t="s">
        <v>143</v>
      </c>
      <c r="AU141" s="13" t="s">
        <v>22</v>
      </c>
      <c r="AY141" s="13" t="s">
        <v>142</v>
      </c>
      <c r="BE141" s="181">
        <f t="shared" si="24"/>
        <v>0</v>
      </c>
      <c r="BF141" s="181">
        <f t="shared" si="25"/>
        <v>0</v>
      </c>
      <c r="BG141" s="181">
        <f t="shared" si="26"/>
        <v>0</v>
      </c>
      <c r="BH141" s="181">
        <f t="shared" si="27"/>
        <v>0</v>
      </c>
      <c r="BI141" s="181">
        <f t="shared" si="28"/>
        <v>0</v>
      </c>
      <c r="BJ141" s="13" t="s">
        <v>22</v>
      </c>
      <c r="BK141" s="181">
        <f t="shared" si="29"/>
        <v>0</v>
      </c>
      <c r="BL141" s="13" t="s">
        <v>22</v>
      </c>
      <c r="BM141" s="13" t="s">
        <v>328</v>
      </c>
    </row>
    <row r="142" spans="2:65" s="1" customFormat="1" ht="22.5" customHeight="1">
      <c r="B142" s="30"/>
      <c r="C142" s="170" t="s">
        <v>329</v>
      </c>
      <c r="D142" s="170" t="s">
        <v>143</v>
      </c>
      <c r="E142" s="171" t="s">
        <v>330</v>
      </c>
      <c r="F142" s="172" t="s">
        <v>331</v>
      </c>
      <c r="G142" s="173" t="s">
        <v>159</v>
      </c>
      <c r="H142" s="174">
        <v>1</v>
      </c>
      <c r="I142" s="175"/>
      <c r="J142" s="176">
        <f t="shared" si="20"/>
        <v>0</v>
      </c>
      <c r="K142" s="172" t="s">
        <v>147</v>
      </c>
      <c r="L142" s="34"/>
      <c r="M142" s="177" t="s">
        <v>20</v>
      </c>
      <c r="N142" s="178" t="s">
        <v>45</v>
      </c>
      <c r="O142" s="56"/>
      <c r="P142" s="179">
        <f t="shared" si="21"/>
        <v>0</v>
      </c>
      <c r="Q142" s="179">
        <v>0</v>
      </c>
      <c r="R142" s="179">
        <f t="shared" si="22"/>
        <v>0</v>
      </c>
      <c r="S142" s="179">
        <v>0</v>
      </c>
      <c r="T142" s="180">
        <f t="shared" si="23"/>
        <v>0</v>
      </c>
      <c r="AR142" s="13" t="s">
        <v>22</v>
      </c>
      <c r="AT142" s="13" t="s">
        <v>143</v>
      </c>
      <c r="AU142" s="13" t="s">
        <v>22</v>
      </c>
      <c r="AY142" s="13" t="s">
        <v>142</v>
      </c>
      <c r="BE142" s="181">
        <f t="shared" si="24"/>
        <v>0</v>
      </c>
      <c r="BF142" s="181">
        <f t="shared" si="25"/>
        <v>0</v>
      </c>
      <c r="BG142" s="181">
        <f t="shared" si="26"/>
        <v>0</v>
      </c>
      <c r="BH142" s="181">
        <f t="shared" si="27"/>
        <v>0</v>
      </c>
      <c r="BI142" s="181">
        <f t="shared" si="28"/>
        <v>0</v>
      </c>
      <c r="BJ142" s="13" t="s">
        <v>22</v>
      </c>
      <c r="BK142" s="181">
        <f t="shared" si="29"/>
        <v>0</v>
      </c>
      <c r="BL142" s="13" t="s">
        <v>22</v>
      </c>
      <c r="BM142" s="13" t="s">
        <v>332</v>
      </c>
    </row>
    <row r="143" spans="2:65" s="1" customFormat="1" ht="16.5" customHeight="1">
      <c r="B143" s="30"/>
      <c r="C143" s="170" t="s">
        <v>333</v>
      </c>
      <c r="D143" s="170" t="s">
        <v>143</v>
      </c>
      <c r="E143" s="171" t="s">
        <v>334</v>
      </c>
      <c r="F143" s="172" t="s">
        <v>335</v>
      </c>
      <c r="G143" s="173" t="s">
        <v>159</v>
      </c>
      <c r="H143" s="174">
        <v>1</v>
      </c>
      <c r="I143" s="175"/>
      <c r="J143" s="176">
        <f t="shared" si="20"/>
        <v>0</v>
      </c>
      <c r="K143" s="172" t="s">
        <v>20</v>
      </c>
      <c r="L143" s="34"/>
      <c r="M143" s="177" t="s">
        <v>20</v>
      </c>
      <c r="N143" s="178" t="s">
        <v>45</v>
      </c>
      <c r="O143" s="56"/>
      <c r="P143" s="179">
        <f t="shared" si="21"/>
        <v>0</v>
      </c>
      <c r="Q143" s="179">
        <v>0</v>
      </c>
      <c r="R143" s="179">
        <f t="shared" si="22"/>
        <v>0</v>
      </c>
      <c r="S143" s="179">
        <v>0</v>
      </c>
      <c r="T143" s="180">
        <f t="shared" si="23"/>
        <v>0</v>
      </c>
      <c r="AR143" s="13" t="s">
        <v>22</v>
      </c>
      <c r="AT143" s="13" t="s">
        <v>143</v>
      </c>
      <c r="AU143" s="13" t="s">
        <v>22</v>
      </c>
      <c r="AY143" s="13" t="s">
        <v>142</v>
      </c>
      <c r="BE143" s="181">
        <f t="shared" si="24"/>
        <v>0</v>
      </c>
      <c r="BF143" s="181">
        <f t="shared" si="25"/>
        <v>0</v>
      </c>
      <c r="BG143" s="181">
        <f t="shared" si="26"/>
        <v>0</v>
      </c>
      <c r="BH143" s="181">
        <f t="shared" si="27"/>
        <v>0</v>
      </c>
      <c r="BI143" s="181">
        <f t="shared" si="28"/>
        <v>0</v>
      </c>
      <c r="BJ143" s="13" t="s">
        <v>22</v>
      </c>
      <c r="BK143" s="181">
        <f t="shared" si="29"/>
        <v>0</v>
      </c>
      <c r="BL143" s="13" t="s">
        <v>22</v>
      </c>
      <c r="BM143" s="13" t="s">
        <v>336</v>
      </c>
    </row>
    <row r="144" spans="2:65" s="1" customFormat="1" ht="22.5" customHeight="1">
      <c r="B144" s="30"/>
      <c r="C144" s="170" t="s">
        <v>337</v>
      </c>
      <c r="D144" s="170" t="s">
        <v>143</v>
      </c>
      <c r="E144" s="171" t="s">
        <v>338</v>
      </c>
      <c r="F144" s="172" t="s">
        <v>339</v>
      </c>
      <c r="G144" s="173" t="s">
        <v>159</v>
      </c>
      <c r="H144" s="174">
        <v>2</v>
      </c>
      <c r="I144" s="175"/>
      <c r="J144" s="176">
        <f t="shared" si="20"/>
        <v>0</v>
      </c>
      <c r="K144" s="172" t="s">
        <v>147</v>
      </c>
      <c r="L144" s="34"/>
      <c r="M144" s="177" t="s">
        <v>20</v>
      </c>
      <c r="N144" s="178" t="s">
        <v>45</v>
      </c>
      <c r="O144" s="56"/>
      <c r="P144" s="179">
        <f t="shared" si="21"/>
        <v>0</v>
      </c>
      <c r="Q144" s="179">
        <v>0</v>
      </c>
      <c r="R144" s="179">
        <f t="shared" si="22"/>
        <v>0</v>
      </c>
      <c r="S144" s="179">
        <v>0</v>
      </c>
      <c r="T144" s="180">
        <f t="shared" si="23"/>
        <v>0</v>
      </c>
      <c r="AR144" s="13" t="s">
        <v>22</v>
      </c>
      <c r="AT144" s="13" t="s">
        <v>143</v>
      </c>
      <c r="AU144" s="13" t="s">
        <v>22</v>
      </c>
      <c r="AY144" s="13" t="s">
        <v>142</v>
      </c>
      <c r="BE144" s="181">
        <f t="shared" si="24"/>
        <v>0</v>
      </c>
      <c r="BF144" s="181">
        <f t="shared" si="25"/>
        <v>0</v>
      </c>
      <c r="BG144" s="181">
        <f t="shared" si="26"/>
        <v>0</v>
      </c>
      <c r="BH144" s="181">
        <f t="shared" si="27"/>
        <v>0</v>
      </c>
      <c r="BI144" s="181">
        <f t="shared" si="28"/>
        <v>0</v>
      </c>
      <c r="BJ144" s="13" t="s">
        <v>22</v>
      </c>
      <c r="BK144" s="181">
        <f t="shared" si="29"/>
        <v>0</v>
      </c>
      <c r="BL144" s="13" t="s">
        <v>22</v>
      </c>
      <c r="BM144" s="13" t="s">
        <v>340</v>
      </c>
    </row>
    <row r="145" spans="2:65" s="1" customFormat="1" ht="22.5" customHeight="1">
      <c r="B145" s="30"/>
      <c r="C145" s="170" t="s">
        <v>341</v>
      </c>
      <c r="D145" s="170" t="s">
        <v>143</v>
      </c>
      <c r="E145" s="171" t="s">
        <v>342</v>
      </c>
      <c r="F145" s="172" t="s">
        <v>343</v>
      </c>
      <c r="G145" s="173" t="s">
        <v>159</v>
      </c>
      <c r="H145" s="174">
        <v>2</v>
      </c>
      <c r="I145" s="175"/>
      <c r="J145" s="176">
        <f t="shared" si="20"/>
        <v>0</v>
      </c>
      <c r="K145" s="172" t="s">
        <v>147</v>
      </c>
      <c r="L145" s="34"/>
      <c r="M145" s="177" t="s">
        <v>20</v>
      </c>
      <c r="N145" s="178" t="s">
        <v>45</v>
      </c>
      <c r="O145" s="56"/>
      <c r="P145" s="179">
        <f t="shared" si="21"/>
        <v>0</v>
      </c>
      <c r="Q145" s="179">
        <v>0</v>
      </c>
      <c r="R145" s="179">
        <f t="shared" si="22"/>
        <v>0</v>
      </c>
      <c r="S145" s="179">
        <v>0</v>
      </c>
      <c r="T145" s="180">
        <f t="shared" si="23"/>
        <v>0</v>
      </c>
      <c r="AR145" s="13" t="s">
        <v>22</v>
      </c>
      <c r="AT145" s="13" t="s">
        <v>143</v>
      </c>
      <c r="AU145" s="13" t="s">
        <v>22</v>
      </c>
      <c r="AY145" s="13" t="s">
        <v>142</v>
      </c>
      <c r="BE145" s="181">
        <f t="shared" si="24"/>
        <v>0</v>
      </c>
      <c r="BF145" s="181">
        <f t="shared" si="25"/>
        <v>0</v>
      </c>
      <c r="BG145" s="181">
        <f t="shared" si="26"/>
        <v>0</v>
      </c>
      <c r="BH145" s="181">
        <f t="shared" si="27"/>
        <v>0</v>
      </c>
      <c r="BI145" s="181">
        <f t="shared" si="28"/>
        <v>0</v>
      </c>
      <c r="BJ145" s="13" t="s">
        <v>22</v>
      </c>
      <c r="BK145" s="181">
        <f t="shared" si="29"/>
        <v>0</v>
      </c>
      <c r="BL145" s="13" t="s">
        <v>22</v>
      </c>
      <c r="BM145" s="13" t="s">
        <v>344</v>
      </c>
    </row>
    <row r="146" spans="2:65" s="1" customFormat="1" ht="16.5" customHeight="1">
      <c r="B146" s="30"/>
      <c r="C146" s="170" t="s">
        <v>345</v>
      </c>
      <c r="D146" s="170" t="s">
        <v>143</v>
      </c>
      <c r="E146" s="171" t="s">
        <v>346</v>
      </c>
      <c r="F146" s="172" t="s">
        <v>347</v>
      </c>
      <c r="G146" s="173" t="s">
        <v>159</v>
      </c>
      <c r="H146" s="174">
        <v>12</v>
      </c>
      <c r="I146" s="175"/>
      <c r="J146" s="176">
        <f t="shared" si="20"/>
        <v>0</v>
      </c>
      <c r="K146" s="172" t="s">
        <v>147</v>
      </c>
      <c r="L146" s="34"/>
      <c r="M146" s="177" t="s">
        <v>20</v>
      </c>
      <c r="N146" s="178" t="s">
        <v>45</v>
      </c>
      <c r="O146" s="56"/>
      <c r="P146" s="179">
        <f t="shared" si="21"/>
        <v>0</v>
      </c>
      <c r="Q146" s="179">
        <v>0</v>
      </c>
      <c r="R146" s="179">
        <f t="shared" si="22"/>
        <v>0</v>
      </c>
      <c r="S146" s="179">
        <v>0</v>
      </c>
      <c r="T146" s="180">
        <f t="shared" si="23"/>
        <v>0</v>
      </c>
      <c r="AR146" s="13" t="s">
        <v>22</v>
      </c>
      <c r="AT146" s="13" t="s">
        <v>143</v>
      </c>
      <c r="AU146" s="13" t="s">
        <v>22</v>
      </c>
      <c r="AY146" s="13" t="s">
        <v>142</v>
      </c>
      <c r="BE146" s="181">
        <f t="shared" si="24"/>
        <v>0</v>
      </c>
      <c r="BF146" s="181">
        <f t="shared" si="25"/>
        <v>0</v>
      </c>
      <c r="BG146" s="181">
        <f t="shared" si="26"/>
        <v>0</v>
      </c>
      <c r="BH146" s="181">
        <f t="shared" si="27"/>
        <v>0</v>
      </c>
      <c r="BI146" s="181">
        <f t="shared" si="28"/>
        <v>0</v>
      </c>
      <c r="BJ146" s="13" t="s">
        <v>22</v>
      </c>
      <c r="BK146" s="181">
        <f t="shared" si="29"/>
        <v>0</v>
      </c>
      <c r="BL146" s="13" t="s">
        <v>22</v>
      </c>
      <c r="BM146" s="13" t="s">
        <v>348</v>
      </c>
    </row>
    <row r="147" spans="2:65" s="1" customFormat="1" ht="16.5" customHeight="1">
      <c r="B147" s="30"/>
      <c r="C147" s="185" t="s">
        <v>349</v>
      </c>
      <c r="D147" s="185" t="s">
        <v>172</v>
      </c>
      <c r="E147" s="186" t="s">
        <v>350</v>
      </c>
      <c r="F147" s="187" t="s">
        <v>351</v>
      </c>
      <c r="G147" s="188" t="s">
        <v>159</v>
      </c>
      <c r="H147" s="189">
        <v>12</v>
      </c>
      <c r="I147" s="190"/>
      <c r="J147" s="191">
        <f t="shared" si="20"/>
        <v>0</v>
      </c>
      <c r="K147" s="187" t="s">
        <v>147</v>
      </c>
      <c r="L147" s="192"/>
      <c r="M147" s="193" t="s">
        <v>20</v>
      </c>
      <c r="N147" s="194" t="s">
        <v>45</v>
      </c>
      <c r="O147" s="56"/>
      <c r="P147" s="179">
        <f t="shared" si="21"/>
        <v>0</v>
      </c>
      <c r="Q147" s="179">
        <v>0</v>
      </c>
      <c r="R147" s="179">
        <f t="shared" si="22"/>
        <v>0</v>
      </c>
      <c r="S147" s="179">
        <v>0</v>
      </c>
      <c r="T147" s="180">
        <f t="shared" si="23"/>
        <v>0</v>
      </c>
      <c r="AR147" s="13" t="s">
        <v>82</v>
      </c>
      <c r="AT147" s="13" t="s">
        <v>172</v>
      </c>
      <c r="AU147" s="13" t="s">
        <v>22</v>
      </c>
      <c r="AY147" s="13" t="s">
        <v>142</v>
      </c>
      <c r="BE147" s="181">
        <f t="shared" si="24"/>
        <v>0</v>
      </c>
      <c r="BF147" s="181">
        <f t="shared" si="25"/>
        <v>0</v>
      </c>
      <c r="BG147" s="181">
        <f t="shared" si="26"/>
        <v>0</v>
      </c>
      <c r="BH147" s="181">
        <f t="shared" si="27"/>
        <v>0</v>
      </c>
      <c r="BI147" s="181">
        <f t="shared" si="28"/>
        <v>0</v>
      </c>
      <c r="BJ147" s="13" t="s">
        <v>22</v>
      </c>
      <c r="BK147" s="181">
        <f t="shared" si="29"/>
        <v>0</v>
      </c>
      <c r="BL147" s="13" t="s">
        <v>22</v>
      </c>
      <c r="BM147" s="13" t="s">
        <v>352</v>
      </c>
    </row>
    <row r="148" spans="2:65" s="1" customFormat="1" ht="16.5" customHeight="1">
      <c r="B148" s="30"/>
      <c r="C148" s="170" t="s">
        <v>353</v>
      </c>
      <c r="D148" s="170" t="s">
        <v>143</v>
      </c>
      <c r="E148" s="171" t="s">
        <v>354</v>
      </c>
      <c r="F148" s="172" t="s">
        <v>355</v>
      </c>
      <c r="G148" s="173" t="s">
        <v>159</v>
      </c>
      <c r="H148" s="174">
        <v>1</v>
      </c>
      <c r="I148" s="175"/>
      <c r="J148" s="176">
        <f t="shared" si="20"/>
        <v>0</v>
      </c>
      <c r="K148" s="172" t="s">
        <v>147</v>
      </c>
      <c r="L148" s="34"/>
      <c r="M148" s="177" t="s">
        <v>20</v>
      </c>
      <c r="N148" s="178" t="s">
        <v>45</v>
      </c>
      <c r="O148" s="56"/>
      <c r="P148" s="179">
        <f t="shared" si="21"/>
        <v>0</v>
      </c>
      <c r="Q148" s="179">
        <v>0</v>
      </c>
      <c r="R148" s="179">
        <f t="shared" si="22"/>
        <v>0</v>
      </c>
      <c r="S148" s="179">
        <v>0</v>
      </c>
      <c r="T148" s="180">
        <f t="shared" si="23"/>
        <v>0</v>
      </c>
      <c r="AR148" s="13" t="s">
        <v>22</v>
      </c>
      <c r="AT148" s="13" t="s">
        <v>143</v>
      </c>
      <c r="AU148" s="13" t="s">
        <v>22</v>
      </c>
      <c r="AY148" s="13" t="s">
        <v>142</v>
      </c>
      <c r="BE148" s="181">
        <f t="shared" si="24"/>
        <v>0</v>
      </c>
      <c r="BF148" s="181">
        <f t="shared" si="25"/>
        <v>0</v>
      </c>
      <c r="BG148" s="181">
        <f t="shared" si="26"/>
        <v>0</v>
      </c>
      <c r="BH148" s="181">
        <f t="shared" si="27"/>
        <v>0</v>
      </c>
      <c r="BI148" s="181">
        <f t="shared" si="28"/>
        <v>0</v>
      </c>
      <c r="BJ148" s="13" t="s">
        <v>22</v>
      </c>
      <c r="BK148" s="181">
        <f t="shared" si="29"/>
        <v>0</v>
      </c>
      <c r="BL148" s="13" t="s">
        <v>22</v>
      </c>
      <c r="BM148" s="13" t="s">
        <v>356</v>
      </c>
    </row>
    <row r="149" spans="2:65" s="1" customFormat="1" ht="33.75" customHeight="1">
      <c r="B149" s="30"/>
      <c r="C149" s="170" t="s">
        <v>357</v>
      </c>
      <c r="D149" s="170" t="s">
        <v>143</v>
      </c>
      <c r="E149" s="171" t="s">
        <v>358</v>
      </c>
      <c r="F149" s="172" t="s">
        <v>359</v>
      </c>
      <c r="G149" s="173" t="s">
        <v>159</v>
      </c>
      <c r="H149" s="174">
        <v>50</v>
      </c>
      <c r="I149" s="175"/>
      <c r="J149" s="176">
        <f t="shared" si="20"/>
        <v>0</v>
      </c>
      <c r="K149" s="172" t="s">
        <v>147</v>
      </c>
      <c r="L149" s="34"/>
      <c r="M149" s="177" t="s">
        <v>20</v>
      </c>
      <c r="N149" s="178" t="s">
        <v>45</v>
      </c>
      <c r="O149" s="56"/>
      <c r="P149" s="179">
        <f t="shared" si="21"/>
        <v>0</v>
      </c>
      <c r="Q149" s="179">
        <v>0</v>
      </c>
      <c r="R149" s="179">
        <f t="shared" si="22"/>
        <v>0</v>
      </c>
      <c r="S149" s="179">
        <v>0</v>
      </c>
      <c r="T149" s="180">
        <f t="shared" si="23"/>
        <v>0</v>
      </c>
      <c r="AR149" s="13" t="s">
        <v>22</v>
      </c>
      <c r="AT149" s="13" t="s">
        <v>143</v>
      </c>
      <c r="AU149" s="13" t="s">
        <v>22</v>
      </c>
      <c r="AY149" s="13" t="s">
        <v>142</v>
      </c>
      <c r="BE149" s="181">
        <f t="shared" si="24"/>
        <v>0</v>
      </c>
      <c r="BF149" s="181">
        <f t="shared" si="25"/>
        <v>0</v>
      </c>
      <c r="BG149" s="181">
        <f t="shared" si="26"/>
        <v>0</v>
      </c>
      <c r="BH149" s="181">
        <f t="shared" si="27"/>
        <v>0</v>
      </c>
      <c r="BI149" s="181">
        <f t="shared" si="28"/>
        <v>0</v>
      </c>
      <c r="BJ149" s="13" t="s">
        <v>22</v>
      </c>
      <c r="BK149" s="181">
        <f t="shared" si="29"/>
        <v>0</v>
      </c>
      <c r="BL149" s="13" t="s">
        <v>22</v>
      </c>
      <c r="BM149" s="13" t="s">
        <v>360</v>
      </c>
    </row>
    <row r="150" spans="2:65" s="1" customFormat="1" ht="22.5" customHeight="1">
      <c r="B150" s="30"/>
      <c r="C150" s="185" t="s">
        <v>361</v>
      </c>
      <c r="D150" s="185" t="s">
        <v>172</v>
      </c>
      <c r="E150" s="186" t="s">
        <v>362</v>
      </c>
      <c r="F150" s="187" t="s">
        <v>363</v>
      </c>
      <c r="G150" s="188" t="s">
        <v>159</v>
      </c>
      <c r="H150" s="189">
        <v>50</v>
      </c>
      <c r="I150" s="190"/>
      <c r="J150" s="191">
        <f t="shared" si="20"/>
        <v>0</v>
      </c>
      <c r="K150" s="187" t="s">
        <v>364</v>
      </c>
      <c r="L150" s="192"/>
      <c r="M150" s="193" t="s">
        <v>20</v>
      </c>
      <c r="N150" s="194" t="s">
        <v>45</v>
      </c>
      <c r="O150" s="56"/>
      <c r="P150" s="179">
        <f t="shared" si="21"/>
        <v>0</v>
      </c>
      <c r="Q150" s="179">
        <v>0</v>
      </c>
      <c r="R150" s="179">
        <f t="shared" si="22"/>
        <v>0</v>
      </c>
      <c r="S150" s="179">
        <v>0</v>
      </c>
      <c r="T150" s="180">
        <f t="shared" si="23"/>
        <v>0</v>
      </c>
      <c r="AR150" s="13" t="s">
        <v>82</v>
      </c>
      <c r="AT150" s="13" t="s">
        <v>172</v>
      </c>
      <c r="AU150" s="13" t="s">
        <v>22</v>
      </c>
      <c r="AY150" s="13" t="s">
        <v>142</v>
      </c>
      <c r="BE150" s="181">
        <f t="shared" si="24"/>
        <v>0</v>
      </c>
      <c r="BF150" s="181">
        <f t="shared" si="25"/>
        <v>0</v>
      </c>
      <c r="BG150" s="181">
        <f t="shared" si="26"/>
        <v>0</v>
      </c>
      <c r="BH150" s="181">
        <f t="shared" si="27"/>
        <v>0</v>
      </c>
      <c r="BI150" s="181">
        <f t="shared" si="28"/>
        <v>0</v>
      </c>
      <c r="BJ150" s="13" t="s">
        <v>22</v>
      </c>
      <c r="BK150" s="181">
        <f t="shared" si="29"/>
        <v>0</v>
      </c>
      <c r="BL150" s="13" t="s">
        <v>22</v>
      </c>
      <c r="BM150" s="13" t="s">
        <v>365</v>
      </c>
    </row>
    <row r="151" spans="2:65" s="1" customFormat="1" ht="22.5" customHeight="1">
      <c r="B151" s="30"/>
      <c r="C151" s="185" t="s">
        <v>366</v>
      </c>
      <c r="D151" s="185" t="s">
        <v>172</v>
      </c>
      <c r="E151" s="186" t="s">
        <v>367</v>
      </c>
      <c r="F151" s="187" t="s">
        <v>368</v>
      </c>
      <c r="G151" s="188" t="s">
        <v>159</v>
      </c>
      <c r="H151" s="189">
        <v>5</v>
      </c>
      <c r="I151" s="190"/>
      <c r="J151" s="191">
        <f t="shared" si="20"/>
        <v>0</v>
      </c>
      <c r="K151" s="187" t="s">
        <v>364</v>
      </c>
      <c r="L151" s="192"/>
      <c r="M151" s="193" t="s">
        <v>20</v>
      </c>
      <c r="N151" s="194" t="s">
        <v>45</v>
      </c>
      <c r="O151" s="56"/>
      <c r="P151" s="179">
        <f t="shared" si="21"/>
        <v>0</v>
      </c>
      <c r="Q151" s="179">
        <v>0</v>
      </c>
      <c r="R151" s="179">
        <f t="shared" si="22"/>
        <v>0</v>
      </c>
      <c r="S151" s="179">
        <v>0</v>
      </c>
      <c r="T151" s="180">
        <f t="shared" si="23"/>
        <v>0</v>
      </c>
      <c r="AR151" s="13" t="s">
        <v>82</v>
      </c>
      <c r="AT151" s="13" t="s">
        <v>172</v>
      </c>
      <c r="AU151" s="13" t="s">
        <v>22</v>
      </c>
      <c r="AY151" s="13" t="s">
        <v>142</v>
      </c>
      <c r="BE151" s="181">
        <f t="shared" si="24"/>
        <v>0</v>
      </c>
      <c r="BF151" s="181">
        <f t="shared" si="25"/>
        <v>0</v>
      </c>
      <c r="BG151" s="181">
        <f t="shared" si="26"/>
        <v>0</v>
      </c>
      <c r="BH151" s="181">
        <f t="shared" si="27"/>
        <v>0</v>
      </c>
      <c r="BI151" s="181">
        <f t="shared" si="28"/>
        <v>0</v>
      </c>
      <c r="BJ151" s="13" t="s">
        <v>22</v>
      </c>
      <c r="BK151" s="181">
        <f t="shared" si="29"/>
        <v>0</v>
      </c>
      <c r="BL151" s="13" t="s">
        <v>22</v>
      </c>
      <c r="BM151" s="13" t="s">
        <v>369</v>
      </c>
    </row>
    <row r="152" spans="2:65" s="1" customFormat="1" ht="22.5" customHeight="1">
      <c r="B152" s="30"/>
      <c r="C152" s="170" t="s">
        <v>370</v>
      </c>
      <c r="D152" s="170" t="s">
        <v>143</v>
      </c>
      <c r="E152" s="171" t="s">
        <v>371</v>
      </c>
      <c r="F152" s="172" t="s">
        <v>372</v>
      </c>
      <c r="G152" s="173" t="s">
        <v>159</v>
      </c>
      <c r="H152" s="174">
        <v>50</v>
      </c>
      <c r="I152" s="175"/>
      <c r="J152" s="176">
        <f t="shared" si="20"/>
        <v>0</v>
      </c>
      <c r="K152" s="172" t="s">
        <v>364</v>
      </c>
      <c r="L152" s="34"/>
      <c r="M152" s="177" t="s">
        <v>20</v>
      </c>
      <c r="N152" s="178" t="s">
        <v>45</v>
      </c>
      <c r="O152" s="56"/>
      <c r="P152" s="179">
        <f t="shared" si="21"/>
        <v>0</v>
      </c>
      <c r="Q152" s="179">
        <v>0</v>
      </c>
      <c r="R152" s="179">
        <f t="shared" si="22"/>
        <v>0</v>
      </c>
      <c r="S152" s="179">
        <v>0</v>
      </c>
      <c r="T152" s="180">
        <f t="shared" si="23"/>
        <v>0</v>
      </c>
      <c r="AR152" s="13" t="s">
        <v>22</v>
      </c>
      <c r="AT152" s="13" t="s">
        <v>143</v>
      </c>
      <c r="AU152" s="13" t="s">
        <v>22</v>
      </c>
      <c r="AY152" s="13" t="s">
        <v>142</v>
      </c>
      <c r="BE152" s="181">
        <f t="shared" si="24"/>
        <v>0</v>
      </c>
      <c r="BF152" s="181">
        <f t="shared" si="25"/>
        <v>0</v>
      </c>
      <c r="BG152" s="181">
        <f t="shared" si="26"/>
        <v>0</v>
      </c>
      <c r="BH152" s="181">
        <f t="shared" si="27"/>
        <v>0</v>
      </c>
      <c r="BI152" s="181">
        <f t="shared" si="28"/>
        <v>0</v>
      </c>
      <c r="BJ152" s="13" t="s">
        <v>22</v>
      </c>
      <c r="BK152" s="181">
        <f t="shared" si="29"/>
        <v>0</v>
      </c>
      <c r="BL152" s="13" t="s">
        <v>22</v>
      </c>
      <c r="BM152" s="13" t="s">
        <v>373</v>
      </c>
    </row>
    <row r="153" spans="2:65" s="1" customFormat="1" ht="45" customHeight="1">
      <c r="B153" s="30"/>
      <c r="C153" s="170" t="s">
        <v>374</v>
      </c>
      <c r="D153" s="170" t="s">
        <v>143</v>
      </c>
      <c r="E153" s="171" t="s">
        <v>375</v>
      </c>
      <c r="F153" s="172" t="s">
        <v>376</v>
      </c>
      <c r="G153" s="173" t="s">
        <v>159</v>
      </c>
      <c r="H153" s="174">
        <v>21</v>
      </c>
      <c r="I153" s="175"/>
      <c r="J153" s="176">
        <f t="shared" si="20"/>
        <v>0</v>
      </c>
      <c r="K153" s="172" t="s">
        <v>147</v>
      </c>
      <c r="L153" s="34"/>
      <c r="M153" s="177" t="s">
        <v>20</v>
      </c>
      <c r="N153" s="178" t="s">
        <v>45</v>
      </c>
      <c r="O153" s="56"/>
      <c r="P153" s="179">
        <f t="shared" si="21"/>
        <v>0</v>
      </c>
      <c r="Q153" s="179">
        <v>0</v>
      </c>
      <c r="R153" s="179">
        <f t="shared" si="22"/>
        <v>0</v>
      </c>
      <c r="S153" s="179">
        <v>0</v>
      </c>
      <c r="T153" s="180">
        <f t="shared" si="23"/>
        <v>0</v>
      </c>
      <c r="AR153" s="13" t="s">
        <v>22</v>
      </c>
      <c r="AT153" s="13" t="s">
        <v>143</v>
      </c>
      <c r="AU153" s="13" t="s">
        <v>22</v>
      </c>
      <c r="AY153" s="13" t="s">
        <v>142</v>
      </c>
      <c r="BE153" s="181">
        <f t="shared" si="24"/>
        <v>0</v>
      </c>
      <c r="BF153" s="181">
        <f t="shared" si="25"/>
        <v>0</v>
      </c>
      <c r="BG153" s="181">
        <f t="shared" si="26"/>
        <v>0</v>
      </c>
      <c r="BH153" s="181">
        <f t="shared" si="27"/>
        <v>0</v>
      </c>
      <c r="BI153" s="181">
        <f t="shared" si="28"/>
        <v>0</v>
      </c>
      <c r="BJ153" s="13" t="s">
        <v>22</v>
      </c>
      <c r="BK153" s="181">
        <f t="shared" si="29"/>
        <v>0</v>
      </c>
      <c r="BL153" s="13" t="s">
        <v>22</v>
      </c>
      <c r="BM153" s="13" t="s">
        <v>377</v>
      </c>
    </row>
    <row r="154" spans="2:65" s="1" customFormat="1" ht="16.5" customHeight="1">
      <c r="B154" s="30"/>
      <c r="C154" s="185" t="s">
        <v>378</v>
      </c>
      <c r="D154" s="185" t="s">
        <v>172</v>
      </c>
      <c r="E154" s="186" t="s">
        <v>379</v>
      </c>
      <c r="F154" s="187" t="s">
        <v>380</v>
      </c>
      <c r="G154" s="188" t="s">
        <v>159</v>
      </c>
      <c r="H154" s="189">
        <v>9</v>
      </c>
      <c r="I154" s="190"/>
      <c r="J154" s="191">
        <f t="shared" si="20"/>
        <v>0</v>
      </c>
      <c r="K154" s="187" t="s">
        <v>147</v>
      </c>
      <c r="L154" s="192"/>
      <c r="M154" s="193" t="s">
        <v>20</v>
      </c>
      <c r="N154" s="194" t="s">
        <v>45</v>
      </c>
      <c r="O154" s="56"/>
      <c r="P154" s="179">
        <f t="shared" si="21"/>
        <v>0</v>
      </c>
      <c r="Q154" s="179">
        <v>0</v>
      </c>
      <c r="R154" s="179">
        <f t="shared" si="22"/>
        <v>0</v>
      </c>
      <c r="S154" s="179">
        <v>0</v>
      </c>
      <c r="T154" s="180">
        <f t="shared" si="23"/>
        <v>0</v>
      </c>
      <c r="AR154" s="13" t="s">
        <v>82</v>
      </c>
      <c r="AT154" s="13" t="s">
        <v>172</v>
      </c>
      <c r="AU154" s="13" t="s">
        <v>22</v>
      </c>
      <c r="AY154" s="13" t="s">
        <v>142</v>
      </c>
      <c r="BE154" s="181">
        <f t="shared" si="24"/>
        <v>0</v>
      </c>
      <c r="BF154" s="181">
        <f t="shared" si="25"/>
        <v>0</v>
      </c>
      <c r="BG154" s="181">
        <f t="shared" si="26"/>
        <v>0</v>
      </c>
      <c r="BH154" s="181">
        <f t="shared" si="27"/>
        <v>0</v>
      </c>
      <c r="BI154" s="181">
        <f t="shared" si="28"/>
        <v>0</v>
      </c>
      <c r="BJ154" s="13" t="s">
        <v>22</v>
      </c>
      <c r="BK154" s="181">
        <f t="shared" si="29"/>
        <v>0</v>
      </c>
      <c r="BL154" s="13" t="s">
        <v>22</v>
      </c>
      <c r="BM154" s="13" t="s">
        <v>381</v>
      </c>
    </row>
    <row r="155" spans="2:65" s="1" customFormat="1" ht="16.5" customHeight="1">
      <c r="B155" s="30"/>
      <c r="C155" s="185" t="s">
        <v>382</v>
      </c>
      <c r="D155" s="185" t="s">
        <v>172</v>
      </c>
      <c r="E155" s="186" t="s">
        <v>383</v>
      </c>
      <c r="F155" s="187" t="s">
        <v>384</v>
      </c>
      <c r="G155" s="188" t="s">
        <v>159</v>
      </c>
      <c r="H155" s="189">
        <v>12</v>
      </c>
      <c r="I155" s="190"/>
      <c r="J155" s="191">
        <f t="shared" si="20"/>
        <v>0</v>
      </c>
      <c r="K155" s="187" t="s">
        <v>20</v>
      </c>
      <c r="L155" s="192"/>
      <c r="M155" s="193" t="s">
        <v>20</v>
      </c>
      <c r="N155" s="194" t="s">
        <v>45</v>
      </c>
      <c r="O155" s="56"/>
      <c r="P155" s="179">
        <f t="shared" si="21"/>
        <v>0</v>
      </c>
      <c r="Q155" s="179">
        <v>0</v>
      </c>
      <c r="R155" s="179">
        <f t="shared" si="22"/>
        <v>0</v>
      </c>
      <c r="S155" s="179">
        <v>0</v>
      </c>
      <c r="T155" s="180">
        <f t="shared" si="23"/>
        <v>0</v>
      </c>
      <c r="AR155" s="13" t="s">
        <v>207</v>
      </c>
      <c r="AT155" s="13" t="s">
        <v>172</v>
      </c>
      <c r="AU155" s="13" t="s">
        <v>22</v>
      </c>
      <c r="AY155" s="13" t="s">
        <v>142</v>
      </c>
      <c r="BE155" s="181">
        <f t="shared" si="24"/>
        <v>0</v>
      </c>
      <c r="BF155" s="181">
        <f t="shared" si="25"/>
        <v>0</v>
      </c>
      <c r="BG155" s="181">
        <f t="shared" si="26"/>
        <v>0</v>
      </c>
      <c r="BH155" s="181">
        <f t="shared" si="27"/>
        <v>0</v>
      </c>
      <c r="BI155" s="181">
        <f t="shared" si="28"/>
        <v>0</v>
      </c>
      <c r="BJ155" s="13" t="s">
        <v>22</v>
      </c>
      <c r="BK155" s="181">
        <f t="shared" si="29"/>
        <v>0</v>
      </c>
      <c r="BL155" s="13" t="s">
        <v>207</v>
      </c>
      <c r="BM155" s="13" t="s">
        <v>385</v>
      </c>
    </row>
    <row r="156" spans="2:65" s="1" customFormat="1" ht="16.5" customHeight="1">
      <c r="B156" s="30"/>
      <c r="C156" s="185" t="s">
        <v>386</v>
      </c>
      <c r="D156" s="185" t="s">
        <v>172</v>
      </c>
      <c r="E156" s="186" t="s">
        <v>387</v>
      </c>
      <c r="F156" s="187" t="s">
        <v>388</v>
      </c>
      <c r="G156" s="188" t="s">
        <v>159</v>
      </c>
      <c r="H156" s="189">
        <v>12</v>
      </c>
      <c r="I156" s="190"/>
      <c r="J156" s="191">
        <f t="shared" si="20"/>
        <v>0</v>
      </c>
      <c r="K156" s="187" t="s">
        <v>147</v>
      </c>
      <c r="L156" s="192"/>
      <c r="M156" s="193" t="s">
        <v>20</v>
      </c>
      <c r="N156" s="194" t="s">
        <v>45</v>
      </c>
      <c r="O156" s="56"/>
      <c r="P156" s="179">
        <f t="shared" si="21"/>
        <v>0</v>
      </c>
      <c r="Q156" s="179">
        <v>0</v>
      </c>
      <c r="R156" s="179">
        <f t="shared" si="22"/>
        <v>0</v>
      </c>
      <c r="S156" s="179">
        <v>0</v>
      </c>
      <c r="T156" s="180">
        <f t="shared" si="23"/>
        <v>0</v>
      </c>
      <c r="AR156" s="13" t="s">
        <v>82</v>
      </c>
      <c r="AT156" s="13" t="s">
        <v>172</v>
      </c>
      <c r="AU156" s="13" t="s">
        <v>22</v>
      </c>
      <c r="AY156" s="13" t="s">
        <v>142</v>
      </c>
      <c r="BE156" s="181">
        <f t="shared" si="24"/>
        <v>0</v>
      </c>
      <c r="BF156" s="181">
        <f t="shared" si="25"/>
        <v>0</v>
      </c>
      <c r="BG156" s="181">
        <f t="shared" si="26"/>
        <v>0</v>
      </c>
      <c r="BH156" s="181">
        <f t="shared" si="27"/>
        <v>0</v>
      </c>
      <c r="BI156" s="181">
        <f t="shared" si="28"/>
        <v>0</v>
      </c>
      <c r="BJ156" s="13" t="s">
        <v>22</v>
      </c>
      <c r="BK156" s="181">
        <f t="shared" si="29"/>
        <v>0</v>
      </c>
      <c r="BL156" s="13" t="s">
        <v>22</v>
      </c>
      <c r="BM156" s="13" t="s">
        <v>389</v>
      </c>
    </row>
    <row r="157" spans="2:65" s="1" customFormat="1" ht="16.5" customHeight="1">
      <c r="B157" s="30"/>
      <c r="C157" s="170" t="s">
        <v>390</v>
      </c>
      <c r="D157" s="170" t="s">
        <v>143</v>
      </c>
      <c r="E157" s="171" t="s">
        <v>391</v>
      </c>
      <c r="F157" s="172" t="s">
        <v>392</v>
      </c>
      <c r="G157" s="173" t="s">
        <v>159</v>
      </c>
      <c r="H157" s="174">
        <v>10</v>
      </c>
      <c r="I157" s="175"/>
      <c r="J157" s="176">
        <f t="shared" si="20"/>
        <v>0</v>
      </c>
      <c r="K157" s="172" t="s">
        <v>147</v>
      </c>
      <c r="L157" s="34"/>
      <c r="M157" s="177" t="s">
        <v>20</v>
      </c>
      <c r="N157" s="178" t="s">
        <v>45</v>
      </c>
      <c r="O157" s="56"/>
      <c r="P157" s="179">
        <f t="shared" si="21"/>
        <v>0</v>
      </c>
      <c r="Q157" s="179">
        <v>0</v>
      </c>
      <c r="R157" s="179">
        <f t="shared" si="22"/>
        <v>0</v>
      </c>
      <c r="S157" s="179">
        <v>0</v>
      </c>
      <c r="T157" s="180">
        <f t="shared" si="23"/>
        <v>0</v>
      </c>
      <c r="AR157" s="13" t="s">
        <v>22</v>
      </c>
      <c r="AT157" s="13" t="s">
        <v>143</v>
      </c>
      <c r="AU157" s="13" t="s">
        <v>22</v>
      </c>
      <c r="AY157" s="13" t="s">
        <v>142</v>
      </c>
      <c r="BE157" s="181">
        <f t="shared" si="24"/>
        <v>0</v>
      </c>
      <c r="BF157" s="181">
        <f t="shared" si="25"/>
        <v>0</v>
      </c>
      <c r="BG157" s="181">
        <f t="shared" si="26"/>
        <v>0</v>
      </c>
      <c r="BH157" s="181">
        <f t="shared" si="27"/>
        <v>0</v>
      </c>
      <c r="BI157" s="181">
        <f t="shared" si="28"/>
        <v>0</v>
      </c>
      <c r="BJ157" s="13" t="s">
        <v>22</v>
      </c>
      <c r="BK157" s="181">
        <f t="shared" si="29"/>
        <v>0</v>
      </c>
      <c r="BL157" s="13" t="s">
        <v>22</v>
      </c>
      <c r="BM157" s="13" t="s">
        <v>393</v>
      </c>
    </row>
    <row r="158" spans="2:65" s="10" customFormat="1" ht="25.95" customHeight="1">
      <c r="B158" s="156"/>
      <c r="C158" s="157"/>
      <c r="D158" s="158" t="s">
        <v>73</v>
      </c>
      <c r="E158" s="159" t="s">
        <v>156</v>
      </c>
      <c r="F158" s="159" t="s">
        <v>394</v>
      </c>
      <c r="G158" s="157"/>
      <c r="H158" s="157"/>
      <c r="I158" s="160"/>
      <c r="J158" s="161">
        <f>BK158</f>
        <v>0</v>
      </c>
      <c r="K158" s="157"/>
      <c r="L158" s="162"/>
      <c r="M158" s="163"/>
      <c r="N158" s="164"/>
      <c r="O158" s="164"/>
      <c r="P158" s="165">
        <f>SUM(P159:P205)</f>
        <v>0</v>
      </c>
      <c r="Q158" s="164"/>
      <c r="R158" s="165">
        <f>SUM(R159:R205)</f>
        <v>0</v>
      </c>
      <c r="S158" s="164"/>
      <c r="T158" s="166">
        <f>SUM(T159:T205)</f>
        <v>0</v>
      </c>
      <c r="AR158" s="167" t="s">
        <v>22</v>
      </c>
      <c r="AT158" s="168" t="s">
        <v>73</v>
      </c>
      <c r="AU158" s="168" t="s">
        <v>74</v>
      </c>
      <c r="AY158" s="167" t="s">
        <v>142</v>
      </c>
      <c r="BK158" s="169">
        <f>SUM(BK159:BK205)</f>
        <v>0</v>
      </c>
    </row>
    <row r="159" spans="2:65" s="1" customFormat="1" ht="16.5" customHeight="1">
      <c r="B159" s="30"/>
      <c r="C159" s="170" t="s">
        <v>395</v>
      </c>
      <c r="D159" s="170" t="s">
        <v>143</v>
      </c>
      <c r="E159" s="171" t="s">
        <v>396</v>
      </c>
      <c r="F159" s="172" t="s">
        <v>397</v>
      </c>
      <c r="G159" s="173" t="s">
        <v>159</v>
      </c>
      <c r="H159" s="174">
        <v>40</v>
      </c>
      <c r="I159" s="175"/>
      <c r="J159" s="176">
        <f t="shared" ref="J159:J205" si="30">ROUND(I159*H159,2)</f>
        <v>0</v>
      </c>
      <c r="K159" s="172" t="s">
        <v>20</v>
      </c>
      <c r="L159" s="34"/>
      <c r="M159" s="177" t="s">
        <v>20</v>
      </c>
      <c r="N159" s="178" t="s">
        <v>45</v>
      </c>
      <c r="O159" s="56"/>
      <c r="P159" s="179">
        <f t="shared" ref="P159:P205" si="31">O159*H159</f>
        <v>0</v>
      </c>
      <c r="Q159" s="179">
        <v>0</v>
      </c>
      <c r="R159" s="179">
        <f t="shared" ref="R159:R205" si="32">Q159*H159</f>
        <v>0</v>
      </c>
      <c r="S159" s="179">
        <v>0</v>
      </c>
      <c r="T159" s="180">
        <f t="shared" ref="T159:T205" si="33">S159*H159</f>
        <v>0</v>
      </c>
      <c r="AR159" s="13" t="s">
        <v>22</v>
      </c>
      <c r="AT159" s="13" t="s">
        <v>143</v>
      </c>
      <c r="AU159" s="13" t="s">
        <v>22</v>
      </c>
      <c r="AY159" s="13" t="s">
        <v>142</v>
      </c>
      <c r="BE159" s="181">
        <f t="shared" ref="BE159:BE205" si="34">IF(N159="základní",J159,0)</f>
        <v>0</v>
      </c>
      <c r="BF159" s="181">
        <f t="shared" ref="BF159:BF205" si="35">IF(N159="snížená",J159,0)</f>
        <v>0</v>
      </c>
      <c r="BG159" s="181">
        <f t="shared" ref="BG159:BG205" si="36">IF(N159="zákl. přenesená",J159,0)</f>
        <v>0</v>
      </c>
      <c r="BH159" s="181">
        <f t="shared" ref="BH159:BH205" si="37">IF(N159="sníž. přenesená",J159,0)</f>
        <v>0</v>
      </c>
      <c r="BI159" s="181">
        <f t="shared" ref="BI159:BI205" si="38">IF(N159="nulová",J159,0)</f>
        <v>0</v>
      </c>
      <c r="BJ159" s="13" t="s">
        <v>22</v>
      </c>
      <c r="BK159" s="181">
        <f t="shared" ref="BK159:BK205" si="39">ROUND(I159*H159,2)</f>
        <v>0</v>
      </c>
      <c r="BL159" s="13" t="s">
        <v>22</v>
      </c>
      <c r="BM159" s="13" t="s">
        <v>398</v>
      </c>
    </row>
    <row r="160" spans="2:65" s="1" customFormat="1" ht="16.5" customHeight="1">
      <c r="B160" s="30"/>
      <c r="C160" s="185" t="s">
        <v>399</v>
      </c>
      <c r="D160" s="185" t="s">
        <v>172</v>
      </c>
      <c r="E160" s="186" t="s">
        <v>400</v>
      </c>
      <c r="F160" s="187" t="s">
        <v>401</v>
      </c>
      <c r="G160" s="188" t="s">
        <v>159</v>
      </c>
      <c r="H160" s="189">
        <v>40</v>
      </c>
      <c r="I160" s="190"/>
      <c r="J160" s="191">
        <f t="shared" si="30"/>
        <v>0</v>
      </c>
      <c r="K160" s="187" t="s">
        <v>147</v>
      </c>
      <c r="L160" s="192"/>
      <c r="M160" s="193" t="s">
        <v>20</v>
      </c>
      <c r="N160" s="194" t="s">
        <v>45</v>
      </c>
      <c r="O160" s="56"/>
      <c r="P160" s="179">
        <f t="shared" si="31"/>
        <v>0</v>
      </c>
      <c r="Q160" s="179">
        <v>0</v>
      </c>
      <c r="R160" s="179">
        <f t="shared" si="32"/>
        <v>0</v>
      </c>
      <c r="S160" s="179">
        <v>0</v>
      </c>
      <c r="T160" s="180">
        <f t="shared" si="33"/>
        <v>0</v>
      </c>
      <c r="AR160" s="13" t="s">
        <v>207</v>
      </c>
      <c r="AT160" s="13" t="s">
        <v>172</v>
      </c>
      <c r="AU160" s="13" t="s">
        <v>22</v>
      </c>
      <c r="AY160" s="13" t="s">
        <v>142</v>
      </c>
      <c r="BE160" s="181">
        <f t="shared" si="34"/>
        <v>0</v>
      </c>
      <c r="BF160" s="181">
        <f t="shared" si="35"/>
        <v>0</v>
      </c>
      <c r="BG160" s="181">
        <f t="shared" si="36"/>
        <v>0</v>
      </c>
      <c r="BH160" s="181">
        <f t="shared" si="37"/>
        <v>0</v>
      </c>
      <c r="BI160" s="181">
        <f t="shared" si="38"/>
        <v>0</v>
      </c>
      <c r="BJ160" s="13" t="s">
        <v>22</v>
      </c>
      <c r="BK160" s="181">
        <f t="shared" si="39"/>
        <v>0</v>
      </c>
      <c r="BL160" s="13" t="s">
        <v>207</v>
      </c>
      <c r="BM160" s="13" t="s">
        <v>402</v>
      </c>
    </row>
    <row r="161" spans="2:65" s="1" customFormat="1" ht="33.75" customHeight="1">
      <c r="B161" s="30"/>
      <c r="C161" s="170" t="s">
        <v>403</v>
      </c>
      <c r="D161" s="170" t="s">
        <v>143</v>
      </c>
      <c r="E161" s="171" t="s">
        <v>404</v>
      </c>
      <c r="F161" s="172" t="s">
        <v>405</v>
      </c>
      <c r="G161" s="173" t="s">
        <v>159</v>
      </c>
      <c r="H161" s="174">
        <v>30</v>
      </c>
      <c r="I161" s="175"/>
      <c r="J161" s="176">
        <f t="shared" si="30"/>
        <v>0</v>
      </c>
      <c r="K161" s="172" t="s">
        <v>20</v>
      </c>
      <c r="L161" s="34"/>
      <c r="M161" s="177" t="s">
        <v>20</v>
      </c>
      <c r="N161" s="178" t="s">
        <v>45</v>
      </c>
      <c r="O161" s="56"/>
      <c r="P161" s="179">
        <f t="shared" si="31"/>
        <v>0</v>
      </c>
      <c r="Q161" s="179">
        <v>0</v>
      </c>
      <c r="R161" s="179">
        <f t="shared" si="32"/>
        <v>0</v>
      </c>
      <c r="S161" s="179">
        <v>0</v>
      </c>
      <c r="T161" s="180">
        <f t="shared" si="33"/>
        <v>0</v>
      </c>
      <c r="AR161" s="13" t="s">
        <v>22</v>
      </c>
      <c r="AT161" s="13" t="s">
        <v>143</v>
      </c>
      <c r="AU161" s="13" t="s">
        <v>22</v>
      </c>
      <c r="AY161" s="13" t="s">
        <v>142</v>
      </c>
      <c r="BE161" s="181">
        <f t="shared" si="34"/>
        <v>0</v>
      </c>
      <c r="BF161" s="181">
        <f t="shared" si="35"/>
        <v>0</v>
      </c>
      <c r="BG161" s="181">
        <f t="shared" si="36"/>
        <v>0</v>
      </c>
      <c r="BH161" s="181">
        <f t="shared" si="37"/>
        <v>0</v>
      </c>
      <c r="BI161" s="181">
        <f t="shared" si="38"/>
        <v>0</v>
      </c>
      <c r="BJ161" s="13" t="s">
        <v>22</v>
      </c>
      <c r="BK161" s="181">
        <f t="shared" si="39"/>
        <v>0</v>
      </c>
      <c r="BL161" s="13" t="s">
        <v>22</v>
      </c>
      <c r="BM161" s="13" t="s">
        <v>406</v>
      </c>
    </row>
    <row r="162" spans="2:65" s="1" customFormat="1" ht="16.5" customHeight="1">
      <c r="B162" s="30"/>
      <c r="C162" s="185" t="s">
        <v>407</v>
      </c>
      <c r="D162" s="185" t="s">
        <v>172</v>
      </c>
      <c r="E162" s="186" t="s">
        <v>408</v>
      </c>
      <c r="F162" s="187" t="s">
        <v>409</v>
      </c>
      <c r="G162" s="188" t="s">
        <v>159</v>
      </c>
      <c r="H162" s="189">
        <v>5</v>
      </c>
      <c r="I162" s="190"/>
      <c r="J162" s="191">
        <f t="shared" si="30"/>
        <v>0</v>
      </c>
      <c r="K162" s="187" t="s">
        <v>20</v>
      </c>
      <c r="L162" s="192"/>
      <c r="M162" s="193" t="s">
        <v>20</v>
      </c>
      <c r="N162" s="194" t="s">
        <v>45</v>
      </c>
      <c r="O162" s="56"/>
      <c r="P162" s="179">
        <f t="shared" si="31"/>
        <v>0</v>
      </c>
      <c r="Q162" s="179">
        <v>0</v>
      </c>
      <c r="R162" s="179">
        <f t="shared" si="32"/>
        <v>0</v>
      </c>
      <c r="S162" s="179">
        <v>0</v>
      </c>
      <c r="T162" s="180">
        <f t="shared" si="33"/>
        <v>0</v>
      </c>
      <c r="AR162" s="13" t="s">
        <v>82</v>
      </c>
      <c r="AT162" s="13" t="s">
        <v>172</v>
      </c>
      <c r="AU162" s="13" t="s">
        <v>22</v>
      </c>
      <c r="AY162" s="13" t="s">
        <v>142</v>
      </c>
      <c r="BE162" s="181">
        <f t="shared" si="34"/>
        <v>0</v>
      </c>
      <c r="BF162" s="181">
        <f t="shared" si="35"/>
        <v>0</v>
      </c>
      <c r="BG162" s="181">
        <f t="shared" si="36"/>
        <v>0</v>
      </c>
      <c r="BH162" s="181">
        <f t="shared" si="37"/>
        <v>0</v>
      </c>
      <c r="BI162" s="181">
        <f t="shared" si="38"/>
        <v>0</v>
      </c>
      <c r="BJ162" s="13" t="s">
        <v>22</v>
      </c>
      <c r="BK162" s="181">
        <f t="shared" si="39"/>
        <v>0</v>
      </c>
      <c r="BL162" s="13" t="s">
        <v>22</v>
      </c>
      <c r="BM162" s="13" t="s">
        <v>410</v>
      </c>
    </row>
    <row r="163" spans="2:65" s="1" customFormat="1" ht="16.5" customHeight="1">
      <c r="B163" s="30"/>
      <c r="C163" s="185" t="s">
        <v>411</v>
      </c>
      <c r="D163" s="185" t="s">
        <v>172</v>
      </c>
      <c r="E163" s="186" t="s">
        <v>412</v>
      </c>
      <c r="F163" s="187" t="s">
        <v>413</v>
      </c>
      <c r="G163" s="188" t="s">
        <v>159</v>
      </c>
      <c r="H163" s="189">
        <v>5</v>
      </c>
      <c r="I163" s="190"/>
      <c r="J163" s="191">
        <f t="shared" si="30"/>
        <v>0</v>
      </c>
      <c r="K163" s="187" t="s">
        <v>20</v>
      </c>
      <c r="L163" s="192"/>
      <c r="M163" s="193" t="s">
        <v>20</v>
      </c>
      <c r="N163" s="194" t="s">
        <v>45</v>
      </c>
      <c r="O163" s="56"/>
      <c r="P163" s="179">
        <f t="shared" si="31"/>
        <v>0</v>
      </c>
      <c r="Q163" s="179">
        <v>0</v>
      </c>
      <c r="R163" s="179">
        <f t="shared" si="32"/>
        <v>0</v>
      </c>
      <c r="S163" s="179">
        <v>0</v>
      </c>
      <c r="T163" s="180">
        <f t="shared" si="33"/>
        <v>0</v>
      </c>
      <c r="AR163" s="13" t="s">
        <v>82</v>
      </c>
      <c r="AT163" s="13" t="s">
        <v>172</v>
      </c>
      <c r="AU163" s="13" t="s">
        <v>22</v>
      </c>
      <c r="AY163" s="13" t="s">
        <v>142</v>
      </c>
      <c r="BE163" s="181">
        <f t="shared" si="34"/>
        <v>0</v>
      </c>
      <c r="BF163" s="181">
        <f t="shared" si="35"/>
        <v>0</v>
      </c>
      <c r="BG163" s="181">
        <f t="shared" si="36"/>
        <v>0</v>
      </c>
      <c r="BH163" s="181">
        <f t="shared" si="37"/>
        <v>0</v>
      </c>
      <c r="BI163" s="181">
        <f t="shared" si="38"/>
        <v>0</v>
      </c>
      <c r="BJ163" s="13" t="s">
        <v>22</v>
      </c>
      <c r="BK163" s="181">
        <f t="shared" si="39"/>
        <v>0</v>
      </c>
      <c r="BL163" s="13" t="s">
        <v>22</v>
      </c>
      <c r="BM163" s="13" t="s">
        <v>414</v>
      </c>
    </row>
    <row r="164" spans="2:65" s="1" customFormat="1" ht="16.5" customHeight="1">
      <c r="B164" s="30"/>
      <c r="C164" s="185" t="s">
        <v>415</v>
      </c>
      <c r="D164" s="185" t="s">
        <v>172</v>
      </c>
      <c r="E164" s="186" t="s">
        <v>416</v>
      </c>
      <c r="F164" s="187" t="s">
        <v>417</v>
      </c>
      <c r="G164" s="188" t="s">
        <v>159</v>
      </c>
      <c r="H164" s="189">
        <v>5</v>
      </c>
      <c r="I164" s="190"/>
      <c r="J164" s="191">
        <f t="shared" si="30"/>
        <v>0</v>
      </c>
      <c r="K164" s="187" t="s">
        <v>20</v>
      </c>
      <c r="L164" s="192"/>
      <c r="M164" s="193" t="s">
        <v>20</v>
      </c>
      <c r="N164" s="194" t="s">
        <v>45</v>
      </c>
      <c r="O164" s="56"/>
      <c r="P164" s="179">
        <f t="shared" si="31"/>
        <v>0</v>
      </c>
      <c r="Q164" s="179">
        <v>0</v>
      </c>
      <c r="R164" s="179">
        <f t="shared" si="32"/>
        <v>0</v>
      </c>
      <c r="S164" s="179">
        <v>0</v>
      </c>
      <c r="T164" s="180">
        <f t="shared" si="33"/>
        <v>0</v>
      </c>
      <c r="AR164" s="13" t="s">
        <v>82</v>
      </c>
      <c r="AT164" s="13" t="s">
        <v>172</v>
      </c>
      <c r="AU164" s="13" t="s">
        <v>22</v>
      </c>
      <c r="AY164" s="13" t="s">
        <v>142</v>
      </c>
      <c r="BE164" s="181">
        <f t="shared" si="34"/>
        <v>0</v>
      </c>
      <c r="BF164" s="181">
        <f t="shared" si="35"/>
        <v>0</v>
      </c>
      <c r="BG164" s="181">
        <f t="shared" si="36"/>
        <v>0</v>
      </c>
      <c r="BH164" s="181">
        <f t="shared" si="37"/>
        <v>0</v>
      </c>
      <c r="BI164" s="181">
        <f t="shared" si="38"/>
        <v>0</v>
      </c>
      <c r="BJ164" s="13" t="s">
        <v>22</v>
      </c>
      <c r="BK164" s="181">
        <f t="shared" si="39"/>
        <v>0</v>
      </c>
      <c r="BL164" s="13" t="s">
        <v>22</v>
      </c>
      <c r="BM164" s="13" t="s">
        <v>418</v>
      </c>
    </row>
    <row r="165" spans="2:65" s="1" customFormat="1" ht="16.5" customHeight="1">
      <c r="B165" s="30"/>
      <c r="C165" s="185" t="s">
        <v>419</v>
      </c>
      <c r="D165" s="185" t="s">
        <v>172</v>
      </c>
      <c r="E165" s="186" t="s">
        <v>420</v>
      </c>
      <c r="F165" s="187" t="s">
        <v>421</v>
      </c>
      <c r="G165" s="188" t="s">
        <v>159</v>
      </c>
      <c r="H165" s="189">
        <v>5</v>
      </c>
      <c r="I165" s="190"/>
      <c r="J165" s="191">
        <f t="shared" si="30"/>
        <v>0</v>
      </c>
      <c r="K165" s="187" t="s">
        <v>20</v>
      </c>
      <c r="L165" s="192"/>
      <c r="M165" s="193" t="s">
        <v>20</v>
      </c>
      <c r="N165" s="194" t="s">
        <v>45</v>
      </c>
      <c r="O165" s="56"/>
      <c r="P165" s="179">
        <f t="shared" si="31"/>
        <v>0</v>
      </c>
      <c r="Q165" s="179">
        <v>0</v>
      </c>
      <c r="R165" s="179">
        <f t="shared" si="32"/>
        <v>0</v>
      </c>
      <c r="S165" s="179">
        <v>0</v>
      </c>
      <c r="T165" s="180">
        <f t="shared" si="33"/>
        <v>0</v>
      </c>
      <c r="AR165" s="13" t="s">
        <v>82</v>
      </c>
      <c r="AT165" s="13" t="s">
        <v>172</v>
      </c>
      <c r="AU165" s="13" t="s">
        <v>22</v>
      </c>
      <c r="AY165" s="13" t="s">
        <v>142</v>
      </c>
      <c r="BE165" s="181">
        <f t="shared" si="34"/>
        <v>0</v>
      </c>
      <c r="BF165" s="181">
        <f t="shared" si="35"/>
        <v>0</v>
      </c>
      <c r="BG165" s="181">
        <f t="shared" si="36"/>
        <v>0</v>
      </c>
      <c r="BH165" s="181">
        <f t="shared" si="37"/>
        <v>0</v>
      </c>
      <c r="BI165" s="181">
        <f t="shared" si="38"/>
        <v>0</v>
      </c>
      <c r="BJ165" s="13" t="s">
        <v>22</v>
      </c>
      <c r="BK165" s="181">
        <f t="shared" si="39"/>
        <v>0</v>
      </c>
      <c r="BL165" s="13" t="s">
        <v>22</v>
      </c>
      <c r="BM165" s="13" t="s">
        <v>422</v>
      </c>
    </row>
    <row r="166" spans="2:65" s="1" customFormat="1" ht="16.5" customHeight="1">
      <c r="B166" s="30"/>
      <c r="C166" s="185" t="s">
        <v>423</v>
      </c>
      <c r="D166" s="185" t="s">
        <v>172</v>
      </c>
      <c r="E166" s="186" t="s">
        <v>424</v>
      </c>
      <c r="F166" s="187" t="s">
        <v>425</v>
      </c>
      <c r="G166" s="188" t="s">
        <v>159</v>
      </c>
      <c r="H166" s="189">
        <v>6</v>
      </c>
      <c r="I166" s="190"/>
      <c r="J166" s="191">
        <f t="shared" si="30"/>
        <v>0</v>
      </c>
      <c r="K166" s="187" t="s">
        <v>20</v>
      </c>
      <c r="L166" s="192"/>
      <c r="M166" s="193" t="s">
        <v>20</v>
      </c>
      <c r="N166" s="194" t="s">
        <v>45</v>
      </c>
      <c r="O166" s="56"/>
      <c r="P166" s="179">
        <f t="shared" si="31"/>
        <v>0</v>
      </c>
      <c r="Q166" s="179">
        <v>0</v>
      </c>
      <c r="R166" s="179">
        <f t="shared" si="32"/>
        <v>0</v>
      </c>
      <c r="S166" s="179">
        <v>0</v>
      </c>
      <c r="T166" s="180">
        <f t="shared" si="33"/>
        <v>0</v>
      </c>
      <c r="AR166" s="13" t="s">
        <v>82</v>
      </c>
      <c r="AT166" s="13" t="s">
        <v>172</v>
      </c>
      <c r="AU166" s="13" t="s">
        <v>22</v>
      </c>
      <c r="AY166" s="13" t="s">
        <v>142</v>
      </c>
      <c r="BE166" s="181">
        <f t="shared" si="34"/>
        <v>0</v>
      </c>
      <c r="BF166" s="181">
        <f t="shared" si="35"/>
        <v>0</v>
      </c>
      <c r="BG166" s="181">
        <f t="shared" si="36"/>
        <v>0</v>
      </c>
      <c r="BH166" s="181">
        <f t="shared" si="37"/>
        <v>0</v>
      </c>
      <c r="BI166" s="181">
        <f t="shared" si="38"/>
        <v>0</v>
      </c>
      <c r="BJ166" s="13" t="s">
        <v>22</v>
      </c>
      <c r="BK166" s="181">
        <f t="shared" si="39"/>
        <v>0</v>
      </c>
      <c r="BL166" s="13" t="s">
        <v>22</v>
      </c>
      <c r="BM166" s="13" t="s">
        <v>426</v>
      </c>
    </row>
    <row r="167" spans="2:65" s="1" customFormat="1" ht="16.5" customHeight="1">
      <c r="B167" s="30"/>
      <c r="C167" s="185" t="s">
        <v>427</v>
      </c>
      <c r="D167" s="185" t="s">
        <v>172</v>
      </c>
      <c r="E167" s="186" t="s">
        <v>428</v>
      </c>
      <c r="F167" s="187" t="s">
        <v>429</v>
      </c>
      <c r="G167" s="188" t="s">
        <v>159</v>
      </c>
      <c r="H167" s="189">
        <v>5</v>
      </c>
      <c r="I167" s="190"/>
      <c r="J167" s="191">
        <f t="shared" si="30"/>
        <v>0</v>
      </c>
      <c r="K167" s="187" t="s">
        <v>20</v>
      </c>
      <c r="L167" s="192"/>
      <c r="M167" s="193" t="s">
        <v>20</v>
      </c>
      <c r="N167" s="194" t="s">
        <v>45</v>
      </c>
      <c r="O167" s="56"/>
      <c r="P167" s="179">
        <f t="shared" si="31"/>
        <v>0</v>
      </c>
      <c r="Q167" s="179">
        <v>0</v>
      </c>
      <c r="R167" s="179">
        <f t="shared" si="32"/>
        <v>0</v>
      </c>
      <c r="S167" s="179">
        <v>0</v>
      </c>
      <c r="T167" s="180">
        <f t="shared" si="33"/>
        <v>0</v>
      </c>
      <c r="AR167" s="13" t="s">
        <v>82</v>
      </c>
      <c r="AT167" s="13" t="s">
        <v>172</v>
      </c>
      <c r="AU167" s="13" t="s">
        <v>22</v>
      </c>
      <c r="AY167" s="13" t="s">
        <v>142</v>
      </c>
      <c r="BE167" s="181">
        <f t="shared" si="34"/>
        <v>0</v>
      </c>
      <c r="BF167" s="181">
        <f t="shared" si="35"/>
        <v>0</v>
      </c>
      <c r="BG167" s="181">
        <f t="shared" si="36"/>
        <v>0</v>
      </c>
      <c r="BH167" s="181">
        <f t="shared" si="37"/>
        <v>0</v>
      </c>
      <c r="BI167" s="181">
        <f t="shared" si="38"/>
        <v>0</v>
      </c>
      <c r="BJ167" s="13" t="s">
        <v>22</v>
      </c>
      <c r="BK167" s="181">
        <f t="shared" si="39"/>
        <v>0</v>
      </c>
      <c r="BL167" s="13" t="s">
        <v>22</v>
      </c>
      <c r="BM167" s="13" t="s">
        <v>430</v>
      </c>
    </row>
    <row r="168" spans="2:65" s="1" customFormat="1" ht="22.5" customHeight="1">
      <c r="B168" s="30"/>
      <c r="C168" s="185" t="s">
        <v>431</v>
      </c>
      <c r="D168" s="185" t="s">
        <v>172</v>
      </c>
      <c r="E168" s="186" t="s">
        <v>432</v>
      </c>
      <c r="F168" s="187" t="s">
        <v>433</v>
      </c>
      <c r="G168" s="188" t="s">
        <v>159</v>
      </c>
      <c r="H168" s="189">
        <v>20</v>
      </c>
      <c r="I168" s="190"/>
      <c r="J168" s="191">
        <f t="shared" si="30"/>
        <v>0</v>
      </c>
      <c r="K168" s="187" t="s">
        <v>147</v>
      </c>
      <c r="L168" s="192"/>
      <c r="M168" s="193" t="s">
        <v>20</v>
      </c>
      <c r="N168" s="194" t="s">
        <v>45</v>
      </c>
      <c r="O168" s="56"/>
      <c r="P168" s="179">
        <f t="shared" si="31"/>
        <v>0</v>
      </c>
      <c r="Q168" s="179">
        <v>0</v>
      </c>
      <c r="R168" s="179">
        <f t="shared" si="32"/>
        <v>0</v>
      </c>
      <c r="S168" s="179">
        <v>0</v>
      </c>
      <c r="T168" s="180">
        <f t="shared" si="33"/>
        <v>0</v>
      </c>
      <c r="AR168" s="13" t="s">
        <v>207</v>
      </c>
      <c r="AT168" s="13" t="s">
        <v>172</v>
      </c>
      <c r="AU168" s="13" t="s">
        <v>22</v>
      </c>
      <c r="AY168" s="13" t="s">
        <v>142</v>
      </c>
      <c r="BE168" s="181">
        <f t="shared" si="34"/>
        <v>0</v>
      </c>
      <c r="BF168" s="181">
        <f t="shared" si="35"/>
        <v>0</v>
      </c>
      <c r="BG168" s="181">
        <f t="shared" si="36"/>
        <v>0</v>
      </c>
      <c r="BH168" s="181">
        <f t="shared" si="37"/>
        <v>0</v>
      </c>
      <c r="BI168" s="181">
        <f t="shared" si="38"/>
        <v>0</v>
      </c>
      <c r="BJ168" s="13" t="s">
        <v>22</v>
      </c>
      <c r="BK168" s="181">
        <f t="shared" si="39"/>
        <v>0</v>
      </c>
      <c r="BL168" s="13" t="s">
        <v>207</v>
      </c>
      <c r="BM168" s="13" t="s">
        <v>434</v>
      </c>
    </row>
    <row r="169" spans="2:65" s="1" customFormat="1" ht="22.5" customHeight="1">
      <c r="B169" s="30"/>
      <c r="C169" s="185" t="s">
        <v>435</v>
      </c>
      <c r="D169" s="185" t="s">
        <v>172</v>
      </c>
      <c r="E169" s="186" t="s">
        <v>436</v>
      </c>
      <c r="F169" s="187" t="s">
        <v>437</v>
      </c>
      <c r="G169" s="188" t="s">
        <v>159</v>
      </c>
      <c r="H169" s="189">
        <v>1</v>
      </c>
      <c r="I169" s="190"/>
      <c r="J169" s="191">
        <f t="shared" si="30"/>
        <v>0</v>
      </c>
      <c r="K169" s="187" t="s">
        <v>147</v>
      </c>
      <c r="L169" s="192"/>
      <c r="M169" s="193" t="s">
        <v>20</v>
      </c>
      <c r="N169" s="194" t="s">
        <v>45</v>
      </c>
      <c r="O169" s="56"/>
      <c r="P169" s="179">
        <f t="shared" si="31"/>
        <v>0</v>
      </c>
      <c r="Q169" s="179">
        <v>0</v>
      </c>
      <c r="R169" s="179">
        <f t="shared" si="32"/>
        <v>0</v>
      </c>
      <c r="S169" s="179">
        <v>0</v>
      </c>
      <c r="T169" s="180">
        <f t="shared" si="33"/>
        <v>0</v>
      </c>
      <c r="AR169" s="13" t="s">
        <v>207</v>
      </c>
      <c r="AT169" s="13" t="s">
        <v>172</v>
      </c>
      <c r="AU169" s="13" t="s">
        <v>22</v>
      </c>
      <c r="AY169" s="13" t="s">
        <v>142</v>
      </c>
      <c r="BE169" s="181">
        <f t="shared" si="34"/>
        <v>0</v>
      </c>
      <c r="BF169" s="181">
        <f t="shared" si="35"/>
        <v>0</v>
      </c>
      <c r="BG169" s="181">
        <f t="shared" si="36"/>
        <v>0</v>
      </c>
      <c r="BH169" s="181">
        <f t="shared" si="37"/>
        <v>0</v>
      </c>
      <c r="BI169" s="181">
        <f t="shared" si="38"/>
        <v>0</v>
      </c>
      <c r="BJ169" s="13" t="s">
        <v>22</v>
      </c>
      <c r="BK169" s="181">
        <f t="shared" si="39"/>
        <v>0</v>
      </c>
      <c r="BL169" s="13" t="s">
        <v>207</v>
      </c>
      <c r="BM169" s="13" t="s">
        <v>438</v>
      </c>
    </row>
    <row r="170" spans="2:65" s="1" customFormat="1" ht="16.5" customHeight="1">
      <c r="B170" s="30"/>
      <c r="C170" s="170" t="s">
        <v>439</v>
      </c>
      <c r="D170" s="170" t="s">
        <v>143</v>
      </c>
      <c r="E170" s="171" t="s">
        <v>440</v>
      </c>
      <c r="F170" s="172" t="s">
        <v>441</v>
      </c>
      <c r="G170" s="173" t="s">
        <v>159</v>
      </c>
      <c r="H170" s="174">
        <v>1</v>
      </c>
      <c r="I170" s="175"/>
      <c r="J170" s="176">
        <f t="shared" si="30"/>
        <v>0</v>
      </c>
      <c r="K170" s="172" t="s">
        <v>147</v>
      </c>
      <c r="L170" s="34"/>
      <c r="M170" s="177" t="s">
        <v>20</v>
      </c>
      <c r="N170" s="178" t="s">
        <v>45</v>
      </c>
      <c r="O170" s="56"/>
      <c r="P170" s="179">
        <f t="shared" si="31"/>
        <v>0</v>
      </c>
      <c r="Q170" s="179">
        <v>0</v>
      </c>
      <c r="R170" s="179">
        <f t="shared" si="32"/>
        <v>0</v>
      </c>
      <c r="S170" s="179">
        <v>0</v>
      </c>
      <c r="T170" s="180">
        <f t="shared" si="33"/>
        <v>0</v>
      </c>
      <c r="AR170" s="13" t="s">
        <v>22</v>
      </c>
      <c r="AT170" s="13" t="s">
        <v>143</v>
      </c>
      <c r="AU170" s="13" t="s">
        <v>22</v>
      </c>
      <c r="AY170" s="13" t="s">
        <v>142</v>
      </c>
      <c r="BE170" s="181">
        <f t="shared" si="34"/>
        <v>0</v>
      </c>
      <c r="BF170" s="181">
        <f t="shared" si="35"/>
        <v>0</v>
      </c>
      <c r="BG170" s="181">
        <f t="shared" si="36"/>
        <v>0</v>
      </c>
      <c r="BH170" s="181">
        <f t="shared" si="37"/>
        <v>0</v>
      </c>
      <c r="BI170" s="181">
        <f t="shared" si="38"/>
        <v>0</v>
      </c>
      <c r="BJ170" s="13" t="s">
        <v>22</v>
      </c>
      <c r="BK170" s="181">
        <f t="shared" si="39"/>
        <v>0</v>
      </c>
      <c r="BL170" s="13" t="s">
        <v>22</v>
      </c>
      <c r="BM170" s="13" t="s">
        <v>442</v>
      </c>
    </row>
    <row r="171" spans="2:65" s="1" customFormat="1" ht="16.5" customHeight="1">
      <c r="B171" s="30"/>
      <c r="C171" s="185" t="s">
        <v>443</v>
      </c>
      <c r="D171" s="185" t="s">
        <v>172</v>
      </c>
      <c r="E171" s="186" t="s">
        <v>444</v>
      </c>
      <c r="F171" s="187" t="s">
        <v>445</v>
      </c>
      <c r="G171" s="188" t="s">
        <v>159</v>
      </c>
      <c r="H171" s="189">
        <v>1</v>
      </c>
      <c r="I171" s="190"/>
      <c r="J171" s="191">
        <f t="shared" si="30"/>
        <v>0</v>
      </c>
      <c r="K171" s="187" t="s">
        <v>20</v>
      </c>
      <c r="L171" s="192"/>
      <c r="M171" s="193" t="s">
        <v>20</v>
      </c>
      <c r="N171" s="194" t="s">
        <v>45</v>
      </c>
      <c r="O171" s="56"/>
      <c r="P171" s="179">
        <f t="shared" si="31"/>
        <v>0</v>
      </c>
      <c r="Q171" s="179">
        <v>0</v>
      </c>
      <c r="R171" s="179">
        <f t="shared" si="32"/>
        <v>0</v>
      </c>
      <c r="S171" s="179">
        <v>0</v>
      </c>
      <c r="T171" s="180">
        <f t="shared" si="33"/>
        <v>0</v>
      </c>
      <c r="AR171" s="13" t="s">
        <v>207</v>
      </c>
      <c r="AT171" s="13" t="s">
        <v>172</v>
      </c>
      <c r="AU171" s="13" t="s">
        <v>22</v>
      </c>
      <c r="AY171" s="13" t="s">
        <v>142</v>
      </c>
      <c r="BE171" s="181">
        <f t="shared" si="34"/>
        <v>0</v>
      </c>
      <c r="BF171" s="181">
        <f t="shared" si="35"/>
        <v>0</v>
      </c>
      <c r="BG171" s="181">
        <f t="shared" si="36"/>
        <v>0</v>
      </c>
      <c r="BH171" s="181">
        <f t="shared" si="37"/>
        <v>0</v>
      </c>
      <c r="BI171" s="181">
        <f t="shared" si="38"/>
        <v>0</v>
      </c>
      <c r="BJ171" s="13" t="s">
        <v>22</v>
      </c>
      <c r="BK171" s="181">
        <f t="shared" si="39"/>
        <v>0</v>
      </c>
      <c r="BL171" s="13" t="s">
        <v>207</v>
      </c>
      <c r="BM171" s="13" t="s">
        <v>446</v>
      </c>
    </row>
    <row r="172" spans="2:65" s="1" customFormat="1" ht="22.5" customHeight="1">
      <c r="B172" s="30"/>
      <c r="C172" s="170" t="s">
        <v>447</v>
      </c>
      <c r="D172" s="170" t="s">
        <v>143</v>
      </c>
      <c r="E172" s="171" t="s">
        <v>448</v>
      </c>
      <c r="F172" s="172" t="s">
        <v>449</v>
      </c>
      <c r="G172" s="173" t="s">
        <v>159</v>
      </c>
      <c r="H172" s="174">
        <v>20</v>
      </c>
      <c r="I172" s="175"/>
      <c r="J172" s="176">
        <f t="shared" si="30"/>
        <v>0</v>
      </c>
      <c r="K172" s="172" t="s">
        <v>147</v>
      </c>
      <c r="L172" s="34"/>
      <c r="M172" s="177" t="s">
        <v>20</v>
      </c>
      <c r="N172" s="178" t="s">
        <v>45</v>
      </c>
      <c r="O172" s="56"/>
      <c r="P172" s="179">
        <f t="shared" si="31"/>
        <v>0</v>
      </c>
      <c r="Q172" s="179">
        <v>0</v>
      </c>
      <c r="R172" s="179">
        <f t="shared" si="32"/>
        <v>0</v>
      </c>
      <c r="S172" s="179">
        <v>0</v>
      </c>
      <c r="T172" s="180">
        <f t="shared" si="33"/>
        <v>0</v>
      </c>
      <c r="AR172" s="13" t="s">
        <v>22</v>
      </c>
      <c r="AT172" s="13" t="s">
        <v>143</v>
      </c>
      <c r="AU172" s="13" t="s">
        <v>22</v>
      </c>
      <c r="AY172" s="13" t="s">
        <v>142</v>
      </c>
      <c r="BE172" s="181">
        <f t="shared" si="34"/>
        <v>0</v>
      </c>
      <c r="BF172" s="181">
        <f t="shared" si="35"/>
        <v>0</v>
      </c>
      <c r="BG172" s="181">
        <f t="shared" si="36"/>
        <v>0</v>
      </c>
      <c r="BH172" s="181">
        <f t="shared" si="37"/>
        <v>0</v>
      </c>
      <c r="BI172" s="181">
        <f t="shared" si="38"/>
        <v>0</v>
      </c>
      <c r="BJ172" s="13" t="s">
        <v>22</v>
      </c>
      <c r="BK172" s="181">
        <f t="shared" si="39"/>
        <v>0</v>
      </c>
      <c r="BL172" s="13" t="s">
        <v>22</v>
      </c>
      <c r="BM172" s="13" t="s">
        <v>450</v>
      </c>
    </row>
    <row r="173" spans="2:65" s="1" customFormat="1" ht="16.5" customHeight="1">
      <c r="B173" s="30"/>
      <c r="C173" s="170" t="s">
        <v>451</v>
      </c>
      <c r="D173" s="170" t="s">
        <v>143</v>
      </c>
      <c r="E173" s="171" t="s">
        <v>452</v>
      </c>
      <c r="F173" s="172" t="s">
        <v>453</v>
      </c>
      <c r="G173" s="173" t="s">
        <v>159</v>
      </c>
      <c r="H173" s="174">
        <v>20</v>
      </c>
      <c r="I173" s="175"/>
      <c r="J173" s="176">
        <f t="shared" si="30"/>
        <v>0</v>
      </c>
      <c r="K173" s="172" t="s">
        <v>147</v>
      </c>
      <c r="L173" s="34"/>
      <c r="M173" s="177" t="s">
        <v>20</v>
      </c>
      <c r="N173" s="178" t="s">
        <v>45</v>
      </c>
      <c r="O173" s="56"/>
      <c r="P173" s="179">
        <f t="shared" si="31"/>
        <v>0</v>
      </c>
      <c r="Q173" s="179">
        <v>0</v>
      </c>
      <c r="R173" s="179">
        <f t="shared" si="32"/>
        <v>0</v>
      </c>
      <c r="S173" s="179">
        <v>0</v>
      </c>
      <c r="T173" s="180">
        <f t="shared" si="33"/>
        <v>0</v>
      </c>
      <c r="AR173" s="13" t="s">
        <v>22</v>
      </c>
      <c r="AT173" s="13" t="s">
        <v>143</v>
      </c>
      <c r="AU173" s="13" t="s">
        <v>22</v>
      </c>
      <c r="AY173" s="13" t="s">
        <v>142</v>
      </c>
      <c r="BE173" s="181">
        <f t="shared" si="34"/>
        <v>0</v>
      </c>
      <c r="BF173" s="181">
        <f t="shared" si="35"/>
        <v>0</v>
      </c>
      <c r="BG173" s="181">
        <f t="shared" si="36"/>
        <v>0</v>
      </c>
      <c r="BH173" s="181">
        <f t="shared" si="37"/>
        <v>0</v>
      </c>
      <c r="BI173" s="181">
        <f t="shared" si="38"/>
        <v>0</v>
      </c>
      <c r="BJ173" s="13" t="s">
        <v>22</v>
      </c>
      <c r="BK173" s="181">
        <f t="shared" si="39"/>
        <v>0</v>
      </c>
      <c r="BL173" s="13" t="s">
        <v>22</v>
      </c>
      <c r="BM173" s="13" t="s">
        <v>454</v>
      </c>
    </row>
    <row r="174" spans="2:65" s="1" customFormat="1" ht="22.5" customHeight="1">
      <c r="B174" s="30"/>
      <c r="C174" s="170" t="s">
        <v>455</v>
      </c>
      <c r="D174" s="170" t="s">
        <v>143</v>
      </c>
      <c r="E174" s="171" t="s">
        <v>456</v>
      </c>
      <c r="F174" s="172" t="s">
        <v>457</v>
      </c>
      <c r="G174" s="173" t="s">
        <v>159</v>
      </c>
      <c r="H174" s="174">
        <v>1</v>
      </c>
      <c r="I174" s="175"/>
      <c r="J174" s="176">
        <f t="shared" si="30"/>
        <v>0</v>
      </c>
      <c r="K174" s="172" t="s">
        <v>20</v>
      </c>
      <c r="L174" s="34"/>
      <c r="M174" s="177" t="s">
        <v>20</v>
      </c>
      <c r="N174" s="178" t="s">
        <v>45</v>
      </c>
      <c r="O174" s="56"/>
      <c r="P174" s="179">
        <f t="shared" si="31"/>
        <v>0</v>
      </c>
      <c r="Q174" s="179">
        <v>0</v>
      </c>
      <c r="R174" s="179">
        <f t="shared" si="32"/>
        <v>0</v>
      </c>
      <c r="S174" s="179">
        <v>0</v>
      </c>
      <c r="T174" s="180">
        <f t="shared" si="33"/>
        <v>0</v>
      </c>
      <c r="AR174" s="13" t="s">
        <v>22</v>
      </c>
      <c r="AT174" s="13" t="s">
        <v>143</v>
      </c>
      <c r="AU174" s="13" t="s">
        <v>22</v>
      </c>
      <c r="AY174" s="13" t="s">
        <v>142</v>
      </c>
      <c r="BE174" s="181">
        <f t="shared" si="34"/>
        <v>0</v>
      </c>
      <c r="BF174" s="181">
        <f t="shared" si="35"/>
        <v>0</v>
      </c>
      <c r="BG174" s="181">
        <f t="shared" si="36"/>
        <v>0</v>
      </c>
      <c r="BH174" s="181">
        <f t="shared" si="37"/>
        <v>0</v>
      </c>
      <c r="BI174" s="181">
        <f t="shared" si="38"/>
        <v>0</v>
      </c>
      <c r="BJ174" s="13" t="s">
        <v>22</v>
      </c>
      <c r="BK174" s="181">
        <f t="shared" si="39"/>
        <v>0</v>
      </c>
      <c r="BL174" s="13" t="s">
        <v>22</v>
      </c>
      <c r="BM174" s="13" t="s">
        <v>458</v>
      </c>
    </row>
    <row r="175" spans="2:65" s="1" customFormat="1" ht="16.5" customHeight="1">
      <c r="B175" s="30"/>
      <c r="C175" s="170" t="s">
        <v>459</v>
      </c>
      <c r="D175" s="170" t="s">
        <v>143</v>
      </c>
      <c r="E175" s="171" t="s">
        <v>460</v>
      </c>
      <c r="F175" s="172" t="s">
        <v>461</v>
      </c>
      <c r="G175" s="173" t="s">
        <v>159</v>
      </c>
      <c r="H175" s="174">
        <v>1</v>
      </c>
      <c r="I175" s="175"/>
      <c r="J175" s="176">
        <f t="shared" si="30"/>
        <v>0</v>
      </c>
      <c r="K175" s="172" t="s">
        <v>147</v>
      </c>
      <c r="L175" s="34"/>
      <c r="M175" s="177" t="s">
        <v>20</v>
      </c>
      <c r="N175" s="178" t="s">
        <v>45</v>
      </c>
      <c r="O175" s="56"/>
      <c r="P175" s="179">
        <f t="shared" si="31"/>
        <v>0</v>
      </c>
      <c r="Q175" s="179">
        <v>0</v>
      </c>
      <c r="R175" s="179">
        <f t="shared" si="32"/>
        <v>0</v>
      </c>
      <c r="S175" s="179">
        <v>0</v>
      </c>
      <c r="T175" s="180">
        <f t="shared" si="33"/>
        <v>0</v>
      </c>
      <c r="AR175" s="13" t="s">
        <v>22</v>
      </c>
      <c r="AT175" s="13" t="s">
        <v>143</v>
      </c>
      <c r="AU175" s="13" t="s">
        <v>22</v>
      </c>
      <c r="AY175" s="13" t="s">
        <v>142</v>
      </c>
      <c r="BE175" s="181">
        <f t="shared" si="34"/>
        <v>0</v>
      </c>
      <c r="BF175" s="181">
        <f t="shared" si="35"/>
        <v>0</v>
      </c>
      <c r="BG175" s="181">
        <f t="shared" si="36"/>
        <v>0</v>
      </c>
      <c r="BH175" s="181">
        <f t="shared" si="37"/>
        <v>0</v>
      </c>
      <c r="BI175" s="181">
        <f t="shared" si="38"/>
        <v>0</v>
      </c>
      <c r="BJ175" s="13" t="s">
        <v>22</v>
      </c>
      <c r="BK175" s="181">
        <f t="shared" si="39"/>
        <v>0</v>
      </c>
      <c r="BL175" s="13" t="s">
        <v>22</v>
      </c>
      <c r="BM175" s="13" t="s">
        <v>462</v>
      </c>
    </row>
    <row r="176" spans="2:65" s="1" customFormat="1" ht="22.5" customHeight="1">
      <c r="B176" s="30"/>
      <c r="C176" s="170" t="s">
        <v>463</v>
      </c>
      <c r="D176" s="170" t="s">
        <v>143</v>
      </c>
      <c r="E176" s="171" t="s">
        <v>464</v>
      </c>
      <c r="F176" s="172" t="s">
        <v>465</v>
      </c>
      <c r="G176" s="173" t="s">
        <v>159</v>
      </c>
      <c r="H176" s="174">
        <v>1</v>
      </c>
      <c r="I176" s="175"/>
      <c r="J176" s="176">
        <f t="shared" si="30"/>
        <v>0</v>
      </c>
      <c r="K176" s="172" t="s">
        <v>147</v>
      </c>
      <c r="L176" s="34"/>
      <c r="M176" s="177" t="s">
        <v>20</v>
      </c>
      <c r="N176" s="178" t="s">
        <v>45</v>
      </c>
      <c r="O176" s="56"/>
      <c r="P176" s="179">
        <f t="shared" si="31"/>
        <v>0</v>
      </c>
      <c r="Q176" s="179">
        <v>0</v>
      </c>
      <c r="R176" s="179">
        <f t="shared" si="32"/>
        <v>0</v>
      </c>
      <c r="S176" s="179">
        <v>0</v>
      </c>
      <c r="T176" s="180">
        <f t="shared" si="33"/>
        <v>0</v>
      </c>
      <c r="AR176" s="13" t="s">
        <v>22</v>
      </c>
      <c r="AT176" s="13" t="s">
        <v>143</v>
      </c>
      <c r="AU176" s="13" t="s">
        <v>22</v>
      </c>
      <c r="AY176" s="13" t="s">
        <v>142</v>
      </c>
      <c r="BE176" s="181">
        <f t="shared" si="34"/>
        <v>0</v>
      </c>
      <c r="BF176" s="181">
        <f t="shared" si="35"/>
        <v>0</v>
      </c>
      <c r="BG176" s="181">
        <f t="shared" si="36"/>
        <v>0</v>
      </c>
      <c r="BH176" s="181">
        <f t="shared" si="37"/>
        <v>0</v>
      </c>
      <c r="BI176" s="181">
        <f t="shared" si="38"/>
        <v>0</v>
      </c>
      <c r="BJ176" s="13" t="s">
        <v>22</v>
      </c>
      <c r="BK176" s="181">
        <f t="shared" si="39"/>
        <v>0</v>
      </c>
      <c r="BL176" s="13" t="s">
        <v>22</v>
      </c>
      <c r="BM176" s="13" t="s">
        <v>466</v>
      </c>
    </row>
    <row r="177" spans="2:65" s="1" customFormat="1" ht="16.5" customHeight="1">
      <c r="B177" s="30"/>
      <c r="C177" s="185" t="s">
        <v>467</v>
      </c>
      <c r="D177" s="185" t="s">
        <v>172</v>
      </c>
      <c r="E177" s="186" t="s">
        <v>468</v>
      </c>
      <c r="F177" s="187" t="s">
        <v>469</v>
      </c>
      <c r="G177" s="188" t="s">
        <v>159</v>
      </c>
      <c r="H177" s="189">
        <v>1</v>
      </c>
      <c r="I177" s="190"/>
      <c r="J177" s="191">
        <f t="shared" si="30"/>
        <v>0</v>
      </c>
      <c r="K177" s="187" t="s">
        <v>147</v>
      </c>
      <c r="L177" s="192"/>
      <c r="M177" s="193" t="s">
        <v>20</v>
      </c>
      <c r="N177" s="194" t="s">
        <v>45</v>
      </c>
      <c r="O177" s="56"/>
      <c r="P177" s="179">
        <f t="shared" si="31"/>
        <v>0</v>
      </c>
      <c r="Q177" s="179">
        <v>0</v>
      </c>
      <c r="R177" s="179">
        <f t="shared" si="32"/>
        <v>0</v>
      </c>
      <c r="S177" s="179">
        <v>0</v>
      </c>
      <c r="T177" s="180">
        <f t="shared" si="33"/>
        <v>0</v>
      </c>
      <c r="AR177" s="13" t="s">
        <v>207</v>
      </c>
      <c r="AT177" s="13" t="s">
        <v>172</v>
      </c>
      <c r="AU177" s="13" t="s">
        <v>22</v>
      </c>
      <c r="AY177" s="13" t="s">
        <v>142</v>
      </c>
      <c r="BE177" s="181">
        <f t="shared" si="34"/>
        <v>0</v>
      </c>
      <c r="BF177" s="181">
        <f t="shared" si="35"/>
        <v>0</v>
      </c>
      <c r="BG177" s="181">
        <f t="shared" si="36"/>
        <v>0</v>
      </c>
      <c r="BH177" s="181">
        <f t="shared" si="37"/>
        <v>0</v>
      </c>
      <c r="BI177" s="181">
        <f t="shared" si="38"/>
        <v>0</v>
      </c>
      <c r="BJ177" s="13" t="s">
        <v>22</v>
      </c>
      <c r="BK177" s="181">
        <f t="shared" si="39"/>
        <v>0</v>
      </c>
      <c r="BL177" s="13" t="s">
        <v>207</v>
      </c>
      <c r="BM177" s="13" t="s">
        <v>470</v>
      </c>
    </row>
    <row r="178" spans="2:65" s="1" customFormat="1" ht="22.5" customHeight="1">
      <c r="B178" s="30"/>
      <c r="C178" s="170" t="s">
        <v>471</v>
      </c>
      <c r="D178" s="170" t="s">
        <v>143</v>
      </c>
      <c r="E178" s="171" t="s">
        <v>472</v>
      </c>
      <c r="F178" s="172" t="s">
        <v>473</v>
      </c>
      <c r="G178" s="173" t="s">
        <v>159</v>
      </c>
      <c r="H178" s="174">
        <v>3</v>
      </c>
      <c r="I178" s="175"/>
      <c r="J178" s="176">
        <f t="shared" si="30"/>
        <v>0</v>
      </c>
      <c r="K178" s="172" t="s">
        <v>147</v>
      </c>
      <c r="L178" s="34"/>
      <c r="M178" s="177" t="s">
        <v>20</v>
      </c>
      <c r="N178" s="178" t="s">
        <v>45</v>
      </c>
      <c r="O178" s="56"/>
      <c r="P178" s="179">
        <f t="shared" si="31"/>
        <v>0</v>
      </c>
      <c r="Q178" s="179">
        <v>0</v>
      </c>
      <c r="R178" s="179">
        <f t="shared" si="32"/>
        <v>0</v>
      </c>
      <c r="S178" s="179">
        <v>0</v>
      </c>
      <c r="T178" s="180">
        <f t="shared" si="33"/>
        <v>0</v>
      </c>
      <c r="AR178" s="13" t="s">
        <v>22</v>
      </c>
      <c r="AT178" s="13" t="s">
        <v>143</v>
      </c>
      <c r="AU178" s="13" t="s">
        <v>22</v>
      </c>
      <c r="AY178" s="13" t="s">
        <v>142</v>
      </c>
      <c r="BE178" s="181">
        <f t="shared" si="34"/>
        <v>0</v>
      </c>
      <c r="BF178" s="181">
        <f t="shared" si="35"/>
        <v>0</v>
      </c>
      <c r="BG178" s="181">
        <f t="shared" si="36"/>
        <v>0</v>
      </c>
      <c r="BH178" s="181">
        <f t="shared" si="37"/>
        <v>0</v>
      </c>
      <c r="BI178" s="181">
        <f t="shared" si="38"/>
        <v>0</v>
      </c>
      <c r="BJ178" s="13" t="s">
        <v>22</v>
      </c>
      <c r="BK178" s="181">
        <f t="shared" si="39"/>
        <v>0</v>
      </c>
      <c r="BL178" s="13" t="s">
        <v>22</v>
      </c>
      <c r="BM178" s="13" t="s">
        <v>474</v>
      </c>
    </row>
    <row r="179" spans="2:65" s="1" customFormat="1" ht="16.5" customHeight="1">
      <c r="B179" s="30"/>
      <c r="C179" s="185" t="s">
        <v>475</v>
      </c>
      <c r="D179" s="185" t="s">
        <v>172</v>
      </c>
      <c r="E179" s="186" t="s">
        <v>476</v>
      </c>
      <c r="F179" s="187" t="s">
        <v>477</v>
      </c>
      <c r="G179" s="188" t="s">
        <v>159</v>
      </c>
      <c r="H179" s="189">
        <v>1</v>
      </c>
      <c r="I179" s="190"/>
      <c r="J179" s="191">
        <f t="shared" si="30"/>
        <v>0</v>
      </c>
      <c r="K179" s="187" t="s">
        <v>147</v>
      </c>
      <c r="L179" s="192"/>
      <c r="M179" s="193" t="s">
        <v>20</v>
      </c>
      <c r="N179" s="194" t="s">
        <v>45</v>
      </c>
      <c r="O179" s="56"/>
      <c r="P179" s="179">
        <f t="shared" si="31"/>
        <v>0</v>
      </c>
      <c r="Q179" s="179">
        <v>0</v>
      </c>
      <c r="R179" s="179">
        <f t="shared" si="32"/>
        <v>0</v>
      </c>
      <c r="S179" s="179">
        <v>0</v>
      </c>
      <c r="T179" s="180">
        <f t="shared" si="33"/>
        <v>0</v>
      </c>
      <c r="AR179" s="13" t="s">
        <v>207</v>
      </c>
      <c r="AT179" s="13" t="s">
        <v>172</v>
      </c>
      <c r="AU179" s="13" t="s">
        <v>22</v>
      </c>
      <c r="AY179" s="13" t="s">
        <v>142</v>
      </c>
      <c r="BE179" s="181">
        <f t="shared" si="34"/>
        <v>0</v>
      </c>
      <c r="BF179" s="181">
        <f t="shared" si="35"/>
        <v>0</v>
      </c>
      <c r="BG179" s="181">
        <f t="shared" si="36"/>
        <v>0</v>
      </c>
      <c r="BH179" s="181">
        <f t="shared" si="37"/>
        <v>0</v>
      </c>
      <c r="BI179" s="181">
        <f t="shared" si="38"/>
        <v>0</v>
      </c>
      <c r="BJ179" s="13" t="s">
        <v>22</v>
      </c>
      <c r="BK179" s="181">
        <f t="shared" si="39"/>
        <v>0</v>
      </c>
      <c r="BL179" s="13" t="s">
        <v>207</v>
      </c>
      <c r="BM179" s="13" t="s">
        <v>478</v>
      </c>
    </row>
    <row r="180" spans="2:65" s="1" customFormat="1" ht="16.5" customHeight="1">
      <c r="B180" s="30"/>
      <c r="C180" s="185" t="s">
        <v>479</v>
      </c>
      <c r="D180" s="185" t="s">
        <v>172</v>
      </c>
      <c r="E180" s="186" t="s">
        <v>480</v>
      </c>
      <c r="F180" s="187" t="s">
        <v>481</v>
      </c>
      <c r="G180" s="188" t="s">
        <v>159</v>
      </c>
      <c r="H180" s="189">
        <v>2</v>
      </c>
      <c r="I180" s="190"/>
      <c r="J180" s="191">
        <f t="shared" si="30"/>
        <v>0</v>
      </c>
      <c r="K180" s="187" t="s">
        <v>147</v>
      </c>
      <c r="L180" s="192"/>
      <c r="M180" s="193" t="s">
        <v>20</v>
      </c>
      <c r="N180" s="194" t="s">
        <v>45</v>
      </c>
      <c r="O180" s="56"/>
      <c r="P180" s="179">
        <f t="shared" si="31"/>
        <v>0</v>
      </c>
      <c r="Q180" s="179">
        <v>0</v>
      </c>
      <c r="R180" s="179">
        <f t="shared" si="32"/>
        <v>0</v>
      </c>
      <c r="S180" s="179">
        <v>0</v>
      </c>
      <c r="T180" s="180">
        <f t="shared" si="33"/>
        <v>0</v>
      </c>
      <c r="AR180" s="13" t="s">
        <v>207</v>
      </c>
      <c r="AT180" s="13" t="s">
        <v>172</v>
      </c>
      <c r="AU180" s="13" t="s">
        <v>22</v>
      </c>
      <c r="AY180" s="13" t="s">
        <v>142</v>
      </c>
      <c r="BE180" s="181">
        <f t="shared" si="34"/>
        <v>0</v>
      </c>
      <c r="BF180" s="181">
        <f t="shared" si="35"/>
        <v>0</v>
      </c>
      <c r="BG180" s="181">
        <f t="shared" si="36"/>
        <v>0</v>
      </c>
      <c r="BH180" s="181">
        <f t="shared" si="37"/>
        <v>0</v>
      </c>
      <c r="BI180" s="181">
        <f t="shared" si="38"/>
        <v>0</v>
      </c>
      <c r="BJ180" s="13" t="s">
        <v>22</v>
      </c>
      <c r="BK180" s="181">
        <f t="shared" si="39"/>
        <v>0</v>
      </c>
      <c r="BL180" s="13" t="s">
        <v>207</v>
      </c>
      <c r="BM180" s="13" t="s">
        <v>482</v>
      </c>
    </row>
    <row r="181" spans="2:65" s="1" customFormat="1" ht="22.5" customHeight="1">
      <c r="B181" s="30"/>
      <c r="C181" s="170" t="s">
        <v>483</v>
      </c>
      <c r="D181" s="170" t="s">
        <v>143</v>
      </c>
      <c r="E181" s="171" t="s">
        <v>484</v>
      </c>
      <c r="F181" s="172" t="s">
        <v>485</v>
      </c>
      <c r="G181" s="173" t="s">
        <v>159</v>
      </c>
      <c r="H181" s="174">
        <v>3</v>
      </c>
      <c r="I181" s="175"/>
      <c r="J181" s="176">
        <f t="shared" si="30"/>
        <v>0</v>
      </c>
      <c r="K181" s="172" t="s">
        <v>20</v>
      </c>
      <c r="L181" s="34"/>
      <c r="M181" s="177" t="s">
        <v>20</v>
      </c>
      <c r="N181" s="178" t="s">
        <v>45</v>
      </c>
      <c r="O181" s="56"/>
      <c r="P181" s="179">
        <f t="shared" si="31"/>
        <v>0</v>
      </c>
      <c r="Q181" s="179">
        <v>0</v>
      </c>
      <c r="R181" s="179">
        <f t="shared" si="32"/>
        <v>0</v>
      </c>
      <c r="S181" s="179">
        <v>0</v>
      </c>
      <c r="T181" s="180">
        <f t="shared" si="33"/>
        <v>0</v>
      </c>
      <c r="AR181" s="13" t="s">
        <v>22</v>
      </c>
      <c r="AT181" s="13" t="s">
        <v>143</v>
      </c>
      <c r="AU181" s="13" t="s">
        <v>22</v>
      </c>
      <c r="AY181" s="13" t="s">
        <v>142</v>
      </c>
      <c r="BE181" s="181">
        <f t="shared" si="34"/>
        <v>0</v>
      </c>
      <c r="BF181" s="181">
        <f t="shared" si="35"/>
        <v>0</v>
      </c>
      <c r="BG181" s="181">
        <f t="shared" si="36"/>
        <v>0</v>
      </c>
      <c r="BH181" s="181">
        <f t="shared" si="37"/>
        <v>0</v>
      </c>
      <c r="BI181" s="181">
        <f t="shared" si="38"/>
        <v>0</v>
      </c>
      <c r="BJ181" s="13" t="s">
        <v>22</v>
      </c>
      <c r="BK181" s="181">
        <f t="shared" si="39"/>
        <v>0</v>
      </c>
      <c r="BL181" s="13" t="s">
        <v>22</v>
      </c>
      <c r="BM181" s="13" t="s">
        <v>486</v>
      </c>
    </row>
    <row r="182" spans="2:65" s="1" customFormat="1" ht="16.5" customHeight="1">
      <c r="B182" s="30"/>
      <c r="C182" s="185" t="s">
        <v>487</v>
      </c>
      <c r="D182" s="185" t="s">
        <v>172</v>
      </c>
      <c r="E182" s="186" t="s">
        <v>488</v>
      </c>
      <c r="F182" s="187" t="s">
        <v>489</v>
      </c>
      <c r="G182" s="188" t="s">
        <v>159</v>
      </c>
      <c r="H182" s="189">
        <v>3</v>
      </c>
      <c r="I182" s="190"/>
      <c r="J182" s="191">
        <f t="shared" si="30"/>
        <v>0</v>
      </c>
      <c r="K182" s="187" t="s">
        <v>20</v>
      </c>
      <c r="L182" s="192"/>
      <c r="M182" s="193" t="s">
        <v>20</v>
      </c>
      <c r="N182" s="194" t="s">
        <v>45</v>
      </c>
      <c r="O182" s="56"/>
      <c r="P182" s="179">
        <f t="shared" si="31"/>
        <v>0</v>
      </c>
      <c r="Q182" s="179">
        <v>0</v>
      </c>
      <c r="R182" s="179">
        <f t="shared" si="32"/>
        <v>0</v>
      </c>
      <c r="S182" s="179">
        <v>0</v>
      </c>
      <c r="T182" s="180">
        <f t="shared" si="33"/>
        <v>0</v>
      </c>
      <c r="AR182" s="13" t="s">
        <v>207</v>
      </c>
      <c r="AT182" s="13" t="s">
        <v>172</v>
      </c>
      <c r="AU182" s="13" t="s">
        <v>22</v>
      </c>
      <c r="AY182" s="13" t="s">
        <v>142</v>
      </c>
      <c r="BE182" s="181">
        <f t="shared" si="34"/>
        <v>0</v>
      </c>
      <c r="BF182" s="181">
        <f t="shared" si="35"/>
        <v>0</v>
      </c>
      <c r="BG182" s="181">
        <f t="shared" si="36"/>
        <v>0</v>
      </c>
      <c r="BH182" s="181">
        <f t="shared" si="37"/>
        <v>0</v>
      </c>
      <c r="BI182" s="181">
        <f t="shared" si="38"/>
        <v>0</v>
      </c>
      <c r="BJ182" s="13" t="s">
        <v>22</v>
      </c>
      <c r="BK182" s="181">
        <f t="shared" si="39"/>
        <v>0</v>
      </c>
      <c r="BL182" s="13" t="s">
        <v>207</v>
      </c>
      <c r="BM182" s="13" t="s">
        <v>490</v>
      </c>
    </row>
    <row r="183" spans="2:65" s="1" customFormat="1" ht="16.5" customHeight="1">
      <c r="B183" s="30"/>
      <c r="C183" s="170" t="s">
        <v>491</v>
      </c>
      <c r="D183" s="170" t="s">
        <v>143</v>
      </c>
      <c r="E183" s="171" t="s">
        <v>492</v>
      </c>
      <c r="F183" s="172" t="s">
        <v>493</v>
      </c>
      <c r="G183" s="173" t="s">
        <v>159</v>
      </c>
      <c r="H183" s="174">
        <v>6</v>
      </c>
      <c r="I183" s="175"/>
      <c r="J183" s="176">
        <f t="shared" si="30"/>
        <v>0</v>
      </c>
      <c r="K183" s="172" t="s">
        <v>20</v>
      </c>
      <c r="L183" s="34"/>
      <c r="M183" s="177" t="s">
        <v>20</v>
      </c>
      <c r="N183" s="178" t="s">
        <v>45</v>
      </c>
      <c r="O183" s="56"/>
      <c r="P183" s="179">
        <f t="shared" si="31"/>
        <v>0</v>
      </c>
      <c r="Q183" s="179">
        <v>0</v>
      </c>
      <c r="R183" s="179">
        <f t="shared" si="32"/>
        <v>0</v>
      </c>
      <c r="S183" s="179">
        <v>0</v>
      </c>
      <c r="T183" s="180">
        <f t="shared" si="33"/>
        <v>0</v>
      </c>
      <c r="AR183" s="13" t="s">
        <v>22</v>
      </c>
      <c r="AT183" s="13" t="s">
        <v>143</v>
      </c>
      <c r="AU183" s="13" t="s">
        <v>22</v>
      </c>
      <c r="AY183" s="13" t="s">
        <v>142</v>
      </c>
      <c r="BE183" s="181">
        <f t="shared" si="34"/>
        <v>0</v>
      </c>
      <c r="BF183" s="181">
        <f t="shared" si="35"/>
        <v>0</v>
      </c>
      <c r="BG183" s="181">
        <f t="shared" si="36"/>
        <v>0</v>
      </c>
      <c r="BH183" s="181">
        <f t="shared" si="37"/>
        <v>0</v>
      </c>
      <c r="BI183" s="181">
        <f t="shared" si="38"/>
        <v>0</v>
      </c>
      <c r="BJ183" s="13" t="s">
        <v>22</v>
      </c>
      <c r="BK183" s="181">
        <f t="shared" si="39"/>
        <v>0</v>
      </c>
      <c r="BL183" s="13" t="s">
        <v>22</v>
      </c>
      <c r="BM183" s="13" t="s">
        <v>494</v>
      </c>
    </row>
    <row r="184" spans="2:65" s="1" customFormat="1" ht="16.5" customHeight="1">
      <c r="B184" s="30"/>
      <c r="C184" s="185" t="s">
        <v>495</v>
      </c>
      <c r="D184" s="185" t="s">
        <v>172</v>
      </c>
      <c r="E184" s="186" t="s">
        <v>496</v>
      </c>
      <c r="F184" s="187" t="s">
        <v>497</v>
      </c>
      <c r="G184" s="188" t="s">
        <v>159</v>
      </c>
      <c r="H184" s="189">
        <v>6</v>
      </c>
      <c r="I184" s="190"/>
      <c r="J184" s="191">
        <f t="shared" si="30"/>
        <v>0</v>
      </c>
      <c r="K184" s="187" t="s">
        <v>20</v>
      </c>
      <c r="L184" s="192"/>
      <c r="M184" s="193" t="s">
        <v>20</v>
      </c>
      <c r="N184" s="194" t="s">
        <v>45</v>
      </c>
      <c r="O184" s="56"/>
      <c r="P184" s="179">
        <f t="shared" si="31"/>
        <v>0</v>
      </c>
      <c r="Q184" s="179">
        <v>0</v>
      </c>
      <c r="R184" s="179">
        <f t="shared" si="32"/>
        <v>0</v>
      </c>
      <c r="S184" s="179">
        <v>0</v>
      </c>
      <c r="T184" s="180">
        <f t="shared" si="33"/>
        <v>0</v>
      </c>
      <c r="AR184" s="13" t="s">
        <v>207</v>
      </c>
      <c r="AT184" s="13" t="s">
        <v>172</v>
      </c>
      <c r="AU184" s="13" t="s">
        <v>22</v>
      </c>
      <c r="AY184" s="13" t="s">
        <v>142</v>
      </c>
      <c r="BE184" s="181">
        <f t="shared" si="34"/>
        <v>0</v>
      </c>
      <c r="BF184" s="181">
        <f t="shared" si="35"/>
        <v>0</v>
      </c>
      <c r="BG184" s="181">
        <f t="shared" si="36"/>
        <v>0</v>
      </c>
      <c r="BH184" s="181">
        <f t="shared" si="37"/>
        <v>0</v>
      </c>
      <c r="BI184" s="181">
        <f t="shared" si="38"/>
        <v>0</v>
      </c>
      <c r="BJ184" s="13" t="s">
        <v>22</v>
      </c>
      <c r="BK184" s="181">
        <f t="shared" si="39"/>
        <v>0</v>
      </c>
      <c r="BL184" s="13" t="s">
        <v>207</v>
      </c>
      <c r="BM184" s="13" t="s">
        <v>498</v>
      </c>
    </row>
    <row r="185" spans="2:65" s="1" customFormat="1" ht="16.5" customHeight="1">
      <c r="B185" s="30"/>
      <c r="C185" s="170" t="s">
        <v>499</v>
      </c>
      <c r="D185" s="170" t="s">
        <v>143</v>
      </c>
      <c r="E185" s="171" t="s">
        <v>500</v>
      </c>
      <c r="F185" s="172" t="s">
        <v>501</v>
      </c>
      <c r="G185" s="173" t="s">
        <v>159</v>
      </c>
      <c r="H185" s="174">
        <v>4</v>
      </c>
      <c r="I185" s="175"/>
      <c r="J185" s="176">
        <f t="shared" si="30"/>
        <v>0</v>
      </c>
      <c r="K185" s="172" t="s">
        <v>20</v>
      </c>
      <c r="L185" s="34"/>
      <c r="M185" s="177" t="s">
        <v>20</v>
      </c>
      <c r="N185" s="178" t="s">
        <v>45</v>
      </c>
      <c r="O185" s="56"/>
      <c r="P185" s="179">
        <f t="shared" si="31"/>
        <v>0</v>
      </c>
      <c r="Q185" s="179">
        <v>0</v>
      </c>
      <c r="R185" s="179">
        <f t="shared" si="32"/>
        <v>0</v>
      </c>
      <c r="S185" s="179">
        <v>0</v>
      </c>
      <c r="T185" s="180">
        <f t="shared" si="33"/>
        <v>0</v>
      </c>
      <c r="AR185" s="13" t="s">
        <v>22</v>
      </c>
      <c r="AT185" s="13" t="s">
        <v>143</v>
      </c>
      <c r="AU185" s="13" t="s">
        <v>22</v>
      </c>
      <c r="AY185" s="13" t="s">
        <v>142</v>
      </c>
      <c r="BE185" s="181">
        <f t="shared" si="34"/>
        <v>0</v>
      </c>
      <c r="BF185" s="181">
        <f t="shared" si="35"/>
        <v>0</v>
      </c>
      <c r="BG185" s="181">
        <f t="shared" si="36"/>
        <v>0</v>
      </c>
      <c r="BH185" s="181">
        <f t="shared" si="37"/>
        <v>0</v>
      </c>
      <c r="BI185" s="181">
        <f t="shared" si="38"/>
        <v>0</v>
      </c>
      <c r="BJ185" s="13" t="s">
        <v>22</v>
      </c>
      <c r="BK185" s="181">
        <f t="shared" si="39"/>
        <v>0</v>
      </c>
      <c r="BL185" s="13" t="s">
        <v>22</v>
      </c>
      <c r="BM185" s="13" t="s">
        <v>502</v>
      </c>
    </row>
    <row r="186" spans="2:65" s="1" customFormat="1" ht="16.5" customHeight="1">
      <c r="B186" s="30"/>
      <c r="C186" s="185" t="s">
        <v>503</v>
      </c>
      <c r="D186" s="185" t="s">
        <v>172</v>
      </c>
      <c r="E186" s="186" t="s">
        <v>504</v>
      </c>
      <c r="F186" s="187" t="s">
        <v>505</v>
      </c>
      <c r="G186" s="188" t="s">
        <v>159</v>
      </c>
      <c r="H186" s="189">
        <v>4</v>
      </c>
      <c r="I186" s="190"/>
      <c r="J186" s="191">
        <f t="shared" si="30"/>
        <v>0</v>
      </c>
      <c r="K186" s="187" t="s">
        <v>147</v>
      </c>
      <c r="L186" s="192"/>
      <c r="M186" s="193" t="s">
        <v>20</v>
      </c>
      <c r="N186" s="194" t="s">
        <v>45</v>
      </c>
      <c r="O186" s="56"/>
      <c r="P186" s="179">
        <f t="shared" si="31"/>
        <v>0</v>
      </c>
      <c r="Q186" s="179">
        <v>0</v>
      </c>
      <c r="R186" s="179">
        <f t="shared" si="32"/>
        <v>0</v>
      </c>
      <c r="S186" s="179">
        <v>0</v>
      </c>
      <c r="T186" s="180">
        <f t="shared" si="33"/>
        <v>0</v>
      </c>
      <c r="AR186" s="13" t="s">
        <v>207</v>
      </c>
      <c r="AT186" s="13" t="s">
        <v>172</v>
      </c>
      <c r="AU186" s="13" t="s">
        <v>22</v>
      </c>
      <c r="AY186" s="13" t="s">
        <v>142</v>
      </c>
      <c r="BE186" s="181">
        <f t="shared" si="34"/>
        <v>0</v>
      </c>
      <c r="BF186" s="181">
        <f t="shared" si="35"/>
        <v>0</v>
      </c>
      <c r="BG186" s="181">
        <f t="shared" si="36"/>
        <v>0</v>
      </c>
      <c r="BH186" s="181">
        <f t="shared" si="37"/>
        <v>0</v>
      </c>
      <c r="BI186" s="181">
        <f t="shared" si="38"/>
        <v>0</v>
      </c>
      <c r="BJ186" s="13" t="s">
        <v>22</v>
      </c>
      <c r="BK186" s="181">
        <f t="shared" si="39"/>
        <v>0</v>
      </c>
      <c r="BL186" s="13" t="s">
        <v>207</v>
      </c>
      <c r="BM186" s="13" t="s">
        <v>506</v>
      </c>
    </row>
    <row r="187" spans="2:65" s="1" customFormat="1" ht="16.5" customHeight="1">
      <c r="B187" s="30"/>
      <c r="C187" s="170" t="s">
        <v>507</v>
      </c>
      <c r="D187" s="170" t="s">
        <v>143</v>
      </c>
      <c r="E187" s="171" t="s">
        <v>508</v>
      </c>
      <c r="F187" s="172" t="s">
        <v>509</v>
      </c>
      <c r="G187" s="173" t="s">
        <v>159</v>
      </c>
      <c r="H187" s="174">
        <v>350</v>
      </c>
      <c r="I187" s="175"/>
      <c r="J187" s="176">
        <f t="shared" si="30"/>
        <v>0</v>
      </c>
      <c r="K187" s="172" t="s">
        <v>20</v>
      </c>
      <c r="L187" s="34"/>
      <c r="M187" s="177" t="s">
        <v>20</v>
      </c>
      <c r="N187" s="178" t="s">
        <v>45</v>
      </c>
      <c r="O187" s="56"/>
      <c r="P187" s="179">
        <f t="shared" si="31"/>
        <v>0</v>
      </c>
      <c r="Q187" s="179">
        <v>0</v>
      </c>
      <c r="R187" s="179">
        <f t="shared" si="32"/>
        <v>0</v>
      </c>
      <c r="S187" s="179">
        <v>0</v>
      </c>
      <c r="T187" s="180">
        <f t="shared" si="33"/>
        <v>0</v>
      </c>
      <c r="AR187" s="13" t="s">
        <v>22</v>
      </c>
      <c r="AT187" s="13" t="s">
        <v>143</v>
      </c>
      <c r="AU187" s="13" t="s">
        <v>22</v>
      </c>
      <c r="AY187" s="13" t="s">
        <v>142</v>
      </c>
      <c r="BE187" s="181">
        <f t="shared" si="34"/>
        <v>0</v>
      </c>
      <c r="BF187" s="181">
        <f t="shared" si="35"/>
        <v>0</v>
      </c>
      <c r="BG187" s="181">
        <f t="shared" si="36"/>
        <v>0</v>
      </c>
      <c r="BH187" s="181">
        <f t="shared" si="37"/>
        <v>0</v>
      </c>
      <c r="BI187" s="181">
        <f t="shared" si="38"/>
        <v>0</v>
      </c>
      <c r="BJ187" s="13" t="s">
        <v>22</v>
      </c>
      <c r="BK187" s="181">
        <f t="shared" si="39"/>
        <v>0</v>
      </c>
      <c r="BL187" s="13" t="s">
        <v>22</v>
      </c>
      <c r="BM187" s="13" t="s">
        <v>510</v>
      </c>
    </row>
    <row r="188" spans="2:65" s="1" customFormat="1" ht="16.5" customHeight="1">
      <c r="B188" s="30"/>
      <c r="C188" s="185" t="s">
        <v>511</v>
      </c>
      <c r="D188" s="185" t="s">
        <v>172</v>
      </c>
      <c r="E188" s="186" t="s">
        <v>512</v>
      </c>
      <c r="F188" s="187" t="s">
        <v>513</v>
      </c>
      <c r="G188" s="188" t="s">
        <v>165</v>
      </c>
      <c r="H188" s="189">
        <v>800</v>
      </c>
      <c r="I188" s="190"/>
      <c r="J188" s="191">
        <f t="shared" si="30"/>
        <v>0</v>
      </c>
      <c r="K188" s="187" t="s">
        <v>20</v>
      </c>
      <c r="L188" s="192"/>
      <c r="M188" s="193" t="s">
        <v>20</v>
      </c>
      <c r="N188" s="194" t="s">
        <v>45</v>
      </c>
      <c r="O188" s="56"/>
      <c r="P188" s="179">
        <f t="shared" si="31"/>
        <v>0</v>
      </c>
      <c r="Q188" s="179">
        <v>0</v>
      </c>
      <c r="R188" s="179">
        <f t="shared" si="32"/>
        <v>0</v>
      </c>
      <c r="S188" s="179">
        <v>0</v>
      </c>
      <c r="T188" s="180">
        <f t="shared" si="33"/>
        <v>0</v>
      </c>
      <c r="AR188" s="13" t="s">
        <v>207</v>
      </c>
      <c r="AT188" s="13" t="s">
        <v>172</v>
      </c>
      <c r="AU188" s="13" t="s">
        <v>22</v>
      </c>
      <c r="AY188" s="13" t="s">
        <v>142</v>
      </c>
      <c r="BE188" s="181">
        <f t="shared" si="34"/>
        <v>0</v>
      </c>
      <c r="BF188" s="181">
        <f t="shared" si="35"/>
        <v>0</v>
      </c>
      <c r="BG188" s="181">
        <f t="shared" si="36"/>
        <v>0</v>
      </c>
      <c r="BH188" s="181">
        <f t="shared" si="37"/>
        <v>0</v>
      </c>
      <c r="BI188" s="181">
        <f t="shared" si="38"/>
        <v>0</v>
      </c>
      <c r="BJ188" s="13" t="s">
        <v>22</v>
      </c>
      <c r="BK188" s="181">
        <f t="shared" si="39"/>
        <v>0</v>
      </c>
      <c r="BL188" s="13" t="s">
        <v>207</v>
      </c>
      <c r="BM188" s="13" t="s">
        <v>514</v>
      </c>
    </row>
    <row r="189" spans="2:65" s="1" customFormat="1" ht="16.5" customHeight="1">
      <c r="B189" s="30"/>
      <c r="C189" s="170" t="s">
        <v>515</v>
      </c>
      <c r="D189" s="170" t="s">
        <v>143</v>
      </c>
      <c r="E189" s="171" t="s">
        <v>516</v>
      </c>
      <c r="F189" s="172" t="s">
        <v>517</v>
      </c>
      <c r="G189" s="173" t="s">
        <v>159</v>
      </c>
      <c r="H189" s="174">
        <v>1</v>
      </c>
      <c r="I189" s="175"/>
      <c r="J189" s="176">
        <f t="shared" si="30"/>
        <v>0</v>
      </c>
      <c r="K189" s="172" t="s">
        <v>147</v>
      </c>
      <c r="L189" s="34"/>
      <c r="M189" s="177" t="s">
        <v>20</v>
      </c>
      <c r="N189" s="178" t="s">
        <v>45</v>
      </c>
      <c r="O189" s="56"/>
      <c r="P189" s="179">
        <f t="shared" si="31"/>
        <v>0</v>
      </c>
      <c r="Q189" s="179">
        <v>0</v>
      </c>
      <c r="R189" s="179">
        <f t="shared" si="32"/>
        <v>0</v>
      </c>
      <c r="S189" s="179">
        <v>0</v>
      </c>
      <c r="T189" s="180">
        <f t="shared" si="33"/>
        <v>0</v>
      </c>
      <c r="AR189" s="13" t="s">
        <v>22</v>
      </c>
      <c r="AT189" s="13" t="s">
        <v>143</v>
      </c>
      <c r="AU189" s="13" t="s">
        <v>22</v>
      </c>
      <c r="AY189" s="13" t="s">
        <v>142</v>
      </c>
      <c r="BE189" s="181">
        <f t="shared" si="34"/>
        <v>0</v>
      </c>
      <c r="BF189" s="181">
        <f t="shared" si="35"/>
        <v>0</v>
      </c>
      <c r="BG189" s="181">
        <f t="shared" si="36"/>
        <v>0</v>
      </c>
      <c r="BH189" s="181">
        <f t="shared" si="37"/>
        <v>0</v>
      </c>
      <c r="BI189" s="181">
        <f t="shared" si="38"/>
        <v>0</v>
      </c>
      <c r="BJ189" s="13" t="s">
        <v>22</v>
      </c>
      <c r="BK189" s="181">
        <f t="shared" si="39"/>
        <v>0</v>
      </c>
      <c r="BL189" s="13" t="s">
        <v>22</v>
      </c>
      <c r="BM189" s="13" t="s">
        <v>518</v>
      </c>
    </row>
    <row r="190" spans="2:65" s="1" customFormat="1" ht="16.5" customHeight="1">
      <c r="B190" s="30"/>
      <c r="C190" s="170" t="s">
        <v>27</v>
      </c>
      <c r="D190" s="170" t="s">
        <v>143</v>
      </c>
      <c r="E190" s="171" t="s">
        <v>519</v>
      </c>
      <c r="F190" s="172" t="s">
        <v>520</v>
      </c>
      <c r="G190" s="173" t="s">
        <v>159</v>
      </c>
      <c r="H190" s="174">
        <v>5</v>
      </c>
      <c r="I190" s="175"/>
      <c r="J190" s="176">
        <f t="shared" si="30"/>
        <v>0</v>
      </c>
      <c r="K190" s="172" t="s">
        <v>147</v>
      </c>
      <c r="L190" s="34"/>
      <c r="M190" s="177" t="s">
        <v>20</v>
      </c>
      <c r="N190" s="178" t="s">
        <v>45</v>
      </c>
      <c r="O190" s="56"/>
      <c r="P190" s="179">
        <f t="shared" si="31"/>
        <v>0</v>
      </c>
      <c r="Q190" s="179">
        <v>0</v>
      </c>
      <c r="R190" s="179">
        <f t="shared" si="32"/>
        <v>0</v>
      </c>
      <c r="S190" s="179">
        <v>0</v>
      </c>
      <c r="T190" s="180">
        <f t="shared" si="33"/>
        <v>0</v>
      </c>
      <c r="AR190" s="13" t="s">
        <v>22</v>
      </c>
      <c r="AT190" s="13" t="s">
        <v>143</v>
      </c>
      <c r="AU190" s="13" t="s">
        <v>22</v>
      </c>
      <c r="AY190" s="13" t="s">
        <v>142</v>
      </c>
      <c r="BE190" s="181">
        <f t="shared" si="34"/>
        <v>0</v>
      </c>
      <c r="BF190" s="181">
        <f t="shared" si="35"/>
        <v>0</v>
      </c>
      <c r="BG190" s="181">
        <f t="shared" si="36"/>
        <v>0</v>
      </c>
      <c r="BH190" s="181">
        <f t="shared" si="37"/>
        <v>0</v>
      </c>
      <c r="BI190" s="181">
        <f t="shared" si="38"/>
        <v>0</v>
      </c>
      <c r="BJ190" s="13" t="s">
        <v>22</v>
      </c>
      <c r="BK190" s="181">
        <f t="shared" si="39"/>
        <v>0</v>
      </c>
      <c r="BL190" s="13" t="s">
        <v>22</v>
      </c>
      <c r="BM190" s="13" t="s">
        <v>521</v>
      </c>
    </row>
    <row r="191" spans="2:65" s="1" customFormat="1" ht="16.5" customHeight="1">
      <c r="B191" s="30"/>
      <c r="C191" s="170" t="s">
        <v>522</v>
      </c>
      <c r="D191" s="170" t="s">
        <v>143</v>
      </c>
      <c r="E191" s="171" t="s">
        <v>523</v>
      </c>
      <c r="F191" s="172" t="s">
        <v>524</v>
      </c>
      <c r="G191" s="173" t="s">
        <v>159</v>
      </c>
      <c r="H191" s="174">
        <v>3</v>
      </c>
      <c r="I191" s="175"/>
      <c r="J191" s="176">
        <f t="shared" si="30"/>
        <v>0</v>
      </c>
      <c r="K191" s="172" t="s">
        <v>147</v>
      </c>
      <c r="L191" s="34"/>
      <c r="M191" s="177" t="s">
        <v>20</v>
      </c>
      <c r="N191" s="178" t="s">
        <v>45</v>
      </c>
      <c r="O191" s="56"/>
      <c r="P191" s="179">
        <f t="shared" si="31"/>
        <v>0</v>
      </c>
      <c r="Q191" s="179">
        <v>0</v>
      </c>
      <c r="R191" s="179">
        <f t="shared" si="32"/>
        <v>0</v>
      </c>
      <c r="S191" s="179">
        <v>0</v>
      </c>
      <c r="T191" s="180">
        <f t="shared" si="33"/>
        <v>0</v>
      </c>
      <c r="AR191" s="13" t="s">
        <v>22</v>
      </c>
      <c r="AT191" s="13" t="s">
        <v>143</v>
      </c>
      <c r="AU191" s="13" t="s">
        <v>22</v>
      </c>
      <c r="AY191" s="13" t="s">
        <v>142</v>
      </c>
      <c r="BE191" s="181">
        <f t="shared" si="34"/>
        <v>0</v>
      </c>
      <c r="BF191" s="181">
        <f t="shared" si="35"/>
        <v>0</v>
      </c>
      <c r="BG191" s="181">
        <f t="shared" si="36"/>
        <v>0</v>
      </c>
      <c r="BH191" s="181">
        <f t="shared" si="37"/>
        <v>0</v>
      </c>
      <c r="BI191" s="181">
        <f t="shared" si="38"/>
        <v>0</v>
      </c>
      <c r="BJ191" s="13" t="s">
        <v>22</v>
      </c>
      <c r="BK191" s="181">
        <f t="shared" si="39"/>
        <v>0</v>
      </c>
      <c r="BL191" s="13" t="s">
        <v>22</v>
      </c>
      <c r="BM191" s="13" t="s">
        <v>525</v>
      </c>
    </row>
    <row r="192" spans="2:65" s="1" customFormat="1" ht="16.5" customHeight="1">
      <c r="B192" s="30"/>
      <c r="C192" s="170" t="s">
        <v>526</v>
      </c>
      <c r="D192" s="170" t="s">
        <v>143</v>
      </c>
      <c r="E192" s="171" t="s">
        <v>527</v>
      </c>
      <c r="F192" s="172" t="s">
        <v>528</v>
      </c>
      <c r="G192" s="173" t="s">
        <v>159</v>
      </c>
      <c r="H192" s="174">
        <v>9</v>
      </c>
      <c r="I192" s="175"/>
      <c r="J192" s="176">
        <f t="shared" si="30"/>
        <v>0</v>
      </c>
      <c r="K192" s="172" t="s">
        <v>147</v>
      </c>
      <c r="L192" s="34"/>
      <c r="M192" s="177" t="s">
        <v>20</v>
      </c>
      <c r="N192" s="178" t="s">
        <v>45</v>
      </c>
      <c r="O192" s="56"/>
      <c r="P192" s="179">
        <f t="shared" si="31"/>
        <v>0</v>
      </c>
      <c r="Q192" s="179">
        <v>0</v>
      </c>
      <c r="R192" s="179">
        <f t="shared" si="32"/>
        <v>0</v>
      </c>
      <c r="S192" s="179">
        <v>0</v>
      </c>
      <c r="T192" s="180">
        <f t="shared" si="33"/>
        <v>0</v>
      </c>
      <c r="AR192" s="13" t="s">
        <v>22</v>
      </c>
      <c r="AT192" s="13" t="s">
        <v>143</v>
      </c>
      <c r="AU192" s="13" t="s">
        <v>22</v>
      </c>
      <c r="AY192" s="13" t="s">
        <v>142</v>
      </c>
      <c r="BE192" s="181">
        <f t="shared" si="34"/>
        <v>0</v>
      </c>
      <c r="BF192" s="181">
        <f t="shared" si="35"/>
        <v>0</v>
      </c>
      <c r="BG192" s="181">
        <f t="shared" si="36"/>
        <v>0</v>
      </c>
      <c r="BH192" s="181">
        <f t="shared" si="37"/>
        <v>0</v>
      </c>
      <c r="BI192" s="181">
        <f t="shared" si="38"/>
        <v>0</v>
      </c>
      <c r="BJ192" s="13" t="s">
        <v>22</v>
      </c>
      <c r="BK192" s="181">
        <f t="shared" si="39"/>
        <v>0</v>
      </c>
      <c r="BL192" s="13" t="s">
        <v>22</v>
      </c>
      <c r="BM192" s="13" t="s">
        <v>529</v>
      </c>
    </row>
    <row r="193" spans="2:65" s="1" customFormat="1" ht="16.5" customHeight="1">
      <c r="B193" s="30"/>
      <c r="C193" s="185" t="s">
        <v>530</v>
      </c>
      <c r="D193" s="185" t="s">
        <v>172</v>
      </c>
      <c r="E193" s="186" t="s">
        <v>531</v>
      </c>
      <c r="F193" s="187" t="s">
        <v>532</v>
      </c>
      <c r="G193" s="188" t="s">
        <v>159</v>
      </c>
      <c r="H193" s="189">
        <v>9</v>
      </c>
      <c r="I193" s="190"/>
      <c r="J193" s="191">
        <f t="shared" si="30"/>
        <v>0</v>
      </c>
      <c r="K193" s="187" t="s">
        <v>147</v>
      </c>
      <c r="L193" s="192"/>
      <c r="M193" s="193" t="s">
        <v>20</v>
      </c>
      <c r="N193" s="194" t="s">
        <v>45</v>
      </c>
      <c r="O193" s="56"/>
      <c r="P193" s="179">
        <f t="shared" si="31"/>
        <v>0</v>
      </c>
      <c r="Q193" s="179">
        <v>0</v>
      </c>
      <c r="R193" s="179">
        <f t="shared" si="32"/>
        <v>0</v>
      </c>
      <c r="S193" s="179">
        <v>0</v>
      </c>
      <c r="T193" s="180">
        <f t="shared" si="33"/>
        <v>0</v>
      </c>
      <c r="AR193" s="13" t="s">
        <v>207</v>
      </c>
      <c r="AT193" s="13" t="s">
        <v>172</v>
      </c>
      <c r="AU193" s="13" t="s">
        <v>22</v>
      </c>
      <c r="AY193" s="13" t="s">
        <v>142</v>
      </c>
      <c r="BE193" s="181">
        <f t="shared" si="34"/>
        <v>0</v>
      </c>
      <c r="BF193" s="181">
        <f t="shared" si="35"/>
        <v>0</v>
      </c>
      <c r="BG193" s="181">
        <f t="shared" si="36"/>
        <v>0</v>
      </c>
      <c r="BH193" s="181">
        <f t="shared" si="37"/>
        <v>0</v>
      </c>
      <c r="BI193" s="181">
        <f t="shared" si="38"/>
        <v>0</v>
      </c>
      <c r="BJ193" s="13" t="s">
        <v>22</v>
      </c>
      <c r="BK193" s="181">
        <f t="shared" si="39"/>
        <v>0</v>
      </c>
      <c r="BL193" s="13" t="s">
        <v>207</v>
      </c>
      <c r="BM193" s="13" t="s">
        <v>533</v>
      </c>
    </row>
    <row r="194" spans="2:65" s="1" customFormat="1" ht="16.5" customHeight="1">
      <c r="B194" s="30"/>
      <c r="C194" s="170" t="s">
        <v>534</v>
      </c>
      <c r="D194" s="170" t="s">
        <v>143</v>
      </c>
      <c r="E194" s="171" t="s">
        <v>535</v>
      </c>
      <c r="F194" s="172" t="s">
        <v>536</v>
      </c>
      <c r="G194" s="173" t="s">
        <v>159</v>
      </c>
      <c r="H194" s="174">
        <v>14</v>
      </c>
      <c r="I194" s="175"/>
      <c r="J194" s="176">
        <f t="shared" si="30"/>
        <v>0</v>
      </c>
      <c r="K194" s="172" t="s">
        <v>20</v>
      </c>
      <c r="L194" s="34"/>
      <c r="M194" s="177" t="s">
        <v>20</v>
      </c>
      <c r="N194" s="178" t="s">
        <v>45</v>
      </c>
      <c r="O194" s="56"/>
      <c r="P194" s="179">
        <f t="shared" si="31"/>
        <v>0</v>
      </c>
      <c r="Q194" s="179">
        <v>0</v>
      </c>
      <c r="R194" s="179">
        <f t="shared" si="32"/>
        <v>0</v>
      </c>
      <c r="S194" s="179">
        <v>0</v>
      </c>
      <c r="T194" s="180">
        <f t="shared" si="33"/>
        <v>0</v>
      </c>
      <c r="AR194" s="13" t="s">
        <v>22</v>
      </c>
      <c r="AT194" s="13" t="s">
        <v>143</v>
      </c>
      <c r="AU194" s="13" t="s">
        <v>22</v>
      </c>
      <c r="AY194" s="13" t="s">
        <v>142</v>
      </c>
      <c r="BE194" s="181">
        <f t="shared" si="34"/>
        <v>0</v>
      </c>
      <c r="BF194" s="181">
        <f t="shared" si="35"/>
        <v>0</v>
      </c>
      <c r="BG194" s="181">
        <f t="shared" si="36"/>
        <v>0</v>
      </c>
      <c r="BH194" s="181">
        <f t="shared" si="37"/>
        <v>0</v>
      </c>
      <c r="BI194" s="181">
        <f t="shared" si="38"/>
        <v>0</v>
      </c>
      <c r="BJ194" s="13" t="s">
        <v>22</v>
      </c>
      <c r="BK194" s="181">
        <f t="shared" si="39"/>
        <v>0</v>
      </c>
      <c r="BL194" s="13" t="s">
        <v>22</v>
      </c>
      <c r="BM194" s="13" t="s">
        <v>537</v>
      </c>
    </row>
    <row r="195" spans="2:65" s="1" customFormat="1" ht="16.5" customHeight="1">
      <c r="B195" s="30"/>
      <c r="C195" s="185" t="s">
        <v>538</v>
      </c>
      <c r="D195" s="185" t="s">
        <v>172</v>
      </c>
      <c r="E195" s="186" t="s">
        <v>539</v>
      </c>
      <c r="F195" s="187" t="s">
        <v>540</v>
      </c>
      <c r="G195" s="188" t="s">
        <v>159</v>
      </c>
      <c r="H195" s="189">
        <v>4</v>
      </c>
      <c r="I195" s="190"/>
      <c r="J195" s="191">
        <f t="shared" si="30"/>
        <v>0</v>
      </c>
      <c r="K195" s="187" t="s">
        <v>20</v>
      </c>
      <c r="L195" s="192"/>
      <c r="M195" s="193" t="s">
        <v>20</v>
      </c>
      <c r="N195" s="194" t="s">
        <v>45</v>
      </c>
      <c r="O195" s="56"/>
      <c r="P195" s="179">
        <f t="shared" si="31"/>
        <v>0</v>
      </c>
      <c r="Q195" s="179">
        <v>0</v>
      </c>
      <c r="R195" s="179">
        <f t="shared" si="32"/>
        <v>0</v>
      </c>
      <c r="S195" s="179">
        <v>0</v>
      </c>
      <c r="T195" s="180">
        <f t="shared" si="33"/>
        <v>0</v>
      </c>
      <c r="AR195" s="13" t="s">
        <v>207</v>
      </c>
      <c r="AT195" s="13" t="s">
        <v>172</v>
      </c>
      <c r="AU195" s="13" t="s">
        <v>22</v>
      </c>
      <c r="AY195" s="13" t="s">
        <v>142</v>
      </c>
      <c r="BE195" s="181">
        <f t="shared" si="34"/>
        <v>0</v>
      </c>
      <c r="BF195" s="181">
        <f t="shared" si="35"/>
        <v>0</v>
      </c>
      <c r="BG195" s="181">
        <f t="shared" si="36"/>
        <v>0</v>
      </c>
      <c r="BH195" s="181">
        <f t="shared" si="37"/>
        <v>0</v>
      </c>
      <c r="BI195" s="181">
        <f t="shared" si="38"/>
        <v>0</v>
      </c>
      <c r="BJ195" s="13" t="s">
        <v>22</v>
      </c>
      <c r="BK195" s="181">
        <f t="shared" si="39"/>
        <v>0</v>
      </c>
      <c r="BL195" s="13" t="s">
        <v>207</v>
      </c>
      <c r="BM195" s="13" t="s">
        <v>541</v>
      </c>
    </row>
    <row r="196" spans="2:65" s="1" customFormat="1" ht="16.5" customHeight="1">
      <c r="B196" s="30"/>
      <c r="C196" s="185" t="s">
        <v>542</v>
      </c>
      <c r="D196" s="185" t="s">
        <v>172</v>
      </c>
      <c r="E196" s="186" t="s">
        <v>543</v>
      </c>
      <c r="F196" s="187" t="s">
        <v>544</v>
      </c>
      <c r="G196" s="188" t="s">
        <v>159</v>
      </c>
      <c r="H196" s="189">
        <v>6</v>
      </c>
      <c r="I196" s="190"/>
      <c r="J196" s="191">
        <f t="shared" si="30"/>
        <v>0</v>
      </c>
      <c r="K196" s="187" t="s">
        <v>147</v>
      </c>
      <c r="L196" s="192"/>
      <c r="M196" s="193" t="s">
        <v>20</v>
      </c>
      <c r="N196" s="194" t="s">
        <v>45</v>
      </c>
      <c r="O196" s="56"/>
      <c r="P196" s="179">
        <f t="shared" si="31"/>
        <v>0</v>
      </c>
      <c r="Q196" s="179">
        <v>0</v>
      </c>
      <c r="R196" s="179">
        <f t="shared" si="32"/>
        <v>0</v>
      </c>
      <c r="S196" s="179">
        <v>0</v>
      </c>
      <c r="T196" s="180">
        <f t="shared" si="33"/>
        <v>0</v>
      </c>
      <c r="AR196" s="13" t="s">
        <v>207</v>
      </c>
      <c r="AT196" s="13" t="s">
        <v>172</v>
      </c>
      <c r="AU196" s="13" t="s">
        <v>22</v>
      </c>
      <c r="AY196" s="13" t="s">
        <v>142</v>
      </c>
      <c r="BE196" s="181">
        <f t="shared" si="34"/>
        <v>0</v>
      </c>
      <c r="BF196" s="181">
        <f t="shared" si="35"/>
        <v>0</v>
      </c>
      <c r="BG196" s="181">
        <f t="shared" si="36"/>
        <v>0</v>
      </c>
      <c r="BH196" s="181">
        <f t="shared" si="37"/>
        <v>0</v>
      </c>
      <c r="BI196" s="181">
        <f t="shared" si="38"/>
        <v>0</v>
      </c>
      <c r="BJ196" s="13" t="s">
        <v>22</v>
      </c>
      <c r="BK196" s="181">
        <f t="shared" si="39"/>
        <v>0</v>
      </c>
      <c r="BL196" s="13" t="s">
        <v>207</v>
      </c>
      <c r="BM196" s="13" t="s">
        <v>545</v>
      </c>
    </row>
    <row r="197" spans="2:65" s="1" customFormat="1" ht="16.5" customHeight="1">
      <c r="B197" s="30"/>
      <c r="C197" s="185" t="s">
        <v>546</v>
      </c>
      <c r="D197" s="185" t="s">
        <v>172</v>
      </c>
      <c r="E197" s="186" t="s">
        <v>547</v>
      </c>
      <c r="F197" s="187" t="s">
        <v>548</v>
      </c>
      <c r="G197" s="188" t="s">
        <v>159</v>
      </c>
      <c r="H197" s="189">
        <v>4</v>
      </c>
      <c r="I197" s="190"/>
      <c r="J197" s="191">
        <f t="shared" si="30"/>
        <v>0</v>
      </c>
      <c r="K197" s="187" t="s">
        <v>20</v>
      </c>
      <c r="L197" s="192"/>
      <c r="M197" s="193" t="s">
        <v>20</v>
      </c>
      <c r="N197" s="194" t="s">
        <v>45</v>
      </c>
      <c r="O197" s="56"/>
      <c r="P197" s="179">
        <f t="shared" si="31"/>
        <v>0</v>
      </c>
      <c r="Q197" s="179">
        <v>0</v>
      </c>
      <c r="R197" s="179">
        <f t="shared" si="32"/>
        <v>0</v>
      </c>
      <c r="S197" s="179">
        <v>0</v>
      </c>
      <c r="T197" s="180">
        <f t="shared" si="33"/>
        <v>0</v>
      </c>
      <c r="AR197" s="13" t="s">
        <v>207</v>
      </c>
      <c r="AT197" s="13" t="s">
        <v>172</v>
      </c>
      <c r="AU197" s="13" t="s">
        <v>22</v>
      </c>
      <c r="AY197" s="13" t="s">
        <v>142</v>
      </c>
      <c r="BE197" s="181">
        <f t="shared" si="34"/>
        <v>0</v>
      </c>
      <c r="BF197" s="181">
        <f t="shared" si="35"/>
        <v>0</v>
      </c>
      <c r="BG197" s="181">
        <f t="shared" si="36"/>
        <v>0</v>
      </c>
      <c r="BH197" s="181">
        <f t="shared" si="37"/>
        <v>0</v>
      </c>
      <c r="BI197" s="181">
        <f t="shared" si="38"/>
        <v>0</v>
      </c>
      <c r="BJ197" s="13" t="s">
        <v>22</v>
      </c>
      <c r="BK197" s="181">
        <f t="shared" si="39"/>
        <v>0</v>
      </c>
      <c r="BL197" s="13" t="s">
        <v>207</v>
      </c>
      <c r="BM197" s="13" t="s">
        <v>549</v>
      </c>
    </row>
    <row r="198" spans="2:65" s="1" customFormat="1" ht="16.5" customHeight="1">
      <c r="B198" s="30"/>
      <c r="C198" s="170" t="s">
        <v>550</v>
      </c>
      <c r="D198" s="170" t="s">
        <v>143</v>
      </c>
      <c r="E198" s="171" t="s">
        <v>551</v>
      </c>
      <c r="F198" s="172" t="s">
        <v>552</v>
      </c>
      <c r="G198" s="173" t="s">
        <v>159</v>
      </c>
      <c r="H198" s="174">
        <v>14</v>
      </c>
      <c r="I198" s="175"/>
      <c r="J198" s="176">
        <f t="shared" si="30"/>
        <v>0</v>
      </c>
      <c r="K198" s="172" t="s">
        <v>20</v>
      </c>
      <c r="L198" s="34"/>
      <c r="M198" s="177" t="s">
        <v>20</v>
      </c>
      <c r="N198" s="178" t="s">
        <v>45</v>
      </c>
      <c r="O198" s="56"/>
      <c r="P198" s="179">
        <f t="shared" si="31"/>
        <v>0</v>
      </c>
      <c r="Q198" s="179">
        <v>0</v>
      </c>
      <c r="R198" s="179">
        <f t="shared" si="32"/>
        <v>0</v>
      </c>
      <c r="S198" s="179">
        <v>0</v>
      </c>
      <c r="T198" s="180">
        <f t="shared" si="33"/>
        <v>0</v>
      </c>
      <c r="AR198" s="13" t="s">
        <v>22</v>
      </c>
      <c r="AT198" s="13" t="s">
        <v>143</v>
      </c>
      <c r="AU198" s="13" t="s">
        <v>22</v>
      </c>
      <c r="AY198" s="13" t="s">
        <v>142</v>
      </c>
      <c r="BE198" s="181">
        <f t="shared" si="34"/>
        <v>0</v>
      </c>
      <c r="BF198" s="181">
        <f t="shared" si="35"/>
        <v>0</v>
      </c>
      <c r="BG198" s="181">
        <f t="shared" si="36"/>
        <v>0</v>
      </c>
      <c r="BH198" s="181">
        <f t="shared" si="37"/>
        <v>0</v>
      </c>
      <c r="BI198" s="181">
        <f t="shared" si="38"/>
        <v>0</v>
      </c>
      <c r="BJ198" s="13" t="s">
        <v>22</v>
      </c>
      <c r="BK198" s="181">
        <f t="shared" si="39"/>
        <v>0</v>
      </c>
      <c r="BL198" s="13" t="s">
        <v>22</v>
      </c>
      <c r="BM198" s="13" t="s">
        <v>553</v>
      </c>
    </row>
    <row r="199" spans="2:65" s="1" customFormat="1" ht="16.5" customHeight="1">
      <c r="B199" s="30"/>
      <c r="C199" s="185" t="s">
        <v>554</v>
      </c>
      <c r="D199" s="185" t="s">
        <v>172</v>
      </c>
      <c r="E199" s="186" t="s">
        <v>555</v>
      </c>
      <c r="F199" s="187" t="s">
        <v>556</v>
      </c>
      <c r="G199" s="188" t="s">
        <v>159</v>
      </c>
      <c r="H199" s="189">
        <v>4</v>
      </c>
      <c r="I199" s="190"/>
      <c r="J199" s="191">
        <f t="shared" si="30"/>
        <v>0</v>
      </c>
      <c r="K199" s="187" t="s">
        <v>20</v>
      </c>
      <c r="L199" s="192"/>
      <c r="M199" s="193" t="s">
        <v>20</v>
      </c>
      <c r="N199" s="194" t="s">
        <v>45</v>
      </c>
      <c r="O199" s="56"/>
      <c r="P199" s="179">
        <f t="shared" si="31"/>
        <v>0</v>
      </c>
      <c r="Q199" s="179">
        <v>0</v>
      </c>
      <c r="R199" s="179">
        <f t="shared" si="32"/>
        <v>0</v>
      </c>
      <c r="S199" s="179">
        <v>0</v>
      </c>
      <c r="T199" s="180">
        <f t="shared" si="33"/>
        <v>0</v>
      </c>
      <c r="AR199" s="13" t="s">
        <v>207</v>
      </c>
      <c r="AT199" s="13" t="s">
        <v>172</v>
      </c>
      <c r="AU199" s="13" t="s">
        <v>22</v>
      </c>
      <c r="AY199" s="13" t="s">
        <v>142</v>
      </c>
      <c r="BE199" s="181">
        <f t="shared" si="34"/>
        <v>0</v>
      </c>
      <c r="BF199" s="181">
        <f t="shared" si="35"/>
        <v>0</v>
      </c>
      <c r="BG199" s="181">
        <f t="shared" si="36"/>
        <v>0</v>
      </c>
      <c r="BH199" s="181">
        <f t="shared" si="37"/>
        <v>0</v>
      </c>
      <c r="BI199" s="181">
        <f t="shared" si="38"/>
        <v>0</v>
      </c>
      <c r="BJ199" s="13" t="s">
        <v>22</v>
      </c>
      <c r="BK199" s="181">
        <f t="shared" si="39"/>
        <v>0</v>
      </c>
      <c r="BL199" s="13" t="s">
        <v>207</v>
      </c>
      <c r="BM199" s="13" t="s">
        <v>557</v>
      </c>
    </row>
    <row r="200" spans="2:65" s="1" customFormat="1" ht="16.5" customHeight="1">
      <c r="B200" s="30"/>
      <c r="C200" s="185" t="s">
        <v>558</v>
      </c>
      <c r="D200" s="185" t="s">
        <v>172</v>
      </c>
      <c r="E200" s="186" t="s">
        <v>559</v>
      </c>
      <c r="F200" s="187" t="s">
        <v>560</v>
      </c>
      <c r="G200" s="188" t="s">
        <v>159</v>
      </c>
      <c r="H200" s="189">
        <v>5</v>
      </c>
      <c r="I200" s="190"/>
      <c r="J200" s="191">
        <f t="shared" si="30"/>
        <v>0</v>
      </c>
      <c r="K200" s="187" t="s">
        <v>147</v>
      </c>
      <c r="L200" s="192"/>
      <c r="M200" s="193" t="s">
        <v>20</v>
      </c>
      <c r="N200" s="194" t="s">
        <v>45</v>
      </c>
      <c r="O200" s="56"/>
      <c r="P200" s="179">
        <f t="shared" si="31"/>
        <v>0</v>
      </c>
      <c r="Q200" s="179">
        <v>0</v>
      </c>
      <c r="R200" s="179">
        <f t="shared" si="32"/>
        <v>0</v>
      </c>
      <c r="S200" s="179">
        <v>0</v>
      </c>
      <c r="T200" s="180">
        <f t="shared" si="33"/>
        <v>0</v>
      </c>
      <c r="AR200" s="13" t="s">
        <v>207</v>
      </c>
      <c r="AT200" s="13" t="s">
        <v>172</v>
      </c>
      <c r="AU200" s="13" t="s">
        <v>22</v>
      </c>
      <c r="AY200" s="13" t="s">
        <v>142</v>
      </c>
      <c r="BE200" s="181">
        <f t="shared" si="34"/>
        <v>0</v>
      </c>
      <c r="BF200" s="181">
        <f t="shared" si="35"/>
        <v>0</v>
      </c>
      <c r="BG200" s="181">
        <f t="shared" si="36"/>
        <v>0</v>
      </c>
      <c r="BH200" s="181">
        <f t="shared" si="37"/>
        <v>0</v>
      </c>
      <c r="BI200" s="181">
        <f t="shared" si="38"/>
        <v>0</v>
      </c>
      <c r="BJ200" s="13" t="s">
        <v>22</v>
      </c>
      <c r="BK200" s="181">
        <f t="shared" si="39"/>
        <v>0</v>
      </c>
      <c r="BL200" s="13" t="s">
        <v>207</v>
      </c>
      <c r="BM200" s="13" t="s">
        <v>561</v>
      </c>
    </row>
    <row r="201" spans="2:65" s="1" customFormat="1" ht="16.5" customHeight="1">
      <c r="B201" s="30"/>
      <c r="C201" s="185" t="s">
        <v>562</v>
      </c>
      <c r="D201" s="185" t="s">
        <v>172</v>
      </c>
      <c r="E201" s="186" t="s">
        <v>563</v>
      </c>
      <c r="F201" s="187" t="s">
        <v>564</v>
      </c>
      <c r="G201" s="188" t="s">
        <v>159</v>
      </c>
      <c r="H201" s="189">
        <v>6</v>
      </c>
      <c r="I201" s="190"/>
      <c r="J201" s="191">
        <f t="shared" si="30"/>
        <v>0</v>
      </c>
      <c r="K201" s="187" t="s">
        <v>20</v>
      </c>
      <c r="L201" s="192"/>
      <c r="M201" s="193" t="s">
        <v>20</v>
      </c>
      <c r="N201" s="194" t="s">
        <v>45</v>
      </c>
      <c r="O201" s="56"/>
      <c r="P201" s="179">
        <f t="shared" si="31"/>
        <v>0</v>
      </c>
      <c r="Q201" s="179">
        <v>0</v>
      </c>
      <c r="R201" s="179">
        <f t="shared" si="32"/>
        <v>0</v>
      </c>
      <c r="S201" s="179">
        <v>0</v>
      </c>
      <c r="T201" s="180">
        <f t="shared" si="33"/>
        <v>0</v>
      </c>
      <c r="AR201" s="13" t="s">
        <v>207</v>
      </c>
      <c r="AT201" s="13" t="s">
        <v>172</v>
      </c>
      <c r="AU201" s="13" t="s">
        <v>22</v>
      </c>
      <c r="AY201" s="13" t="s">
        <v>142</v>
      </c>
      <c r="BE201" s="181">
        <f t="shared" si="34"/>
        <v>0</v>
      </c>
      <c r="BF201" s="181">
        <f t="shared" si="35"/>
        <v>0</v>
      </c>
      <c r="BG201" s="181">
        <f t="shared" si="36"/>
        <v>0</v>
      </c>
      <c r="BH201" s="181">
        <f t="shared" si="37"/>
        <v>0</v>
      </c>
      <c r="BI201" s="181">
        <f t="shared" si="38"/>
        <v>0</v>
      </c>
      <c r="BJ201" s="13" t="s">
        <v>22</v>
      </c>
      <c r="BK201" s="181">
        <f t="shared" si="39"/>
        <v>0</v>
      </c>
      <c r="BL201" s="13" t="s">
        <v>207</v>
      </c>
      <c r="BM201" s="13" t="s">
        <v>565</v>
      </c>
    </row>
    <row r="202" spans="2:65" s="1" customFormat="1" ht="16.5" customHeight="1">
      <c r="B202" s="30"/>
      <c r="C202" s="170" t="s">
        <v>566</v>
      </c>
      <c r="D202" s="170" t="s">
        <v>143</v>
      </c>
      <c r="E202" s="171" t="s">
        <v>567</v>
      </c>
      <c r="F202" s="172" t="s">
        <v>568</v>
      </c>
      <c r="G202" s="173" t="s">
        <v>159</v>
      </c>
      <c r="H202" s="174">
        <v>26</v>
      </c>
      <c r="I202" s="175"/>
      <c r="J202" s="176">
        <f t="shared" si="30"/>
        <v>0</v>
      </c>
      <c r="K202" s="172" t="s">
        <v>147</v>
      </c>
      <c r="L202" s="34"/>
      <c r="M202" s="177" t="s">
        <v>20</v>
      </c>
      <c r="N202" s="178" t="s">
        <v>45</v>
      </c>
      <c r="O202" s="56"/>
      <c r="P202" s="179">
        <f t="shared" si="31"/>
        <v>0</v>
      </c>
      <c r="Q202" s="179">
        <v>0</v>
      </c>
      <c r="R202" s="179">
        <f t="shared" si="32"/>
        <v>0</v>
      </c>
      <c r="S202" s="179">
        <v>0</v>
      </c>
      <c r="T202" s="180">
        <f t="shared" si="33"/>
        <v>0</v>
      </c>
      <c r="AR202" s="13" t="s">
        <v>22</v>
      </c>
      <c r="AT202" s="13" t="s">
        <v>143</v>
      </c>
      <c r="AU202" s="13" t="s">
        <v>22</v>
      </c>
      <c r="AY202" s="13" t="s">
        <v>142</v>
      </c>
      <c r="BE202" s="181">
        <f t="shared" si="34"/>
        <v>0</v>
      </c>
      <c r="BF202" s="181">
        <f t="shared" si="35"/>
        <v>0</v>
      </c>
      <c r="BG202" s="181">
        <f t="shared" si="36"/>
        <v>0</v>
      </c>
      <c r="BH202" s="181">
        <f t="shared" si="37"/>
        <v>0</v>
      </c>
      <c r="BI202" s="181">
        <f t="shared" si="38"/>
        <v>0</v>
      </c>
      <c r="BJ202" s="13" t="s">
        <v>22</v>
      </c>
      <c r="BK202" s="181">
        <f t="shared" si="39"/>
        <v>0</v>
      </c>
      <c r="BL202" s="13" t="s">
        <v>22</v>
      </c>
      <c r="BM202" s="13" t="s">
        <v>569</v>
      </c>
    </row>
    <row r="203" spans="2:65" s="1" customFormat="1" ht="16.5" customHeight="1">
      <c r="B203" s="30"/>
      <c r="C203" s="185" t="s">
        <v>570</v>
      </c>
      <c r="D203" s="185" t="s">
        <v>172</v>
      </c>
      <c r="E203" s="186" t="s">
        <v>571</v>
      </c>
      <c r="F203" s="187" t="s">
        <v>572</v>
      </c>
      <c r="G203" s="188" t="s">
        <v>159</v>
      </c>
      <c r="H203" s="189">
        <v>5</v>
      </c>
      <c r="I203" s="190"/>
      <c r="J203" s="191">
        <f t="shared" si="30"/>
        <v>0</v>
      </c>
      <c r="K203" s="187" t="s">
        <v>147</v>
      </c>
      <c r="L203" s="192"/>
      <c r="M203" s="193" t="s">
        <v>20</v>
      </c>
      <c r="N203" s="194" t="s">
        <v>45</v>
      </c>
      <c r="O203" s="56"/>
      <c r="P203" s="179">
        <f t="shared" si="31"/>
        <v>0</v>
      </c>
      <c r="Q203" s="179">
        <v>0</v>
      </c>
      <c r="R203" s="179">
        <f t="shared" si="32"/>
        <v>0</v>
      </c>
      <c r="S203" s="179">
        <v>0</v>
      </c>
      <c r="T203" s="180">
        <f t="shared" si="33"/>
        <v>0</v>
      </c>
      <c r="AR203" s="13" t="s">
        <v>207</v>
      </c>
      <c r="AT203" s="13" t="s">
        <v>172</v>
      </c>
      <c r="AU203" s="13" t="s">
        <v>22</v>
      </c>
      <c r="AY203" s="13" t="s">
        <v>142</v>
      </c>
      <c r="BE203" s="181">
        <f t="shared" si="34"/>
        <v>0</v>
      </c>
      <c r="BF203" s="181">
        <f t="shared" si="35"/>
        <v>0</v>
      </c>
      <c r="BG203" s="181">
        <f t="shared" si="36"/>
        <v>0</v>
      </c>
      <c r="BH203" s="181">
        <f t="shared" si="37"/>
        <v>0</v>
      </c>
      <c r="BI203" s="181">
        <f t="shared" si="38"/>
        <v>0</v>
      </c>
      <c r="BJ203" s="13" t="s">
        <v>22</v>
      </c>
      <c r="BK203" s="181">
        <f t="shared" si="39"/>
        <v>0</v>
      </c>
      <c r="BL203" s="13" t="s">
        <v>207</v>
      </c>
      <c r="BM203" s="13" t="s">
        <v>573</v>
      </c>
    </row>
    <row r="204" spans="2:65" s="1" customFormat="1" ht="16.5" customHeight="1">
      <c r="B204" s="30"/>
      <c r="C204" s="185" t="s">
        <v>574</v>
      </c>
      <c r="D204" s="185" t="s">
        <v>172</v>
      </c>
      <c r="E204" s="186" t="s">
        <v>575</v>
      </c>
      <c r="F204" s="187" t="s">
        <v>576</v>
      </c>
      <c r="G204" s="188" t="s">
        <v>159</v>
      </c>
      <c r="H204" s="189">
        <v>21</v>
      </c>
      <c r="I204" s="190"/>
      <c r="J204" s="191">
        <f t="shared" si="30"/>
        <v>0</v>
      </c>
      <c r="K204" s="187" t="s">
        <v>147</v>
      </c>
      <c r="L204" s="192"/>
      <c r="M204" s="193" t="s">
        <v>20</v>
      </c>
      <c r="N204" s="194" t="s">
        <v>45</v>
      </c>
      <c r="O204" s="56"/>
      <c r="P204" s="179">
        <f t="shared" si="31"/>
        <v>0</v>
      </c>
      <c r="Q204" s="179">
        <v>0</v>
      </c>
      <c r="R204" s="179">
        <f t="shared" si="32"/>
        <v>0</v>
      </c>
      <c r="S204" s="179">
        <v>0</v>
      </c>
      <c r="T204" s="180">
        <f t="shared" si="33"/>
        <v>0</v>
      </c>
      <c r="AR204" s="13" t="s">
        <v>82</v>
      </c>
      <c r="AT204" s="13" t="s">
        <v>172</v>
      </c>
      <c r="AU204" s="13" t="s">
        <v>22</v>
      </c>
      <c r="AY204" s="13" t="s">
        <v>142</v>
      </c>
      <c r="BE204" s="181">
        <f t="shared" si="34"/>
        <v>0</v>
      </c>
      <c r="BF204" s="181">
        <f t="shared" si="35"/>
        <v>0</v>
      </c>
      <c r="BG204" s="181">
        <f t="shared" si="36"/>
        <v>0</v>
      </c>
      <c r="BH204" s="181">
        <f t="shared" si="37"/>
        <v>0</v>
      </c>
      <c r="BI204" s="181">
        <f t="shared" si="38"/>
        <v>0</v>
      </c>
      <c r="BJ204" s="13" t="s">
        <v>22</v>
      </c>
      <c r="BK204" s="181">
        <f t="shared" si="39"/>
        <v>0</v>
      </c>
      <c r="BL204" s="13" t="s">
        <v>22</v>
      </c>
      <c r="BM204" s="13" t="s">
        <v>577</v>
      </c>
    </row>
    <row r="205" spans="2:65" s="1" customFormat="1" ht="16.5" customHeight="1">
      <c r="B205" s="30"/>
      <c r="C205" s="170" t="s">
        <v>578</v>
      </c>
      <c r="D205" s="170" t="s">
        <v>143</v>
      </c>
      <c r="E205" s="171" t="s">
        <v>579</v>
      </c>
      <c r="F205" s="172" t="s">
        <v>580</v>
      </c>
      <c r="G205" s="173" t="s">
        <v>159</v>
      </c>
      <c r="H205" s="174">
        <v>30</v>
      </c>
      <c r="I205" s="175"/>
      <c r="J205" s="176">
        <f t="shared" si="30"/>
        <v>0</v>
      </c>
      <c r="K205" s="172" t="s">
        <v>147</v>
      </c>
      <c r="L205" s="34"/>
      <c r="M205" s="177" t="s">
        <v>20</v>
      </c>
      <c r="N205" s="178" t="s">
        <v>45</v>
      </c>
      <c r="O205" s="56"/>
      <c r="P205" s="179">
        <f t="shared" si="31"/>
        <v>0</v>
      </c>
      <c r="Q205" s="179">
        <v>0</v>
      </c>
      <c r="R205" s="179">
        <f t="shared" si="32"/>
        <v>0</v>
      </c>
      <c r="S205" s="179">
        <v>0</v>
      </c>
      <c r="T205" s="180">
        <f t="shared" si="33"/>
        <v>0</v>
      </c>
      <c r="AR205" s="13" t="s">
        <v>22</v>
      </c>
      <c r="AT205" s="13" t="s">
        <v>143</v>
      </c>
      <c r="AU205" s="13" t="s">
        <v>22</v>
      </c>
      <c r="AY205" s="13" t="s">
        <v>142</v>
      </c>
      <c r="BE205" s="181">
        <f t="shared" si="34"/>
        <v>0</v>
      </c>
      <c r="BF205" s="181">
        <f t="shared" si="35"/>
        <v>0</v>
      </c>
      <c r="BG205" s="181">
        <f t="shared" si="36"/>
        <v>0</v>
      </c>
      <c r="BH205" s="181">
        <f t="shared" si="37"/>
        <v>0</v>
      </c>
      <c r="BI205" s="181">
        <f t="shared" si="38"/>
        <v>0</v>
      </c>
      <c r="BJ205" s="13" t="s">
        <v>22</v>
      </c>
      <c r="BK205" s="181">
        <f t="shared" si="39"/>
        <v>0</v>
      </c>
      <c r="BL205" s="13" t="s">
        <v>22</v>
      </c>
      <c r="BM205" s="13" t="s">
        <v>581</v>
      </c>
    </row>
    <row r="206" spans="2:65" s="10" customFormat="1" ht="25.95" customHeight="1">
      <c r="B206" s="156"/>
      <c r="C206" s="157"/>
      <c r="D206" s="158" t="s">
        <v>73</v>
      </c>
      <c r="E206" s="159" t="s">
        <v>582</v>
      </c>
      <c r="F206" s="159" t="s">
        <v>583</v>
      </c>
      <c r="G206" s="157"/>
      <c r="H206" s="157"/>
      <c r="I206" s="160"/>
      <c r="J206" s="161">
        <f>BK206</f>
        <v>0</v>
      </c>
      <c r="K206" s="157"/>
      <c r="L206" s="162"/>
      <c r="M206" s="163"/>
      <c r="N206" s="164"/>
      <c r="O206" s="164"/>
      <c r="P206" s="165">
        <f>SUM(P207:P217)</f>
        <v>0</v>
      </c>
      <c r="Q206" s="164"/>
      <c r="R206" s="165">
        <f>SUM(R207:R217)</f>
        <v>0</v>
      </c>
      <c r="S206" s="164"/>
      <c r="T206" s="166">
        <f>SUM(T207:T217)</f>
        <v>0</v>
      </c>
      <c r="AR206" s="167" t="s">
        <v>171</v>
      </c>
      <c r="AT206" s="168" t="s">
        <v>73</v>
      </c>
      <c r="AU206" s="168" t="s">
        <v>74</v>
      </c>
      <c r="AY206" s="167" t="s">
        <v>142</v>
      </c>
      <c r="BK206" s="169">
        <f>SUM(BK207:BK217)</f>
        <v>0</v>
      </c>
    </row>
    <row r="207" spans="2:65" s="1" customFormat="1" ht="22.5" customHeight="1">
      <c r="B207" s="30"/>
      <c r="C207" s="170" t="s">
        <v>584</v>
      </c>
      <c r="D207" s="170" t="s">
        <v>143</v>
      </c>
      <c r="E207" s="171" t="s">
        <v>585</v>
      </c>
      <c r="F207" s="172" t="s">
        <v>586</v>
      </c>
      <c r="G207" s="173" t="s">
        <v>587</v>
      </c>
      <c r="H207" s="174">
        <v>20</v>
      </c>
      <c r="I207" s="175"/>
      <c r="J207" s="176">
        <f t="shared" ref="J207:J217" si="40">ROUND(I207*H207,2)</f>
        <v>0</v>
      </c>
      <c r="K207" s="172" t="s">
        <v>20</v>
      </c>
      <c r="L207" s="34"/>
      <c r="M207" s="177" t="s">
        <v>20</v>
      </c>
      <c r="N207" s="178" t="s">
        <v>45</v>
      </c>
      <c r="O207" s="56"/>
      <c r="P207" s="179">
        <f t="shared" ref="P207:P217" si="41">O207*H207</f>
        <v>0</v>
      </c>
      <c r="Q207" s="179">
        <v>0</v>
      </c>
      <c r="R207" s="179">
        <f t="shared" ref="R207:R217" si="42">Q207*H207</f>
        <v>0</v>
      </c>
      <c r="S207" s="179">
        <v>0</v>
      </c>
      <c r="T207" s="180">
        <f t="shared" ref="T207:T217" si="43">S207*H207</f>
        <v>0</v>
      </c>
      <c r="AR207" s="13" t="s">
        <v>22</v>
      </c>
      <c r="AT207" s="13" t="s">
        <v>143</v>
      </c>
      <c r="AU207" s="13" t="s">
        <v>22</v>
      </c>
      <c r="AY207" s="13" t="s">
        <v>142</v>
      </c>
      <c r="BE207" s="181">
        <f t="shared" ref="BE207:BE217" si="44">IF(N207="základní",J207,0)</f>
        <v>0</v>
      </c>
      <c r="BF207" s="181">
        <f t="shared" ref="BF207:BF217" si="45">IF(N207="snížená",J207,0)</f>
        <v>0</v>
      </c>
      <c r="BG207" s="181">
        <f t="shared" ref="BG207:BG217" si="46">IF(N207="zákl. přenesená",J207,0)</f>
        <v>0</v>
      </c>
      <c r="BH207" s="181">
        <f t="shared" ref="BH207:BH217" si="47">IF(N207="sníž. přenesená",J207,0)</f>
        <v>0</v>
      </c>
      <c r="BI207" s="181">
        <f t="shared" ref="BI207:BI217" si="48">IF(N207="nulová",J207,0)</f>
        <v>0</v>
      </c>
      <c r="BJ207" s="13" t="s">
        <v>22</v>
      </c>
      <c r="BK207" s="181">
        <f t="shared" ref="BK207:BK217" si="49">ROUND(I207*H207,2)</f>
        <v>0</v>
      </c>
      <c r="BL207" s="13" t="s">
        <v>22</v>
      </c>
      <c r="BM207" s="13" t="s">
        <v>588</v>
      </c>
    </row>
    <row r="208" spans="2:65" s="1" customFormat="1" ht="16.5" customHeight="1">
      <c r="B208" s="30"/>
      <c r="C208" s="170" t="s">
        <v>589</v>
      </c>
      <c r="D208" s="170" t="s">
        <v>143</v>
      </c>
      <c r="E208" s="171" t="s">
        <v>590</v>
      </c>
      <c r="F208" s="172" t="s">
        <v>591</v>
      </c>
      <c r="G208" s="173" t="s">
        <v>587</v>
      </c>
      <c r="H208" s="174">
        <v>20</v>
      </c>
      <c r="I208" s="175"/>
      <c r="J208" s="176">
        <f t="shared" si="40"/>
        <v>0</v>
      </c>
      <c r="K208" s="172" t="s">
        <v>20</v>
      </c>
      <c r="L208" s="34"/>
      <c r="M208" s="177" t="s">
        <v>20</v>
      </c>
      <c r="N208" s="178" t="s">
        <v>45</v>
      </c>
      <c r="O208" s="56"/>
      <c r="P208" s="179">
        <f t="shared" si="41"/>
        <v>0</v>
      </c>
      <c r="Q208" s="179">
        <v>0</v>
      </c>
      <c r="R208" s="179">
        <f t="shared" si="42"/>
        <v>0</v>
      </c>
      <c r="S208" s="179">
        <v>0</v>
      </c>
      <c r="T208" s="180">
        <f t="shared" si="43"/>
        <v>0</v>
      </c>
      <c r="AR208" s="13" t="s">
        <v>22</v>
      </c>
      <c r="AT208" s="13" t="s">
        <v>143</v>
      </c>
      <c r="AU208" s="13" t="s">
        <v>22</v>
      </c>
      <c r="AY208" s="13" t="s">
        <v>142</v>
      </c>
      <c r="BE208" s="181">
        <f t="shared" si="44"/>
        <v>0</v>
      </c>
      <c r="BF208" s="181">
        <f t="shared" si="45"/>
        <v>0</v>
      </c>
      <c r="BG208" s="181">
        <f t="shared" si="46"/>
        <v>0</v>
      </c>
      <c r="BH208" s="181">
        <f t="shared" si="47"/>
        <v>0</v>
      </c>
      <c r="BI208" s="181">
        <f t="shared" si="48"/>
        <v>0</v>
      </c>
      <c r="BJ208" s="13" t="s">
        <v>22</v>
      </c>
      <c r="BK208" s="181">
        <f t="shared" si="49"/>
        <v>0</v>
      </c>
      <c r="BL208" s="13" t="s">
        <v>22</v>
      </c>
      <c r="BM208" s="13" t="s">
        <v>592</v>
      </c>
    </row>
    <row r="209" spans="2:65" s="1" customFormat="1" ht="22.5" customHeight="1">
      <c r="B209" s="30"/>
      <c r="C209" s="170" t="s">
        <v>593</v>
      </c>
      <c r="D209" s="170" t="s">
        <v>143</v>
      </c>
      <c r="E209" s="171" t="s">
        <v>594</v>
      </c>
      <c r="F209" s="172" t="s">
        <v>595</v>
      </c>
      <c r="G209" s="173" t="s">
        <v>587</v>
      </c>
      <c r="H209" s="174">
        <v>20</v>
      </c>
      <c r="I209" s="175"/>
      <c r="J209" s="176">
        <f t="shared" si="40"/>
        <v>0</v>
      </c>
      <c r="K209" s="172" t="s">
        <v>20</v>
      </c>
      <c r="L209" s="34"/>
      <c r="M209" s="177" t="s">
        <v>20</v>
      </c>
      <c r="N209" s="178" t="s">
        <v>45</v>
      </c>
      <c r="O209" s="56"/>
      <c r="P209" s="179">
        <f t="shared" si="41"/>
        <v>0</v>
      </c>
      <c r="Q209" s="179">
        <v>0</v>
      </c>
      <c r="R209" s="179">
        <f t="shared" si="42"/>
        <v>0</v>
      </c>
      <c r="S209" s="179">
        <v>0</v>
      </c>
      <c r="T209" s="180">
        <f t="shared" si="43"/>
        <v>0</v>
      </c>
      <c r="AR209" s="13" t="s">
        <v>22</v>
      </c>
      <c r="AT209" s="13" t="s">
        <v>143</v>
      </c>
      <c r="AU209" s="13" t="s">
        <v>22</v>
      </c>
      <c r="AY209" s="13" t="s">
        <v>142</v>
      </c>
      <c r="BE209" s="181">
        <f t="shared" si="44"/>
        <v>0</v>
      </c>
      <c r="BF209" s="181">
        <f t="shared" si="45"/>
        <v>0</v>
      </c>
      <c r="BG209" s="181">
        <f t="shared" si="46"/>
        <v>0</v>
      </c>
      <c r="BH209" s="181">
        <f t="shared" si="47"/>
        <v>0</v>
      </c>
      <c r="BI209" s="181">
        <f t="shared" si="48"/>
        <v>0</v>
      </c>
      <c r="BJ209" s="13" t="s">
        <v>22</v>
      </c>
      <c r="BK209" s="181">
        <f t="shared" si="49"/>
        <v>0</v>
      </c>
      <c r="BL209" s="13" t="s">
        <v>22</v>
      </c>
      <c r="BM209" s="13" t="s">
        <v>596</v>
      </c>
    </row>
    <row r="210" spans="2:65" s="1" customFormat="1" ht="22.5" customHeight="1">
      <c r="B210" s="30"/>
      <c r="C210" s="170" t="s">
        <v>597</v>
      </c>
      <c r="D210" s="170" t="s">
        <v>143</v>
      </c>
      <c r="E210" s="171" t="s">
        <v>598</v>
      </c>
      <c r="F210" s="172" t="s">
        <v>599</v>
      </c>
      <c r="G210" s="173" t="s">
        <v>587</v>
      </c>
      <c r="H210" s="174">
        <v>40</v>
      </c>
      <c r="I210" s="175"/>
      <c r="J210" s="176">
        <f t="shared" si="40"/>
        <v>0</v>
      </c>
      <c r="K210" s="172" t="s">
        <v>20</v>
      </c>
      <c r="L210" s="34"/>
      <c r="M210" s="177" t="s">
        <v>20</v>
      </c>
      <c r="N210" s="178" t="s">
        <v>45</v>
      </c>
      <c r="O210" s="56"/>
      <c r="P210" s="179">
        <f t="shared" si="41"/>
        <v>0</v>
      </c>
      <c r="Q210" s="179">
        <v>0</v>
      </c>
      <c r="R210" s="179">
        <f t="shared" si="42"/>
        <v>0</v>
      </c>
      <c r="S210" s="179">
        <v>0</v>
      </c>
      <c r="T210" s="180">
        <f t="shared" si="43"/>
        <v>0</v>
      </c>
      <c r="AR210" s="13" t="s">
        <v>22</v>
      </c>
      <c r="AT210" s="13" t="s">
        <v>143</v>
      </c>
      <c r="AU210" s="13" t="s">
        <v>22</v>
      </c>
      <c r="AY210" s="13" t="s">
        <v>142</v>
      </c>
      <c r="BE210" s="181">
        <f t="shared" si="44"/>
        <v>0</v>
      </c>
      <c r="BF210" s="181">
        <f t="shared" si="45"/>
        <v>0</v>
      </c>
      <c r="BG210" s="181">
        <f t="shared" si="46"/>
        <v>0</v>
      </c>
      <c r="BH210" s="181">
        <f t="shared" si="47"/>
        <v>0</v>
      </c>
      <c r="BI210" s="181">
        <f t="shared" si="48"/>
        <v>0</v>
      </c>
      <c r="BJ210" s="13" t="s">
        <v>22</v>
      </c>
      <c r="BK210" s="181">
        <f t="shared" si="49"/>
        <v>0</v>
      </c>
      <c r="BL210" s="13" t="s">
        <v>22</v>
      </c>
      <c r="BM210" s="13" t="s">
        <v>600</v>
      </c>
    </row>
    <row r="211" spans="2:65" s="1" customFormat="1" ht="33.75" customHeight="1">
      <c r="B211" s="30"/>
      <c r="C211" s="170" t="s">
        <v>601</v>
      </c>
      <c r="D211" s="170" t="s">
        <v>143</v>
      </c>
      <c r="E211" s="171" t="s">
        <v>602</v>
      </c>
      <c r="F211" s="172" t="s">
        <v>603</v>
      </c>
      <c r="G211" s="173" t="s">
        <v>159</v>
      </c>
      <c r="H211" s="174">
        <v>1</v>
      </c>
      <c r="I211" s="175"/>
      <c r="J211" s="176">
        <f t="shared" si="40"/>
        <v>0</v>
      </c>
      <c r="K211" s="172" t="s">
        <v>20</v>
      </c>
      <c r="L211" s="34"/>
      <c r="M211" s="177" t="s">
        <v>20</v>
      </c>
      <c r="N211" s="178" t="s">
        <v>45</v>
      </c>
      <c r="O211" s="56"/>
      <c r="P211" s="179">
        <f t="shared" si="41"/>
        <v>0</v>
      </c>
      <c r="Q211" s="179">
        <v>0</v>
      </c>
      <c r="R211" s="179">
        <f t="shared" si="42"/>
        <v>0</v>
      </c>
      <c r="S211" s="179">
        <v>0</v>
      </c>
      <c r="T211" s="180">
        <f t="shared" si="43"/>
        <v>0</v>
      </c>
      <c r="AR211" s="13" t="s">
        <v>22</v>
      </c>
      <c r="AT211" s="13" t="s">
        <v>143</v>
      </c>
      <c r="AU211" s="13" t="s">
        <v>22</v>
      </c>
      <c r="AY211" s="13" t="s">
        <v>142</v>
      </c>
      <c r="BE211" s="181">
        <f t="shared" si="44"/>
        <v>0</v>
      </c>
      <c r="BF211" s="181">
        <f t="shared" si="45"/>
        <v>0</v>
      </c>
      <c r="BG211" s="181">
        <f t="shared" si="46"/>
        <v>0</v>
      </c>
      <c r="BH211" s="181">
        <f t="shared" si="47"/>
        <v>0</v>
      </c>
      <c r="BI211" s="181">
        <f t="shared" si="48"/>
        <v>0</v>
      </c>
      <c r="BJ211" s="13" t="s">
        <v>22</v>
      </c>
      <c r="BK211" s="181">
        <f t="shared" si="49"/>
        <v>0</v>
      </c>
      <c r="BL211" s="13" t="s">
        <v>22</v>
      </c>
      <c r="BM211" s="13" t="s">
        <v>604</v>
      </c>
    </row>
    <row r="212" spans="2:65" s="1" customFormat="1" ht="22.5" customHeight="1">
      <c r="B212" s="30"/>
      <c r="C212" s="170" t="s">
        <v>605</v>
      </c>
      <c r="D212" s="170" t="s">
        <v>143</v>
      </c>
      <c r="E212" s="171" t="s">
        <v>606</v>
      </c>
      <c r="F212" s="172" t="s">
        <v>607</v>
      </c>
      <c r="G212" s="173" t="s">
        <v>159</v>
      </c>
      <c r="H212" s="174">
        <v>1</v>
      </c>
      <c r="I212" s="175"/>
      <c r="J212" s="176">
        <f t="shared" si="40"/>
        <v>0</v>
      </c>
      <c r="K212" s="172" t="s">
        <v>20</v>
      </c>
      <c r="L212" s="34"/>
      <c r="M212" s="177" t="s">
        <v>20</v>
      </c>
      <c r="N212" s="178" t="s">
        <v>45</v>
      </c>
      <c r="O212" s="56"/>
      <c r="P212" s="179">
        <f t="shared" si="41"/>
        <v>0</v>
      </c>
      <c r="Q212" s="179">
        <v>0</v>
      </c>
      <c r="R212" s="179">
        <f t="shared" si="42"/>
        <v>0</v>
      </c>
      <c r="S212" s="179">
        <v>0</v>
      </c>
      <c r="T212" s="180">
        <f t="shared" si="43"/>
        <v>0</v>
      </c>
      <c r="AR212" s="13" t="s">
        <v>22</v>
      </c>
      <c r="AT212" s="13" t="s">
        <v>143</v>
      </c>
      <c r="AU212" s="13" t="s">
        <v>22</v>
      </c>
      <c r="AY212" s="13" t="s">
        <v>142</v>
      </c>
      <c r="BE212" s="181">
        <f t="shared" si="44"/>
        <v>0</v>
      </c>
      <c r="BF212" s="181">
        <f t="shared" si="45"/>
        <v>0</v>
      </c>
      <c r="BG212" s="181">
        <f t="shared" si="46"/>
        <v>0</v>
      </c>
      <c r="BH212" s="181">
        <f t="shared" si="47"/>
        <v>0</v>
      </c>
      <c r="BI212" s="181">
        <f t="shared" si="48"/>
        <v>0</v>
      </c>
      <c r="BJ212" s="13" t="s">
        <v>22</v>
      </c>
      <c r="BK212" s="181">
        <f t="shared" si="49"/>
        <v>0</v>
      </c>
      <c r="BL212" s="13" t="s">
        <v>22</v>
      </c>
      <c r="BM212" s="13" t="s">
        <v>608</v>
      </c>
    </row>
    <row r="213" spans="2:65" s="1" customFormat="1" ht="22.5" customHeight="1">
      <c r="B213" s="30"/>
      <c r="C213" s="170" t="s">
        <v>609</v>
      </c>
      <c r="D213" s="170" t="s">
        <v>143</v>
      </c>
      <c r="E213" s="171" t="s">
        <v>610</v>
      </c>
      <c r="F213" s="172" t="s">
        <v>611</v>
      </c>
      <c r="G213" s="173" t="s">
        <v>159</v>
      </c>
      <c r="H213" s="174">
        <v>2</v>
      </c>
      <c r="I213" s="175"/>
      <c r="J213" s="176">
        <f t="shared" si="40"/>
        <v>0</v>
      </c>
      <c r="K213" s="172" t="s">
        <v>364</v>
      </c>
      <c r="L213" s="34"/>
      <c r="M213" s="177" t="s">
        <v>20</v>
      </c>
      <c r="N213" s="178" t="s">
        <v>45</v>
      </c>
      <c r="O213" s="56"/>
      <c r="P213" s="179">
        <f t="shared" si="41"/>
        <v>0</v>
      </c>
      <c r="Q213" s="179">
        <v>0</v>
      </c>
      <c r="R213" s="179">
        <f t="shared" si="42"/>
        <v>0</v>
      </c>
      <c r="S213" s="179">
        <v>0</v>
      </c>
      <c r="T213" s="180">
        <f t="shared" si="43"/>
        <v>0</v>
      </c>
      <c r="AR213" s="13" t="s">
        <v>22</v>
      </c>
      <c r="AT213" s="13" t="s">
        <v>143</v>
      </c>
      <c r="AU213" s="13" t="s">
        <v>22</v>
      </c>
      <c r="AY213" s="13" t="s">
        <v>142</v>
      </c>
      <c r="BE213" s="181">
        <f t="shared" si="44"/>
        <v>0</v>
      </c>
      <c r="BF213" s="181">
        <f t="shared" si="45"/>
        <v>0</v>
      </c>
      <c r="BG213" s="181">
        <f t="shared" si="46"/>
        <v>0</v>
      </c>
      <c r="BH213" s="181">
        <f t="shared" si="47"/>
        <v>0</v>
      </c>
      <c r="BI213" s="181">
        <f t="shared" si="48"/>
        <v>0</v>
      </c>
      <c r="BJ213" s="13" t="s">
        <v>22</v>
      </c>
      <c r="BK213" s="181">
        <f t="shared" si="49"/>
        <v>0</v>
      </c>
      <c r="BL213" s="13" t="s">
        <v>22</v>
      </c>
      <c r="BM213" s="13" t="s">
        <v>612</v>
      </c>
    </row>
    <row r="214" spans="2:65" s="1" customFormat="1" ht="22.5" customHeight="1">
      <c r="B214" s="30"/>
      <c r="C214" s="170" t="s">
        <v>613</v>
      </c>
      <c r="D214" s="170" t="s">
        <v>143</v>
      </c>
      <c r="E214" s="171" t="s">
        <v>614</v>
      </c>
      <c r="F214" s="172" t="s">
        <v>615</v>
      </c>
      <c r="G214" s="173" t="s">
        <v>159</v>
      </c>
      <c r="H214" s="174">
        <v>2</v>
      </c>
      <c r="I214" s="175"/>
      <c r="J214" s="176">
        <f t="shared" si="40"/>
        <v>0</v>
      </c>
      <c r="K214" s="172" t="s">
        <v>364</v>
      </c>
      <c r="L214" s="34"/>
      <c r="M214" s="177" t="s">
        <v>20</v>
      </c>
      <c r="N214" s="178" t="s">
        <v>45</v>
      </c>
      <c r="O214" s="56"/>
      <c r="P214" s="179">
        <f t="shared" si="41"/>
        <v>0</v>
      </c>
      <c r="Q214" s="179">
        <v>0</v>
      </c>
      <c r="R214" s="179">
        <f t="shared" si="42"/>
        <v>0</v>
      </c>
      <c r="S214" s="179">
        <v>0</v>
      </c>
      <c r="T214" s="180">
        <f t="shared" si="43"/>
        <v>0</v>
      </c>
      <c r="AR214" s="13" t="s">
        <v>22</v>
      </c>
      <c r="AT214" s="13" t="s">
        <v>143</v>
      </c>
      <c r="AU214" s="13" t="s">
        <v>22</v>
      </c>
      <c r="AY214" s="13" t="s">
        <v>142</v>
      </c>
      <c r="BE214" s="181">
        <f t="shared" si="44"/>
        <v>0</v>
      </c>
      <c r="BF214" s="181">
        <f t="shared" si="45"/>
        <v>0</v>
      </c>
      <c r="BG214" s="181">
        <f t="shared" si="46"/>
        <v>0</v>
      </c>
      <c r="BH214" s="181">
        <f t="shared" si="47"/>
        <v>0</v>
      </c>
      <c r="BI214" s="181">
        <f t="shared" si="48"/>
        <v>0</v>
      </c>
      <c r="BJ214" s="13" t="s">
        <v>22</v>
      </c>
      <c r="BK214" s="181">
        <f t="shared" si="49"/>
        <v>0</v>
      </c>
      <c r="BL214" s="13" t="s">
        <v>22</v>
      </c>
      <c r="BM214" s="13" t="s">
        <v>616</v>
      </c>
    </row>
    <row r="215" spans="2:65" s="1" customFormat="1" ht="56.25" customHeight="1">
      <c r="B215" s="30"/>
      <c r="C215" s="170" t="s">
        <v>617</v>
      </c>
      <c r="D215" s="170" t="s">
        <v>143</v>
      </c>
      <c r="E215" s="171" t="s">
        <v>618</v>
      </c>
      <c r="F215" s="172" t="s">
        <v>619</v>
      </c>
      <c r="G215" s="173" t="s">
        <v>159</v>
      </c>
      <c r="H215" s="174">
        <v>2</v>
      </c>
      <c r="I215" s="175"/>
      <c r="J215" s="176">
        <f t="shared" si="40"/>
        <v>0</v>
      </c>
      <c r="K215" s="172" t="s">
        <v>364</v>
      </c>
      <c r="L215" s="34"/>
      <c r="M215" s="177" t="s">
        <v>20</v>
      </c>
      <c r="N215" s="178" t="s">
        <v>45</v>
      </c>
      <c r="O215" s="56"/>
      <c r="P215" s="179">
        <f t="shared" si="41"/>
        <v>0</v>
      </c>
      <c r="Q215" s="179">
        <v>0</v>
      </c>
      <c r="R215" s="179">
        <f t="shared" si="42"/>
        <v>0</v>
      </c>
      <c r="S215" s="179">
        <v>0</v>
      </c>
      <c r="T215" s="180">
        <f t="shared" si="43"/>
        <v>0</v>
      </c>
      <c r="AR215" s="13" t="s">
        <v>22</v>
      </c>
      <c r="AT215" s="13" t="s">
        <v>143</v>
      </c>
      <c r="AU215" s="13" t="s">
        <v>22</v>
      </c>
      <c r="AY215" s="13" t="s">
        <v>142</v>
      </c>
      <c r="BE215" s="181">
        <f t="shared" si="44"/>
        <v>0</v>
      </c>
      <c r="BF215" s="181">
        <f t="shared" si="45"/>
        <v>0</v>
      </c>
      <c r="BG215" s="181">
        <f t="shared" si="46"/>
        <v>0</v>
      </c>
      <c r="BH215" s="181">
        <f t="shared" si="47"/>
        <v>0</v>
      </c>
      <c r="BI215" s="181">
        <f t="shared" si="48"/>
        <v>0</v>
      </c>
      <c r="BJ215" s="13" t="s">
        <v>22</v>
      </c>
      <c r="BK215" s="181">
        <f t="shared" si="49"/>
        <v>0</v>
      </c>
      <c r="BL215" s="13" t="s">
        <v>22</v>
      </c>
      <c r="BM215" s="13" t="s">
        <v>620</v>
      </c>
    </row>
    <row r="216" spans="2:65" s="1" customFormat="1" ht="22.5" customHeight="1">
      <c r="B216" s="30"/>
      <c r="C216" s="170" t="s">
        <v>621</v>
      </c>
      <c r="D216" s="170" t="s">
        <v>143</v>
      </c>
      <c r="E216" s="171" t="s">
        <v>622</v>
      </c>
      <c r="F216" s="172" t="s">
        <v>623</v>
      </c>
      <c r="G216" s="173" t="s">
        <v>159</v>
      </c>
      <c r="H216" s="174">
        <v>1</v>
      </c>
      <c r="I216" s="175"/>
      <c r="J216" s="176">
        <f t="shared" si="40"/>
        <v>0</v>
      </c>
      <c r="K216" s="172" t="s">
        <v>364</v>
      </c>
      <c r="L216" s="34"/>
      <c r="M216" s="177" t="s">
        <v>20</v>
      </c>
      <c r="N216" s="178" t="s">
        <v>45</v>
      </c>
      <c r="O216" s="56"/>
      <c r="P216" s="179">
        <f t="shared" si="41"/>
        <v>0</v>
      </c>
      <c r="Q216" s="179">
        <v>0</v>
      </c>
      <c r="R216" s="179">
        <f t="shared" si="42"/>
        <v>0</v>
      </c>
      <c r="S216" s="179">
        <v>0</v>
      </c>
      <c r="T216" s="180">
        <f t="shared" si="43"/>
        <v>0</v>
      </c>
      <c r="AR216" s="13" t="s">
        <v>22</v>
      </c>
      <c r="AT216" s="13" t="s">
        <v>143</v>
      </c>
      <c r="AU216" s="13" t="s">
        <v>22</v>
      </c>
      <c r="AY216" s="13" t="s">
        <v>142</v>
      </c>
      <c r="BE216" s="181">
        <f t="shared" si="44"/>
        <v>0</v>
      </c>
      <c r="BF216" s="181">
        <f t="shared" si="45"/>
        <v>0</v>
      </c>
      <c r="BG216" s="181">
        <f t="shared" si="46"/>
        <v>0</v>
      </c>
      <c r="BH216" s="181">
        <f t="shared" si="47"/>
        <v>0</v>
      </c>
      <c r="BI216" s="181">
        <f t="shared" si="48"/>
        <v>0</v>
      </c>
      <c r="BJ216" s="13" t="s">
        <v>22</v>
      </c>
      <c r="BK216" s="181">
        <f t="shared" si="49"/>
        <v>0</v>
      </c>
      <c r="BL216" s="13" t="s">
        <v>22</v>
      </c>
      <c r="BM216" s="13" t="s">
        <v>624</v>
      </c>
    </row>
    <row r="217" spans="2:65" s="1" customFormat="1" ht="22.5" customHeight="1">
      <c r="B217" s="30"/>
      <c r="C217" s="170" t="s">
        <v>625</v>
      </c>
      <c r="D217" s="170" t="s">
        <v>143</v>
      </c>
      <c r="E217" s="171" t="s">
        <v>626</v>
      </c>
      <c r="F217" s="172" t="s">
        <v>627</v>
      </c>
      <c r="G217" s="173" t="s">
        <v>159</v>
      </c>
      <c r="H217" s="174">
        <v>1</v>
      </c>
      <c r="I217" s="175"/>
      <c r="J217" s="176">
        <f t="shared" si="40"/>
        <v>0</v>
      </c>
      <c r="K217" s="172" t="s">
        <v>364</v>
      </c>
      <c r="L217" s="34"/>
      <c r="M217" s="195" t="s">
        <v>20</v>
      </c>
      <c r="N217" s="196" t="s">
        <v>45</v>
      </c>
      <c r="O217" s="197"/>
      <c r="P217" s="198">
        <f t="shared" si="41"/>
        <v>0</v>
      </c>
      <c r="Q217" s="198">
        <v>0</v>
      </c>
      <c r="R217" s="198">
        <f t="shared" si="42"/>
        <v>0</v>
      </c>
      <c r="S217" s="198">
        <v>0</v>
      </c>
      <c r="T217" s="199">
        <f t="shared" si="43"/>
        <v>0</v>
      </c>
      <c r="AR217" s="13" t="s">
        <v>22</v>
      </c>
      <c r="AT217" s="13" t="s">
        <v>143</v>
      </c>
      <c r="AU217" s="13" t="s">
        <v>22</v>
      </c>
      <c r="AY217" s="13" t="s">
        <v>142</v>
      </c>
      <c r="BE217" s="181">
        <f t="shared" si="44"/>
        <v>0</v>
      </c>
      <c r="BF217" s="181">
        <f t="shared" si="45"/>
        <v>0</v>
      </c>
      <c r="BG217" s="181">
        <f t="shared" si="46"/>
        <v>0</v>
      </c>
      <c r="BH217" s="181">
        <f t="shared" si="47"/>
        <v>0</v>
      </c>
      <c r="BI217" s="181">
        <f t="shared" si="48"/>
        <v>0</v>
      </c>
      <c r="BJ217" s="13" t="s">
        <v>22</v>
      </c>
      <c r="BK217" s="181">
        <f t="shared" si="49"/>
        <v>0</v>
      </c>
      <c r="BL217" s="13" t="s">
        <v>22</v>
      </c>
      <c r="BM217" s="13" t="s">
        <v>628</v>
      </c>
    </row>
    <row r="218" spans="2:65" s="1" customFormat="1" ht="6.9" customHeight="1">
      <c r="B218" s="42"/>
      <c r="C218" s="43"/>
      <c r="D218" s="43"/>
      <c r="E218" s="43"/>
      <c r="F218" s="43"/>
      <c r="G218" s="43"/>
      <c r="H218" s="43"/>
      <c r="I218" s="130"/>
      <c r="J218" s="43"/>
      <c r="K218" s="43"/>
      <c r="L218" s="34"/>
    </row>
  </sheetData>
  <sheetProtection algorithmName="SHA-512" hashValue="N+QeQvEdmv0eDcWpw51zyLI7+UpR4J6DTZ+UWhRT+KB1aFYYnsSK4klICG3kzRPcegJInz9ArV1S5sWcdGOqnA==" saltValue="y23Vl3aac3UsqsZvB2ALsiZMWkQ2KlrRzCpmqKXwiNxQxUFQh6RHRuA8alMffvTwWU1NBuXqFfR42hXM9AECUQ==" spinCount="100000" sheet="1" objects="1" scenarios="1" formatColumns="0" formatRows="0" autoFilter="0"/>
  <autoFilter ref="C90:K217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6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3" t="s">
        <v>93</v>
      </c>
    </row>
    <row r="3" spans="2:46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82</v>
      </c>
    </row>
    <row r="4" spans="2:46" ht="24.9" customHeight="1">
      <c r="B4" s="16"/>
      <c r="D4" s="106" t="s">
        <v>112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328" t="str">
        <f>'Rekapitulace stavby'!K6</f>
        <v>Oprava zabezpečovacího zařízení na trati Olomouc - Blatec</v>
      </c>
      <c r="F7" s="329"/>
      <c r="G7" s="329"/>
      <c r="H7" s="329"/>
      <c r="L7" s="16"/>
    </row>
    <row r="8" spans="2:46" ht="12" customHeight="1">
      <c r="B8" s="16"/>
      <c r="D8" s="107" t="s">
        <v>113</v>
      </c>
      <c r="L8" s="16"/>
    </row>
    <row r="9" spans="2:46" s="1" customFormat="1" ht="16.5" customHeight="1">
      <c r="B9" s="34"/>
      <c r="E9" s="328" t="s">
        <v>629</v>
      </c>
      <c r="F9" s="330"/>
      <c r="G9" s="330"/>
      <c r="H9" s="330"/>
      <c r="I9" s="108"/>
      <c r="L9" s="34"/>
    </row>
    <row r="10" spans="2:46" s="1" customFormat="1" ht="12" customHeight="1">
      <c r="B10" s="34"/>
      <c r="D10" s="107" t="s">
        <v>115</v>
      </c>
      <c r="I10" s="108"/>
      <c r="L10" s="34"/>
    </row>
    <row r="11" spans="2:46" s="1" customFormat="1" ht="36.9" customHeight="1">
      <c r="B11" s="34"/>
      <c r="E11" s="331" t="s">
        <v>630</v>
      </c>
      <c r="F11" s="330"/>
      <c r="G11" s="330"/>
      <c r="H11" s="330"/>
      <c r="I11" s="108"/>
      <c r="L11" s="34"/>
    </row>
    <row r="12" spans="2:46" s="1" customFormat="1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20</v>
      </c>
      <c r="I13" s="109" t="s">
        <v>21</v>
      </c>
      <c r="J13" s="13" t="s">
        <v>20</v>
      </c>
      <c r="L13" s="34"/>
    </row>
    <row r="14" spans="2:46" s="1" customFormat="1" ht="12" customHeight="1">
      <c r="B14" s="34"/>
      <c r="D14" s="107" t="s">
        <v>23</v>
      </c>
      <c r="F14" s="13" t="s">
        <v>24</v>
      </c>
      <c r="I14" s="109" t="s">
        <v>25</v>
      </c>
      <c r="J14" s="110">
        <f>'Rekapitulace stavby'!AN8</f>
        <v>0</v>
      </c>
      <c r="L14" s="34"/>
    </row>
    <row r="15" spans="2:46" s="1" customFormat="1" ht="10.95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20</v>
      </c>
      <c r="L16" s="34"/>
    </row>
    <row r="17" spans="2:12" s="1" customFormat="1" ht="18" customHeight="1">
      <c r="B17" s="34"/>
      <c r="E17" s="13" t="s">
        <v>30</v>
      </c>
      <c r="I17" s="109" t="s">
        <v>31</v>
      </c>
      <c r="J17" s="13" t="s">
        <v>20</v>
      </c>
      <c r="L17" s="34"/>
    </row>
    <row r="18" spans="2:12" s="1" customFormat="1" ht="6.9" customHeight="1">
      <c r="B18" s="34"/>
      <c r="I18" s="108"/>
      <c r="L18" s="34"/>
    </row>
    <row r="19" spans="2:12" s="1" customFormat="1" ht="12" customHeight="1">
      <c r="B19" s="34"/>
      <c r="D19" s="107" t="s">
        <v>32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332" t="str">
        <f>'Rekapitulace stavby'!E14</f>
        <v>Vyplň údaj</v>
      </c>
      <c r="F20" s="333"/>
      <c r="G20" s="333"/>
      <c r="H20" s="333"/>
      <c r="I20" s="109" t="s">
        <v>31</v>
      </c>
      <c r="J20" s="26" t="str">
        <f>'Rekapitulace stavby'!AN14</f>
        <v>Vyplň údaj</v>
      </c>
      <c r="L20" s="34"/>
    </row>
    <row r="21" spans="2:12" s="1" customFormat="1" ht="6.9" customHeight="1">
      <c r="B21" s="34"/>
      <c r="I21" s="108"/>
      <c r="L21" s="34"/>
    </row>
    <row r="22" spans="2:12" s="1" customFormat="1" ht="12" customHeight="1">
      <c r="B22" s="34"/>
      <c r="D22" s="107" t="s">
        <v>34</v>
      </c>
      <c r="I22" s="109" t="s">
        <v>29</v>
      </c>
      <c r="J22" s="13" t="s">
        <v>20</v>
      </c>
      <c r="L22" s="34"/>
    </row>
    <row r="23" spans="2:12" s="1" customFormat="1" ht="18" customHeight="1">
      <c r="B23" s="34"/>
      <c r="E23" s="13" t="s">
        <v>35</v>
      </c>
      <c r="I23" s="109" t="s">
        <v>31</v>
      </c>
      <c r="J23" s="13" t="s">
        <v>20</v>
      </c>
      <c r="L23" s="34"/>
    </row>
    <row r="24" spans="2:12" s="1" customFormat="1" ht="6.9" customHeight="1">
      <c r="B24" s="34"/>
      <c r="I24" s="108"/>
      <c r="L24" s="34"/>
    </row>
    <row r="25" spans="2:12" s="1" customFormat="1" ht="12" customHeight="1">
      <c r="B25" s="34"/>
      <c r="D25" s="107" t="s">
        <v>37</v>
      </c>
      <c r="I25" s="109" t="s">
        <v>29</v>
      </c>
      <c r="J25" s="13" t="s">
        <v>20</v>
      </c>
      <c r="L25" s="34"/>
    </row>
    <row r="26" spans="2:12" s="1" customFormat="1" ht="18" customHeight="1">
      <c r="B26" s="34"/>
      <c r="E26" s="13" t="s">
        <v>117</v>
      </c>
      <c r="I26" s="109" t="s">
        <v>31</v>
      </c>
      <c r="J26" s="13" t="s">
        <v>20</v>
      </c>
      <c r="L26" s="34"/>
    </row>
    <row r="27" spans="2:12" s="1" customFormat="1" ht="6.9" customHeight="1">
      <c r="B27" s="34"/>
      <c r="I27" s="108"/>
      <c r="L27" s="34"/>
    </row>
    <row r="28" spans="2:12" s="1" customFormat="1" ht="12" customHeight="1">
      <c r="B28" s="34"/>
      <c r="D28" s="107" t="s">
        <v>38</v>
      </c>
      <c r="I28" s="108"/>
      <c r="L28" s="34"/>
    </row>
    <row r="29" spans="2:12" s="7" customFormat="1" ht="16.5" customHeight="1">
      <c r="B29" s="111"/>
      <c r="E29" s="334" t="s">
        <v>20</v>
      </c>
      <c r="F29" s="334"/>
      <c r="G29" s="334"/>
      <c r="H29" s="334"/>
      <c r="I29" s="112"/>
      <c r="L29" s="111"/>
    </row>
    <row r="30" spans="2:12" s="1" customFormat="1" ht="6.9" customHeight="1">
      <c r="B30" s="34"/>
      <c r="I30" s="108"/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40</v>
      </c>
      <c r="I32" s="108"/>
      <c r="J32" s="115">
        <f>ROUND(J87, 2)</f>
        <v>0</v>
      </c>
      <c r="L32" s="34"/>
    </row>
    <row r="33" spans="2:12" s="1" customFormat="1" ht="6.9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" customHeight="1">
      <c r="B34" s="34"/>
      <c r="F34" s="116" t="s">
        <v>42</v>
      </c>
      <c r="I34" s="117" t="s">
        <v>41</v>
      </c>
      <c r="J34" s="116" t="s">
        <v>43</v>
      </c>
      <c r="L34" s="34"/>
    </row>
    <row r="35" spans="2:12" s="1" customFormat="1" ht="14.4" customHeight="1">
      <c r="B35" s="34"/>
      <c r="D35" s="107" t="s">
        <v>44</v>
      </c>
      <c r="E35" s="107" t="s">
        <v>45</v>
      </c>
      <c r="F35" s="118">
        <f>ROUND((SUM(BE87:BE125)),  2)</f>
        <v>0</v>
      </c>
      <c r="I35" s="119">
        <v>0.21</v>
      </c>
      <c r="J35" s="118">
        <f>ROUND(((SUM(BE87:BE125))*I35),  2)</f>
        <v>0</v>
      </c>
      <c r="L35" s="34"/>
    </row>
    <row r="36" spans="2:12" s="1" customFormat="1" ht="14.4" customHeight="1">
      <c r="B36" s="34"/>
      <c r="E36" s="107" t="s">
        <v>46</v>
      </c>
      <c r="F36" s="118">
        <f>ROUND((SUM(BF87:BF125)),  2)</f>
        <v>0</v>
      </c>
      <c r="I36" s="119">
        <v>0.15</v>
      </c>
      <c r="J36" s="118">
        <f>ROUND(((SUM(BF87:BF125))*I36),  2)</f>
        <v>0</v>
      </c>
      <c r="L36" s="34"/>
    </row>
    <row r="37" spans="2:12" s="1" customFormat="1" ht="14.4" hidden="1" customHeight="1">
      <c r="B37" s="34"/>
      <c r="E37" s="107" t="s">
        <v>47</v>
      </c>
      <c r="F37" s="118">
        <f>ROUND((SUM(BG87:BG125)),  2)</f>
        <v>0</v>
      </c>
      <c r="I37" s="119">
        <v>0.21</v>
      </c>
      <c r="J37" s="118">
        <f>0</f>
        <v>0</v>
      </c>
      <c r="L37" s="34"/>
    </row>
    <row r="38" spans="2:12" s="1" customFormat="1" ht="14.4" hidden="1" customHeight="1">
      <c r="B38" s="34"/>
      <c r="E38" s="107" t="s">
        <v>48</v>
      </c>
      <c r="F38" s="118">
        <f>ROUND((SUM(BH87:BH125)),  2)</f>
        <v>0</v>
      </c>
      <c r="I38" s="119">
        <v>0.15</v>
      </c>
      <c r="J38" s="118">
        <f>0</f>
        <v>0</v>
      </c>
      <c r="L38" s="34"/>
    </row>
    <row r="39" spans="2:12" s="1" customFormat="1" ht="14.4" hidden="1" customHeight="1">
      <c r="B39" s="34"/>
      <c r="E39" s="107" t="s">
        <v>49</v>
      </c>
      <c r="F39" s="118">
        <f>ROUND((SUM(BI87:BI125)),  2)</f>
        <v>0</v>
      </c>
      <c r="I39" s="119">
        <v>0</v>
      </c>
      <c r="J39" s="118">
        <f>0</f>
        <v>0</v>
      </c>
      <c r="L39" s="34"/>
    </row>
    <row r="40" spans="2:12" s="1" customFormat="1" ht="6.9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50</v>
      </c>
      <c r="E41" s="122"/>
      <c r="F41" s="122"/>
      <c r="G41" s="123" t="s">
        <v>51</v>
      </c>
      <c r="H41" s="124" t="s">
        <v>52</v>
      </c>
      <c r="I41" s="125"/>
      <c r="J41" s="126">
        <f>SUM(J32:J39)</f>
        <v>0</v>
      </c>
      <c r="K41" s="127"/>
      <c r="L41" s="34"/>
    </row>
    <row r="42" spans="2:12" s="1" customFormat="1" ht="14.4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" customHeight="1">
      <c r="B47" s="30"/>
      <c r="C47" s="19" t="s">
        <v>118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326" t="str">
        <f>E7</f>
        <v>Oprava zabezpečovacího zařízení na trati Olomouc - Blatec</v>
      </c>
      <c r="F50" s="327"/>
      <c r="G50" s="327"/>
      <c r="H50" s="327"/>
      <c r="I50" s="108"/>
      <c r="J50" s="31"/>
      <c r="K50" s="31"/>
      <c r="L50" s="34"/>
    </row>
    <row r="51" spans="2:47" ht="12" customHeight="1">
      <c r="B51" s="17"/>
      <c r="C51" s="25" t="s">
        <v>113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326" t="s">
        <v>629</v>
      </c>
      <c r="F52" s="305"/>
      <c r="G52" s="305"/>
      <c r="H52" s="305"/>
      <c r="I52" s="108"/>
      <c r="J52" s="31"/>
      <c r="K52" s="31"/>
      <c r="L52" s="34"/>
    </row>
    <row r="53" spans="2:47" s="1" customFormat="1" ht="12" customHeight="1">
      <c r="B53" s="30"/>
      <c r="C53" s="25" t="s">
        <v>115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306" t="str">
        <f>E11</f>
        <v>PS 02.1 - Doplnění SZZ</v>
      </c>
      <c r="F54" s="305"/>
      <c r="G54" s="305"/>
      <c r="H54" s="305"/>
      <c r="I54" s="108"/>
      <c r="J54" s="31"/>
      <c r="K54" s="31"/>
      <c r="L54" s="34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23</v>
      </c>
      <c r="D56" s="31"/>
      <c r="E56" s="31"/>
      <c r="F56" s="23" t="str">
        <f>F14</f>
        <v>Olomouc</v>
      </c>
      <c r="G56" s="31"/>
      <c r="H56" s="31"/>
      <c r="I56" s="109" t="s">
        <v>25</v>
      </c>
      <c r="J56" s="51">
        <f>IF(J14="","",J14)</f>
        <v>0</v>
      </c>
      <c r="K56" s="31"/>
      <c r="L56" s="34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65" customHeight="1">
      <c r="B58" s="30"/>
      <c r="C58" s="25" t="s">
        <v>28</v>
      </c>
      <c r="D58" s="31"/>
      <c r="E58" s="31"/>
      <c r="F58" s="23" t="str">
        <f>E17</f>
        <v>Správa železniční dopravní cesty, s.o. - OŘ Olc</v>
      </c>
      <c r="G58" s="31"/>
      <c r="H58" s="31"/>
      <c r="I58" s="109" t="s">
        <v>34</v>
      </c>
      <c r="J58" s="28" t="str">
        <f>E23</f>
        <v>SB projekt s.r.o.</v>
      </c>
      <c r="K58" s="31"/>
      <c r="L58" s="34"/>
    </row>
    <row r="59" spans="2:47" s="1" customFormat="1" ht="24.9" customHeight="1">
      <c r="B59" s="30"/>
      <c r="C59" s="25" t="s">
        <v>32</v>
      </c>
      <c r="D59" s="31"/>
      <c r="E59" s="31"/>
      <c r="F59" s="23" t="str">
        <f>IF(E20="","",E20)</f>
        <v>Vyplň údaj</v>
      </c>
      <c r="G59" s="31"/>
      <c r="H59" s="31"/>
      <c r="I59" s="109" t="s">
        <v>37</v>
      </c>
      <c r="J59" s="28" t="str">
        <f>E26</f>
        <v>Ing. Petr Szabo, SB projekt s.r.o.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119</v>
      </c>
      <c r="D61" s="135"/>
      <c r="E61" s="135"/>
      <c r="F61" s="135"/>
      <c r="G61" s="135"/>
      <c r="H61" s="135"/>
      <c r="I61" s="136"/>
      <c r="J61" s="137" t="s">
        <v>120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5" customHeight="1">
      <c r="B63" s="30"/>
      <c r="C63" s="138" t="s">
        <v>72</v>
      </c>
      <c r="D63" s="31"/>
      <c r="E63" s="31"/>
      <c r="F63" s="31"/>
      <c r="G63" s="31"/>
      <c r="H63" s="31"/>
      <c r="I63" s="108"/>
      <c r="J63" s="69">
        <f>J87</f>
        <v>0</v>
      </c>
      <c r="K63" s="31"/>
      <c r="L63" s="34"/>
      <c r="AU63" s="13" t="s">
        <v>121</v>
      </c>
    </row>
    <row r="64" spans="2:47" s="8" customFormat="1" ht="24.9" customHeight="1">
      <c r="B64" s="139"/>
      <c r="C64" s="140"/>
      <c r="D64" s="141" t="s">
        <v>631</v>
      </c>
      <c r="E64" s="142"/>
      <c r="F64" s="142"/>
      <c r="G64" s="142"/>
      <c r="H64" s="142"/>
      <c r="I64" s="143"/>
      <c r="J64" s="144">
        <f>J88</f>
        <v>0</v>
      </c>
      <c r="K64" s="140"/>
      <c r="L64" s="145"/>
    </row>
    <row r="65" spans="2:12" s="8" customFormat="1" ht="24.9" customHeight="1">
      <c r="B65" s="139"/>
      <c r="C65" s="140"/>
      <c r="D65" s="141" t="s">
        <v>127</v>
      </c>
      <c r="E65" s="142"/>
      <c r="F65" s="142"/>
      <c r="G65" s="142"/>
      <c r="H65" s="142"/>
      <c r="I65" s="143"/>
      <c r="J65" s="144">
        <f>J118</f>
        <v>0</v>
      </c>
      <c r="K65" s="140"/>
      <c r="L65" s="145"/>
    </row>
    <row r="66" spans="2:12" s="1" customFormat="1" ht="21.75" customHeight="1">
      <c r="B66" s="30"/>
      <c r="C66" s="31"/>
      <c r="D66" s="31"/>
      <c r="E66" s="31"/>
      <c r="F66" s="31"/>
      <c r="G66" s="31"/>
      <c r="H66" s="31"/>
      <c r="I66" s="108"/>
      <c r="J66" s="31"/>
      <c r="K66" s="31"/>
      <c r="L66" s="34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130"/>
      <c r="J67" s="43"/>
      <c r="K67" s="43"/>
      <c r="L67" s="34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133"/>
      <c r="J71" s="45"/>
      <c r="K71" s="45"/>
      <c r="L71" s="34"/>
    </row>
    <row r="72" spans="2:12" s="1" customFormat="1" ht="24.9" customHeight="1">
      <c r="B72" s="30"/>
      <c r="C72" s="19" t="s">
        <v>128</v>
      </c>
      <c r="D72" s="31"/>
      <c r="E72" s="31"/>
      <c r="F72" s="31"/>
      <c r="G72" s="31"/>
      <c r="H72" s="31"/>
      <c r="I72" s="108"/>
      <c r="J72" s="31"/>
      <c r="K72" s="31"/>
      <c r="L72" s="34"/>
    </row>
    <row r="73" spans="2:12" s="1" customFormat="1" ht="6.9" customHeight="1">
      <c r="B73" s="30"/>
      <c r="C73" s="31"/>
      <c r="D73" s="31"/>
      <c r="E73" s="31"/>
      <c r="F73" s="31"/>
      <c r="G73" s="31"/>
      <c r="H73" s="31"/>
      <c r="I73" s="108"/>
      <c r="J73" s="31"/>
      <c r="K73" s="31"/>
      <c r="L73" s="34"/>
    </row>
    <row r="74" spans="2:12" s="1" customFormat="1" ht="12" customHeight="1">
      <c r="B74" s="30"/>
      <c r="C74" s="25" t="s">
        <v>16</v>
      </c>
      <c r="D74" s="31"/>
      <c r="E74" s="31"/>
      <c r="F74" s="31"/>
      <c r="G74" s="31"/>
      <c r="H74" s="31"/>
      <c r="I74" s="108"/>
      <c r="J74" s="31"/>
      <c r="K74" s="31"/>
      <c r="L74" s="34"/>
    </row>
    <row r="75" spans="2:12" s="1" customFormat="1" ht="16.5" customHeight="1">
      <c r="B75" s="30"/>
      <c r="C75" s="31"/>
      <c r="D75" s="31"/>
      <c r="E75" s="326" t="str">
        <f>E7</f>
        <v>Oprava zabezpečovacího zařízení na trati Olomouc - Blatec</v>
      </c>
      <c r="F75" s="327"/>
      <c r="G75" s="327"/>
      <c r="H75" s="327"/>
      <c r="I75" s="108"/>
      <c r="J75" s="31"/>
      <c r="K75" s="31"/>
      <c r="L75" s="34"/>
    </row>
    <row r="76" spans="2:12" ht="12" customHeight="1">
      <c r="B76" s="17"/>
      <c r="C76" s="25" t="s">
        <v>113</v>
      </c>
      <c r="D76" s="18"/>
      <c r="E76" s="18"/>
      <c r="F76" s="18"/>
      <c r="G76" s="18"/>
      <c r="H76" s="18"/>
      <c r="J76" s="18"/>
      <c r="K76" s="18"/>
      <c r="L76" s="16"/>
    </row>
    <row r="77" spans="2:12" s="1" customFormat="1" ht="16.5" customHeight="1">
      <c r="B77" s="30"/>
      <c r="C77" s="31"/>
      <c r="D77" s="31"/>
      <c r="E77" s="326" t="s">
        <v>629</v>
      </c>
      <c r="F77" s="305"/>
      <c r="G77" s="305"/>
      <c r="H77" s="305"/>
      <c r="I77" s="108"/>
      <c r="J77" s="31"/>
      <c r="K77" s="31"/>
      <c r="L77" s="34"/>
    </row>
    <row r="78" spans="2:12" s="1" customFormat="1" ht="12" customHeight="1">
      <c r="B78" s="30"/>
      <c r="C78" s="25" t="s">
        <v>115</v>
      </c>
      <c r="D78" s="31"/>
      <c r="E78" s="31"/>
      <c r="F78" s="31"/>
      <c r="G78" s="31"/>
      <c r="H78" s="31"/>
      <c r="I78" s="108"/>
      <c r="J78" s="31"/>
      <c r="K78" s="31"/>
      <c r="L78" s="34"/>
    </row>
    <row r="79" spans="2:12" s="1" customFormat="1" ht="16.5" customHeight="1">
      <c r="B79" s="30"/>
      <c r="C79" s="31"/>
      <c r="D79" s="31"/>
      <c r="E79" s="306" t="str">
        <f>E11</f>
        <v>PS 02.1 - Doplnění SZZ</v>
      </c>
      <c r="F79" s="305"/>
      <c r="G79" s="305"/>
      <c r="H79" s="305"/>
      <c r="I79" s="108"/>
      <c r="J79" s="31"/>
      <c r="K79" s="31"/>
      <c r="L79" s="34"/>
    </row>
    <row r="80" spans="2:12" s="1" customFormat="1" ht="6.9" customHeight="1">
      <c r="B80" s="30"/>
      <c r="C80" s="31"/>
      <c r="D80" s="31"/>
      <c r="E80" s="31"/>
      <c r="F80" s="31"/>
      <c r="G80" s="31"/>
      <c r="H80" s="31"/>
      <c r="I80" s="108"/>
      <c r="J80" s="31"/>
      <c r="K80" s="31"/>
      <c r="L80" s="34"/>
    </row>
    <row r="81" spans="2:65" s="1" customFormat="1" ht="12" customHeight="1">
      <c r="B81" s="30"/>
      <c r="C81" s="25" t="s">
        <v>23</v>
      </c>
      <c r="D81" s="31"/>
      <c r="E81" s="31"/>
      <c r="F81" s="23" t="str">
        <f>F14</f>
        <v>Olomouc</v>
      </c>
      <c r="G81" s="31"/>
      <c r="H81" s="31"/>
      <c r="I81" s="109" t="s">
        <v>25</v>
      </c>
      <c r="J81" s="51">
        <f>IF(J14="","",J14)</f>
        <v>0</v>
      </c>
      <c r="K81" s="31"/>
      <c r="L81" s="34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08"/>
      <c r="J82" s="31"/>
      <c r="K82" s="31"/>
      <c r="L82" s="34"/>
    </row>
    <row r="83" spans="2:65" s="1" customFormat="1" ht="13.65" customHeight="1">
      <c r="B83" s="30"/>
      <c r="C83" s="25" t="s">
        <v>28</v>
      </c>
      <c r="D83" s="31"/>
      <c r="E83" s="31"/>
      <c r="F83" s="23" t="str">
        <f>E17</f>
        <v>Správa železniční dopravní cesty, s.o. - OŘ Olc</v>
      </c>
      <c r="G83" s="31"/>
      <c r="H83" s="31"/>
      <c r="I83" s="109" t="s">
        <v>34</v>
      </c>
      <c r="J83" s="28" t="str">
        <f>E23</f>
        <v>SB projekt s.r.o.</v>
      </c>
      <c r="K83" s="31"/>
      <c r="L83" s="34"/>
    </row>
    <row r="84" spans="2:65" s="1" customFormat="1" ht="24.9" customHeight="1">
      <c r="B84" s="30"/>
      <c r="C84" s="25" t="s">
        <v>32</v>
      </c>
      <c r="D84" s="31"/>
      <c r="E84" s="31"/>
      <c r="F84" s="23" t="str">
        <f>IF(E20="","",E20)</f>
        <v>Vyplň údaj</v>
      </c>
      <c r="G84" s="31"/>
      <c r="H84" s="31"/>
      <c r="I84" s="109" t="s">
        <v>37</v>
      </c>
      <c r="J84" s="28" t="str">
        <f>E26</f>
        <v>Ing. Petr Szabo, SB projekt s.r.o.</v>
      </c>
      <c r="K84" s="31"/>
      <c r="L84" s="34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108"/>
      <c r="J85" s="31"/>
      <c r="K85" s="31"/>
      <c r="L85" s="34"/>
    </row>
    <row r="86" spans="2:65" s="9" customFormat="1" ht="29.25" customHeight="1">
      <c r="B86" s="146"/>
      <c r="C86" s="147" t="s">
        <v>129</v>
      </c>
      <c r="D86" s="148" t="s">
        <v>59</v>
      </c>
      <c r="E86" s="148" t="s">
        <v>55</v>
      </c>
      <c r="F86" s="148" t="s">
        <v>56</v>
      </c>
      <c r="G86" s="148" t="s">
        <v>130</v>
      </c>
      <c r="H86" s="148" t="s">
        <v>131</v>
      </c>
      <c r="I86" s="149" t="s">
        <v>132</v>
      </c>
      <c r="J86" s="148" t="s">
        <v>120</v>
      </c>
      <c r="K86" s="150" t="s">
        <v>133</v>
      </c>
      <c r="L86" s="151"/>
      <c r="M86" s="60" t="s">
        <v>20</v>
      </c>
      <c r="N86" s="61" t="s">
        <v>44</v>
      </c>
      <c r="O86" s="61" t="s">
        <v>134</v>
      </c>
      <c r="P86" s="61" t="s">
        <v>135</v>
      </c>
      <c r="Q86" s="61" t="s">
        <v>136</v>
      </c>
      <c r="R86" s="61" t="s">
        <v>137</v>
      </c>
      <c r="S86" s="61" t="s">
        <v>138</v>
      </c>
      <c r="T86" s="62" t="s">
        <v>139</v>
      </c>
    </row>
    <row r="87" spans="2:65" s="1" customFormat="1" ht="22.95" customHeight="1">
      <c r="B87" s="30"/>
      <c r="C87" s="67" t="s">
        <v>140</v>
      </c>
      <c r="D87" s="31"/>
      <c r="E87" s="31"/>
      <c r="F87" s="31"/>
      <c r="G87" s="31"/>
      <c r="H87" s="31"/>
      <c r="I87" s="108"/>
      <c r="J87" s="152">
        <f>BK87</f>
        <v>0</v>
      </c>
      <c r="K87" s="31"/>
      <c r="L87" s="34"/>
      <c r="M87" s="63"/>
      <c r="N87" s="64"/>
      <c r="O87" s="64"/>
      <c r="P87" s="153">
        <f>P88+P118</f>
        <v>0</v>
      </c>
      <c r="Q87" s="64"/>
      <c r="R87" s="153">
        <f>R88+R118</f>
        <v>0</v>
      </c>
      <c r="S87" s="64"/>
      <c r="T87" s="154">
        <f>T88+T118</f>
        <v>0</v>
      </c>
      <c r="AT87" s="13" t="s">
        <v>73</v>
      </c>
      <c r="AU87" s="13" t="s">
        <v>121</v>
      </c>
      <c r="BK87" s="155">
        <f>BK88+BK118</f>
        <v>0</v>
      </c>
    </row>
    <row r="88" spans="2:65" s="10" customFormat="1" ht="25.95" customHeight="1">
      <c r="B88" s="156"/>
      <c r="C88" s="157"/>
      <c r="D88" s="158" t="s">
        <v>73</v>
      </c>
      <c r="E88" s="159" t="s">
        <v>167</v>
      </c>
      <c r="F88" s="159" t="s">
        <v>394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SUM(P89:P117)</f>
        <v>0</v>
      </c>
      <c r="Q88" s="164"/>
      <c r="R88" s="165">
        <f>SUM(R89:R117)</f>
        <v>0</v>
      </c>
      <c r="S88" s="164"/>
      <c r="T88" s="166">
        <f>SUM(T89:T117)</f>
        <v>0</v>
      </c>
      <c r="AR88" s="167" t="s">
        <v>22</v>
      </c>
      <c r="AT88" s="168" t="s">
        <v>73</v>
      </c>
      <c r="AU88" s="168" t="s">
        <v>74</v>
      </c>
      <c r="AY88" s="167" t="s">
        <v>142</v>
      </c>
      <c r="BK88" s="169">
        <f>SUM(BK89:BK117)</f>
        <v>0</v>
      </c>
    </row>
    <row r="89" spans="2:65" s="1" customFormat="1" ht="16.5" customHeight="1">
      <c r="B89" s="30"/>
      <c r="C89" s="170" t="s">
        <v>22</v>
      </c>
      <c r="D89" s="170" t="s">
        <v>143</v>
      </c>
      <c r="E89" s="171" t="s">
        <v>632</v>
      </c>
      <c r="F89" s="172" t="s">
        <v>633</v>
      </c>
      <c r="G89" s="173" t="s">
        <v>159</v>
      </c>
      <c r="H89" s="174">
        <v>10</v>
      </c>
      <c r="I89" s="175"/>
      <c r="J89" s="176">
        <f t="shared" ref="J89:J117" si="0">ROUND(I89*H89,2)</f>
        <v>0</v>
      </c>
      <c r="K89" s="172" t="s">
        <v>20</v>
      </c>
      <c r="L89" s="34"/>
      <c r="M89" s="177" t="s">
        <v>20</v>
      </c>
      <c r="N89" s="178" t="s">
        <v>45</v>
      </c>
      <c r="O89" s="56"/>
      <c r="P89" s="179">
        <f t="shared" ref="P89:P117" si="1">O89*H89</f>
        <v>0</v>
      </c>
      <c r="Q89" s="179">
        <v>0</v>
      </c>
      <c r="R89" s="179">
        <f t="shared" ref="R89:R117" si="2">Q89*H89</f>
        <v>0</v>
      </c>
      <c r="S89" s="179">
        <v>0</v>
      </c>
      <c r="T89" s="180">
        <f t="shared" ref="T89:T117" si="3">S89*H89</f>
        <v>0</v>
      </c>
      <c r="AR89" s="13" t="s">
        <v>22</v>
      </c>
      <c r="AT89" s="13" t="s">
        <v>143</v>
      </c>
      <c r="AU89" s="13" t="s">
        <v>22</v>
      </c>
      <c r="AY89" s="13" t="s">
        <v>142</v>
      </c>
      <c r="BE89" s="181">
        <f t="shared" ref="BE89:BE117" si="4">IF(N89="základní",J89,0)</f>
        <v>0</v>
      </c>
      <c r="BF89" s="181">
        <f t="shared" ref="BF89:BF117" si="5">IF(N89="snížená",J89,0)</f>
        <v>0</v>
      </c>
      <c r="BG89" s="181">
        <f t="shared" ref="BG89:BG117" si="6">IF(N89="zákl. přenesená",J89,0)</f>
        <v>0</v>
      </c>
      <c r="BH89" s="181">
        <f t="shared" ref="BH89:BH117" si="7">IF(N89="sníž. přenesená",J89,0)</f>
        <v>0</v>
      </c>
      <c r="BI89" s="181">
        <f t="shared" ref="BI89:BI117" si="8">IF(N89="nulová",J89,0)</f>
        <v>0</v>
      </c>
      <c r="BJ89" s="13" t="s">
        <v>22</v>
      </c>
      <c r="BK89" s="181">
        <f t="shared" ref="BK89:BK117" si="9">ROUND(I89*H89,2)</f>
        <v>0</v>
      </c>
      <c r="BL89" s="13" t="s">
        <v>22</v>
      </c>
      <c r="BM89" s="13" t="s">
        <v>634</v>
      </c>
    </row>
    <row r="90" spans="2:65" s="1" customFormat="1" ht="16.5" customHeight="1">
      <c r="B90" s="30"/>
      <c r="C90" s="185" t="s">
        <v>82</v>
      </c>
      <c r="D90" s="185" t="s">
        <v>172</v>
      </c>
      <c r="E90" s="186" t="s">
        <v>635</v>
      </c>
      <c r="F90" s="187" t="s">
        <v>636</v>
      </c>
      <c r="G90" s="188" t="s">
        <v>159</v>
      </c>
      <c r="H90" s="189">
        <v>8</v>
      </c>
      <c r="I90" s="190"/>
      <c r="J90" s="191">
        <f t="shared" si="0"/>
        <v>0</v>
      </c>
      <c r="K90" s="187" t="s">
        <v>20</v>
      </c>
      <c r="L90" s="192"/>
      <c r="M90" s="193" t="s">
        <v>20</v>
      </c>
      <c r="N90" s="194" t="s">
        <v>45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207</v>
      </c>
      <c r="AT90" s="13" t="s">
        <v>172</v>
      </c>
      <c r="AU90" s="13" t="s">
        <v>22</v>
      </c>
      <c r="AY90" s="13" t="s">
        <v>142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22</v>
      </c>
      <c r="BK90" s="181">
        <f t="shared" si="9"/>
        <v>0</v>
      </c>
      <c r="BL90" s="13" t="s">
        <v>207</v>
      </c>
      <c r="BM90" s="13" t="s">
        <v>637</v>
      </c>
    </row>
    <row r="91" spans="2:65" s="1" customFormat="1" ht="16.5" customHeight="1">
      <c r="B91" s="30"/>
      <c r="C91" s="170" t="s">
        <v>167</v>
      </c>
      <c r="D91" s="170" t="s">
        <v>143</v>
      </c>
      <c r="E91" s="171" t="s">
        <v>396</v>
      </c>
      <c r="F91" s="172" t="s">
        <v>397</v>
      </c>
      <c r="G91" s="173" t="s">
        <v>159</v>
      </c>
      <c r="H91" s="174">
        <v>4</v>
      </c>
      <c r="I91" s="175"/>
      <c r="J91" s="176">
        <f t="shared" si="0"/>
        <v>0</v>
      </c>
      <c r="K91" s="172" t="s">
        <v>20</v>
      </c>
      <c r="L91" s="34"/>
      <c r="M91" s="177" t="s">
        <v>20</v>
      </c>
      <c r="N91" s="178" t="s">
        <v>45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22</v>
      </c>
      <c r="AT91" s="13" t="s">
        <v>143</v>
      </c>
      <c r="AU91" s="13" t="s">
        <v>22</v>
      </c>
      <c r="AY91" s="13" t="s">
        <v>142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22</v>
      </c>
      <c r="BK91" s="181">
        <f t="shared" si="9"/>
        <v>0</v>
      </c>
      <c r="BL91" s="13" t="s">
        <v>22</v>
      </c>
      <c r="BM91" s="13" t="s">
        <v>638</v>
      </c>
    </row>
    <row r="92" spans="2:65" s="1" customFormat="1" ht="16.5" customHeight="1">
      <c r="B92" s="30"/>
      <c r="C92" s="185" t="s">
        <v>171</v>
      </c>
      <c r="D92" s="185" t="s">
        <v>172</v>
      </c>
      <c r="E92" s="186" t="s">
        <v>400</v>
      </c>
      <c r="F92" s="187" t="s">
        <v>401</v>
      </c>
      <c r="G92" s="188" t="s">
        <v>159</v>
      </c>
      <c r="H92" s="189">
        <v>4</v>
      </c>
      <c r="I92" s="190"/>
      <c r="J92" s="191">
        <f t="shared" si="0"/>
        <v>0</v>
      </c>
      <c r="K92" s="187" t="s">
        <v>147</v>
      </c>
      <c r="L92" s="192"/>
      <c r="M92" s="193" t="s">
        <v>20</v>
      </c>
      <c r="N92" s="194" t="s">
        <v>45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207</v>
      </c>
      <c r="AT92" s="13" t="s">
        <v>172</v>
      </c>
      <c r="AU92" s="13" t="s">
        <v>22</v>
      </c>
      <c r="AY92" s="13" t="s">
        <v>142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22</v>
      </c>
      <c r="BK92" s="181">
        <f t="shared" si="9"/>
        <v>0</v>
      </c>
      <c r="BL92" s="13" t="s">
        <v>207</v>
      </c>
      <c r="BM92" s="13" t="s">
        <v>639</v>
      </c>
    </row>
    <row r="93" spans="2:65" s="1" customFormat="1" ht="16.5" customHeight="1">
      <c r="B93" s="30"/>
      <c r="C93" s="170" t="s">
        <v>185</v>
      </c>
      <c r="D93" s="170" t="s">
        <v>143</v>
      </c>
      <c r="E93" s="171" t="s">
        <v>281</v>
      </c>
      <c r="F93" s="172" t="s">
        <v>282</v>
      </c>
      <c r="G93" s="173" t="s">
        <v>165</v>
      </c>
      <c r="H93" s="174">
        <v>10</v>
      </c>
      <c r="I93" s="175"/>
      <c r="J93" s="176">
        <f t="shared" si="0"/>
        <v>0</v>
      </c>
      <c r="K93" s="172" t="s">
        <v>20</v>
      </c>
      <c r="L93" s="34"/>
      <c r="M93" s="177" t="s">
        <v>20</v>
      </c>
      <c r="N93" s="178" t="s">
        <v>45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22</v>
      </c>
      <c r="AT93" s="13" t="s">
        <v>143</v>
      </c>
      <c r="AU93" s="13" t="s">
        <v>22</v>
      </c>
      <c r="AY93" s="13" t="s">
        <v>142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22</v>
      </c>
      <c r="BK93" s="181">
        <f t="shared" si="9"/>
        <v>0</v>
      </c>
      <c r="BL93" s="13" t="s">
        <v>22</v>
      </c>
      <c r="BM93" s="13" t="s">
        <v>640</v>
      </c>
    </row>
    <row r="94" spans="2:65" s="1" customFormat="1" ht="16.5" customHeight="1">
      <c r="B94" s="30"/>
      <c r="C94" s="185" t="s">
        <v>189</v>
      </c>
      <c r="D94" s="185" t="s">
        <v>172</v>
      </c>
      <c r="E94" s="186" t="s">
        <v>285</v>
      </c>
      <c r="F94" s="187" t="s">
        <v>286</v>
      </c>
      <c r="G94" s="188" t="s">
        <v>165</v>
      </c>
      <c r="H94" s="189">
        <v>10</v>
      </c>
      <c r="I94" s="190"/>
      <c r="J94" s="191">
        <f t="shared" si="0"/>
        <v>0</v>
      </c>
      <c r="K94" s="187" t="s">
        <v>147</v>
      </c>
      <c r="L94" s="192"/>
      <c r="M94" s="193" t="s">
        <v>20</v>
      </c>
      <c r="N94" s="194" t="s">
        <v>45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207</v>
      </c>
      <c r="AT94" s="13" t="s">
        <v>172</v>
      </c>
      <c r="AU94" s="13" t="s">
        <v>22</v>
      </c>
      <c r="AY94" s="13" t="s">
        <v>142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22</v>
      </c>
      <c r="BK94" s="181">
        <f t="shared" si="9"/>
        <v>0</v>
      </c>
      <c r="BL94" s="13" t="s">
        <v>207</v>
      </c>
      <c r="BM94" s="13" t="s">
        <v>641</v>
      </c>
    </row>
    <row r="95" spans="2:65" s="1" customFormat="1" ht="33.75" customHeight="1">
      <c r="B95" s="30"/>
      <c r="C95" s="170" t="s">
        <v>193</v>
      </c>
      <c r="D95" s="170" t="s">
        <v>143</v>
      </c>
      <c r="E95" s="171" t="s">
        <v>642</v>
      </c>
      <c r="F95" s="172" t="s">
        <v>643</v>
      </c>
      <c r="G95" s="173" t="s">
        <v>159</v>
      </c>
      <c r="H95" s="174">
        <v>5</v>
      </c>
      <c r="I95" s="175"/>
      <c r="J95" s="176">
        <f t="shared" si="0"/>
        <v>0</v>
      </c>
      <c r="K95" s="172" t="s">
        <v>20</v>
      </c>
      <c r="L95" s="34"/>
      <c r="M95" s="177" t="s">
        <v>20</v>
      </c>
      <c r="N95" s="178" t="s">
        <v>45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22</v>
      </c>
      <c r="AT95" s="13" t="s">
        <v>143</v>
      </c>
      <c r="AU95" s="13" t="s">
        <v>22</v>
      </c>
      <c r="AY95" s="13" t="s">
        <v>142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22</v>
      </c>
      <c r="BK95" s="181">
        <f t="shared" si="9"/>
        <v>0</v>
      </c>
      <c r="BL95" s="13" t="s">
        <v>22</v>
      </c>
      <c r="BM95" s="13" t="s">
        <v>644</v>
      </c>
    </row>
    <row r="96" spans="2:65" s="1" customFormat="1" ht="16.5" customHeight="1">
      <c r="B96" s="30"/>
      <c r="C96" s="185" t="s">
        <v>197</v>
      </c>
      <c r="D96" s="185" t="s">
        <v>172</v>
      </c>
      <c r="E96" s="186" t="s">
        <v>645</v>
      </c>
      <c r="F96" s="187" t="s">
        <v>646</v>
      </c>
      <c r="G96" s="188" t="s">
        <v>159</v>
      </c>
      <c r="H96" s="189">
        <v>2</v>
      </c>
      <c r="I96" s="190"/>
      <c r="J96" s="191">
        <f t="shared" si="0"/>
        <v>0</v>
      </c>
      <c r="K96" s="187" t="s">
        <v>147</v>
      </c>
      <c r="L96" s="192"/>
      <c r="M96" s="193" t="s">
        <v>20</v>
      </c>
      <c r="N96" s="194" t="s">
        <v>45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207</v>
      </c>
      <c r="AT96" s="13" t="s">
        <v>172</v>
      </c>
      <c r="AU96" s="13" t="s">
        <v>22</v>
      </c>
      <c r="AY96" s="13" t="s">
        <v>142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22</v>
      </c>
      <c r="BK96" s="181">
        <f t="shared" si="9"/>
        <v>0</v>
      </c>
      <c r="BL96" s="13" t="s">
        <v>207</v>
      </c>
      <c r="BM96" s="13" t="s">
        <v>647</v>
      </c>
    </row>
    <row r="97" spans="2:65" s="1" customFormat="1" ht="33.75" customHeight="1">
      <c r="B97" s="30"/>
      <c r="C97" s="170" t="s">
        <v>8</v>
      </c>
      <c r="D97" s="170" t="s">
        <v>143</v>
      </c>
      <c r="E97" s="171" t="s">
        <v>404</v>
      </c>
      <c r="F97" s="172" t="s">
        <v>405</v>
      </c>
      <c r="G97" s="173" t="s">
        <v>159</v>
      </c>
      <c r="H97" s="174">
        <v>25</v>
      </c>
      <c r="I97" s="175"/>
      <c r="J97" s="176">
        <f t="shared" si="0"/>
        <v>0</v>
      </c>
      <c r="K97" s="172" t="s">
        <v>20</v>
      </c>
      <c r="L97" s="34"/>
      <c r="M97" s="177" t="s">
        <v>20</v>
      </c>
      <c r="N97" s="178" t="s">
        <v>45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22</v>
      </c>
      <c r="AT97" s="13" t="s">
        <v>143</v>
      </c>
      <c r="AU97" s="13" t="s">
        <v>22</v>
      </c>
      <c r="AY97" s="13" t="s">
        <v>142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22</v>
      </c>
      <c r="BK97" s="181">
        <f t="shared" si="9"/>
        <v>0</v>
      </c>
      <c r="BL97" s="13" t="s">
        <v>22</v>
      </c>
      <c r="BM97" s="13" t="s">
        <v>648</v>
      </c>
    </row>
    <row r="98" spans="2:65" s="1" customFormat="1" ht="16.5" customHeight="1">
      <c r="B98" s="30"/>
      <c r="C98" s="185" t="s">
        <v>204</v>
      </c>
      <c r="D98" s="185" t="s">
        <v>172</v>
      </c>
      <c r="E98" s="186" t="s">
        <v>408</v>
      </c>
      <c r="F98" s="187" t="s">
        <v>409</v>
      </c>
      <c r="G98" s="188" t="s">
        <v>159</v>
      </c>
      <c r="H98" s="189">
        <v>5</v>
      </c>
      <c r="I98" s="190"/>
      <c r="J98" s="191">
        <f t="shared" si="0"/>
        <v>0</v>
      </c>
      <c r="K98" s="187" t="s">
        <v>20</v>
      </c>
      <c r="L98" s="192"/>
      <c r="M98" s="193" t="s">
        <v>20</v>
      </c>
      <c r="N98" s="194" t="s">
        <v>45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82</v>
      </c>
      <c r="AT98" s="13" t="s">
        <v>172</v>
      </c>
      <c r="AU98" s="13" t="s">
        <v>22</v>
      </c>
      <c r="AY98" s="13" t="s">
        <v>142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22</v>
      </c>
      <c r="BK98" s="181">
        <f t="shared" si="9"/>
        <v>0</v>
      </c>
      <c r="BL98" s="13" t="s">
        <v>22</v>
      </c>
      <c r="BM98" s="13" t="s">
        <v>649</v>
      </c>
    </row>
    <row r="99" spans="2:65" s="1" customFormat="1" ht="16.5" customHeight="1">
      <c r="B99" s="30"/>
      <c r="C99" s="185" t="s">
        <v>209</v>
      </c>
      <c r="D99" s="185" t="s">
        <v>172</v>
      </c>
      <c r="E99" s="186" t="s">
        <v>412</v>
      </c>
      <c r="F99" s="187" t="s">
        <v>413</v>
      </c>
      <c r="G99" s="188" t="s">
        <v>159</v>
      </c>
      <c r="H99" s="189">
        <v>3</v>
      </c>
      <c r="I99" s="190"/>
      <c r="J99" s="191">
        <f t="shared" si="0"/>
        <v>0</v>
      </c>
      <c r="K99" s="187" t="s">
        <v>20</v>
      </c>
      <c r="L99" s="192"/>
      <c r="M99" s="193" t="s">
        <v>20</v>
      </c>
      <c r="N99" s="194" t="s">
        <v>45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82</v>
      </c>
      <c r="AT99" s="13" t="s">
        <v>172</v>
      </c>
      <c r="AU99" s="13" t="s">
        <v>22</v>
      </c>
      <c r="AY99" s="13" t="s">
        <v>142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22</v>
      </c>
      <c r="BK99" s="181">
        <f t="shared" si="9"/>
        <v>0</v>
      </c>
      <c r="BL99" s="13" t="s">
        <v>22</v>
      </c>
      <c r="BM99" s="13" t="s">
        <v>650</v>
      </c>
    </row>
    <row r="100" spans="2:65" s="1" customFormat="1" ht="16.5" customHeight="1">
      <c r="B100" s="30"/>
      <c r="C100" s="185" t="s">
        <v>213</v>
      </c>
      <c r="D100" s="185" t="s">
        <v>172</v>
      </c>
      <c r="E100" s="186" t="s">
        <v>416</v>
      </c>
      <c r="F100" s="187" t="s">
        <v>417</v>
      </c>
      <c r="G100" s="188" t="s">
        <v>159</v>
      </c>
      <c r="H100" s="189">
        <v>3</v>
      </c>
      <c r="I100" s="190"/>
      <c r="J100" s="191">
        <f t="shared" si="0"/>
        <v>0</v>
      </c>
      <c r="K100" s="187" t="s">
        <v>20</v>
      </c>
      <c r="L100" s="192"/>
      <c r="M100" s="193" t="s">
        <v>20</v>
      </c>
      <c r="N100" s="194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82</v>
      </c>
      <c r="AT100" s="13" t="s">
        <v>172</v>
      </c>
      <c r="AU100" s="13" t="s">
        <v>22</v>
      </c>
      <c r="AY100" s="13" t="s">
        <v>142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22</v>
      </c>
      <c r="BM100" s="13" t="s">
        <v>651</v>
      </c>
    </row>
    <row r="101" spans="2:65" s="1" customFormat="1" ht="16.5" customHeight="1">
      <c r="B101" s="30"/>
      <c r="C101" s="185" t="s">
        <v>217</v>
      </c>
      <c r="D101" s="185" t="s">
        <v>172</v>
      </c>
      <c r="E101" s="186" t="s">
        <v>420</v>
      </c>
      <c r="F101" s="187" t="s">
        <v>421</v>
      </c>
      <c r="G101" s="188" t="s">
        <v>159</v>
      </c>
      <c r="H101" s="189">
        <v>2</v>
      </c>
      <c r="I101" s="190"/>
      <c r="J101" s="191">
        <f t="shared" si="0"/>
        <v>0</v>
      </c>
      <c r="K101" s="187" t="s">
        <v>20</v>
      </c>
      <c r="L101" s="192"/>
      <c r="M101" s="193" t="s">
        <v>20</v>
      </c>
      <c r="N101" s="194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82</v>
      </c>
      <c r="AT101" s="13" t="s">
        <v>172</v>
      </c>
      <c r="AU101" s="13" t="s">
        <v>22</v>
      </c>
      <c r="AY101" s="13" t="s">
        <v>142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22</v>
      </c>
      <c r="BM101" s="13" t="s">
        <v>652</v>
      </c>
    </row>
    <row r="102" spans="2:65" s="1" customFormat="1" ht="16.5" customHeight="1">
      <c r="B102" s="30"/>
      <c r="C102" s="185" t="s">
        <v>221</v>
      </c>
      <c r="D102" s="185" t="s">
        <v>172</v>
      </c>
      <c r="E102" s="186" t="s">
        <v>424</v>
      </c>
      <c r="F102" s="187" t="s">
        <v>425</v>
      </c>
      <c r="G102" s="188" t="s">
        <v>159</v>
      </c>
      <c r="H102" s="189">
        <v>2</v>
      </c>
      <c r="I102" s="190"/>
      <c r="J102" s="191">
        <f t="shared" si="0"/>
        <v>0</v>
      </c>
      <c r="K102" s="187" t="s">
        <v>20</v>
      </c>
      <c r="L102" s="192"/>
      <c r="M102" s="193" t="s">
        <v>20</v>
      </c>
      <c r="N102" s="194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82</v>
      </c>
      <c r="AT102" s="13" t="s">
        <v>172</v>
      </c>
      <c r="AU102" s="13" t="s">
        <v>22</v>
      </c>
      <c r="AY102" s="13" t="s">
        <v>142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22</v>
      </c>
      <c r="BM102" s="13" t="s">
        <v>653</v>
      </c>
    </row>
    <row r="103" spans="2:65" s="1" customFormat="1" ht="16.5" customHeight="1">
      <c r="B103" s="30"/>
      <c r="C103" s="185" t="s">
        <v>7</v>
      </c>
      <c r="D103" s="185" t="s">
        <v>172</v>
      </c>
      <c r="E103" s="186" t="s">
        <v>428</v>
      </c>
      <c r="F103" s="187" t="s">
        <v>429</v>
      </c>
      <c r="G103" s="188" t="s">
        <v>159</v>
      </c>
      <c r="H103" s="189">
        <v>10</v>
      </c>
      <c r="I103" s="190"/>
      <c r="J103" s="191">
        <f t="shared" si="0"/>
        <v>0</v>
      </c>
      <c r="K103" s="187" t="s">
        <v>20</v>
      </c>
      <c r="L103" s="192"/>
      <c r="M103" s="193" t="s">
        <v>20</v>
      </c>
      <c r="N103" s="194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82</v>
      </c>
      <c r="AT103" s="13" t="s">
        <v>172</v>
      </c>
      <c r="AU103" s="13" t="s">
        <v>22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22</v>
      </c>
      <c r="BM103" s="13" t="s">
        <v>654</v>
      </c>
    </row>
    <row r="104" spans="2:65" s="1" customFormat="1" ht="16.5" customHeight="1">
      <c r="B104" s="30"/>
      <c r="C104" s="170" t="s">
        <v>156</v>
      </c>
      <c r="D104" s="170" t="s">
        <v>143</v>
      </c>
      <c r="E104" s="171" t="s">
        <v>492</v>
      </c>
      <c r="F104" s="172" t="s">
        <v>493</v>
      </c>
      <c r="G104" s="173" t="s">
        <v>159</v>
      </c>
      <c r="H104" s="174">
        <v>1</v>
      </c>
      <c r="I104" s="175"/>
      <c r="J104" s="176">
        <f t="shared" si="0"/>
        <v>0</v>
      </c>
      <c r="K104" s="172" t="s">
        <v>20</v>
      </c>
      <c r="L104" s="34"/>
      <c r="M104" s="177" t="s">
        <v>20</v>
      </c>
      <c r="N104" s="178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22</v>
      </c>
      <c r="AT104" s="13" t="s">
        <v>143</v>
      </c>
      <c r="AU104" s="13" t="s">
        <v>22</v>
      </c>
      <c r="AY104" s="13" t="s">
        <v>142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22</v>
      </c>
      <c r="BM104" s="13" t="s">
        <v>655</v>
      </c>
    </row>
    <row r="105" spans="2:65" s="1" customFormat="1" ht="16.5" customHeight="1">
      <c r="B105" s="30"/>
      <c r="C105" s="185" t="s">
        <v>162</v>
      </c>
      <c r="D105" s="185" t="s">
        <v>172</v>
      </c>
      <c r="E105" s="186" t="s">
        <v>496</v>
      </c>
      <c r="F105" s="187" t="s">
        <v>497</v>
      </c>
      <c r="G105" s="188" t="s">
        <v>159</v>
      </c>
      <c r="H105" s="189">
        <v>1</v>
      </c>
      <c r="I105" s="190"/>
      <c r="J105" s="191">
        <f t="shared" si="0"/>
        <v>0</v>
      </c>
      <c r="K105" s="187" t="s">
        <v>20</v>
      </c>
      <c r="L105" s="192"/>
      <c r="M105" s="193" t="s">
        <v>20</v>
      </c>
      <c r="N105" s="194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207</v>
      </c>
      <c r="AT105" s="13" t="s">
        <v>172</v>
      </c>
      <c r="AU105" s="13" t="s">
        <v>22</v>
      </c>
      <c r="AY105" s="13" t="s">
        <v>142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207</v>
      </c>
      <c r="BM105" s="13" t="s">
        <v>656</v>
      </c>
    </row>
    <row r="106" spans="2:65" s="1" customFormat="1" ht="16.5" customHeight="1">
      <c r="B106" s="30"/>
      <c r="C106" s="170" t="s">
        <v>177</v>
      </c>
      <c r="D106" s="170" t="s">
        <v>143</v>
      </c>
      <c r="E106" s="171" t="s">
        <v>500</v>
      </c>
      <c r="F106" s="172" t="s">
        <v>501</v>
      </c>
      <c r="G106" s="173" t="s">
        <v>159</v>
      </c>
      <c r="H106" s="174">
        <v>1</v>
      </c>
      <c r="I106" s="175"/>
      <c r="J106" s="176">
        <f t="shared" si="0"/>
        <v>0</v>
      </c>
      <c r="K106" s="172" t="s">
        <v>20</v>
      </c>
      <c r="L106" s="34"/>
      <c r="M106" s="177" t="s">
        <v>20</v>
      </c>
      <c r="N106" s="178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22</v>
      </c>
      <c r="AT106" s="13" t="s">
        <v>143</v>
      </c>
      <c r="AU106" s="13" t="s">
        <v>22</v>
      </c>
      <c r="AY106" s="13" t="s">
        <v>142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22</v>
      </c>
      <c r="BM106" s="13" t="s">
        <v>657</v>
      </c>
    </row>
    <row r="107" spans="2:65" s="1" customFormat="1" ht="16.5" customHeight="1">
      <c r="B107" s="30"/>
      <c r="C107" s="185" t="s">
        <v>181</v>
      </c>
      <c r="D107" s="185" t="s">
        <v>172</v>
      </c>
      <c r="E107" s="186" t="s">
        <v>504</v>
      </c>
      <c r="F107" s="187" t="s">
        <v>505</v>
      </c>
      <c r="G107" s="188" t="s">
        <v>159</v>
      </c>
      <c r="H107" s="189">
        <v>1</v>
      </c>
      <c r="I107" s="190"/>
      <c r="J107" s="191">
        <f t="shared" si="0"/>
        <v>0</v>
      </c>
      <c r="K107" s="187" t="s">
        <v>147</v>
      </c>
      <c r="L107" s="192"/>
      <c r="M107" s="193" t="s">
        <v>20</v>
      </c>
      <c r="N107" s="194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207</v>
      </c>
      <c r="AT107" s="13" t="s">
        <v>172</v>
      </c>
      <c r="AU107" s="13" t="s">
        <v>22</v>
      </c>
      <c r="AY107" s="13" t="s">
        <v>142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207</v>
      </c>
      <c r="BM107" s="13" t="s">
        <v>658</v>
      </c>
    </row>
    <row r="108" spans="2:65" s="1" customFormat="1" ht="16.5" customHeight="1">
      <c r="B108" s="30"/>
      <c r="C108" s="170" t="s">
        <v>228</v>
      </c>
      <c r="D108" s="170" t="s">
        <v>143</v>
      </c>
      <c r="E108" s="171" t="s">
        <v>508</v>
      </c>
      <c r="F108" s="172" t="s">
        <v>509</v>
      </c>
      <c r="G108" s="173" t="s">
        <v>159</v>
      </c>
      <c r="H108" s="174">
        <v>100</v>
      </c>
      <c r="I108" s="175"/>
      <c r="J108" s="176">
        <f t="shared" si="0"/>
        <v>0</v>
      </c>
      <c r="K108" s="172" t="s">
        <v>20</v>
      </c>
      <c r="L108" s="34"/>
      <c r="M108" s="177" t="s">
        <v>20</v>
      </c>
      <c r="N108" s="178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22</v>
      </c>
      <c r="AT108" s="13" t="s">
        <v>143</v>
      </c>
      <c r="AU108" s="13" t="s">
        <v>22</v>
      </c>
      <c r="AY108" s="13" t="s">
        <v>142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22</v>
      </c>
      <c r="BM108" s="13" t="s">
        <v>659</v>
      </c>
    </row>
    <row r="109" spans="2:65" s="1" customFormat="1" ht="22.5" customHeight="1">
      <c r="B109" s="30"/>
      <c r="C109" s="170" t="s">
        <v>26</v>
      </c>
      <c r="D109" s="170" t="s">
        <v>143</v>
      </c>
      <c r="E109" s="171" t="s">
        <v>660</v>
      </c>
      <c r="F109" s="172" t="s">
        <v>661</v>
      </c>
      <c r="G109" s="173" t="s">
        <v>159</v>
      </c>
      <c r="H109" s="174">
        <v>80</v>
      </c>
      <c r="I109" s="175"/>
      <c r="J109" s="176">
        <f t="shared" si="0"/>
        <v>0</v>
      </c>
      <c r="K109" s="172" t="s">
        <v>364</v>
      </c>
      <c r="L109" s="34"/>
      <c r="M109" s="177" t="s">
        <v>20</v>
      </c>
      <c r="N109" s="178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22</v>
      </c>
      <c r="AT109" s="13" t="s">
        <v>143</v>
      </c>
      <c r="AU109" s="13" t="s">
        <v>22</v>
      </c>
      <c r="AY109" s="13" t="s">
        <v>142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22</v>
      </c>
      <c r="BM109" s="13" t="s">
        <v>662</v>
      </c>
    </row>
    <row r="110" spans="2:65" s="1" customFormat="1" ht="16.5" customHeight="1">
      <c r="B110" s="30"/>
      <c r="C110" s="170" t="s">
        <v>236</v>
      </c>
      <c r="D110" s="170" t="s">
        <v>143</v>
      </c>
      <c r="E110" s="171" t="s">
        <v>535</v>
      </c>
      <c r="F110" s="172" t="s">
        <v>536</v>
      </c>
      <c r="G110" s="173" t="s">
        <v>159</v>
      </c>
      <c r="H110" s="174">
        <v>6</v>
      </c>
      <c r="I110" s="175"/>
      <c r="J110" s="176">
        <f t="shared" si="0"/>
        <v>0</v>
      </c>
      <c r="K110" s="172" t="s">
        <v>20</v>
      </c>
      <c r="L110" s="34"/>
      <c r="M110" s="177" t="s">
        <v>20</v>
      </c>
      <c r="N110" s="178" t="s">
        <v>45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22</v>
      </c>
      <c r="AT110" s="13" t="s">
        <v>143</v>
      </c>
      <c r="AU110" s="13" t="s">
        <v>22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22</v>
      </c>
      <c r="BK110" s="181">
        <f t="shared" si="9"/>
        <v>0</v>
      </c>
      <c r="BL110" s="13" t="s">
        <v>22</v>
      </c>
      <c r="BM110" s="13" t="s">
        <v>663</v>
      </c>
    </row>
    <row r="111" spans="2:65" s="1" customFormat="1" ht="16.5" customHeight="1">
      <c r="B111" s="30"/>
      <c r="C111" s="185" t="s">
        <v>240</v>
      </c>
      <c r="D111" s="185" t="s">
        <v>172</v>
      </c>
      <c r="E111" s="186" t="s">
        <v>539</v>
      </c>
      <c r="F111" s="187" t="s">
        <v>540</v>
      </c>
      <c r="G111" s="188" t="s">
        <v>159</v>
      </c>
      <c r="H111" s="189">
        <v>2</v>
      </c>
      <c r="I111" s="190"/>
      <c r="J111" s="191">
        <f t="shared" si="0"/>
        <v>0</v>
      </c>
      <c r="K111" s="187" t="s">
        <v>20</v>
      </c>
      <c r="L111" s="192"/>
      <c r="M111" s="193" t="s">
        <v>20</v>
      </c>
      <c r="N111" s="194" t="s">
        <v>45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207</v>
      </c>
      <c r="AT111" s="13" t="s">
        <v>172</v>
      </c>
      <c r="AU111" s="13" t="s">
        <v>22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22</v>
      </c>
      <c r="BK111" s="181">
        <f t="shared" si="9"/>
        <v>0</v>
      </c>
      <c r="BL111" s="13" t="s">
        <v>207</v>
      </c>
      <c r="BM111" s="13" t="s">
        <v>664</v>
      </c>
    </row>
    <row r="112" spans="2:65" s="1" customFormat="1" ht="16.5" customHeight="1">
      <c r="B112" s="30"/>
      <c r="C112" s="185" t="s">
        <v>244</v>
      </c>
      <c r="D112" s="185" t="s">
        <v>172</v>
      </c>
      <c r="E112" s="186" t="s">
        <v>543</v>
      </c>
      <c r="F112" s="187" t="s">
        <v>544</v>
      </c>
      <c r="G112" s="188" t="s">
        <v>159</v>
      </c>
      <c r="H112" s="189">
        <v>2</v>
      </c>
      <c r="I112" s="190"/>
      <c r="J112" s="191">
        <f t="shared" si="0"/>
        <v>0</v>
      </c>
      <c r="K112" s="187" t="s">
        <v>147</v>
      </c>
      <c r="L112" s="192"/>
      <c r="M112" s="193" t="s">
        <v>20</v>
      </c>
      <c r="N112" s="194" t="s">
        <v>45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207</v>
      </c>
      <c r="AT112" s="13" t="s">
        <v>172</v>
      </c>
      <c r="AU112" s="13" t="s">
        <v>22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22</v>
      </c>
      <c r="BK112" s="181">
        <f t="shared" si="9"/>
        <v>0</v>
      </c>
      <c r="BL112" s="13" t="s">
        <v>207</v>
      </c>
      <c r="BM112" s="13" t="s">
        <v>665</v>
      </c>
    </row>
    <row r="113" spans="2:65" s="1" customFormat="1" ht="16.5" customHeight="1">
      <c r="B113" s="30"/>
      <c r="C113" s="185" t="s">
        <v>248</v>
      </c>
      <c r="D113" s="185" t="s">
        <v>172</v>
      </c>
      <c r="E113" s="186" t="s">
        <v>547</v>
      </c>
      <c r="F113" s="187" t="s">
        <v>548</v>
      </c>
      <c r="G113" s="188" t="s">
        <v>159</v>
      </c>
      <c r="H113" s="189">
        <v>2</v>
      </c>
      <c r="I113" s="190"/>
      <c r="J113" s="191">
        <f t="shared" si="0"/>
        <v>0</v>
      </c>
      <c r="K113" s="187" t="s">
        <v>20</v>
      </c>
      <c r="L113" s="192"/>
      <c r="M113" s="193" t="s">
        <v>20</v>
      </c>
      <c r="N113" s="194" t="s">
        <v>45</v>
      </c>
      <c r="O113" s="56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13" t="s">
        <v>207</v>
      </c>
      <c r="AT113" s="13" t="s">
        <v>172</v>
      </c>
      <c r="AU113" s="13" t="s">
        <v>22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22</v>
      </c>
      <c r="BK113" s="181">
        <f t="shared" si="9"/>
        <v>0</v>
      </c>
      <c r="BL113" s="13" t="s">
        <v>207</v>
      </c>
      <c r="BM113" s="13" t="s">
        <v>666</v>
      </c>
    </row>
    <row r="114" spans="2:65" s="1" customFormat="1" ht="16.5" customHeight="1">
      <c r="B114" s="30"/>
      <c r="C114" s="170" t="s">
        <v>252</v>
      </c>
      <c r="D114" s="170" t="s">
        <v>143</v>
      </c>
      <c r="E114" s="171" t="s">
        <v>551</v>
      </c>
      <c r="F114" s="172" t="s">
        <v>552</v>
      </c>
      <c r="G114" s="173" t="s">
        <v>159</v>
      </c>
      <c r="H114" s="174">
        <v>6</v>
      </c>
      <c r="I114" s="175"/>
      <c r="J114" s="176">
        <f t="shared" si="0"/>
        <v>0</v>
      </c>
      <c r="K114" s="172" t="s">
        <v>20</v>
      </c>
      <c r="L114" s="34"/>
      <c r="M114" s="177" t="s">
        <v>20</v>
      </c>
      <c r="N114" s="178" t="s">
        <v>45</v>
      </c>
      <c r="O114" s="56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13" t="s">
        <v>22</v>
      </c>
      <c r="AT114" s="13" t="s">
        <v>143</v>
      </c>
      <c r="AU114" s="13" t="s">
        <v>22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22</v>
      </c>
      <c r="BK114" s="181">
        <f t="shared" si="9"/>
        <v>0</v>
      </c>
      <c r="BL114" s="13" t="s">
        <v>22</v>
      </c>
      <c r="BM114" s="13" t="s">
        <v>667</v>
      </c>
    </row>
    <row r="115" spans="2:65" s="1" customFormat="1" ht="16.5" customHeight="1">
      <c r="B115" s="30"/>
      <c r="C115" s="185" t="s">
        <v>256</v>
      </c>
      <c r="D115" s="185" t="s">
        <v>172</v>
      </c>
      <c r="E115" s="186" t="s">
        <v>555</v>
      </c>
      <c r="F115" s="187" t="s">
        <v>556</v>
      </c>
      <c r="G115" s="188" t="s">
        <v>159</v>
      </c>
      <c r="H115" s="189">
        <v>2</v>
      </c>
      <c r="I115" s="190"/>
      <c r="J115" s="191">
        <f t="shared" si="0"/>
        <v>0</v>
      </c>
      <c r="K115" s="187" t="s">
        <v>20</v>
      </c>
      <c r="L115" s="192"/>
      <c r="M115" s="193" t="s">
        <v>20</v>
      </c>
      <c r="N115" s="194" t="s">
        <v>45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207</v>
      </c>
      <c r="AT115" s="13" t="s">
        <v>172</v>
      </c>
      <c r="AU115" s="13" t="s">
        <v>22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22</v>
      </c>
      <c r="BK115" s="181">
        <f t="shared" si="9"/>
        <v>0</v>
      </c>
      <c r="BL115" s="13" t="s">
        <v>207</v>
      </c>
      <c r="BM115" s="13" t="s">
        <v>668</v>
      </c>
    </row>
    <row r="116" spans="2:65" s="1" customFormat="1" ht="16.5" customHeight="1">
      <c r="B116" s="30"/>
      <c r="C116" s="185" t="s">
        <v>260</v>
      </c>
      <c r="D116" s="185" t="s">
        <v>172</v>
      </c>
      <c r="E116" s="186" t="s">
        <v>559</v>
      </c>
      <c r="F116" s="187" t="s">
        <v>560</v>
      </c>
      <c r="G116" s="188" t="s">
        <v>159</v>
      </c>
      <c r="H116" s="189">
        <v>2</v>
      </c>
      <c r="I116" s="190"/>
      <c r="J116" s="191">
        <f t="shared" si="0"/>
        <v>0</v>
      </c>
      <c r="K116" s="187" t="s">
        <v>147</v>
      </c>
      <c r="L116" s="192"/>
      <c r="M116" s="193" t="s">
        <v>20</v>
      </c>
      <c r="N116" s="194" t="s">
        <v>45</v>
      </c>
      <c r="O116" s="56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13" t="s">
        <v>207</v>
      </c>
      <c r="AT116" s="13" t="s">
        <v>172</v>
      </c>
      <c r="AU116" s="13" t="s">
        <v>22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22</v>
      </c>
      <c r="BK116" s="181">
        <f t="shared" si="9"/>
        <v>0</v>
      </c>
      <c r="BL116" s="13" t="s">
        <v>207</v>
      </c>
      <c r="BM116" s="13" t="s">
        <v>669</v>
      </c>
    </row>
    <row r="117" spans="2:65" s="1" customFormat="1" ht="16.5" customHeight="1">
      <c r="B117" s="30"/>
      <c r="C117" s="185" t="s">
        <v>264</v>
      </c>
      <c r="D117" s="185" t="s">
        <v>172</v>
      </c>
      <c r="E117" s="186" t="s">
        <v>563</v>
      </c>
      <c r="F117" s="187" t="s">
        <v>564</v>
      </c>
      <c r="G117" s="188" t="s">
        <v>159</v>
      </c>
      <c r="H117" s="189">
        <v>2</v>
      </c>
      <c r="I117" s="190"/>
      <c r="J117" s="191">
        <f t="shared" si="0"/>
        <v>0</v>
      </c>
      <c r="K117" s="187" t="s">
        <v>20</v>
      </c>
      <c r="L117" s="192"/>
      <c r="M117" s="193" t="s">
        <v>20</v>
      </c>
      <c r="N117" s="194" t="s">
        <v>45</v>
      </c>
      <c r="O117" s="56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13" t="s">
        <v>207</v>
      </c>
      <c r="AT117" s="13" t="s">
        <v>172</v>
      </c>
      <c r="AU117" s="13" t="s">
        <v>22</v>
      </c>
      <c r="AY117" s="13" t="s">
        <v>142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22</v>
      </c>
      <c r="BK117" s="181">
        <f t="shared" si="9"/>
        <v>0</v>
      </c>
      <c r="BL117" s="13" t="s">
        <v>207</v>
      </c>
      <c r="BM117" s="13" t="s">
        <v>670</v>
      </c>
    </row>
    <row r="118" spans="2:65" s="10" customFormat="1" ht="25.95" customHeight="1">
      <c r="B118" s="156"/>
      <c r="C118" s="157"/>
      <c r="D118" s="158" t="s">
        <v>73</v>
      </c>
      <c r="E118" s="159" t="s">
        <v>582</v>
      </c>
      <c r="F118" s="159" t="s">
        <v>583</v>
      </c>
      <c r="G118" s="157"/>
      <c r="H118" s="157"/>
      <c r="I118" s="160"/>
      <c r="J118" s="161">
        <f>BK118</f>
        <v>0</v>
      </c>
      <c r="K118" s="157"/>
      <c r="L118" s="162"/>
      <c r="M118" s="163"/>
      <c r="N118" s="164"/>
      <c r="O118" s="164"/>
      <c r="P118" s="165">
        <f>SUM(P119:P125)</f>
        <v>0</v>
      </c>
      <c r="Q118" s="164"/>
      <c r="R118" s="165">
        <f>SUM(R119:R125)</f>
        <v>0</v>
      </c>
      <c r="S118" s="164"/>
      <c r="T118" s="166">
        <f>SUM(T119:T125)</f>
        <v>0</v>
      </c>
      <c r="AR118" s="167" t="s">
        <v>171</v>
      </c>
      <c r="AT118" s="168" t="s">
        <v>73</v>
      </c>
      <c r="AU118" s="168" t="s">
        <v>74</v>
      </c>
      <c r="AY118" s="167" t="s">
        <v>142</v>
      </c>
      <c r="BK118" s="169">
        <f>SUM(BK119:BK125)</f>
        <v>0</v>
      </c>
    </row>
    <row r="119" spans="2:65" s="1" customFormat="1" ht="22.5" customHeight="1">
      <c r="B119" s="30"/>
      <c r="C119" s="170" t="s">
        <v>280</v>
      </c>
      <c r="D119" s="170" t="s">
        <v>143</v>
      </c>
      <c r="E119" s="171" t="s">
        <v>585</v>
      </c>
      <c r="F119" s="172" t="s">
        <v>586</v>
      </c>
      <c r="G119" s="173" t="s">
        <v>587</v>
      </c>
      <c r="H119" s="174">
        <v>16</v>
      </c>
      <c r="I119" s="175"/>
      <c r="J119" s="176">
        <f t="shared" ref="J119:J125" si="10">ROUND(I119*H119,2)</f>
        <v>0</v>
      </c>
      <c r="K119" s="172" t="s">
        <v>20</v>
      </c>
      <c r="L119" s="34"/>
      <c r="M119" s="177" t="s">
        <v>20</v>
      </c>
      <c r="N119" s="178" t="s">
        <v>45</v>
      </c>
      <c r="O119" s="56"/>
      <c r="P119" s="179">
        <f t="shared" ref="P119:P125" si="11">O119*H119</f>
        <v>0</v>
      </c>
      <c r="Q119" s="179">
        <v>0</v>
      </c>
      <c r="R119" s="179">
        <f t="shared" ref="R119:R125" si="12">Q119*H119</f>
        <v>0</v>
      </c>
      <c r="S119" s="179">
        <v>0</v>
      </c>
      <c r="T119" s="180">
        <f t="shared" ref="T119:T125" si="13">S119*H119</f>
        <v>0</v>
      </c>
      <c r="AR119" s="13" t="s">
        <v>22</v>
      </c>
      <c r="AT119" s="13" t="s">
        <v>143</v>
      </c>
      <c r="AU119" s="13" t="s">
        <v>22</v>
      </c>
      <c r="AY119" s="13" t="s">
        <v>142</v>
      </c>
      <c r="BE119" s="181">
        <f t="shared" ref="BE119:BE125" si="14">IF(N119="základní",J119,0)</f>
        <v>0</v>
      </c>
      <c r="BF119" s="181">
        <f t="shared" ref="BF119:BF125" si="15">IF(N119="snížená",J119,0)</f>
        <v>0</v>
      </c>
      <c r="BG119" s="181">
        <f t="shared" ref="BG119:BG125" si="16">IF(N119="zákl. přenesená",J119,0)</f>
        <v>0</v>
      </c>
      <c r="BH119" s="181">
        <f t="shared" ref="BH119:BH125" si="17">IF(N119="sníž. přenesená",J119,0)</f>
        <v>0</v>
      </c>
      <c r="BI119" s="181">
        <f t="shared" ref="BI119:BI125" si="18">IF(N119="nulová",J119,0)</f>
        <v>0</v>
      </c>
      <c r="BJ119" s="13" t="s">
        <v>22</v>
      </c>
      <c r="BK119" s="181">
        <f t="shared" ref="BK119:BK125" si="19">ROUND(I119*H119,2)</f>
        <v>0</v>
      </c>
      <c r="BL119" s="13" t="s">
        <v>22</v>
      </c>
      <c r="BM119" s="13" t="s">
        <v>671</v>
      </c>
    </row>
    <row r="120" spans="2:65" s="1" customFormat="1" ht="16.5" customHeight="1">
      <c r="B120" s="30"/>
      <c r="C120" s="170" t="s">
        <v>276</v>
      </c>
      <c r="D120" s="170" t="s">
        <v>143</v>
      </c>
      <c r="E120" s="171" t="s">
        <v>590</v>
      </c>
      <c r="F120" s="172" t="s">
        <v>591</v>
      </c>
      <c r="G120" s="173" t="s">
        <v>587</v>
      </c>
      <c r="H120" s="174">
        <v>8</v>
      </c>
      <c r="I120" s="175"/>
      <c r="J120" s="176">
        <f t="shared" si="10"/>
        <v>0</v>
      </c>
      <c r="K120" s="172" t="s">
        <v>20</v>
      </c>
      <c r="L120" s="34"/>
      <c r="M120" s="177" t="s">
        <v>20</v>
      </c>
      <c r="N120" s="178" t="s">
        <v>45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0</v>
      </c>
      <c r="T120" s="180">
        <f t="shared" si="13"/>
        <v>0</v>
      </c>
      <c r="AR120" s="13" t="s">
        <v>22</v>
      </c>
      <c r="AT120" s="13" t="s">
        <v>143</v>
      </c>
      <c r="AU120" s="13" t="s">
        <v>22</v>
      </c>
      <c r="AY120" s="13" t="s">
        <v>142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22</v>
      </c>
      <c r="BK120" s="181">
        <f t="shared" si="19"/>
        <v>0</v>
      </c>
      <c r="BL120" s="13" t="s">
        <v>22</v>
      </c>
      <c r="BM120" s="13" t="s">
        <v>672</v>
      </c>
    </row>
    <row r="121" spans="2:65" s="1" customFormat="1" ht="22.5" customHeight="1">
      <c r="B121" s="30"/>
      <c r="C121" s="170" t="s">
        <v>272</v>
      </c>
      <c r="D121" s="170" t="s">
        <v>143</v>
      </c>
      <c r="E121" s="171" t="s">
        <v>594</v>
      </c>
      <c r="F121" s="172" t="s">
        <v>595</v>
      </c>
      <c r="G121" s="173" t="s">
        <v>587</v>
      </c>
      <c r="H121" s="174">
        <v>8</v>
      </c>
      <c r="I121" s="175"/>
      <c r="J121" s="176">
        <f t="shared" si="10"/>
        <v>0</v>
      </c>
      <c r="K121" s="172" t="s">
        <v>20</v>
      </c>
      <c r="L121" s="34"/>
      <c r="M121" s="177" t="s">
        <v>20</v>
      </c>
      <c r="N121" s="178" t="s">
        <v>45</v>
      </c>
      <c r="O121" s="56"/>
      <c r="P121" s="179">
        <f t="shared" si="11"/>
        <v>0</v>
      </c>
      <c r="Q121" s="179">
        <v>0</v>
      </c>
      <c r="R121" s="179">
        <f t="shared" si="12"/>
        <v>0</v>
      </c>
      <c r="S121" s="179">
        <v>0</v>
      </c>
      <c r="T121" s="180">
        <f t="shared" si="13"/>
        <v>0</v>
      </c>
      <c r="AR121" s="13" t="s">
        <v>22</v>
      </c>
      <c r="AT121" s="13" t="s">
        <v>143</v>
      </c>
      <c r="AU121" s="13" t="s">
        <v>22</v>
      </c>
      <c r="AY121" s="13" t="s">
        <v>142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22</v>
      </c>
      <c r="BK121" s="181">
        <f t="shared" si="19"/>
        <v>0</v>
      </c>
      <c r="BL121" s="13" t="s">
        <v>22</v>
      </c>
      <c r="BM121" s="13" t="s">
        <v>673</v>
      </c>
    </row>
    <row r="122" spans="2:65" s="1" customFormat="1" ht="22.5" customHeight="1">
      <c r="B122" s="30"/>
      <c r="C122" s="170" t="s">
        <v>268</v>
      </c>
      <c r="D122" s="170" t="s">
        <v>143</v>
      </c>
      <c r="E122" s="171" t="s">
        <v>598</v>
      </c>
      <c r="F122" s="172" t="s">
        <v>599</v>
      </c>
      <c r="G122" s="173" t="s">
        <v>587</v>
      </c>
      <c r="H122" s="174">
        <v>10</v>
      </c>
      <c r="I122" s="175"/>
      <c r="J122" s="176">
        <f t="shared" si="10"/>
        <v>0</v>
      </c>
      <c r="K122" s="172" t="s">
        <v>20</v>
      </c>
      <c r="L122" s="34"/>
      <c r="M122" s="177" t="s">
        <v>20</v>
      </c>
      <c r="N122" s="178" t="s">
        <v>45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AR122" s="13" t="s">
        <v>22</v>
      </c>
      <c r="AT122" s="13" t="s">
        <v>143</v>
      </c>
      <c r="AU122" s="13" t="s">
        <v>22</v>
      </c>
      <c r="AY122" s="13" t="s">
        <v>142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22</v>
      </c>
      <c r="BK122" s="181">
        <f t="shared" si="19"/>
        <v>0</v>
      </c>
      <c r="BL122" s="13" t="s">
        <v>22</v>
      </c>
      <c r="BM122" s="13" t="s">
        <v>674</v>
      </c>
    </row>
    <row r="123" spans="2:65" s="1" customFormat="1" ht="22.5" customHeight="1">
      <c r="B123" s="30"/>
      <c r="C123" s="170" t="s">
        <v>284</v>
      </c>
      <c r="D123" s="170" t="s">
        <v>143</v>
      </c>
      <c r="E123" s="171" t="s">
        <v>675</v>
      </c>
      <c r="F123" s="172" t="s">
        <v>676</v>
      </c>
      <c r="G123" s="173" t="s">
        <v>159</v>
      </c>
      <c r="H123" s="174">
        <v>1</v>
      </c>
      <c r="I123" s="175"/>
      <c r="J123" s="176">
        <f t="shared" si="10"/>
        <v>0</v>
      </c>
      <c r="K123" s="172" t="s">
        <v>364</v>
      </c>
      <c r="L123" s="34"/>
      <c r="M123" s="177" t="s">
        <v>20</v>
      </c>
      <c r="N123" s="178" t="s">
        <v>45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</v>
      </c>
      <c r="T123" s="180">
        <f t="shared" si="13"/>
        <v>0</v>
      </c>
      <c r="AR123" s="13" t="s">
        <v>22</v>
      </c>
      <c r="AT123" s="13" t="s">
        <v>143</v>
      </c>
      <c r="AU123" s="13" t="s">
        <v>22</v>
      </c>
      <c r="AY123" s="13" t="s">
        <v>142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22</v>
      </c>
      <c r="BK123" s="181">
        <f t="shared" si="19"/>
        <v>0</v>
      </c>
      <c r="BL123" s="13" t="s">
        <v>22</v>
      </c>
      <c r="BM123" s="13" t="s">
        <v>677</v>
      </c>
    </row>
    <row r="124" spans="2:65" s="1" customFormat="1" ht="33.75" customHeight="1">
      <c r="B124" s="30"/>
      <c r="C124" s="170" t="s">
        <v>288</v>
      </c>
      <c r="D124" s="170" t="s">
        <v>143</v>
      </c>
      <c r="E124" s="171" t="s">
        <v>678</v>
      </c>
      <c r="F124" s="172" t="s">
        <v>679</v>
      </c>
      <c r="G124" s="173" t="s">
        <v>159</v>
      </c>
      <c r="H124" s="174">
        <v>1</v>
      </c>
      <c r="I124" s="175"/>
      <c r="J124" s="176">
        <f t="shared" si="10"/>
        <v>0</v>
      </c>
      <c r="K124" s="172" t="s">
        <v>364</v>
      </c>
      <c r="L124" s="34"/>
      <c r="M124" s="177" t="s">
        <v>20</v>
      </c>
      <c r="N124" s="178" t="s">
        <v>45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</v>
      </c>
      <c r="T124" s="180">
        <f t="shared" si="13"/>
        <v>0</v>
      </c>
      <c r="AR124" s="13" t="s">
        <v>22</v>
      </c>
      <c r="AT124" s="13" t="s">
        <v>143</v>
      </c>
      <c r="AU124" s="13" t="s">
        <v>22</v>
      </c>
      <c r="AY124" s="13" t="s">
        <v>142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22</v>
      </c>
      <c r="BK124" s="181">
        <f t="shared" si="19"/>
        <v>0</v>
      </c>
      <c r="BL124" s="13" t="s">
        <v>22</v>
      </c>
      <c r="BM124" s="13" t="s">
        <v>680</v>
      </c>
    </row>
    <row r="125" spans="2:65" s="1" customFormat="1" ht="45" customHeight="1">
      <c r="B125" s="30"/>
      <c r="C125" s="170" t="s">
        <v>292</v>
      </c>
      <c r="D125" s="170" t="s">
        <v>143</v>
      </c>
      <c r="E125" s="171" t="s">
        <v>681</v>
      </c>
      <c r="F125" s="172" t="s">
        <v>682</v>
      </c>
      <c r="G125" s="173" t="s">
        <v>159</v>
      </c>
      <c r="H125" s="174">
        <v>1</v>
      </c>
      <c r="I125" s="175"/>
      <c r="J125" s="176">
        <f t="shared" si="10"/>
        <v>0</v>
      </c>
      <c r="K125" s="172" t="s">
        <v>364</v>
      </c>
      <c r="L125" s="34"/>
      <c r="M125" s="195" t="s">
        <v>20</v>
      </c>
      <c r="N125" s="196" t="s">
        <v>45</v>
      </c>
      <c r="O125" s="197"/>
      <c r="P125" s="198">
        <f t="shared" si="11"/>
        <v>0</v>
      </c>
      <c r="Q125" s="198">
        <v>0</v>
      </c>
      <c r="R125" s="198">
        <f t="shared" si="12"/>
        <v>0</v>
      </c>
      <c r="S125" s="198">
        <v>0</v>
      </c>
      <c r="T125" s="199">
        <f t="shared" si="13"/>
        <v>0</v>
      </c>
      <c r="AR125" s="13" t="s">
        <v>22</v>
      </c>
      <c r="AT125" s="13" t="s">
        <v>143</v>
      </c>
      <c r="AU125" s="13" t="s">
        <v>22</v>
      </c>
      <c r="AY125" s="13" t="s">
        <v>142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3" t="s">
        <v>22</v>
      </c>
      <c r="BK125" s="181">
        <f t="shared" si="19"/>
        <v>0</v>
      </c>
      <c r="BL125" s="13" t="s">
        <v>22</v>
      </c>
      <c r="BM125" s="13" t="s">
        <v>683</v>
      </c>
    </row>
    <row r="126" spans="2:65" s="1" customFormat="1" ht="6.9" customHeight="1">
      <c r="B126" s="42"/>
      <c r="C126" s="43"/>
      <c r="D126" s="43"/>
      <c r="E126" s="43"/>
      <c r="F126" s="43"/>
      <c r="G126" s="43"/>
      <c r="H126" s="43"/>
      <c r="I126" s="130"/>
      <c r="J126" s="43"/>
      <c r="K126" s="43"/>
      <c r="L126" s="34"/>
    </row>
  </sheetData>
  <sheetProtection algorithmName="SHA-512" hashValue="PS5/vNtCmfDpe1ZTvYuh8U9nut2KAYY7aDq/mhgRo/X65Q6KAVK1f91Ez4FJKVdNzaQk5+7VU/SycDPBFOqLlA==" saltValue="2IKdWBzuj/QLXyYzn5UjhpGlO9BkJOkDbvE9SXUNg2PqZOw1ZrE3afbqKHDXcdnxRaPeFHh+PURLAw8xpPqLdQ==" spinCount="100000" sheet="1" objects="1" scenarios="1" formatColumns="0" formatRows="0" autoFilter="0"/>
  <autoFilter ref="C86:K12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7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3" t="s">
        <v>96</v>
      </c>
    </row>
    <row r="3" spans="2:46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82</v>
      </c>
    </row>
    <row r="4" spans="2:46" ht="24.9" customHeight="1">
      <c r="B4" s="16"/>
      <c r="D4" s="106" t="s">
        <v>112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328" t="str">
        <f>'Rekapitulace stavby'!K6</f>
        <v>Oprava zabezpečovacího zařízení na trati Olomouc - Blatec</v>
      </c>
      <c r="F7" s="329"/>
      <c r="G7" s="329"/>
      <c r="H7" s="329"/>
      <c r="L7" s="16"/>
    </row>
    <row r="8" spans="2:46" ht="12" customHeight="1">
      <c r="B8" s="16"/>
      <c r="D8" s="107" t="s">
        <v>113</v>
      </c>
      <c r="L8" s="16"/>
    </row>
    <row r="9" spans="2:46" s="1" customFormat="1" ht="16.5" customHeight="1">
      <c r="B9" s="34"/>
      <c r="E9" s="328" t="s">
        <v>629</v>
      </c>
      <c r="F9" s="330"/>
      <c r="G9" s="330"/>
      <c r="H9" s="330"/>
      <c r="I9" s="108"/>
      <c r="L9" s="34"/>
    </row>
    <row r="10" spans="2:46" s="1" customFormat="1" ht="12" customHeight="1">
      <c r="B10" s="34"/>
      <c r="D10" s="107" t="s">
        <v>115</v>
      </c>
      <c r="I10" s="108"/>
      <c r="L10" s="34"/>
    </row>
    <row r="11" spans="2:46" s="1" customFormat="1" ht="36.9" customHeight="1">
      <c r="B11" s="34"/>
      <c r="E11" s="331" t="s">
        <v>684</v>
      </c>
      <c r="F11" s="330"/>
      <c r="G11" s="330"/>
      <c r="H11" s="330"/>
      <c r="I11" s="108"/>
      <c r="L11" s="34"/>
    </row>
    <row r="12" spans="2:46" s="1" customFormat="1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20</v>
      </c>
      <c r="I13" s="109" t="s">
        <v>21</v>
      </c>
      <c r="J13" s="13" t="s">
        <v>20</v>
      </c>
      <c r="L13" s="34"/>
    </row>
    <row r="14" spans="2:46" s="1" customFormat="1" ht="12" customHeight="1">
      <c r="B14" s="34"/>
      <c r="D14" s="107" t="s">
        <v>23</v>
      </c>
      <c r="F14" s="13" t="s">
        <v>24</v>
      </c>
      <c r="I14" s="109" t="s">
        <v>25</v>
      </c>
      <c r="J14" s="110">
        <f>'Rekapitulace stavby'!AN8</f>
        <v>0</v>
      </c>
      <c r="L14" s="34"/>
    </row>
    <row r="15" spans="2:46" s="1" customFormat="1" ht="10.95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20</v>
      </c>
      <c r="L16" s="34"/>
    </row>
    <row r="17" spans="2:12" s="1" customFormat="1" ht="18" customHeight="1">
      <c r="B17" s="34"/>
      <c r="E17" s="13" t="s">
        <v>30</v>
      </c>
      <c r="I17" s="109" t="s">
        <v>31</v>
      </c>
      <c r="J17" s="13" t="s">
        <v>20</v>
      </c>
      <c r="L17" s="34"/>
    </row>
    <row r="18" spans="2:12" s="1" customFormat="1" ht="6.9" customHeight="1">
      <c r="B18" s="34"/>
      <c r="I18" s="108"/>
      <c r="L18" s="34"/>
    </row>
    <row r="19" spans="2:12" s="1" customFormat="1" ht="12" customHeight="1">
      <c r="B19" s="34"/>
      <c r="D19" s="107" t="s">
        <v>32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332" t="str">
        <f>'Rekapitulace stavby'!E14</f>
        <v>Vyplň údaj</v>
      </c>
      <c r="F20" s="333"/>
      <c r="G20" s="333"/>
      <c r="H20" s="333"/>
      <c r="I20" s="109" t="s">
        <v>31</v>
      </c>
      <c r="J20" s="26" t="str">
        <f>'Rekapitulace stavby'!AN14</f>
        <v>Vyplň údaj</v>
      </c>
      <c r="L20" s="34"/>
    </row>
    <row r="21" spans="2:12" s="1" customFormat="1" ht="6.9" customHeight="1">
      <c r="B21" s="34"/>
      <c r="I21" s="108"/>
      <c r="L21" s="34"/>
    </row>
    <row r="22" spans="2:12" s="1" customFormat="1" ht="12" customHeight="1">
      <c r="B22" s="34"/>
      <c r="D22" s="107" t="s">
        <v>34</v>
      </c>
      <c r="I22" s="109" t="s">
        <v>29</v>
      </c>
      <c r="J22" s="13" t="s">
        <v>20</v>
      </c>
      <c r="L22" s="34"/>
    </row>
    <row r="23" spans="2:12" s="1" customFormat="1" ht="18" customHeight="1">
      <c r="B23" s="34"/>
      <c r="E23" s="13" t="s">
        <v>35</v>
      </c>
      <c r="I23" s="109" t="s">
        <v>31</v>
      </c>
      <c r="J23" s="13" t="s">
        <v>20</v>
      </c>
      <c r="L23" s="34"/>
    </row>
    <row r="24" spans="2:12" s="1" customFormat="1" ht="6.9" customHeight="1">
      <c r="B24" s="34"/>
      <c r="I24" s="108"/>
      <c r="L24" s="34"/>
    </row>
    <row r="25" spans="2:12" s="1" customFormat="1" ht="12" customHeight="1">
      <c r="B25" s="34"/>
      <c r="D25" s="107" t="s">
        <v>37</v>
      </c>
      <c r="I25" s="109" t="s">
        <v>29</v>
      </c>
      <c r="J25" s="13" t="s">
        <v>20</v>
      </c>
      <c r="L25" s="34"/>
    </row>
    <row r="26" spans="2:12" s="1" customFormat="1" ht="18" customHeight="1">
      <c r="B26" s="34"/>
      <c r="E26" s="13" t="s">
        <v>117</v>
      </c>
      <c r="I26" s="109" t="s">
        <v>31</v>
      </c>
      <c r="J26" s="13" t="s">
        <v>20</v>
      </c>
      <c r="L26" s="34"/>
    </row>
    <row r="27" spans="2:12" s="1" customFormat="1" ht="6.9" customHeight="1">
      <c r="B27" s="34"/>
      <c r="I27" s="108"/>
      <c r="L27" s="34"/>
    </row>
    <row r="28" spans="2:12" s="1" customFormat="1" ht="12" customHeight="1">
      <c r="B28" s="34"/>
      <c r="D28" s="107" t="s">
        <v>38</v>
      </c>
      <c r="I28" s="108"/>
      <c r="L28" s="34"/>
    </row>
    <row r="29" spans="2:12" s="7" customFormat="1" ht="16.5" customHeight="1">
      <c r="B29" s="111"/>
      <c r="E29" s="334" t="s">
        <v>20</v>
      </c>
      <c r="F29" s="334"/>
      <c r="G29" s="334"/>
      <c r="H29" s="334"/>
      <c r="I29" s="112"/>
      <c r="L29" s="111"/>
    </row>
    <row r="30" spans="2:12" s="1" customFormat="1" ht="6.9" customHeight="1">
      <c r="B30" s="34"/>
      <c r="I30" s="108"/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40</v>
      </c>
      <c r="I32" s="108"/>
      <c r="J32" s="115">
        <f>ROUND(J87, 2)</f>
        <v>0</v>
      </c>
      <c r="L32" s="34"/>
    </row>
    <row r="33" spans="2:12" s="1" customFormat="1" ht="6.9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" customHeight="1">
      <c r="B34" s="34"/>
      <c r="F34" s="116" t="s">
        <v>42</v>
      </c>
      <c r="I34" s="117" t="s">
        <v>41</v>
      </c>
      <c r="J34" s="116" t="s">
        <v>43</v>
      </c>
      <c r="L34" s="34"/>
    </row>
    <row r="35" spans="2:12" s="1" customFormat="1" ht="14.4" customHeight="1">
      <c r="B35" s="34"/>
      <c r="D35" s="107" t="s">
        <v>44</v>
      </c>
      <c r="E35" s="107" t="s">
        <v>45</v>
      </c>
      <c r="F35" s="118">
        <f>ROUND((SUM(BE87:BE146)),  2)</f>
        <v>0</v>
      </c>
      <c r="I35" s="119">
        <v>0.21</v>
      </c>
      <c r="J35" s="118">
        <f>ROUND(((SUM(BE87:BE146))*I35),  2)</f>
        <v>0</v>
      </c>
      <c r="L35" s="34"/>
    </row>
    <row r="36" spans="2:12" s="1" customFormat="1" ht="14.4" customHeight="1">
      <c r="B36" s="34"/>
      <c r="E36" s="107" t="s">
        <v>46</v>
      </c>
      <c r="F36" s="118">
        <f>ROUND((SUM(BF87:BF146)),  2)</f>
        <v>0</v>
      </c>
      <c r="I36" s="119">
        <v>0.15</v>
      </c>
      <c r="J36" s="118">
        <f>ROUND(((SUM(BF87:BF146))*I36),  2)</f>
        <v>0</v>
      </c>
      <c r="L36" s="34"/>
    </row>
    <row r="37" spans="2:12" s="1" customFormat="1" ht="14.4" hidden="1" customHeight="1">
      <c r="B37" s="34"/>
      <c r="E37" s="107" t="s">
        <v>47</v>
      </c>
      <c r="F37" s="118">
        <f>ROUND((SUM(BG87:BG146)),  2)</f>
        <v>0</v>
      </c>
      <c r="I37" s="119">
        <v>0.21</v>
      </c>
      <c r="J37" s="118">
        <f>0</f>
        <v>0</v>
      </c>
      <c r="L37" s="34"/>
    </row>
    <row r="38" spans="2:12" s="1" customFormat="1" ht="14.4" hidden="1" customHeight="1">
      <c r="B38" s="34"/>
      <c r="E38" s="107" t="s">
        <v>48</v>
      </c>
      <c r="F38" s="118">
        <f>ROUND((SUM(BH87:BH146)),  2)</f>
        <v>0</v>
      </c>
      <c r="I38" s="119">
        <v>0.15</v>
      </c>
      <c r="J38" s="118">
        <f>0</f>
        <v>0</v>
      </c>
      <c r="L38" s="34"/>
    </row>
    <row r="39" spans="2:12" s="1" customFormat="1" ht="14.4" hidden="1" customHeight="1">
      <c r="B39" s="34"/>
      <c r="E39" s="107" t="s">
        <v>49</v>
      </c>
      <c r="F39" s="118">
        <f>ROUND((SUM(BI87:BI146)),  2)</f>
        <v>0</v>
      </c>
      <c r="I39" s="119">
        <v>0</v>
      </c>
      <c r="J39" s="118">
        <f>0</f>
        <v>0</v>
      </c>
      <c r="L39" s="34"/>
    </row>
    <row r="40" spans="2:12" s="1" customFormat="1" ht="6.9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50</v>
      </c>
      <c r="E41" s="122"/>
      <c r="F41" s="122"/>
      <c r="G41" s="123" t="s">
        <v>51</v>
      </c>
      <c r="H41" s="124" t="s">
        <v>52</v>
      </c>
      <c r="I41" s="125"/>
      <c r="J41" s="126">
        <f>SUM(J32:J39)</f>
        <v>0</v>
      </c>
      <c r="K41" s="127"/>
      <c r="L41" s="34"/>
    </row>
    <row r="42" spans="2:12" s="1" customFormat="1" ht="14.4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" customHeight="1">
      <c r="B47" s="30"/>
      <c r="C47" s="19" t="s">
        <v>118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326" t="str">
        <f>E7</f>
        <v>Oprava zabezpečovacího zařízení na trati Olomouc - Blatec</v>
      </c>
      <c r="F50" s="327"/>
      <c r="G50" s="327"/>
      <c r="H50" s="327"/>
      <c r="I50" s="108"/>
      <c r="J50" s="31"/>
      <c r="K50" s="31"/>
      <c r="L50" s="34"/>
    </row>
    <row r="51" spans="2:47" ht="12" customHeight="1">
      <c r="B51" s="17"/>
      <c r="C51" s="25" t="s">
        <v>113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326" t="s">
        <v>629</v>
      </c>
      <c r="F52" s="305"/>
      <c r="G52" s="305"/>
      <c r="H52" s="305"/>
      <c r="I52" s="108"/>
      <c r="J52" s="31"/>
      <c r="K52" s="31"/>
      <c r="L52" s="34"/>
    </row>
    <row r="53" spans="2:47" s="1" customFormat="1" ht="12" customHeight="1">
      <c r="B53" s="30"/>
      <c r="C53" s="25" t="s">
        <v>115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306" t="str">
        <f>E11</f>
        <v>PS 02.2 - Oprava RD PZS km 92,510</v>
      </c>
      <c r="F54" s="305"/>
      <c r="G54" s="305"/>
      <c r="H54" s="305"/>
      <c r="I54" s="108"/>
      <c r="J54" s="31"/>
      <c r="K54" s="31"/>
      <c r="L54" s="34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23</v>
      </c>
      <c r="D56" s="31"/>
      <c r="E56" s="31"/>
      <c r="F56" s="23" t="str">
        <f>F14</f>
        <v>Olomouc</v>
      </c>
      <c r="G56" s="31"/>
      <c r="H56" s="31"/>
      <c r="I56" s="109" t="s">
        <v>25</v>
      </c>
      <c r="J56" s="51">
        <f>IF(J14="","",J14)</f>
        <v>0</v>
      </c>
      <c r="K56" s="31"/>
      <c r="L56" s="34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65" customHeight="1">
      <c r="B58" s="30"/>
      <c r="C58" s="25" t="s">
        <v>28</v>
      </c>
      <c r="D58" s="31"/>
      <c r="E58" s="31"/>
      <c r="F58" s="23" t="str">
        <f>E17</f>
        <v>Správa železniční dopravní cesty, s.o. - OŘ Olc</v>
      </c>
      <c r="G58" s="31"/>
      <c r="H58" s="31"/>
      <c r="I58" s="109" t="s">
        <v>34</v>
      </c>
      <c r="J58" s="28" t="str">
        <f>E23</f>
        <v>SB projekt s.r.o.</v>
      </c>
      <c r="K58" s="31"/>
      <c r="L58" s="34"/>
    </row>
    <row r="59" spans="2:47" s="1" customFormat="1" ht="24.9" customHeight="1">
      <c r="B59" s="30"/>
      <c r="C59" s="25" t="s">
        <v>32</v>
      </c>
      <c r="D59" s="31"/>
      <c r="E59" s="31"/>
      <c r="F59" s="23" t="str">
        <f>IF(E20="","",E20)</f>
        <v>Vyplň údaj</v>
      </c>
      <c r="G59" s="31"/>
      <c r="H59" s="31"/>
      <c r="I59" s="109" t="s">
        <v>37</v>
      </c>
      <c r="J59" s="28" t="str">
        <f>E26</f>
        <v>Ing. Petr Szabo, SB projekt s.r.o.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119</v>
      </c>
      <c r="D61" s="135"/>
      <c r="E61" s="135"/>
      <c r="F61" s="135"/>
      <c r="G61" s="135"/>
      <c r="H61" s="135"/>
      <c r="I61" s="136"/>
      <c r="J61" s="137" t="s">
        <v>120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5" customHeight="1">
      <c r="B63" s="30"/>
      <c r="C63" s="138" t="s">
        <v>72</v>
      </c>
      <c r="D63" s="31"/>
      <c r="E63" s="31"/>
      <c r="F63" s="31"/>
      <c r="G63" s="31"/>
      <c r="H63" s="31"/>
      <c r="I63" s="108"/>
      <c r="J63" s="69">
        <f>J87</f>
        <v>0</v>
      </c>
      <c r="K63" s="31"/>
      <c r="L63" s="34"/>
      <c r="AU63" s="13" t="s">
        <v>121</v>
      </c>
    </row>
    <row r="64" spans="2:47" s="8" customFormat="1" ht="24.9" customHeight="1">
      <c r="B64" s="139"/>
      <c r="C64" s="140"/>
      <c r="D64" s="141" t="s">
        <v>631</v>
      </c>
      <c r="E64" s="142"/>
      <c r="F64" s="142"/>
      <c r="G64" s="142"/>
      <c r="H64" s="142"/>
      <c r="I64" s="143"/>
      <c r="J64" s="144">
        <f>J88</f>
        <v>0</v>
      </c>
      <c r="K64" s="140"/>
      <c r="L64" s="145"/>
    </row>
    <row r="65" spans="2:12" s="8" customFormat="1" ht="24.9" customHeight="1">
      <c r="B65" s="139"/>
      <c r="C65" s="140"/>
      <c r="D65" s="141" t="s">
        <v>127</v>
      </c>
      <c r="E65" s="142"/>
      <c r="F65" s="142"/>
      <c r="G65" s="142"/>
      <c r="H65" s="142"/>
      <c r="I65" s="143"/>
      <c r="J65" s="144">
        <f>J131</f>
        <v>0</v>
      </c>
      <c r="K65" s="140"/>
      <c r="L65" s="145"/>
    </row>
    <row r="66" spans="2:12" s="1" customFormat="1" ht="21.75" customHeight="1">
      <c r="B66" s="30"/>
      <c r="C66" s="31"/>
      <c r="D66" s="31"/>
      <c r="E66" s="31"/>
      <c r="F66" s="31"/>
      <c r="G66" s="31"/>
      <c r="H66" s="31"/>
      <c r="I66" s="108"/>
      <c r="J66" s="31"/>
      <c r="K66" s="31"/>
      <c r="L66" s="34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130"/>
      <c r="J67" s="43"/>
      <c r="K67" s="43"/>
      <c r="L67" s="34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133"/>
      <c r="J71" s="45"/>
      <c r="K71" s="45"/>
      <c r="L71" s="34"/>
    </row>
    <row r="72" spans="2:12" s="1" customFormat="1" ht="24.9" customHeight="1">
      <c r="B72" s="30"/>
      <c r="C72" s="19" t="s">
        <v>128</v>
      </c>
      <c r="D72" s="31"/>
      <c r="E72" s="31"/>
      <c r="F72" s="31"/>
      <c r="G72" s="31"/>
      <c r="H72" s="31"/>
      <c r="I72" s="108"/>
      <c r="J72" s="31"/>
      <c r="K72" s="31"/>
      <c r="L72" s="34"/>
    </row>
    <row r="73" spans="2:12" s="1" customFormat="1" ht="6.9" customHeight="1">
      <c r="B73" s="30"/>
      <c r="C73" s="31"/>
      <c r="D73" s="31"/>
      <c r="E73" s="31"/>
      <c r="F73" s="31"/>
      <c r="G73" s="31"/>
      <c r="H73" s="31"/>
      <c r="I73" s="108"/>
      <c r="J73" s="31"/>
      <c r="K73" s="31"/>
      <c r="L73" s="34"/>
    </row>
    <row r="74" spans="2:12" s="1" customFormat="1" ht="12" customHeight="1">
      <c r="B74" s="30"/>
      <c r="C74" s="25" t="s">
        <v>16</v>
      </c>
      <c r="D74" s="31"/>
      <c r="E74" s="31"/>
      <c r="F74" s="31"/>
      <c r="G74" s="31"/>
      <c r="H74" s="31"/>
      <c r="I74" s="108"/>
      <c r="J74" s="31"/>
      <c r="K74" s="31"/>
      <c r="L74" s="34"/>
    </row>
    <row r="75" spans="2:12" s="1" customFormat="1" ht="16.5" customHeight="1">
      <c r="B75" s="30"/>
      <c r="C75" s="31"/>
      <c r="D75" s="31"/>
      <c r="E75" s="326" t="str">
        <f>E7</f>
        <v>Oprava zabezpečovacího zařízení na trati Olomouc - Blatec</v>
      </c>
      <c r="F75" s="327"/>
      <c r="G75" s="327"/>
      <c r="H75" s="327"/>
      <c r="I75" s="108"/>
      <c r="J75" s="31"/>
      <c r="K75" s="31"/>
      <c r="L75" s="34"/>
    </row>
    <row r="76" spans="2:12" ht="12" customHeight="1">
      <c r="B76" s="17"/>
      <c r="C76" s="25" t="s">
        <v>113</v>
      </c>
      <c r="D76" s="18"/>
      <c r="E76" s="18"/>
      <c r="F76" s="18"/>
      <c r="G76" s="18"/>
      <c r="H76" s="18"/>
      <c r="J76" s="18"/>
      <c r="K76" s="18"/>
      <c r="L76" s="16"/>
    </row>
    <row r="77" spans="2:12" s="1" customFormat="1" ht="16.5" customHeight="1">
      <c r="B77" s="30"/>
      <c r="C77" s="31"/>
      <c r="D77" s="31"/>
      <c r="E77" s="326" t="s">
        <v>629</v>
      </c>
      <c r="F77" s="305"/>
      <c r="G77" s="305"/>
      <c r="H77" s="305"/>
      <c r="I77" s="108"/>
      <c r="J77" s="31"/>
      <c r="K77" s="31"/>
      <c r="L77" s="34"/>
    </row>
    <row r="78" spans="2:12" s="1" customFormat="1" ht="12" customHeight="1">
      <c r="B78" s="30"/>
      <c r="C78" s="25" t="s">
        <v>115</v>
      </c>
      <c r="D78" s="31"/>
      <c r="E78" s="31"/>
      <c r="F78" s="31"/>
      <c r="G78" s="31"/>
      <c r="H78" s="31"/>
      <c r="I78" s="108"/>
      <c r="J78" s="31"/>
      <c r="K78" s="31"/>
      <c r="L78" s="34"/>
    </row>
    <row r="79" spans="2:12" s="1" customFormat="1" ht="16.5" customHeight="1">
      <c r="B79" s="30"/>
      <c r="C79" s="31"/>
      <c r="D79" s="31"/>
      <c r="E79" s="306" t="str">
        <f>E11</f>
        <v>PS 02.2 - Oprava RD PZS km 92,510</v>
      </c>
      <c r="F79" s="305"/>
      <c r="G79" s="305"/>
      <c r="H79" s="305"/>
      <c r="I79" s="108"/>
      <c r="J79" s="31"/>
      <c r="K79" s="31"/>
      <c r="L79" s="34"/>
    </row>
    <row r="80" spans="2:12" s="1" customFormat="1" ht="6.9" customHeight="1">
      <c r="B80" s="30"/>
      <c r="C80" s="31"/>
      <c r="D80" s="31"/>
      <c r="E80" s="31"/>
      <c r="F80" s="31"/>
      <c r="G80" s="31"/>
      <c r="H80" s="31"/>
      <c r="I80" s="108"/>
      <c r="J80" s="31"/>
      <c r="K80" s="31"/>
      <c r="L80" s="34"/>
    </row>
    <row r="81" spans="2:65" s="1" customFormat="1" ht="12" customHeight="1">
      <c r="B81" s="30"/>
      <c r="C81" s="25" t="s">
        <v>23</v>
      </c>
      <c r="D81" s="31"/>
      <c r="E81" s="31"/>
      <c r="F81" s="23" t="str">
        <f>F14</f>
        <v>Olomouc</v>
      </c>
      <c r="G81" s="31"/>
      <c r="H81" s="31"/>
      <c r="I81" s="109" t="s">
        <v>25</v>
      </c>
      <c r="J81" s="51">
        <f>IF(J14="","",J14)</f>
        <v>0</v>
      </c>
      <c r="K81" s="31"/>
      <c r="L81" s="34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08"/>
      <c r="J82" s="31"/>
      <c r="K82" s="31"/>
      <c r="L82" s="34"/>
    </row>
    <row r="83" spans="2:65" s="1" customFormat="1" ht="13.65" customHeight="1">
      <c r="B83" s="30"/>
      <c r="C83" s="25" t="s">
        <v>28</v>
      </c>
      <c r="D83" s="31"/>
      <c r="E83" s="31"/>
      <c r="F83" s="23" t="str">
        <f>E17</f>
        <v>Správa železniční dopravní cesty, s.o. - OŘ Olc</v>
      </c>
      <c r="G83" s="31"/>
      <c r="H83" s="31"/>
      <c r="I83" s="109" t="s">
        <v>34</v>
      </c>
      <c r="J83" s="28" t="str">
        <f>E23</f>
        <v>SB projekt s.r.o.</v>
      </c>
      <c r="K83" s="31"/>
      <c r="L83" s="34"/>
    </row>
    <row r="84" spans="2:65" s="1" customFormat="1" ht="24.9" customHeight="1">
      <c r="B84" s="30"/>
      <c r="C84" s="25" t="s">
        <v>32</v>
      </c>
      <c r="D84" s="31"/>
      <c r="E84" s="31"/>
      <c r="F84" s="23" t="str">
        <f>IF(E20="","",E20)</f>
        <v>Vyplň údaj</v>
      </c>
      <c r="G84" s="31"/>
      <c r="H84" s="31"/>
      <c r="I84" s="109" t="s">
        <v>37</v>
      </c>
      <c r="J84" s="28" t="str">
        <f>E26</f>
        <v>Ing. Petr Szabo, SB projekt s.r.o.</v>
      </c>
      <c r="K84" s="31"/>
      <c r="L84" s="34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108"/>
      <c r="J85" s="31"/>
      <c r="K85" s="31"/>
      <c r="L85" s="34"/>
    </row>
    <row r="86" spans="2:65" s="9" customFormat="1" ht="29.25" customHeight="1">
      <c r="B86" s="146"/>
      <c r="C86" s="147" t="s">
        <v>129</v>
      </c>
      <c r="D86" s="148" t="s">
        <v>59</v>
      </c>
      <c r="E86" s="148" t="s">
        <v>55</v>
      </c>
      <c r="F86" s="148" t="s">
        <v>56</v>
      </c>
      <c r="G86" s="148" t="s">
        <v>130</v>
      </c>
      <c r="H86" s="148" t="s">
        <v>131</v>
      </c>
      <c r="I86" s="149" t="s">
        <v>132</v>
      </c>
      <c r="J86" s="148" t="s">
        <v>120</v>
      </c>
      <c r="K86" s="150" t="s">
        <v>133</v>
      </c>
      <c r="L86" s="151"/>
      <c r="M86" s="60" t="s">
        <v>20</v>
      </c>
      <c r="N86" s="61" t="s">
        <v>44</v>
      </c>
      <c r="O86" s="61" t="s">
        <v>134</v>
      </c>
      <c r="P86" s="61" t="s">
        <v>135</v>
      </c>
      <c r="Q86" s="61" t="s">
        <v>136</v>
      </c>
      <c r="R86" s="61" t="s">
        <v>137</v>
      </c>
      <c r="S86" s="61" t="s">
        <v>138</v>
      </c>
      <c r="T86" s="62" t="s">
        <v>139</v>
      </c>
    </row>
    <row r="87" spans="2:65" s="1" customFormat="1" ht="22.95" customHeight="1">
      <c r="B87" s="30"/>
      <c r="C87" s="67" t="s">
        <v>140</v>
      </c>
      <c r="D87" s="31"/>
      <c r="E87" s="31"/>
      <c r="F87" s="31"/>
      <c r="G87" s="31"/>
      <c r="H87" s="31"/>
      <c r="I87" s="108"/>
      <c r="J87" s="152">
        <f>BK87</f>
        <v>0</v>
      </c>
      <c r="K87" s="31"/>
      <c r="L87" s="34"/>
      <c r="M87" s="63"/>
      <c r="N87" s="64"/>
      <c r="O87" s="64"/>
      <c r="P87" s="153">
        <f>P88+P131</f>
        <v>0</v>
      </c>
      <c r="Q87" s="64"/>
      <c r="R87" s="153">
        <f>R88+R131</f>
        <v>0</v>
      </c>
      <c r="S87" s="64"/>
      <c r="T87" s="154">
        <f>T88+T131</f>
        <v>0</v>
      </c>
      <c r="AT87" s="13" t="s">
        <v>73</v>
      </c>
      <c r="AU87" s="13" t="s">
        <v>121</v>
      </c>
      <c r="BK87" s="155">
        <f>BK88+BK131</f>
        <v>0</v>
      </c>
    </row>
    <row r="88" spans="2:65" s="10" customFormat="1" ht="25.95" customHeight="1">
      <c r="B88" s="156"/>
      <c r="C88" s="157"/>
      <c r="D88" s="158" t="s">
        <v>73</v>
      </c>
      <c r="E88" s="159" t="s">
        <v>167</v>
      </c>
      <c r="F88" s="159" t="s">
        <v>394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SUM(P89:P130)</f>
        <v>0</v>
      </c>
      <c r="Q88" s="164"/>
      <c r="R88" s="165">
        <f>SUM(R89:R130)</f>
        <v>0</v>
      </c>
      <c r="S88" s="164"/>
      <c r="T88" s="166">
        <f>SUM(T89:T130)</f>
        <v>0</v>
      </c>
      <c r="AR88" s="167" t="s">
        <v>22</v>
      </c>
      <c r="AT88" s="168" t="s">
        <v>73</v>
      </c>
      <c r="AU88" s="168" t="s">
        <v>74</v>
      </c>
      <c r="AY88" s="167" t="s">
        <v>142</v>
      </c>
      <c r="BK88" s="169">
        <f>SUM(BK89:BK130)</f>
        <v>0</v>
      </c>
    </row>
    <row r="89" spans="2:65" s="1" customFormat="1" ht="22.5" customHeight="1">
      <c r="B89" s="30"/>
      <c r="C89" s="185" t="s">
        <v>399</v>
      </c>
      <c r="D89" s="185" t="s">
        <v>172</v>
      </c>
      <c r="E89" s="186" t="s">
        <v>685</v>
      </c>
      <c r="F89" s="187" t="s">
        <v>686</v>
      </c>
      <c r="G89" s="188" t="s">
        <v>159</v>
      </c>
      <c r="H89" s="189">
        <v>1</v>
      </c>
      <c r="I89" s="190"/>
      <c r="J89" s="191">
        <f t="shared" ref="J89:J130" si="0">ROUND(I89*H89,2)</f>
        <v>0</v>
      </c>
      <c r="K89" s="187" t="s">
        <v>364</v>
      </c>
      <c r="L89" s="192"/>
      <c r="M89" s="193" t="s">
        <v>20</v>
      </c>
      <c r="N89" s="194" t="s">
        <v>45</v>
      </c>
      <c r="O89" s="56"/>
      <c r="P89" s="179">
        <f t="shared" ref="P89:P130" si="1">O89*H89</f>
        <v>0</v>
      </c>
      <c r="Q89" s="179">
        <v>0</v>
      </c>
      <c r="R89" s="179">
        <f t="shared" ref="R89:R130" si="2">Q89*H89</f>
        <v>0</v>
      </c>
      <c r="S89" s="179">
        <v>0</v>
      </c>
      <c r="T89" s="180">
        <f t="shared" ref="T89:T130" si="3">S89*H89</f>
        <v>0</v>
      </c>
      <c r="AR89" s="13" t="s">
        <v>207</v>
      </c>
      <c r="AT89" s="13" t="s">
        <v>172</v>
      </c>
      <c r="AU89" s="13" t="s">
        <v>22</v>
      </c>
      <c r="AY89" s="13" t="s">
        <v>142</v>
      </c>
      <c r="BE89" s="181">
        <f t="shared" ref="BE89:BE130" si="4">IF(N89="základní",J89,0)</f>
        <v>0</v>
      </c>
      <c r="BF89" s="181">
        <f t="shared" ref="BF89:BF130" si="5">IF(N89="snížená",J89,0)</f>
        <v>0</v>
      </c>
      <c r="BG89" s="181">
        <f t="shared" ref="BG89:BG130" si="6">IF(N89="zákl. přenesená",J89,0)</f>
        <v>0</v>
      </c>
      <c r="BH89" s="181">
        <f t="shared" ref="BH89:BH130" si="7">IF(N89="sníž. přenesená",J89,0)</f>
        <v>0</v>
      </c>
      <c r="BI89" s="181">
        <f t="shared" ref="BI89:BI130" si="8">IF(N89="nulová",J89,0)</f>
        <v>0</v>
      </c>
      <c r="BJ89" s="13" t="s">
        <v>22</v>
      </c>
      <c r="BK89" s="181">
        <f t="shared" ref="BK89:BK130" si="9">ROUND(I89*H89,2)</f>
        <v>0</v>
      </c>
      <c r="BL89" s="13" t="s">
        <v>207</v>
      </c>
      <c r="BM89" s="13" t="s">
        <v>687</v>
      </c>
    </row>
    <row r="90" spans="2:65" s="1" customFormat="1" ht="22.5" customHeight="1">
      <c r="B90" s="30"/>
      <c r="C90" s="170" t="s">
        <v>439</v>
      </c>
      <c r="D90" s="170" t="s">
        <v>143</v>
      </c>
      <c r="E90" s="171" t="s">
        <v>484</v>
      </c>
      <c r="F90" s="172" t="s">
        <v>485</v>
      </c>
      <c r="G90" s="173" t="s">
        <v>159</v>
      </c>
      <c r="H90" s="174">
        <v>1</v>
      </c>
      <c r="I90" s="175"/>
      <c r="J90" s="176">
        <f t="shared" si="0"/>
        <v>0</v>
      </c>
      <c r="K90" s="172" t="s">
        <v>364</v>
      </c>
      <c r="L90" s="34"/>
      <c r="M90" s="177" t="s">
        <v>20</v>
      </c>
      <c r="N90" s="178" t="s">
        <v>45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22</v>
      </c>
      <c r="AT90" s="13" t="s">
        <v>143</v>
      </c>
      <c r="AU90" s="13" t="s">
        <v>22</v>
      </c>
      <c r="AY90" s="13" t="s">
        <v>142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22</v>
      </c>
      <c r="BK90" s="181">
        <f t="shared" si="9"/>
        <v>0</v>
      </c>
      <c r="BL90" s="13" t="s">
        <v>22</v>
      </c>
      <c r="BM90" s="13" t="s">
        <v>688</v>
      </c>
    </row>
    <row r="91" spans="2:65" s="1" customFormat="1" ht="22.5" customHeight="1">
      <c r="B91" s="30"/>
      <c r="C91" s="170" t="s">
        <v>443</v>
      </c>
      <c r="D91" s="170" t="s">
        <v>143</v>
      </c>
      <c r="E91" s="171" t="s">
        <v>689</v>
      </c>
      <c r="F91" s="172" t="s">
        <v>690</v>
      </c>
      <c r="G91" s="173" t="s">
        <v>159</v>
      </c>
      <c r="H91" s="174">
        <v>1</v>
      </c>
      <c r="I91" s="175"/>
      <c r="J91" s="176">
        <f t="shared" si="0"/>
        <v>0</v>
      </c>
      <c r="K91" s="172" t="s">
        <v>364</v>
      </c>
      <c r="L91" s="34"/>
      <c r="M91" s="177" t="s">
        <v>20</v>
      </c>
      <c r="N91" s="178" t="s">
        <v>45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22</v>
      </c>
      <c r="AT91" s="13" t="s">
        <v>143</v>
      </c>
      <c r="AU91" s="13" t="s">
        <v>22</v>
      </c>
      <c r="AY91" s="13" t="s">
        <v>142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22</v>
      </c>
      <c r="BK91" s="181">
        <f t="shared" si="9"/>
        <v>0</v>
      </c>
      <c r="BL91" s="13" t="s">
        <v>22</v>
      </c>
      <c r="BM91" s="13" t="s">
        <v>691</v>
      </c>
    </row>
    <row r="92" spans="2:65" s="1" customFormat="1" ht="16.5" customHeight="1">
      <c r="B92" s="30"/>
      <c r="C92" s="170" t="s">
        <v>82</v>
      </c>
      <c r="D92" s="170" t="s">
        <v>143</v>
      </c>
      <c r="E92" s="171" t="s">
        <v>632</v>
      </c>
      <c r="F92" s="172" t="s">
        <v>633</v>
      </c>
      <c r="G92" s="173" t="s">
        <v>159</v>
      </c>
      <c r="H92" s="174">
        <v>50</v>
      </c>
      <c r="I92" s="175"/>
      <c r="J92" s="176">
        <f t="shared" si="0"/>
        <v>0</v>
      </c>
      <c r="K92" s="172" t="s">
        <v>20</v>
      </c>
      <c r="L92" s="34"/>
      <c r="M92" s="177" t="s">
        <v>20</v>
      </c>
      <c r="N92" s="178" t="s">
        <v>45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22</v>
      </c>
      <c r="AT92" s="13" t="s">
        <v>143</v>
      </c>
      <c r="AU92" s="13" t="s">
        <v>22</v>
      </c>
      <c r="AY92" s="13" t="s">
        <v>142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22</v>
      </c>
      <c r="BK92" s="181">
        <f t="shared" si="9"/>
        <v>0</v>
      </c>
      <c r="BL92" s="13" t="s">
        <v>22</v>
      </c>
      <c r="BM92" s="13" t="s">
        <v>692</v>
      </c>
    </row>
    <row r="93" spans="2:65" s="1" customFormat="1" ht="33.75" customHeight="1">
      <c r="B93" s="30"/>
      <c r="C93" s="170" t="s">
        <v>309</v>
      </c>
      <c r="D93" s="170" t="s">
        <v>143</v>
      </c>
      <c r="E93" s="171" t="s">
        <v>693</v>
      </c>
      <c r="F93" s="172" t="s">
        <v>694</v>
      </c>
      <c r="G93" s="173" t="s">
        <v>159</v>
      </c>
      <c r="H93" s="174">
        <v>1</v>
      </c>
      <c r="I93" s="175"/>
      <c r="J93" s="176">
        <f t="shared" si="0"/>
        <v>0</v>
      </c>
      <c r="K93" s="172" t="s">
        <v>364</v>
      </c>
      <c r="L93" s="34"/>
      <c r="M93" s="177" t="s">
        <v>20</v>
      </c>
      <c r="N93" s="178" t="s">
        <v>45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22</v>
      </c>
      <c r="AT93" s="13" t="s">
        <v>143</v>
      </c>
      <c r="AU93" s="13" t="s">
        <v>22</v>
      </c>
      <c r="AY93" s="13" t="s">
        <v>142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22</v>
      </c>
      <c r="BK93" s="181">
        <f t="shared" si="9"/>
        <v>0</v>
      </c>
      <c r="BL93" s="13" t="s">
        <v>22</v>
      </c>
      <c r="BM93" s="13" t="s">
        <v>695</v>
      </c>
    </row>
    <row r="94" spans="2:65" s="1" customFormat="1" ht="16.5" customHeight="1">
      <c r="B94" s="30"/>
      <c r="C94" s="170" t="s">
        <v>171</v>
      </c>
      <c r="D94" s="170" t="s">
        <v>143</v>
      </c>
      <c r="E94" s="171" t="s">
        <v>396</v>
      </c>
      <c r="F94" s="172" t="s">
        <v>397</v>
      </c>
      <c r="G94" s="173" t="s">
        <v>159</v>
      </c>
      <c r="H94" s="174">
        <v>18</v>
      </c>
      <c r="I94" s="175"/>
      <c r="J94" s="176">
        <f t="shared" si="0"/>
        <v>0</v>
      </c>
      <c r="K94" s="172" t="s">
        <v>20</v>
      </c>
      <c r="L94" s="34"/>
      <c r="M94" s="177" t="s">
        <v>20</v>
      </c>
      <c r="N94" s="178" t="s">
        <v>45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22</v>
      </c>
      <c r="AT94" s="13" t="s">
        <v>143</v>
      </c>
      <c r="AU94" s="13" t="s">
        <v>22</v>
      </c>
      <c r="AY94" s="13" t="s">
        <v>142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22</v>
      </c>
      <c r="BK94" s="181">
        <f t="shared" si="9"/>
        <v>0</v>
      </c>
      <c r="BL94" s="13" t="s">
        <v>22</v>
      </c>
      <c r="BM94" s="13" t="s">
        <v>696</v>
      </c>
    </row>
    <row r="95" spans="2:65" s="1" customFormat="1" ht="16.5" customHeight="1">
      <c r="B95" s="30"/>
      <c r="C95" s="185" t="s">
        <v>156</v>
      </c>
      <c r="D95" s="185" t="s">
        <v>172</v>
      </c>
      <c r="E95" s="186" t="s">
        <v>400</v>
      </c>
      <c r="F95" s="187" t="s">
        <v>401</v>
      </c>
      <c r="G95" s="188" t="s">
        <v>159</v>
      </c>
      <c r="H95" s="189">
        <v>18</v>
      </c>
      <c r="I95" s="190"/>
      <c r="J95" s="191">
        <f t="shared" si="0"/>
        <v>0</v>
      </c>
      <c r="K95" s="187" t="s">
        <v>147</v>
      </c>
      <c r="L95" s="192"/>
      <c r="M95" s="193" t="s">
        <v>20</v>
      </c>
      <c r="N95" s="194" t="s">
        <v>45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207</v>
      </c>
      <c r="AT95" s="13" t="s">
        <v>172</v>
      </c>
      <c r="AU95" s="13" t="s">
        <v>22</v>
      </c>
      <c r="AY95" s="13" t="s">
        <v>142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22</v>
      </c>
      <c r="BK95" s="181">
        <f t="shared" si="9"/>
        <v>0</v>
      </c>
      <c r="BL95" s="13" t="s">
        <v>207</v>
      </c>
      <c r="BM95" s="13" t="s">
        <v>697</v>
      </c>
    </row>
    <row r="96" spans="2:65" s="1" customFormat="1" ht="16.5" customHeight="1">
      <c r="B96" s="30"/>
      <c r="C96" s="170" t="s">
        <v>276</v>
      </c>
      <c r="D96" s="170" t="s">
        <v>143</v>
      </c>
      <c r="E96" s="171" t="s">
        <v>281</v>
      </c>
      <c r="F96" s="172" t="s">
        <v>282</v>
      </c>
      <c r="G96" s="173" t="s">
        <v>165</v>
      </c>
      <c r="H96" s="174">
        <v>45</v>
      </c>
      <c r="I96" s="175"/>
      <c r="J96" s="176">
        <f t="shared" si="0"/>
        <v>0</v>
      </c>
      <c r="K96" s="172" t="s">
        <v>20</v>
      </c>
      <c r="L96" s="34"/>
      <c r="M96" s="177" t="s">
        <v>20</v>
      </c>
      <c r="N96" s="178" t="s">
        <v>45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22</v>
      </c>
      <c r="AT96" s="13" t="s">
        <v>143</v>
      </c>
      <c r="AU96" s="13" t="s">
        <v>22</v>
      </c>
      <c r="AY96" s="13" t="s">
        <v>142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22</v>
      </c>
      <c r="BK96" s="181">
        <f t="shared" si="9"/>
        <v>0</v>
      </c>
      <c r="BL96" s="13" t="s">
        <v>22</v>
      </c>
      <c r="BM96" s="13" t="s">
        <v>698</v>
      </c>
    </row>
    <row r="97" spans="2:65" s="1" customFormat="1" ht="16.5" customHeight="1">
      <c r="B97" s="30"/>
      <c r="C97" s="185" t="s">
        <v>280</v>
      </c>
      <c r="D97" s="185" t="s">
        <v>172</v>
      </c>
      <c r="E97" s="186" t="s">
        <v>285</v>
      </c>
      <c r="F97" s="187" t="s">
        <v>286</v>
      </c>
      <c r="G97" s="188" t="s">
        <v>165</v>
      </c>
      <c r="H97" s="189">
        <v>45</v>
      </c>
      <c r="I97" s="190"/>
      <c r="J97" s="191">
        <f t="shared" si="0"/>
        <v>0</v>
      </c>
      <c r="K97" s="187" t="s">
        <v>147</v>
      </c>
      <c r="L97" s="192"/>
      <c r="M97" s="193" t="s">
        <v>20</v>
      </c>
      <c r="N97" s="194" t="s">
        <v>45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207</v>
      </c>
      <c r="AT97" s="13" t="s">
        <v>172</v>
      </c>
      <c r="AU97" s="13" t="s">
        <v>22</v>
      </c>
      <c r="AY97" s="13" t="s">
        <v>142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22</v>
      </c>
      <c r="BK97" s="181">
        <f t="shared" si="9"/>
        <v>0</v>
      </c>
      <c r="BL97" s="13" t="s">
        <v>207</v>
      </c>
      <c r="BM97" s="13" t="s">
        <v>699</v>
      </c>
    </row>
    <row r="98" spans="2:65" s="1" customFormat="1" ht="33.75" customHeight="1">
      <c r="B98" s="30"/>
      <c r="C98" s="170" t="s">
        <v>284</v>
      </c>
      <c r="D98" s="170" t="s">
        <v>143</v>
      </c>
      <c r="E98" s="171" t="s">
        <v>642</v>
      </c>
      <c r="F98" s="172" t="s">
        <v>643</v>
      </c>
      <c r="G98" s="173" t="s">
        <v>159</v>
      </c>
      <c r="H98" s="174">
        <v>12</v>
      </c>
      <c r="I98" s="175"/>
      <c r="J98" s="176">
        <f t="shared" si="0"/>
        <v>0</v>
      </c>
      <c r="K98" s="172" t="s">
        <v>20</v>
      </c>
      <c r="L98" s="34"/>
      <c r="M98" s="177" t="s">
        <v>20</v>
      </c>
      <c r="N98" s="178" t="s">
        <v>45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22</v>
      </c>
      <c r="AT98" s="13" t="s">
        <v>143</v>
      </c>
      <c r="AU98" s="13" t="s">
        <v>22</v>
      </c>
      <c r="AY98" s="13" t="s">
        <v>142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22</v>
      </c>
      <c r="BK98" s="181">
        <f t="shared" si="9"/>
        <v>0</v>
      </c>
      <c r="BL98" s="13" t="s">
        <v>22</v>
      </c>
      <c r="BM98" s="13" t="s">
        <v>700</v>
      </c>
    </row>
    <row r="99" spans="2:65" s="1" customFormat="1" ht="16.5" customHeight="1">
      <c r="B99" s="30"/>
      <c r="C99" s="185" t="s">
        <v>288</v>
      </c>
      <c r="D99" s="185" t="s">
        <v>172</v>
      </c>
      <c r="E99" s="186" t="s">
        <v>645</v>
      </c>
      <c r="F99" s="187" t="s">
        <v>646</v>
      </c>
      <c r="G99" s="188" t="s">
        <v>159</v>
      </c>
      <c r="H99" s="189">
        <v>10</v>
      </c>
      <c r="I99" s="190"/>
      <c r="J99" s="191">
        <f t="shared" si="0"/>
        <v>0</v>
      </c>
      <c r="K99" s="187" t="s">
        <v>147</v>
      </c>
      <c r="L99" s="192"/>
      <c r="M99" s="193" t="s">
        <v>20</v>
      </c>
      <c r="N99" s="194" t="s">
        <v>45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207</v>
      </c>
      <c r="AT99" s="13" t="s">
        <v>172</v>
      </c>
      <c r="AU99" s="13" t="s">
        <v>22</v>
      </c>
      <c r="AY99" s="13" t="s">
        <v>142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22</v>
      </c>
      <c r="BK99" s="181">
        <f t="shared" si="9"/>
        <v>0</v>
      </c>
      <c r="BL99" s="13" t="s">
        <v>207</v>
      </c>
      <c r="BM99" s="13" t="s">
        <v>701</v>
      </c>
    </row>
    <row r="100" spans="2:65" s="1" customFormat="1" ht="16.5" customHeight="1">
      <c r="B100" s="30"/>
      <c r="C100" s="185" t="s">
        <v>292</v>
      </c>
      <c r="D100" s="185" t="s">
        <v>172</v>
      </c>
      <c r="E100" s="186" t="s">
        <v>702</v>
      </c>
      <c r="F100" s="187" t="s">
        <v>703</v>
      </c>
      <c r="G100" s="188" t="s">
        <v>159</v>
      </c>
      <c r="H100" s="189">
        <v>1</v>
      </c>
      <c r="I100" s="190"/>
      <c r="J100" s="191">
        <f t="shared" si="0"/>
        <v>0</v>
      </c>
      <c r="K100" s="187" t="s">
        <v>147</v>
      </c>
      <c r="L100" s="192"/>
      <c r="M100" s="193" t="s">
        <v>20</v>
      </c>
      <c r="N100" s="194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82</v>
      </c>
      <c r="AT100" s="13" t="s">
        <v>172</v>
      </c>
      <c r="AU100" s="13" t="s">
        <v>22</v>
      </c>
      <c r="AY100" s="13" t="s">
        <v>142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22</v>
      </c>
      <c r="BM100" s="13" t="s">
        <v>704</v>
      </c>
    </row>
    <row r="101" spans="2:65" s="1" customFormat="1" ht="22.5" customHeight="1">
      <c r="B101" s="30"/>
      <c r="C101" s="185" t="s">
        <v>296</v>
      </c>
      <c r="D101" s="185" t="s">
        <v>172</v>
      </c>
      <c r="E101" s="186" t="s">
        <v>705</v>
      </c>
      <c r="F101" s="187" t="s">
        <v>706</v>
      </c>
      <c r="G101" s="188" t="s">
        <v>159</v>
      </c>
      <c r="H101" s="189">
        <v>1</v>
      </c>
      <c r="I101" s="190"/>
      <c r="J101" s="191">
        <f t="shared" si="0"/>
        <v>0</v>
      </c>
      <c r="K101" s="187" t="s">
        <v>364</v>
      </c>
      <c r="L101" s="192"/>
      <c r="M101" s="193" t="s">
        <v>20</v>
      </c>
      <c r="N101" s="194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82</v>
      </c>
      <c r="AT101" s="13" t="s">
        <v>172</v>
      </c>
      <c r="AU101" s="13" t="s">
        <v>22</v>
      </c>
      <c r="AY101" s="13" t="s">
        <v>142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22</v>
      </c>
      <c r="BM101" s="13" t="s">
        <v>707</v>
      </c>
    </row>
    <row r="102" spans="2:65" s="1" customFormat="1" ht="22.5" customHeight="1">
      <c r="B102" s="30"/>
      <c r="C102" s="185" t="s">
        <v>300</v>
      </c>
      <c r="D102" s="185" t="s">
        <v>172</v>
      </c>
      <c r="E102" s="186" t="s">
        <v>708</v>
      </c>
      <c r="F102" s="187" t="s">
        <v>709</v>
      </c>
      <c r="G102" s="188" t="s">
        <v>159</v>
      </c>
      <c r="H102" s="189">
        <v>1</v>
      </c>
      <c r="I102" s="190"/>
      <c r="J102" s="191">
        <f t="shared" si="0"/>
        <v>0</v>
      </c>
      <c r="K102" s="187" t="s">
        <v>364</v>
      </c>
      <c r="L102" s="192"/>
      <c r="M102" s="193" t="s">
        <v>20</v>
      </c>
      <c r="N102" s="194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82</v>
      </c>
      <c r="AT102" s="13" t="s">
        <v>172</v>
      </c>
      <c r="AU102" s="13" t="s">
        <v>22</v>
      </c>
      <c r="AY102" s="13" t="s">
        <v>142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22</v>
      </c>
      <c r="BM102" s="13" t="s">
        <v>710</v>
      </c>
    </row>
    <row r="103" spans="2:65" s="1" customFormat="1" ht="22.5" customHeight="1">
      <c r="B103" s="30"/>
      <c r="C103" s="185" t="s">
        <v>304</v>
      </c>
      <c r="D103" s="185" t="s">
        <v>172</v>
      </c>
      <c r="E103" s="186" t="s">
        <v>711</v>
      </c>
      <c r="F103" s="187" t="s">
        <v>712</v>
      </c>
      <c r="G103" s="188" t="s">
        <v>159</v>
      </c>
      <c r="H103" s="189">
        <v>1</v>
      </c>
      <c r="I103" s="190"/>
      <c r="J103" s="191">
        <f t="shared" si="0"/>
        <v>0</v>
      </c>
      <c r="K103" s="187" t="s">
        <v>364</v>
      </c>
      <c r="L103" s="192"/>
      <c r="M103" s="193" t="s">
        <v>20</v>
      </c>
      <c r="N103" s="194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82</v>
      </c>
      <c r="AT103" s="13" t="s">
        <v>172</v>
      </c>
      <c r="AU103" s="13" t="s">
        <v>22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22</v>
      </c>
      <c r="BM103" s="13" t="s">
        <v>713</v>
      </c>
    </row>
    <row r="104" spans="2:65" s="1" customFormat="1" ht="16.5" customHeight="1">
      <c r="B104" s="30"/>
      <c r="C104" s="185" t="s">
        <v>177</v>
      </c>
      <c r="D104" s="185" t="s">
        <v>172</v>
      </c>
      <c r="E104" s="186" t="s">
        <v>714</v>
      </c>
      <c r="F104" s="187" t="s">
        <v>715</v>
      </c>
      <c r="G104" s="188" t="s">
        <v>159</v>
      </c>
      <c r="H104" s="189">
        <v>1</v>
      </c>
      <c r="I104" s="190"/>
      <c r="J104" s="191">
        <f t="shared" si="0"/>
        <v>0</v>
      </c>
      <c r="K104" s="187" t="s">
        <v>147</v>
      </c>
      <c r="L104" s="192"/>
      <c r="M104" s="193" t="s">
        <v>20</v>
      </c>
      <c r="N104" s="194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207</v>
      </c>
      <c r="AT104" s="13" t="s">
        <v>172</v>
      </c>
      <c r="AU104" s="13" t="s">
        <v>22</v>
      </c>
      <c r="AY104" s="13" t="s">
        <v>142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207</v>
      </c>
      <c r="BM104" s="13" t="s">
        <v>716</v>
      </c>
    </row>
    <row r="105" spans="2:65" s="1" customFormat="1" ht="16.5" customHeight="1">
      <c r="B105" s="30"/>
      <c r="C105" s="170" t="s">
        <v>415</v>
      </c>
      <c r="D105" s="170" t="s">
        <v>143</v>
      </c>
      <c r="E105" s="171" t="s">
        <v>717</v>
      </c>
      <c r="F105" s="172" t="s">
        <v>718</v>
      </c>
      <c r="G105" s="173" t="s">
        <v>587</v>
      </c>
      <c r="H105" s="174">
        <v>5</v>
      </c>
      <c r="I105" s="175"/>
      <c r="J105" s="176">
        <f t="shared" si="0"/>
        <v>0</v>
      </c>
      <c r="K105" s="172" t="s">
        <v>147</v>
      </c>
      <c r="L105" s="34"/>
      <c r="M105" s="177" t="s">
        <v>20</v>
      </c>
      <c r="N105" s="178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22</v>
      </c>
      <c r="AT105" s="13" t="s">
        <v>143</v>
      </c>
      <c r="AU105" s="13" t="s">
        <v>22</v>
      </c>
      <c r="AY105" s="13" t="s">
        <v>142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22</v>
      </c>
      <c r="BM105" s="13" t="s">
        <v>719</v>
      </c>
    </row>
    <row r="106" spans="2:65" s="1" customFormat="1" ht="22.5" customHeight="1">
      <c r="B106" s="30"/>
      <c r="C106" s="170" t="s">
        <v>189</v>
      </c>
      <c r="D106" s="170" t="s">
        <v>143</v>
      </c>
      <c r="E106" s="171" t="s">
        <v>448</v>
      </c>
      <c r="F106" s="172" t="s">
        <v>449</v>
      </c>
      <c r="G106" s="173" t="s">
        <v>159</v>
      </c>
      <c r="H106" s="174">
        <v>20</v>
      </c>
      <c r="I106" s="175"/>
      <c r="J106" s="176">
        <f t="shared" si="0"/>
        <v>0</v>
      </c>
      <c r="K106" s="172" t="s">
        <v>147</v>
      </c>
      <c r="L106" s="34"/>
      <c r="M106" s="177" t="s">
        <v>20</v>
      </c>
      <c r="N106" s="178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22</v>
      </c>
      <c r="AT106" s="13" t="s">
        <v>143</v>
      </c>
      <c r="AU106" s="13" t="s">
        <v>22</v>
      </c>
      <c r="AY106" s="13" t="s">
        <v>142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22</v>
      </c>
      <c r="BM106" s="13" t="s">
        <v>720</v>
      </c>
    </row>
    <row r="107" spans="2:65" s="1" customFormat="1" ht="22.5" customHeight="1">
      <c r="B107" s="30"/>
      <c r="C107" s="185" t="s">
        <v>193</v>
      </c>
      <c r="D107" s="185" t="s">
        <v>172</v>
      </c>
      <c r="E107" s="186" t="s">
        <v>432</v>
      </c>
      <c r="F107" s="187" t="s">
        <v>433</v>
      </c>
      <c r="G107" s="188" t="s">
        <v>159</v>
      </c>
      <c r="H107" s="189">
        <v>20</v>
      </c>
      <c r="I107" s="190"/>
      <c r="J107" s="191">
        <f t="shared" si="0"/>
        <v>0</v>
      </c>
      <c r="K107" s="187" t="s">
        <v>147</v>
      </c>
      <c r="L107" s="192"/>
      <c r="M107" s="193" t="s">
        <v>20</v>
      </c>
      <c r="N107" s="194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207</v>
      </c>
      <c r="AT107" s="13" t="s">
        <v>172</v>
      </c>
      <c r="AU107" s="13" t="s">
        <v>22</v>
      </c>
      <c r="AY107" s="13" t="s">
        <v>142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207</v>
      </c>
      <c r="BM107" s="13" t="s">
        <v>721</v>
      </c>
    </row>
    <row r="108" spans="2:65" s="1" customFormat="1" ht="22.5" customHeight="1">
      <c r="B108" s="30"/>
      <c r="C108" s="170" t="s">
        <v>197</v>
      </c>
      <c r="D108" s="170" t="s">
        <v>143</v>
      </c>
      <c r="E108" s="171" t="s">
        <v>456</v>
      </c>
      <c r="F108" s="172" t="s">
        <v>457</v>
      </c>
      <c r="G108" s="173" t="s">
        <v>159</v>
      </c>
      <c r="H108" s="174">
        <v>1</v>
      </c>
      <c r="I108" s="175"/>
      <c r="J108" s="176">
        <f t="shared" si="0"/>
        <v>0</v>
      </c>
      <c r="K108" s="172" t="s">
        <v>20</v>
      </c>
      <c r="L108" s="34"/>
      <c r="M108" s="177" t="s">
        <v>20</v>
      </c>
      <c r="N108" s="178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22</v>
      </c>
      <c r="AT108" s="13" t="s">
        <v>143</v>
      </c>
      <c r="AU108" s="13" t="s">
        <v>22</v>
      </c>
      <c r="AY108" s="13" t="s">
        <v>142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22</v>
      </c>
      <c r="BM108" s="13" t="s">
        <v>722</v>
      </c>
    </row>
    <row r="109" spans="2:65" s="1" customFormat="1" ht="22.5" customHeight="1">
      <c r="B109" s="30"/>
      <c r="C109" s="185" t="s">
        <v>411</v>
      </c>
      <c r="D109" s="185" t="s">
        <v>172</v>
      </c>
      <c r="E109" s="186" t="s">
        <v>723</v>
      </c>
      <c r="F109" s="187" t="s">
        <v>724</v>
      </c>
      <c r="G109" s="188" t="s">
        <v>159</v>
      </c>
      <c r="H109" s="189">
        <v>1</v>
      </c>
      <c r="I109" s="190"/>
      <c r="J109" s="191">
        <f t="shared" si="0"/>
        <v>0</v>
      </c>
      <c r="K109" s="187" t="s">
        <v>364</v>
      </c>
      <c r="L109" s="192"/>
      <c r="M109" s="193" t="s">
        <v>20</v>
      </c>
      <c r="N109" s="194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82</v>
      </c>
      <c r="AT109" s="13" t="s">
        <v>172</v>
      </c>
      <c r="AU109" s="13" t="s">
        <v>22</v>
      </c>
      <c r="AY109" s="13" t="s">
        <v>142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22</v>
      </c>
      <c r="BM109" s="13" t="s">
        <v>725</v>
      </c>
    </row>
    <row r="110" spans="2:65" s="1" customFormat="1" ht="16.5" customHeight="1">
      <c r="B110" s="30"/>
      <c r="C110" s="170" t="s">
        <v>204</v>
      </c>
      <c r="D110" s="170" t="s">
        <v>143</v>
      </c>
      <c r="E110" s="171" t="s">
        <v>726</v>
      </c>
      <c r="F110" s="172" t="s">
        <v>727</v>
      </c>
      <c r="G110" s="173" t="s">
        <v>159</v>
      </c>
      <c r="H110" s="174">
        <v>1</v>
      </c>
      <c r="I110" s="175"/>
      <c r="J110" s="176">
        <f t="shared" si="0"/>
        <v>0</v>
      </c>
      <c r="K110" s="172" t="s">
        <v>147</v>
      </c>
      <c r="L110" s="34"/>
      <c r="M110" s="177" t="s">
        <v>20</v>
      </c>
      <c r="N110" s="178" t="s">
        <v>45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22</v>
      </c>
      <c r="AT110" s="13" t="s">
        <v>143</v>
      </c>
      <c r="AU110" s="13" t="s">
        <v>22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22</v>
      </c>
      <c r="BK110" s="181">
        <f t="shared" si="9"/>
        <v>0</v>
      </c>
      <c r="BL110" s="13" t="s">
        <v>22</v>
      </c>
      <c r="BM110" s="13" t="s">
        <v>728</v>
      </c>
    </row>
    <row r="111" spans="2:65" s="1" customFormat="1" ht="16.5" customHeight="1">
      <c r="B111" s="30"/>
      <c r="C111" s="185" t="s">
        <v>209</v>
      </c>
      <c r="D111" s="185" t="s">
        <v>172</v>
      </c>
      <c r="E111" s="186" t="s">
        <v>729</v>
      </c>
      <c r="F111" s="187" t="s">
        <v>730</v>
      </c>
      <c r="G111" s="188" t="s">
        <v>159</v>
      </c>
      <c r="H111" s="189">
        <v>1</v>
      </c>
      <c r="I111" s="190"/>
      <c r="J111" s="191">
        <f t="shared" si="0"/>
        <v>0</v>
      </c>
      <c r="K111" s="187" t="s">
        <v>147</v>
      </c>
      <c r="L111" s="192"/>
      <c r="M111" s="193" t="s">
        <v>20</v>
      </c>
      <c r="N111" s="194" t="s">
        <v>45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82</v>
      </c>
      <c r="AT111" s="13" t="s">
        <v>172</v>
      </c>
      <c r="AU111" s="13" t="s">
        <v>22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22</v>
      </c>
      <c r="BK111" s="181">
        <f t="shared" si="9"/>
        <v>0</v>
      </c>
      <c r="BL111" s="13" t="s">
        <v>22</v>
      </c>
      <c r="BM111" s="13" t="s">
        <v>731</v>
      </c>
    </row>
    <row r="112" spans="2:65" s="1" customFormat="1" ht="16.5" customHeight="1">
      <c r="B112" s="30"/>
      <c r="C112" s="170" t="s">
        <v>213</v>
      </c>
      <c r="D112" s="170" t="s">
        <v>143</v>
      </c>
      <c r="E112" s="171" t="s">
        <v>460</v>
      </c>
      <c r="F112" s="172" t="s">
        <v>461</v>
      </c>
      <c r="G112" s="173" t="s">
        <v>159</v>
      </c>
      <c r="H112" s="174">
        <v>1</v>
      </c>
      <c r="I112" s="175"/>
      <c r="J112" s="176">
        <f t="shared" si="0"/>
        <v>0</v>
      </c>
      <c r="K112" s="172" t="s">
        <v>147</v>
      </c>
      <c r="L112" s="34"/>
      <c r="M112" s="177" t="s">
        <v>20</v>
      </c>
      <c r="N112" s="178" t="s">
        <v>45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22</v>
      </c>
      <c r="AT112" s="13" t="s">
        <v>143</v>
      </c>
      <c r="AU112" s="13" t="s">
        <v>22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22</v>
      </c>
      <c r="BK112" s="181">
        <f t="shared" si="9"/>
        <v>0</v>
      </c>
      <c r="BL112" s="13" t="s">
        <v>22</v>
      </c>
      <c r="BM112" s="13" t="s">
        <v>732</v>
      </c>
    </row>
    <row r="113" spans="2:65" s="1" customFormat="1" ht="16.5" customHeight="1">
      <c r="B113" s="30"/>
      <c r="C113" s="170" t="s">
        <v>240</v>
      </c>
      <c r="D113" s="170" t="s">
        <v>143</v>
      </c>
      <c r="E113" s="171" t="s">
        <v>492</v>
      </c>
      <c r="F113" s="172" t="s">
        <v>493</v>
      </c>
      <c r="G113" s="173" t="s">
        <v>159</v>
      </c>
      <c r="H113" s="174">
        <v>8</v>
      </c>
      <c r="I113" s="175"/>
      <c r="J113" s="176">
        <f t="shared" si="0"/>
        <v>0</v>
      </c>
      <c r="K113" s="172" t="s">
        <v>20</v>
      </c>
      <c r="L113" s="34"/>
      <c r="M113" s="177" t="s">
        <v>20</v>
      </c>
      <c r="N113" s="178" t="s">
        <v>45</v>
      </c>
      <c r="O113" s="56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13" t="s">
        <v>22</v>
      </c>
      <c r="AT113" s="13" t="s">
        <v>143</v>
      </c>
      <c r="AU113" s="13" t="s">
        <v>22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22</v>
      </c>
      <c r="BK113" s="181">
        <f t="shared" si="9"/>
        <v>0</v>
      </c>
      <c r="BL113" s="13" t="s">
        <v>22</v>
      </c>
      <c r="BM113" s="13" t="s">
        <v>733</v>
      </c>
    </row>
    <row r="114" spans="2:65" s="1" customFormat="1" ht="16.5" customHeight="1">
      <c r="B114" s="30"/>
      <c r="C114" s="185" t="s">
        <v>244</v>
      </c>
      <c r="D114" s="185" t="s">
        <v>172</v>
      </c>
      <c r="E114" s="186" t="s">
        <v>496</v>
      </c>
      <c r="F114" s="187" t="s">
        <v>497</v>
      </c>
      <c r="G114" s="188" t="s">
        <v>159</v>
      </c>
      <c r="H114" s="189">
        <v>8</v>
      </c>
      <c r="I114" s="190"/>
      <c r="J114" s="191">
        <f t="shared" si="0"/>
        <v>0</v>
      </c>
      <c r="K114" s="187" t="s">
        <v>20</v>
      </c>
      <c r="L114" s="192"/>
      <c r="M114" s="193" t="s">
        <v>20</v>
      </c>
      <c r="N114" s="194" t="s">
        <v>45</v>
      </c>
      <c r="O114" s="56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13" t="s">
        <v>207</v>
      </c>
      <c r="AT114" s="13" t="s">
        <v>172</v>
      </c>
      <c r="AU114" s="13" t="s">
        <v>22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22</v>
      </c>
      <c r="BK114" s="181">
        <f t="shared" si="9"/>
        <v>0</v>
      </c>
      <c r="BL114" s="13" t="s">
        <v>207</v>
      </c>
      <c r="BM114" s="13" t="s">
        <v>734</v>
      </c>
    </row>
    <row r="115" spans="2:65" s="1" customFormat="1" ht="16.5" customHeight="1">
      <c r="B115" s="30"/>
      <c r="C115" s="170" t="s">
        <v>248</v>
      </c>
      <c r="D115" s="170" t="s">
        <v>143</v>
      </c>
      <c r="E115" s="171" t="s">
        <v>500</v>
      </c>
      <c r="F115" s="172" t="s">
        <v>501</v>
      </c>
      <c r="G115" s="173" t="s">
        <v>159</v>
      </c>
      <c r="H115" s="174">
        <v>10</v>
      </c>
      <c r="I115" s="175"/>
      <c r="J115" s="176">
        <f t="shared" si="0"/>
        <v>0</v>
      </c>
      <c r="K115" s="172" t="s">
        <v>20</v>
      </c>
      <c r="L115" s="34"/>
      <c r="M115" s="177" t="s">
        <v>20</v>
      </c>
      <c r="N115" s="178" t="s">
        <v>45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22</v>
      </c>
      <c r="AT115" s="13" t="s">
        <v>143</v>
      </c>
      <c r="AU115" s="13" t="s">
        <v>22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22</v>
      </c>
      <c r="BK115" s="181">
        <f t="shared" si="9"/>
        <v>0</v>
      </c>
      <c r="BL115" s="13" t="s">
        <v>22</v>
      </c>
      <c r="BM115" s="13" t="s">
        <v>735</v>
      </c>
    </row>
    <row r="116" spans="2:65" s="1" customFormat="1" ht="16.5" customHeight="1">
      <c r="B116" s="30"/>
      <c r="C116" s="185" t="s">
        <v>252</v>
      </c>
      <c r="D116" s="185" t="s">
        <v>172</v>
      </c>
      <c r="E116" s="186" t="s">
        <v>504</v>
      </c>
      <c r="F116" s="187" t="s">
        <v>505</v>
      </c>
      <c r="G116" s="188" t="s">
        <v>159</v>
      </c>
      <c r="H116" s="189">
        <v>10</v>
      </c>
      <c r="I116" s="190"/>
      <c r="J116" s="191">
        <f t="shared" si="0"/>
        <v>0</v>
      </c>
      <c r="K116" s="187" t="s">
        <v>147</v>
      </c>
      <c r="L116" s="192"/>
      <c r="M116" s="193" t="s">
        <v>20</v>
      </c>
      <c r="N116" s="194" t="s">
        <v>45</v>
      </c>
      <c r="O116" s="56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13" t="s">
        <v>207</v>
      </c>
      <c r="AT116" s="13" t="s">
        <v>172</v>
      </c>
      <c r="AU116" s="13" t="s">
        <v>22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22</v>
      </c>
      <c r="BK116" s="181">
        <f t="shared" si="9"/>
        <v>0</v>
      </c>
      <c r="BL116" s="13" t="s">
        <v>207</v>
      </c>
      <c r="BM116" s="13" t="s">
        <v>736</v>
      </c>
    </row>
    <row r="117" spans="2:65" s="1" customFormat="1" ht="16.5" customHeight="1">
      <c r="B117" s="30"/>
      <c r="C117" s="170" t="s">
        <v>256</v>
      </c>
      <c r="D117" s="170" t="s">
        <v>143</v>
      </c>
      <c r="E117" s="171" t="s">
        <v>508</v>
      </c>
      <c r="F117" s="172" t="s">
        <v>509</v>
      </c>
      <c r="G117" s="173" t="s">
        <v>159</v>
      </c>
      <c r="H117" s="174">
        <v>900</v>
      </c>
      <c r="I117" s="175"/>
      <c r="J117" s="176">
        <f t="shared" si="0"/>
        <v>0</v>
      </c>
      <c r="K117" s="172" t="s">
        <v>20</v>
      </c>
      <c r="L117" s="34"/>
      <c r="M117" s="177" t="s">
        <v>20</v>
      </c>
      <c r="N117" s="178" t="s">
        <v>45</v>
      </c>
      <c r="O117" s="56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13" t="s">
        <v>22</v>
      </c>
      <c r="AT117" s="13" t="s">
        <v>143</v>
      </c>
      <c r="AU117" s="13" t="s">
        <v>22</v>
      </c>
      <c r="AY117" s="13" t="s">
        <v>142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22</v>
      </c>
      <c r="BK117" s="181">
        <f t="shared" si="9"/>
        <v>0</v>
      </c>
      <c r="BL117" s="13" t="s">
        <v>22</v>
      </c>
      <c r="BM117" s="13" t="s">
        <v>737</v>
      </c>
    </row>
    <row r="118" spans="2:65" s="1" customFormat="1" ht="16.5" customHeight="1">
      <c r="B118" s="30"/>
      <c r="C118" s="170" t="s">
        <v>260</v>
      </c>
      <c r="D118" s="170" t="s">
        <v>143</v>
      </c>
      <c r="E118" s="171" t="s">
        <v>516</v>
      </c>
      <c r="F118" s="172" t="s">
        <v>517</v>
      </c>
      <c r="G118" s="173" t="s">
        <v>159</v>
      </c>
      <c r="H118" s="174">
        <v>1</v>
      </c>
      <c r="I118" s="175"/>
      <c r="J118" s="176">
        <f t="shared" si="0"/>
        <v>0</v>
      </c>
      <c r="K118" s="172" t="s">
        <v>147</v>
      </c>
      <c r="L118" s="34"/>
      <c r="M118" s="177" t="s">
        <v>20</v>
      </c>
      <c r="N118" s="178" t="s">
        <v>45</v>
      </c>
      <c r="O118" s="56"/>
      <c r="P118" s="179">
        <f t="shared" si="1"/>
        <v>0</v>
      </c>
      <c r="Q118" s="179">
        <v>0</v>
      </c>
      <c r="R118" s="179">
        <f t="shared" si="2"/>
        <v>0</v>
      </c>
      <c r="S118" s="179">
        <v>0</v>
      </c>
      <c r="T118" s="180">
        <f t="shared" si="3"/>
        <v>0</v>
      </c>
      <c r="AR118" s="13" t="s">
        <v>22</v>
      </c>
      <c r="AT118" s="13" t="s">
        <v>143</v>
      </c>
      <c r="AU118" s="13" t="s">
        <v>22</v>
      </c>
      <c r="AY118" s="13" t="s">
        <v>142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13" t="s">
        <v>22</v>
      </c>
      <c r="BK118" s="181">
        <f t="shared" si="9"/>
        <v>0</v>
      </c>
      <c r="BL118" s="13" t="s">
        <v>22</v>
      </c>
      <c r="BM118" s="13" t="s">
        <v>738</v>
      </c>
    </row>
    <row r="119" spans="2:65" s="1" customFormat="1" ht="22.5" customHeight="1">
      <c r="B119" s="30"/>
      <c r="C119" s="170" t="s">
        <v>167</v>
      </c>
      <c r="D119" s="170" t="s">
        <v>143</v>
      </c>
      <c r="E119" s="171" t="s">
        <v>739</v>
      </c>
      <c r="F119" s="172" t="s">
        <v>740</v>
      </c>
      <c r="G119" s="173" t="s">
        <v>159</v>
      </c>
      <c r="H119" s="174">
        <v>60</v>
      </c>
      <c r="I119" s="175"/>
      <c r="J119" s="176">
        <f t="shared" si="0"/>
        <v>0</v>
      </c>
      <c r="K119" s="172" t="s">
        <v>364</v>
      </c>
      <c r="L119" s="34"/>
      <c r="M119" s="177" t="s">
        <v>20</v>
      </c>
      <c r="N119" s="178" t="s">
        <v>45</v>
      </c>
      <c r="O119" s="56"/>
      <c r="P119" s="179">
        <f t="shared" si="1"/>
        <v>0</v>
      </c>
      <c r="Q119" s="179">
        <v>0</v>
      </c>
      <c r="R119" s="179">
        <f t="shared" si="2"/>
        <v>0</v>
      </c>
      <c r="S119" s="179">
        <v>0</v>
      </c>
      <c r="T119" s="180">
        <f t="shared" si="3"/>
        <v>0</v>
      </c>
      <c r="AR119" s="13" t="s">
        <v>22</v>
      </c>
      <c r="AT119" s="13" t="s">
        <v>143</v>
      </c>
      <c r="AU119" s="13" t="s">
        <v>22</v>
      </c>
      <c r="AY119" s="13" t="s">
        <v>142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13" t="s">
        <v>22</v>
      </c>
      <c r="BK119" s="181">
        <f t="shared" si="9"/>
        <v>0</v>
      </c>
      <c r="BL119" s="13" t="s">
        <v>22</v>
      </c>
      <c r="BM119" s="13" t="s">
        <v>741</v>
      </c>
    </row>
    <row r="120" spans="2:65" s="1" customFormat="1" ht="16.5" customHeight="1">
      <c r="B120" s="30"/>
      <c r="C120" s="170" t="s">
        <v>264</v>
      </c>
      <c r="D120" s="170" t="s">
        <v>143</v>
      </c>
      <c r="E120" s="171" t="s">
        <v>742</v>
      </c>
      <c r="F120" s="172" t="s">
        <v>743</v>
      </c>
      <c r="G120" s="173" t="s">
        <v>159</v>
      </c>
      <c r="H120" s="174">
        <v>2</v>
      </c>
      <c r="I120" s="175"/>
      <c r="J120" s="176">
        <f t="shared" si="0"/>
        <v>0</v>
      </c>
      <c r="K120" s="172" t="s">
        <v>147</v>
      </c>
      <c r="L120" s="34"/>
      <c r="M120" s="177" t="s">
        <v>20</v>
      </c>
      <c r="N120" s="178" t="s">
        <v>45</v>
      </c>
      <c r="O120" s="56"/>
      <c r="P120" s="179">
        <f t="shared" si="1"/>
        <v>0</v>
      </c>
      <c r="Q120" s="179">
        <v>0</v>
      </c>
      <c r="R120" s="179">
        <f t="shared" si="2"/>
        <v>0</v>
      </c>
      <c r="S120" s="179">
        <v>0</v>
      </c>
      <c r="T120" s="180">
        <f t="shared" si="3"/>
        <v>0</v>
      </c>
      <c r="AR120" s="13" t="s">
        <v>22</v>
      </c>
      <c r="AT120" s="13" t="s">
        <v>143</v>
      </c>
      <c r="AU120" s="13" t="s">
        <v>22</v>
      </c>
      <c r="AY120" s="13" t="s">
        <v>142</v>
      </c>
      <c r="BE120" s="181">
        <f t="shared" si="4"/>
        <v>0</v>
      </c>
      <c r="BF120" s="181">
        <f t="shared" si="5"/>
        <v>0</v>
      </c>
      <c r="BG120" s="181">
        <f t="shared" si="6"/>
        <v>0</v>
      </c>
      <c r="BH120" s="181">
        <f t="shared" si="7"/>
        <v>0</v>
      </c>
      <c r="BI120" s="181">
        <f t="shared" si="8"/>
        <v>0</v>
      </c>
      <c r="BJ120" s="13" t="s">
        <v>22</v>
      </c>
      <c r="BK120" s="181">
        <f t="shared" si="9"/>
        <v>0</v>
      </c>
      <c r="BL120" s="13" t="s">
        <v>22</v>
      </c>
      <c r="BM120" s="13" t="s">
        <v>744</v>
      </c>
    </row>
    <row r="121" spans="2:65" s="1" customFormat="1" ht="16.5" customHeight="1">
      <c r="B121" s="30"/>
      <c r="C121" s="185" t="s">
        <v>268</v>
      </c>
      <c r="D121" s="185" t="s">
        <v>172</v>
      </c>
      <c r="E121" s="186" t="s">
        <v>745</v>
      </c>
      <c r="F121" s="187" t="s">
        <v>746</v>
      </c>
      <c r="G121" s="188" t="s">
        <v>159</v>
      </c>
      <c r="H121" s="189">
        <v>5</v>
      </c>
      <c r="I121" s="190"/>
      <c r="J121" s="191">
        <f t="shared" si="0"/>
        <v>0</v>
      </c>
      <c r="K121" s="187" t="s">
        <v>147</v>
      </c>
      <c r="L121" s="192"/>
      <c r="M121" s="193" t="s">
        <v>20</v>
      </c>
      <c r="N121" s="194" t="s">
        <v>45</v>
      </c>
      <c r="O121" s="56"/>
      <c r="P121" s="179">
        <f t="shared" si="1"/>
        <v>0</v>
      </c>
      <c r="Q121" s="179">
        <v>0</v>
      </c>
      <c r="R121" s="179">
        <f t="shared" si="2"/>
        <v>0</v>
      </c>
      <c r="S121" s="179">
        <v>0</v>
      </c>
      <c r="T121" s="180">
        <f t="shared" si="3"/>
        <v>0</v>
      </c>
      <c r="AR121" s="13" t="s">
        <v>207</v>
      </c>
      <c r="AT121" s="13" t="s">
        <v>172</v>
      </c>
      <c r="AU121" s="13" t="s">
        <v>22</v>
      </c>
      <c r="AY121" s="13" t="s">
        <v>142</v>
      </c>
      <c r="BE121" s="181">
        <f t="shared" si="4"/>
        <v>0</v>
      </c>
      <c r="BF121" s="181">
        <f t="shared" si="5"/>
        <v>0</v>
      </c>
      <c r="BG121" s="181">
        <f t="shared" si="6"/>
        <v>0</v>
      </c>
      <c r="BH121" s="181">
        <f t="shared" si="7"/>
        <v>0</v>
      </c>
      <c r="BI121" s="181">
        <f t="shared" si="8"/>
        <v>0</v>
      </c>
      <c r="BJ121" s="13" t="s">
        <v>22</v>
      </c>
      <c r="BK121" s="181">
        <f t="shared" si="9"/>
        <v>0</v>
      </c>
      <c r="BL121" s="13" t="s">
        <v>207</v>
      </c>
      <c r="BM121" s="13" t="s">
        <v>747</v>
      </c>
    </row>
    <row r="122" spans="2:65" s="1" customFormat="1" ht="22.5" customHeight="1">
      <c r="B122" s="30"/>
      <c r="C122" s="185" t="s">
        <v>455</v>
      </c>
      <c r="D122" s="185" t="s">
        <v>172</v>
      </c>
      <c r="E122" s="186" t="s">
        <v>748</v>
      </c>
      <c r="F122" s="187" t="s">
        <v>749</v>
      </c>
      <c r="G122" s="188" t="s">
        <v>159</v>
      </c>
      <c r="H122" s="189">
        <v>2</v>
      </c>
      <c r="I122" s="190"/>
      <c r="J122" s="191">
        <f t="shared" si="0"/>
        <v>0</v>
      </c>
      <c r="K122" s="187" t="s">
        <v>364</v>
      </c>
      <c r="L122" s="192"/>
      <c r="M122" s="193" t="s">
        <v>20</v>
      </c>
      <c r="N122" s="194" t="s">
        <v>45</v>
      </c>
      <c r="O122" s="56"/>
      <c r="P122" s="179">
        <f t="shared" si="1"/>
        <v>0</v>
      </c>
      <c r="Q122" s="179">
        <v>0</v>
      </c>
      <c r="R122" s="179">
        <f t="shared" si="2"/>
        <v>0</v>
      </c>
      <c r="S122" s="179">
        <v>0</v>
      </c>
      <c r="T122" s="180">
        <f t="shared" si="3"/>
        <v>0</v>
      </c>
      <c r="AR122" s="13" t="s">
        <v>82</v>
      </c>
      <c r="AT122" s="13" t="s">
        <v>172</v>
      </c>
      <c r="AU122" s="13" t="s">
        <v>22</v>
      </c>
      <c r="AY122" s="13" t="s">
        <v>142</v>
      </c>
      <c r="BE122" s="181">
        <f t="shared" si="4"/>
        <v>0</v>
      </c>
      <c r="BF122" s="181">
        <f t="shared" si="5"/>
        <v>0</v>
      </c>
      <c r="BG122" s="181">
        <f t="shared" si="6"/>
        <v>0</v>
      </c>
      <c r="BH122" s="181">
        <f t="shared" si="7"/>
        <v>0</v>
      </c>
      <c r="BI122" s="181">
        <f t="shared" si="8"/>
        <v>0</v>
      </c>
      <c r="BJ122" s="13" t="s">
        <v>22</v>
      </c>
      <c r="BK122" s="181">
        <f t="shared" si="9"/>
        <v>0</v>
      </c>
      <c r="BL122" s="13" t="s">
        <v>22</v>
      </c>
      <c r="BM122" s="13" t="s">
        <v>750</v>
      </c>
    </row>
    <row r="123" spans="2:65" s="1" customFormat="1" ht="22.5" customHeight="1">
      <c r="B123" s="30"/>
      <c r="C123" s="185" t="s">
        <v>459</v>
      </c>
      <c r="D123" s="185" t="s">
        <v>172</v>
      </c>
      <c r="E123" s="186" t="s">
        <v>751</v>
      </c>
      <c r="F123" s="187" t="s">
        <v>752</v>
      </c>
      <c r="G123" s="188" t="s">
        <v>159</v>
      </c>
      <c r="H123" s="189">
        <v>1</v>
      </c>
      <c r="I123" s="190"/>
      <c r="J123" s="191">
        <f t="shared" si="0"/>
        <v>0</v>
      </c>
      <c r="K123" s="187" t="s">
        <v>364</v>
      </c>
      <c r="L123" s="192"/>
      <c r="M123" s="193" t="s">
        <v>20</v>
      </c>
      <c r="N123" s="194" t="s">
        <v>45</v>
      </c>
      <c r="O123" s="56"/>
      <c r="P123" s="179">
        <f t="shared" si="1"/>
        <v>0</v>
      </c>
      <c r="Q123" s="179">
        <v>0</v>
      </c>
      <c r="R123" s="179">
        <f t="shared" si="2"/>
        <v>0</v>
      </c>
      <c r="S123" s="179">
        <v>0</v>
      </c>
      <c r="T123" s="180">
        <f t="shared" si="3"/>
        <v>0</v>
      </c>
      <c r="AR123" s="13" t="s">
        <v>82</v>
      </c>
      <c r="AT123" s="13" t="s">
        <v>172</v>
      </c>
      <c r="AU123" s="13" t="s">
        <v>22</v>
      </c>
      <c r="AY123" s="13" t="s">
        <v>142</v>
      </c>
      <c r="BE123" s="181">
        <f t="shared" si="4"/>
        <v>0</v>
      </c>
      <c r="BF123" s="181">
        <f t="shared" si="5"/>
        <v>0</v>
      </c>
      <c r="BG123" s="181">
        <f t="shared" si="6"/>
        <v>0</v>
      </c>
      <c r="BH123" s="181">
        <f t="shared" si="7"/>
        <v>0</v>
      </c>
      <c r="BI123" s="181">
        <f t="shared" si="8"/>
        <v>0</v>
      </c>
      <c r="BJ123" s="13" t="s">
        <v>22</v>
      </c>
      <c r="BK123" s="181">
        <f t="shared" si="9"/>
        <v>0</v>
      </c>
      <c r="BL123" s="13" t="s">
        <v>22</v>
      </c>
      <c r="BM123" s="13" t="s">
        <v>753</v>
      </c>
    </row>
    <row r="124" spans="2:65" s="1" customFormat="1" ht="16.5" customHeight="1">
      <c r="B124" s="30"/>
      <c r="C124" s="170" t="s">
        <v>272</v>
      </c>
      <c r="D124" s="170" t="s">
        <v>143</v>
      </c>
      <c r="E124" s="171" t="s">
        <v>579</v>
      </c>
      <c r="F124" s="172" t="s">
        <v>580</v>
      </c>
      <c r="G124" s="173" t="s">
        <v>159</v>
      </c>
      <c r="H124" s="174">
        <v>40</v>
      </c>
      <c r="I124" s="175"/>
      <c r="J124" s="176">
        <f t="shared" si="0"/>
        <v>0</v>
      </c>
      <c r="K124" s="172" t="s">
        <v>147</v>
      </c>
      <c r="L124" s="34"/>
      <c r="M124" s="177" t="s">
        <v>20</v>
      </c>
      <c r="N124" s="178" t="s">
        <v>45</v>
      </c>
      <c r="O124" s="56"/>
      <c r="P124" s="179">
        <f t="shared" si="1"/>
        <v>0</v>
      </c>
      <c r="Q124" s="179">
        <v>0</v>
      </c>
      <c r="R124" s="179">
        <f t="shared" si="2"/>
        <v>0</v>
      </c>
      <c r="S124" s="179">
        <v>0</v>
      </c>
      <c r="T124" s="180">
        <f t="shared" si="3"/>
        <v>0</v>
      </c>
      <c r="AR124" s="13" t="s">
        <v>22</v>
      </c>
      <c r="AT124" s="13" t="s">
        <v>143</v>
      </c>
      <c r="AU124" s="13" t="s">
        <v>22</v>
      </c>
      <c r="AY124" s="13" t="s">
        <v>142</v>
      </c>
      <c r="BE124" s="181">
        <f t="shared" si="4"/>
        <v>0</v>
      </c>
      <c r="BF124" s="181">
        <f t="shared" si="5"/>
        <v>0</v>
      </c>
      <c r="BG124" s="181">
        <f t="shared" si="6"/>
        <v>0</v>
      </c>
      <c r="BH124" s="181">
        <f t="shared" si="7"/>
        <v>0</v>
      </c>
      <c r="BI124" s="181">
        <f t="shared" si="8"/>
        <v>0</v>
      </c>
      <c r="BJ124" s="13" t="s">
        <v>22</v>
      </c>
      <c r="BK124" s="181">
        <f t="shared" si="9"/>
        <v>0</v>
      </c>
      <c r="BL124" s="13" t="s">
        <v>22</v>
      </c>
      <c r="BM124" s="13" t="s">
        <v>754</v>
      </c>
    </row>
    <row r="125" spans="2:65" s="1" customFormat="1" ht="22.5" customHeight="1">
      <c r="B125" s="30"/>
      <c r="C125" s="185" t="s">
        <v>546</v>
      </c>
      <c r="D125" s="185" t="s">
        <v>172</v>
      </c>
      <c r="E125" s="186" t="s">
        <v>755</v>
      </c>
      <c r="F125" s="187" t="s">
        <v>756</v>
      </c>
      <c r="G125" s="188" t="s">
        <v>159</v>
      </c>
      <c r="H125" s="189">
        <v>1</v>
      </c>
      <c r="I125" s="190"/>
      <c r="J125" s="191">
        <f t="shared" si="0"/>
        <v>0</v>
      </c>
      <c r="K125" s="187" t="s">
        <v>364</v>
      </c>
      <c r="L125" s="192"/>
      <c r="M125" s="193" t="s">
        <v>20</v>
      </c>
      <c r="N125" s="194" t="s">
        <v>45</v>
      </c>
      <c r="O125" s="56"/>
      <c r="P125" s="179">
        <f t="shared" si="1"/>
        <v>0</v>
      </c>
      <c r="Q125" s="179">
        <v>0</v>
      </c>
      <c r="R125" s="179">
        <f t="shared" si="2"/>
        <v>0</v>
      </c>
      <c r="S125" s="179">
        <v>0</v>
      </c>
      <c r="T125" s="180">
        <f t="shared" si="3"/>
        <v>0</v>
      </c>
      <c r="AR125" s="13" t="s">
        <v>207</v>
      </c>
      <c r="AT125" s="13" t="s">
        <v>172</v>
      </c>
      <c r="AU125" s="13" t="s">
        <v>22</v>
      </c>
      <c r="AY125" s="13" t="s">
        <v>142</v>
      </c>
      <c r="BE125" s="181">
        <f t="shared" si="4"/>
        <v>0</v>
      </c>
      <c r="BF125" s="181">
        <f t="shared" si="5"/>
        <v>0</v>
      </c>
      <c r="BG125" s="181">
        <f t="shared" si="6"/>
        <v>0</v>
      </c>
      <c r="BH125" s="181">
        <f t="shared" si="7"/>
        <v>0</v>
      </c>
      <c r="BI125" s="181">
        <f t="shared" si="8"/>
        <v>0</v>
      </c>
      <c r="BJ125" s="13" t="s">
        <v>22</v>
      </c>
      <c r="BK125" s="181">
        <f t="shared" si="9"/>
        <v>0</v>
      </c>
      <c r="BL125" s="13" t="s">
        <v>207</v>
      </c>
      <c r="BM125" s="13" t="s">
        <v>757</v>
      </c>
    </row>
    <row r="126" spans="2:65" s="1" customFormat="1" ht="22.5" customHeight="1">
      <c r="B126" s="30"/>
      <c r="C126" s="185" t="s">
        <v>550</v>
      </c>
      <c r="D126" s="185" t="s">
        <v>172</v>
      </c>
      <c r="E126" s="186" t="s">
        <v>758</v>
      </c>
      <c r="F126" s="187" t="s">
        <v>759</v>
      </c>
      <c r="G126" s="188" t="s">
        <v>159</v>
      </c>
      <c r="H126" s="189">
        <v>1</v>
      </c>
      <c r="I126" s="190"/>
      <c r="J126" s="191">
        <f t="shared" si="0"/>
        <v>0</v>
      </c>
      <c r="K126" s="187" t="s">
        <v>364</v>
      </c>
      <c r="L126" s="192"/>
      <c r="M126" s="193" t="s">
        <v>20</v>
      </c>
      <c r="N126" s="194" t="s">
        <v>45</v>
      </c>
      <c r="O126" s="56"/>
      <c r="P126" s="179">
        <f t="shared" si="1"/>
        <v>0</v>
      </c>
      <c r="Q126" s="179">
        <v>0</v>
      </c>
      <c r="R126" s="179">
        <f t="shared" si="2"/>
        <v>0</v>
      </c>
      <c r="S126" s="179">
        <v>0</v>
      </c>
      <c r="T126" s="180">
        <f t="shared" si="3"/>
        <v>0</v>
      </c>
      <c r="AR126" s="13" t="s">
        <v>207</v>
      </c>
      <c r="AT126" s="13" t="s">
        <v>172</v>
      </c>
      <c r="AU126" s="13" t="s">
        <v>22</v>
      </c>
      <c r="AY126" s="13" t="s">
        <v>142</v>
      </c>
      <c r="BE126" s="181">
        <f t="shared" si="4"/>
        <v>0</v>
      </c>
      <c r="BF126" s="181">
        <f t="shared" si="5"/>
        <v>0</v>
      </c>
      <c r="BG126" s="181">
        <f t="shared" si="6"/>
        <v>0</v>
      </c>
      <c r="BH126" s="181">
        <f t="shared" si="7"/>
        <v>0</v>
      </c>
      <c r="BI126" s="181">
        <f t="shared" si="8"/>
        <v>0</v>
      </c>
      <c r="BJ126" s="13" t="s">
        <v>22</v>
      </c>
      <c r="BK126" s="181">
        <f t="shared" si="9"/>
        <v>0</v>
      </c>
      <c r="BL126" s="13" t="s">
        <v>207</v>
      </c>
      <c r="BM126" s="13" t="s">
        <v>760</v>
      </c>
    </row>
    <row r="127" spans="2:65" s="1" customFormat="1" ht="22.5" customHeight="1">
      <c r="B127" s="30"/>
      <c r="C127" s="185" t="s">
        <v>554</v>
      </c>
      <c r="D127" s="185" t="s">
        <v>172</v>
      </c>
      <c r="E127" s="186" t="s">
        <v>761</v>
      </c>
      <c r="F127" s="187" t="s">
        <v>762</v>
      </c>
      <c r="G127" s="188" t="s">
        <v>159</v>
      </c>
      <c r="H127" s="189">
        <v>1</v>
      </c>
      <c r="I127" s="190"/>
      <c r="J127" s="191">
        <f t="shared" si="0"/>
        <v>0</v>
      </c>
      <c r="K127" s="187" t="s">
        <v>364</v>
      </c>
      <c r="L127" s="192"/>
      <c r="M127" s="193" t="s">
        <v>20</v>
      </c>
      <c r="N127" s="194" t="s">
        <v>45</v>
      </c>
      <c r="O127" s="56"/>
      <c r="P127" s="179">
        <f t="shared" si="1"/>
        <v>0</v>
      </c>
      <c r="Q127" s="179">
        <v>0</v>
      </c>
      <c r="R127" s="179">
        <f t="shared" si="2"/>
        <v>0</v>
      </c>
      <c r="S127" s="179">
        <v>0</v>
      </c>
      <c r="T127" s="180">
        <f t="shared" si="3"/>
        <v>0</v>
      </c>
      <c r="AR127" s="13" t="s">
        <v>207</v>
      </c>
      <c r="AT127" s="13" t="s">
        <v>172</v>
      </c>
      <c r="AU127" s="13" t="s">
        <v>22</v>
      </c>
      <c r="AY127" s="13" t="s">
        <v>142</v>
      </c>
      <c r="BE127" s="181">
        <f t="shared" si="4"/>
        <v>0</v>
      </c>
      <c r="BF127" s="181">
        <f t="shared" si="5"/>
        <v>0</v>
      </c>
      <c r="BG127" s="181">
        <f t="shared" si="6"/>
        <v>0</v>
      </c>
      <c r="BH127" s="181">
        <f t="shared" si="7"/>
        <v>0</v>
      </c>
      <c r="BI127" s="181">
        <f t="shared" si="8"/>
        <v>0</v>
      </c>
      <c r="BJ127" s="13" t="s">
        <v>22</v>
      </c>
      <c r="BK127" s="181">
        <f t="shared" si="9"/>
        <v>0</v>
      </c>
      <c r="BL127" s="13" t="s">
        <v>207</v>
      </c>
      <c r="BM127" s="13" t="s">
        <v>763</v>
      </c>
    </row>
    <row r="128" spans="2:65" s="1" customFormat="1" ht="22.5" customHeight="1">
      <c r="B128" s="30"/>
      <c r="C128" s="170" t="s">
        <v>558</v>
      </c>
      <c r="D128" s="170" t="s">
        <v>143</v>
      </c>
      <c r="E128" s="171" t="s">
        <v>764</v>
      </c>
      <c r="F128" s="172" t="s">
        <v>765</v>
      </c>
      <c r="G128" s="173" t="s">
        <v>159</v>
      </c>
      <c r="H128" s="174">
        <v>1</v>
      </c>
      <c r="I128" s="175"/>
      <c r="J128" s="176">
        <f t="shared" si="0"/>
        <v>0</v>
      </c>
      <c r="K128" s="172" t="s">
        <v>364</v>
      </c>
      <c r="L128" s="34"/>
      <c r="M128" s="177" t="s">
        <v>20</v>
      </c>
      <c r="N128" s="178" t="s">
        <v>45</v>
      </c>
      <c r="O128" s="56"/>
      <c r="P128" s="179">
        <f t="shared" si="1"/>
        <v>0</v>
      </c>
      <c r="Q128" s="179">
        <v>0</v>
      </c>
      <c r="R128" s="179">
        <f t="shared" si="2"/>
        <v>0</v>
      </c>
      <c r="S128" s="179">
        <v>0</v>
      </c>
      <c r="T128" s="180">
        <f t="shared" si="3"/>
        <v>0</v>
      </c>
      <c r="AR128" s="13" t="s">
        <v>22</v>
      </c>
      <c r="AT128" s="13" t="s">
        <v>143</v>
      </c>
      <c r="AU128" s="13" t="s">
        <v>22</v>
      </c>
      <c r="AY128" s="13" t="s">
        <v>142</v>
      </c>
      <c r="BE128" s="181">
        <f t="shared" si="4"/>
        <v>0</v>
      </c>
      <c r="BF128" s="181">
        <f t="shared" si="5"/>
        <v>0</v>
      </c>
      <c r="BG128" s="181">
        <f t="shared" si="6"/>
        <v>0</v>
      </c>
      <c r="BH128" s="181">
        <f t="shared" si="7"/>
        <v>0</v>
      </c>
      <c r="BI128" s="181">
        <f t="shared" si="8"/>
        <v>0</v>
      </c>
      <c r="BJ128" s="13" t="s">
        <v>22</v>
      </c>
      <c r="BK128" s="181">
        <f t="shared" si="9"/>
        <v>0</v>
      </c>
      <c r="BL128" s="13" t="s">
        <v>22</v>
      </c>
      <c r="BM128" s="13" t="s">
        <v>766</v>
      </c>
    </row>
    <row r="129" spans="2:65" s="1" customFormat="1" ht="22.5" customHeight="1">
      <c r="B129" s="30"/>
      <c r="C129" s="170" t="s">
        <v>562</v>
      </c>
      <c r="D129" s="170" t="s">
        <v>143</v>
      </c>
      <c r="E129" s="171" t="s">
        <v>318</v>
      </c>
      <c r="F129" s="172" t="s">
        <v>319</v>
      </c>
      <c r="G129" s="173" t="s">
        <v>159</v>
      </c>
      <c r="H129" s="174">
        <v>1</v>
      </c>
      <c r="I129" s="175"/>
      <c r="J129" s="176">
        <f t="shared" si="0"/>
        <v>0</v>
      </c>
      <c r="K129" s="172" t="s">
        <v>364</v>
      </c>
      <c r="L129" s="34"/>
      <c r="M129" s="177" t="s">
        <v>20</v>
      </c>
      <c r="N129" s="178" t="s">
        <v>45</v>
      </c>
      <c r="O129" s="56"/>
      <c r="P129" s="179">
        <f t="shared" si="1"/>
        <v>0</v>
      </c>
      <c r="Q129" s="179">
        <v>0</v>
      </c>
      <c r="R129" s="179">
        <f t="shared" si="2"/>
        <v>0</v>
      </c>
      <c r="S129" s="179">
        <v>0</v>
      </c>
      <c r="T129" s="180">
        <f t="shared" si="3"/>
        <v>0</v>
      </c>
      <c r="AR129" s="13" t="s">
        <v>22</v>
      </c>
      <c r="AT129" s="13" t="s">
        <v>143</v>
      </c>
      <c r="AU129" s="13" t="s">
        <v>22</v>
      </c>
      <c r="AY129" s="13" t="s">
        <v>142</v>
      </c>
      <c r="BE129" s="181">
        <f t="shared" si="4"/>
        <v>0</v>
      </c>
      <c r="BF129" s="181">
        <f t="shared" si="5"/>
        <v>0</v>
      </c>
      <c r="BG129" s="181">
        <f t="shared" si="6"/>
        <v>0</v>
      </c>
      <c r="BH129" s="181">
        <f t="shared" si="7"/>
        <v>0</v>
      </c>
      <c r="BI129" s="181">
        <f t="shared" si="8"/>
        <v>0</v>
      </c>
      <c r="BJ129" s="13" t="s">
        <v>22</v>
      </c>
      <c r="BK129" s="181">
        <f t="shared" si="9"/>
        <v>0</v>
      </c>
      <c r="BL129" s="13" t="s">
        <v>22</v>
      </c>
      <c r="BM129" s="13" t="s">
        <v>767</v>
      </c>
    </row>
    <row r="130" spans="2:65" s="1" customFormat="1" ht="22.5" customHeight="1">
      <c r="B130" s="30"/>
      <c r="C130" s="170" t="s">
        <v>395</v>
      </c>
      <c r="D130" s="170" t="s">
        <v>143</v>
      </c>
      <c r="E130" s="171" t="s">
        <v>326</v>
      </c>
      <c r="F130" s="172" t="s">
        <v>327</v>
      </c>
      <c r="G130" s="173" t="s">
        <v>159</v>
      </c>
      <c r="H130" s="174">
        <v>1</v>
      </c>
      <c r="I130" s="175"/>
      <c r="J130" s="176">
        <f t="shared" si="0"/>
        <v>0</v>
      </c>
      <c r="K130" s="172" t="s">
        <v>364</v>
      </c>
      <c r="L130" s="34"/>
      <c r="M130" s="177" t="s">
        <v>20</v>
      </c>
      <c r="N130" s="178" t="s">
        <v>45</v>
      </c>
      <c r="O130" s="56"/>
      <c r="P130" s="179">
        <f t="shared" si="1"/>
        <v>0</v>
      </c>
      <c r="Q130" s="179">
        <v>0</v>
      </c>
      <c r="R130" s="179">
        <f t="shared" si="2"/>
        <v>0</v>
      </c>
      <c r="S130" s="179">
        <v>0</v>
      </c>
      <c r="T130" s="180">
        <f t="shared" si="3"/>
        <v>0</v>
      </c>
      <c r="AR130" s="13" t="s">
        <v>22</v>
      </c>
      <c r="AT130" s="13" t="s">
        <v>143</v>
      </c>
      <c r="AU130" s="13" t="s">
        <v>22</v>
      </c>
      <c r="AY130" s="13" t="s">
        <v>142</v>
      </c>
      <c r="BE130" s="181">
        <f t="shared" si="4"/>
        <v>0</v>
      </c>
      <c r="BF130" s="181">
        <f t="shared" si="5"/>
        <v>0</v>
      </c>
      <c r="BG130" s="181">
        <f t="shared" si="6"/>
        <v>0</v>
      </c>
      <c r="BH130" s="181">
        <f t="shared" si="7"/>
        <v>0</v>
      </c>
      <c r="BI130" s="181">
        <f t="shared" si="8"/>
        <v>0</v>
      </c>
      <c r="BJ130" s="13" t="s">
        <v>22</v>
      </c>
      <c r="BK130" s="181">
        <f t="shared" si="9"/>
        <v>0</v>
      </c>
      <c r="BL130" s="13" t="s">
        <v>22</v>
      </c>
      <c r="BM130" s="13" t="s">
        <v>768</v>
      </c>
    </row>
    <row r="131" spans="2:65" s="10" customFormat="1" ht="25.95" customHeight="1">
      <c r="B131" s="156"/>
      <c r="C131" s="157"/>
      <c r="D131" s="158" t="s">
        <v>73</v>
      </c>
      <c r="E131" s="159" t="s">
        <v>582</v>
      </c>
      <c r="F131" s="159" t="s">
        <v>583</v>
      </c>
      <c r="G131" s="157"/>
      <c r="H131" s="157"/>
      <c r="I131" s="160"/>
      <c r="J131" s="161">
        <f>BK131</f>
        <v>0</v>
      </c>
      <c r="K131" s="157"/>
      <c r="L131" s="162"/>
      <c r="M131" s="163"/>
      <c r="N131" s="164"/>
      <c r="O131" s="164"/>
      <c r="P131" s="165">
        <f>SUM(P132:P146)</f>
        <v>0</v>
      </c>
      <c r="Q131" s="164"/>
      <c r="R131" s="165">
        <f>SUM(R132:R146)</f>
        <v>0</v>
      </c>
      <c r="S131" s="164"/>
      <c r="T131" s="166">
        <f>SUM(T132:T146)</f>
        <v>0</v>
      </c>
      <c r="AR131" s="167" t="s">
        <v>171</v>
      </c>
      <c r="AT131" s="168" t="s">
        <v>73</v>
      </c>
      <c r="AU131" s="168" t="s">
        <v>74</v>
      </c>
      <c r="AY131" s="167" t="s">
        <v>142</v>
      </c>
      <c r="BK131" s="169">
        <f>SUM(BK132:BK146)</f>
        <v>0</v>
      </c>
    </row>
    <row r="132" spans="2:65" s="1" customFormat="1" ht="22.5" customHeight="1">
      <c r="B132" s="30"/>
      <c r="C132" s="170" t="s">
        <v>361</v>
      </c>
      <c r="D132" s="170" t="s">
        <v>143</v>
      </c>
      <c r="E132" s="171" t="s">
        <v>585</v>
      </c>
      <c r="F132" s="172" t="s">
        <v>586</v>
      </c>
      <c r="G132" s="173" t="s">
        <v>587</v>
      </c>
      <c r="H132" s="174">
        <v>24</v>
      </c>
      <c r="I132" s="175"/>
      <c r="J132" s="176">
        <f t="shared" ref="J132:J146" si="10">ROUND(I132*H132,2)</f>
        <v>0</v>
      </c>
      <c r="K132" s="172" t="s">
        <v>20</v>
      </c>
      <c r="L132" s="34"/>
      <c r="M132" s="177" t="s">
        <v>20</v>
      </c>
      <c r="N132" s="178" t="s">
        <v>45</v>
      </c>
      <c r="O132" s="56"/>
      <c r="P132" s="179">
        <f t="shared" ref="P132:P146" si="11">O132*H132</f>
        <v>0</v>
      </c>
      <c r="Q132" s="179">
        <v>0</v>
      </c>
      <c r="R132" s="179">
        <f t="shared" ref="R132:R146" si="12">Q132*H132</f>
        <v>0</v>
      </c>
      <c r="S132" s="179">
        <v>0</v>
      </c>
      <c r="T132" s="180">
        <f t="shared" ref="T132:T146" si="13">S132*H132</f>
        <v>0</v>
      </c>
      <c r="AR132" s="13" t="s">
        <v>22</v>
      </c>
      <c r="AT132" s="13" t="s">
        <v>143</v>
      </c>
      <c r="AU132" s="13" t="s">
        <v>22</v>
      </c>
      <c r="AY132" s="13" t="s">
        <v>142</v>
      </c>
      <c r="BE132" s="181">
        <f t="shared" ref="BE132:BE146" si="14">IF(N132="základní",J132,0)</f>
        <v>0</v>
      </c>
      <c r="BF132" s="181">
        <f t="shared" ref="BF132:BF146" si="15">IF(N132="snížená",J132,0)</f>
        <v>0</v>
      </c>
      <c r="BG132" s="181">
        <f t="shared" ref="BG132:BG146" si="16">IF(N132="zákl. přenesená",J132,0)</f>
        <v>0</v>
      </c>
      <c r="BH132" s="181">
        <f t="shared" ref="BH132:BH146" si="17">IF(N132="sníž. přenesená",J132,0)</f>
        <v>0</v>
      </c>
      <c r="BI132" s="181">
        <f t="shared" ref="BI132:BI146" si="18">IF(N132="nulová",J132,0)</f>
        <v>0</v>
      </c>
      <c r="BJ132" s="13" t="s">
        <v>22</v>
      </c>
      <c r="BK132" s="181">
        <f t="shared" ref="BK132:BK146" si="19">ROUND(I132*H132,2)</f>
        <v>0</v>
      </c>
      <c r="BL132" s="13" t="s">
        <v>22</v>
      </c>
      <c r="BM132" s="13" t="s">
        <v>769</v>
      </c>
    </row>
    <row r="133" spans="2:65" s="1" customFormat="1" ht="16.5" customHeight="1">
      <c r="B133" s="30"/>
      <c r="C133" s="170" t="s">
        <v>337</v>
      </c>
      <c r="D133" s="170" t="s">
        <v>143</v>
      </c>
      <c r="E133" s="171" t="s">
        <v>590</v>
      </c>
      <c r="F133" s="172" t="s">
        <v>591</v>
      </c>
      <c r="G133" s="173" t="s">
        <v>587</v>
      </c>
      <c r="H133" s="174">
        <v>40</v>
      </c>
      <c r="I133" s="175"/>
      <c r="J133" s="176">
        <f t="shared" si="10"/>
        <v>0</v>
      </c>
      <c r="K133" s="172" t="s">
        <v>20</v>
      </c>
      <c r="L133" s="34"/>
      <c r="M133" s="177" t="s">
        <v>20</v>
      </c>
      <c r="N133" s="178" t="s">
        <v>45</v>
      </c>
      <c r="O133" s="56"/>
      <c r="P133" s="179">
        <f t="shared" si="11"/>
        <v>0</v>
      </c>
      <c r="Q133" s="179">
        <v>0</v>
      </c>
      <c r="R133" s="179">
        <f t="shared" si="12"/>
        <v>0</v>
      </c>
      <c r="S133" s="179">
        <v>0</v>
      </c>
      <c r="T133" s="180">
        <f t="shared" si="13"/>
        <v>0</v>
      </c>
      <c r="AR133" s="13" t="s">
        <v>22</v>
      </c>
      <c r="AT133" s="13" t="s">
        <v>143</v>
      </c>
      <c r="AU133" s="13" t="s">
        <v>22</v>
      </c>
      <c r="AY133" s="13" t="s">
        <v>142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3" t="s">
        <v>22</v>
      </c>
      <c r="BK133" s="181">
        <f t="shared" si="19"/>
        <v>0</v>
      </c>
      <c r="BL133" s="13" t="s">
        <v>22</v>
      </c>
      <c r="BM133" s="13" t="s">
        <v>770</v>
      </c>
    </row>
    <row r="134" spans="2:65" s="1" customFormat="1" ht="22.5" customHeight="1">
      <c r="B134" s="30"/>
      <c r="C134" s="170" t="s">
        <v>333</v>
      </c>
      <c r="D134" s="170" t="s">
        <v>143</v>
      </c>
      <c r="E134" s="171" t="s">
        <v>594</v>
      </c>
      <c r="F134" s="172" t="s">
        <v>595</v>
      </c>
      <c r="G134" s="173" t="s">
        <v>587</v>
      </c>
      <c r="H134" s="174">
        <v>24</v>
      </c>
      <c r="I134" s="175"/>
      <c r="J134" s="176">
        <f t="shared" si="10"/>
        <v>0</v>
      </c>
      <c r="K134" s="172" t="s">
        <v>20</v>
      </c>
      <c r="L134" s="34"/>
      <c r="M134" s="177" t="s">
        <v>20</v>
      </c>
      <c r="N134" s="178" t="s">
        <v>45</v>
      </c>
      <c r="O134" s="56"/>
      <c r="P134" s="179">
        <f t="shared" si="11"/>
        <v>0</v>
      </c>
      <c r="Q134" s="179">
        <v>0</v>
      </c>
      <c r="R134" s="179">
        <f t="shared" si="12"/>
        <v>0</v>
      </c>
      <c r="S134" s="179">
        <v>0</v>
      </c>
      <c r="T134" s="180">
        <f t="shared" si="13"/>
        <v>0</v>
      </c>
      <c r="AR134" s="13" t="s">
        <v>22</v>
      </c>
      <c r="AT134" s="13" t="s">
        <v>143</v>
      </c>
      <c r="AU134" s="13" t="s">
        <v>22</v>
      </c>
      <c r="AY134" s="13" t="s">
        <v>142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3" t="s">
        <v>22</v>
      </c>
      <c r="BK134" s="181">
        <f t="shared" si="19"/>
        <v>0</v>
      </c>
      <c r="BL134" s="13" t="s">
        <v>22</v>
      </c>
      <c r="BM134" s="13" t="s">
        <v>771</v>
      </c>
    </row>
    <row r="135" spans="2:65" s="1" customFormat="1" ht="22.5" customHeight="1">
      <c r="B135" s="30"/>
      <c r="C135" s="170" t="s">
        <v>329</v>
      </c>
      <c r="D135" s="170" t="s">
        <v>143</v>
      </c>
      <c r="E135" s="171" t="s">
        <v>598</v>
      </c>
      <c r="F135" s="172" t="s">
        <v>599</v>
      </c>
      <c r="G135" s="173" t="s">
        <v>587</v>
      </c>
      <c r="H135" s="174">
        <v>40</v>
      </c>
      <c r="I135" s="175"/>
      <c r="J135" s="176">
        <f t="shared" si="10"/>
        <v>0</v>
      </c>
      <c r="K135" s="172" t="s">
        <v>20</v>
      </c>
      <c r="L135" s="34"/>
      <c r="M135" s="177" t="s">
        <v>20</v>
      </c>
      <c r="N135" s="178" t="s">
        <v>45</v>
      </c>
      <c r="O135" s="56"/>
      <c r="P135" s="179">
        <f t="shared" si="11"/>
        <v>0</v>
      </c>
      <c r="Q135" s="179">
        <v>0</v>
      </c>
      <c r="R135" s="179">
        <f t="shared" si="12"/>
        <v>0</v>
      </c>
      <c r="S135" s="179">
        <v>0</v>
      </c>
      <c r="T135" s="180">
        <f t="shared" si="13"/>
        <v>0</v>
      </c>
      <c r="AR135" s="13" t="s">
        <v>22</v>
      </c>
      <c r="AT135" s="13" t="s">
        <v>143</v>
      </c>
      <c r="AU135" s="13" t="s">
        <v>22</v>
      </c>
      <c r="AY135" s="13" t="s">
        <v>142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3" t="s">
        <v>22</v>
      </c>
      <c r="BK135" s="181">
        <f t="shared" si="19"/>
        <v>0</v>
      </c>
      <c r="BL135" s="13" t="s">
        <v>22</v>
      </c>
      <c r="BM135" s="13" t="s">
        <v>772</v>
      </c>
    </row>
    <row r="136" spans="2:65" s="1" customFormat="1" ht="33.75" customHeight="1">
      <c r="B136" s="30"/>
      <c r="C136" s="170" t="s">
        <v>321</v>
      </c>
      <c r="D136" s="170" t="s">
        <v>143</v>
      </c>
      <c r="E136" s="171" t="s">
        <v>602</v>
      </c>
      <c r="F136" s="172" t="s">
        <v>603</v>
      </c>
      <c r="G136" s="173" t="s">
        <v>159</v>
      </c>
      <c r="H136" s="174">
        <v>1</v>
      </c>
      <c r="I136" s="175"/>
      <c r="J136" s="176">
        <f t="shared" si="10"/>
        <v>0</v>
      </c>
      <c r="K136" s="172" t="s">
        <v>20</v>
      </c>
      <c r="L136" s="34"/>
      <c r="M136" s="177" t="s">
        <v>20</v>
      </c>
      <c r="N136" s="178" t="s">
        <v>45</v>
      </c>
      <c r="O136" s="56"/>
      <c r="P136" s="179">
        <f t="shared" si="11"/>
        <v>0</v>
      </c>
      <c r="Q136" s="179">
        <v>0</v>
      </c>
      <c r="R136" s="179">
        <f t="shared" si="12"/>
        <v>0</v>
      </c>
      <c r="S136" s="179">
        <v>0</v>
      </c>
      <c r="T136" s="180">
        <f t="shared" si="13"/>
        <v>0</v>
      </c>
      <c r="AR136" s="13" t="s">
        <v>22</v>
      </c>
      <c r="AT136" s="13" t="s">
        <v>143</v>
      </c>
      <c r="AU136" s="13" t="s">
        <v>22</v>
      </c>
      <c r="AY136" s="13" t="s">
        <v>142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3" t="s">
        <v>22</v>
      </c>
      <c r="BK136" s="181">
        <f t="shared" si="19"/>
        <v>0</v>
      </c>
      <c r="BL136" s="13" t="s">
        <v>22</v>
      </c>
      <c r="BM136" s="13" t="s">
        <v>773</v>
      </c>
    </row>
    <row r="137" spans="2:65" s="1" customFormat="1" ht="22.5" customHeight="1">
      <c r="B137" s="30"/>
      <c r="C137" s="170" t="s">
        <v>325</v>
      </c>
      <c r="D137" s="170" t="s">
        <v>143</v>
      </c>
      <c r="E137" s="171" t="s">
        <v>606</v>
      </c>
      <c r="F137" s="172" t="s">
        <v>607</v>
      </c>
      <c r="G137" s="173" t="s">
        <v>159</v>
      </c>
      <c r="H137" s="174">
        <v>1</v>
      </c>
      <c r="I137" s="175"/>
      <c r="J137" s="176">
        <f t="shared" si="10"/>
        <v>0</v>
      </c>
      <c r="K137" s="172" t="s">
        <v>20</v>
      </c>
      <c r="L137" s="34"/>
      <c r="M137" s="177" t="s">
        <v>20</v>
      </c>
      <c r="N137" s="178" t="s">
        <v>45</v>
      </c>
      <c r="O137" s="56"/>
      <c r="P137" s="179">
        <f t="shared" si="11"/>
        <v>0</v>
      </c>
      <c r="Q137" s="179">
        <v>0</v>
      </c>
      <c r="R137" s="179">
        <f t="shared" si="12"/>
        <v>0</v>
      </c>
      <c r="S137" s="179">
        <v>0</v>
      </c>
      <c r="T137" s="180">
        <f t="shared" si="13"/>
        <v>0</v>
      </c>
      <c r="AR137" s="13" t="s">
        <v>22</v>
      </c>
      <c r="AT137" s="13" t="s">
        <v>143</v>
      </c>
      <c r="AU137" s="13" t="s">
        <v>22</v>
      </c>
      <c r="AY137" s="13" t="s">
        <v>142</v>
      </c>
      <c r="BE137" s="181">
        <f t="shared" si="14"/>
        <v>0</v>
      </c>
      <c r="BF137" s="181">
        <f t="shared" si="15"/>
        <v>0</v>
      </c>
      <c r="BG137" s="181">
        <f t="shared" si="16"/>
        <v>0</v>
      </c>
      <c r="BH137" s="181">
        <f t="shared" si="17"/>
        <v>0</v>
      </c>
      <c r="BI137" s="181">
        <f t="shared" si="18"/>
        <v>0</v>
      </c>
      <c r="BJ137" s="13" t="s">
        <v>22</v>
      </c>
      <c r="BK137" s="181">
        <f t="shared" si="19"/>
        <v>0</v>
      </c>
      <c r="BL137" s="13" t="s">
        <v>22</v>
      </c>
      <c r="BM137" s="13" t="s">
        <v>774</v>
      </c>
    </row>
    <row r="138" spans="2:65" s="1" customFormat="1" ht="22.5" customHeight="1">
      <c r="B138" s="30"/>
      <c r="C138" s="170" t="s">
        <v>451</v>
      </c>
      <c r="D138" s="170" t="s">
        <v>143</v>
      </c>
      <c r="E138" s="171" t="s">
        <v>775</v>
      </c>
      <c r="F138" s="172" t="s">
        <v>776</v>
      </c>
      <c r="G138" s="173" t="s">
        <v>159</v>
      </c>
      <c r="H138" s="174">
        <v>1</v>
      </c>
      <c r="I138" s="175"/>
      <c r="J138" s="176">
        <f t="shared" si="10"/>
        <v>0</v>
      </c>
      <c r="K138" s="172" t="s">
        <v>364</v>
      </c>
      <c r="L138" s="34"/>
      <c r="M138" s="177" t="s">
        <v>20</v>
      </c>
      <c r="N138" s="178" t="s">
        <v>45</v>
      </c>
      <c r="O138" s="56"/>
      <c r="P138" s="179">
        <f t="shared" si="11"/>
        <v>0</v>
      </c>
      <c r="Q138" s="179">
        <v>0</v>
      </c>
      <c r="R138" s="179">
        <f t="shared" si="12"/>
        <v>0</v>
      </c>
      <c r="S138" s="179">
        <v>0</v>
      </c>
      <c r="T138" s="180">
        <f t="shared" si="13"/>
        <v>0</v>
      </c>
      <c r="AR138" s="13" t="s">
        <v>22</v>
      </c>
      <c r="AT138" s="13" t="s">
        <v>143</v>
      </c>
      <c r="AU138" s="13" t="s">
        <v>22</v>
      </c>
      <c r="AY138" s="13" t="s">
        <v>142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3" t="s">
        <v>22</v>
      </c>
      <c r="BK138" s="181">
        <f t="shared" si="19"/>
        <v>0</v>
      </c>
      <c r="BL138" s="13" t="s">
        <v>22</v>
      </c>
      <c r="BM138" s="13" t="s">
        <v>777</v>
      </c>
    </row>
    <row r="139" spans="2:65" s="1" customFormat="1" ht="33.75" customHeight="1">
      <c r="B139" s="30"/>
      <c r="C139" s="170" t="s">
        <v>370</v>
      </c>
      <c r="D139" s="170" t="s">
        <v>143</v>
      </c>
      <c r="E139" s="171" t="s">
        <v>778</v>
      </c>
      <c r="F139" s="172" t="s">
        <v>779</v>
      </c>
      <c r="G139" s="173" t="s">
        <v>159</v>
      </c>
      <c r="H139" s="174">
        <v>1</v>
      </c>
      <c r="I139" s="175"/>
      <c r="J139" s="176">
        <f t="shared" si="10"/>
        <v>0</v>
      </c>
      <c r="K139" s="172" t="s">
        <v>20</v>
      </c>
      <c r="L139" s="34"/>
      <c r="M139" s="177" t="s">
        <v>20</v>
      </c>
      <c r="N139" s="178" t="s">
        <v>45</v>
      </c>
      <c r="O139" s="56"/>
      <c r="P139" s="179">
        <f t="shared" si="11"/>
        <v>0</v>
      </c>
      <c r="Q139" s="179">
        <v>0</v>
      </c>
      <c r="R139" s="179">
        <f t="shared" si="12"/>
        <v>0</v>
      </c>
      <c r="S139" s="179">
        <v>0</v>
      </c>
      <c r="T139" s="180">
        <f t="shared" si="13"/>
        <v>0</v>
      </c>
      <c r="AR139" s="13" t="s">
        <v>22</v>
      </c>
      <c r="AT139" s="13" t="s">
        <v>143</v>
      </c>
      <c r="AU139" s="13" t="s">
        <v>22</v>
      </c>
      <c r="AY139" s="13" t="s">
        <v>142</v>
      </c>
      <c r="BE139" s="181">
        <f t="shared" si="14"/>
        <v>0</v>
      </c>
      <c r="BF139" s="181">
        <f t="shared" si="15"/>
        <v>0</v>
      </c>
      <c r="BG139" s="181">
        <f t="shared" si="16"/>
        <v>0</v>
      </c>
      <c r="BH139" s="181">
        <f t="shared" si="17"/>
        <v>0</v>
      </c>
      <c r="BI139" s="181">
        <f t="shared" si="18"/>
        <v>0</v>
      </c>
      <c r="BJ139" s="13" t="s">
        <v>22</v>
      </c>
      <c r="BK139" s="181">
        <f t="shared" si="19"/>
        <v>0</v>
      </c>
      <c r="BL139" s="13" t="s">
        <v>22</v>
      </c>
      <c r="BM139" s="13" t="s">
        <v>780</v>
      </c>
    </row>
    <row r="140" spans="2:65" s="1" customFormat="1" ht="22.5" customHeight="1">
      <c r="B140" s="30"/>
      <c r="C140" s="170" t="s">
        <v>419</v>
      </c>
      <c r="D140" s="170" t="s">
        <v>143</v>
      </c>
      <c r="E140" s="171" t="s">
        <v>781</v>
      </c>
      <c r="F140" s="172" t="s">
        <v>782</v>
      </c>
      <c r="G140" s="173" t="s">
        <v>159</v>
      </c>
      <c r="H140" s="174">
        <v>5</v>
      </c>
      <c r="I140" s="175"/>
      <c r="J140" s="176">
        <f t="shared" si="10"/>
        <v>0</v>
      </c>
      <c r="K140" s="172" t="s">
        <v>364</v>
      </c>
      <c r="L140" s="34"/>
      <c r="M140" s="177" t="s">
        <v>20</v>
      </c>
      <c r="N140" s="178" t="s">
        <v>45</v>
      </c>
      <c r="O140" s="56"/>
      <c r="P140" s="179">
        <f t="shared" si="11"/>
        <v>0</v>
      </c>
      <c r="Q140" s="179">
        <v>0</v>
      </c>
      <c r="R140" s="179">
        <f t="shared" si="12"/>
        <v>0</v>
      </c>
      <c r="S140" s="179">
        <v>0</v>
      </c>
      <c r="T140" s="180">
        <f t="shared" si="13"/>
        <v>0</v>
      </c>
      <c r="AR140" s="13" t="s">
        <v>22</v>
      </c>
      <c r="AT140" s="13" t="s">
        <v>143</v>
      </c>
      <c r="AU140" s="13" t="s">
        <v>22</v>
      </c>
      <c r="AY140" s="13" t="s">
        <v>142</v>
      </c>
      <c r="BE140" s="181">
        <f t="shared" si="14"/>
        <v>0</v>
      </c>
      <c r="BF140" s="181">
        <f t="shared" si="15"/>
        <v>0</v>
      </c>
      <c r="BG140" s="181">
        <f t="shared" si="16"/>
        <v>0</v>
      </c>
      <c r="BH140" s="181">
        <f t="shared" si="17"/>
        <v>0</v>
      </c>
      <c r="BI140" s="181">
        <f t="shared" si="18"/>
        <v>0</v>
      </c>
      <c r="BJ140" s="13" t="s">
        <v>22</v>
      </c>
      <c r="BK140" s="181">
        <f t="shared" si="19"/>
        <v>0</v>
      </c>
      <c r="BL140" s="13" t="s">
        <v>22</v>
      </c>
      <c r="BM140" s="13" t="s">
        <v>783</v>
      </c>
    </row>
    <row r="141" spans="2:65" s="1" customFormat="1" ht="33.75" customHeight="1">
      <c r="B141" s="30"/>
      <c r="C141" s="170" t="s">
        <v>427</v>
      </c>
      <c r="D141" s="170" t="s">
        <v>143</v>
      </c>
      <c r="E141" s="171" t="s">
        <v>784</v>
      </c>
      <c r="F141" s="172" t="s">
        <v>785</v>
      </c>
      <c r="G141" s="173" t="s">
        <v>159</v>
      </c>
      <c r="H141" s="174">
        <v>1</v>
      </c>
      <c r="I141" s="175"/>
      <c r="J141" s="176">
        <f t="shared" si="10"/>
        <v>0</v>
      </c>
      <c r="K141" s="172" t="s">
        <v>364</v>
      </c>
      <c r="L141" s="34"/>
      <c r="M141" s="177" t="s">
        <v>20</v>
      </c>
      <c r="N141" s="178" t="s">
        <v>45</v>
      </c>
      <c r="O141" s="56"/>
      <c r="P141" s="179">
        <f t="shared" si="11"/>
        <v>0</v>
      </c>
      <c r="Q141" s="179">
        <v>0</v>
      </c>
      <c r="R141" s="179">
        <f t="shared" si="12"/>
        <v>0</v>
      </c>
      <c r="S141" s="179">
        <v>0</v>
      </c>
      <c r="T141" s="180">
        <f t="shared" si="13"/>
        <v>0</v>
      </c>
      <c r="AR141" s="13" t="s">
        <v>22</v>
      </c>
      <c r="AT141" s="13" t="s">
        <v>143</v>
      </c>
      <c r="AU141" s="13" t="s">
        <v>22</v>
      </c>
      <c r="AY141" s="13" t="s">
        <v>142</v>
      </c>
      <c r="BE141" s="181">
        <f t="shared" si="14"/>
        <v>0</v>
      </c>
      <c r="BF141" s="181">
        <f t="shared" si="15"/>
        <v>0</v>
      </c>
      <c r="BG141" s="181">
        <f t="shared" si="16"/>
        <v>0</v>
      </c>
      <c r="BH141" s="181">
        <f t="shared" si="17"/>
        <v>0</v>
      </c>
      <c r="BI141" s="181">
        <f t="shared" si="18"/>
        <v>0</v>
      </c>
      <c r="BJ141" s="13" t="s">
        <v>22</v>
      </c>
      <c r="BK141" s="181">
        <f t="shared" si="19"/>
        <v>0</v>
      </c>
      <c r="BL141" s="13" t="s">
        <v>22</v>
      </c>
      <c r="BM141" s="13" t="s">
        <v>786</v>
      </c>
    </row>
    <row r="142" spans="2:65" s="1" customFormat="1" ht="22.5" customHeight="1">
      <c r="B142" s="30"/>
      <c r="C142" s="170" t="s">
        <v>431</v>
      </c>
      <c r="D142" s="170" t="s">
        <v>143</v>
      </c>
      <c r="E142" s="171" t="s">
        <v>787</v>
      </c>
      <c r="F142" s="172" t="s">
        <v>788</v>
      </c>
      <c r="G142" s="173" t="s">
        <v>159</v>
      </c>
      <c r="H142" s="174">
        <v>1</v>
      </c>
      <c r="I142" s="175"/>
      <c r="J142" s="176">
        <f t="shared" si="10"/>
        <v>0</v>
      </c>
      <c r="K142" s="172" t="s">
        <v>364</v>
      </c>
      <c r="L142" s="34"/>
      <c r="M142" s="177" t="s">
        <v>20</v>
      </c>
      <c r="N142" s="178" t="s">
        <v>45</v>
      </c>
      <c r="O142" s="56"/>
      <c r="P142" s="179">
        <f t="shared" si="11"/>
        <v>0</v>
      </c>
      <c r="Q142" s="179">
        <v>0</v>
      </c>
      <c r="R142" s="179">
        <f t="shared" si="12"/>
        <v>0</v>
      </c>
      <c r="S142" s="179">
        <v>0</v>
      </c>
      <c r="T142" s="180">
        <f t="shared" si="13"/>
        <v>0</v>
      </c>
      <c r="AR142" s="13" t="s">
        <v>22</v>
      </c>
      <c r="AT142" s="13" t="s">
        <v>143</v>
      </c>
      <c r="AU142" s="13" t="s">
        <v>22</v>
      </c>
      <c r="AY142" s="13" t="s">
        <v>142</v>
      </c>
      <c r="BE142" s="181">
        <f t="shared" si="14"/>
        <v>0</v>
      </c>
      <c r="BF142" s="181">
        <f t="shared" si="15"/>
        <v>0</v>
      </c>
      <c r="BG142" s="181">
        <f t="shared" si="16"/>
        <v>0</v>
      </c>
      <c r="BH142" s="181">
        <f t="shared" si="17"/>
        <v>0</v>
      </c>
      <c r="BI142" s="181">
        <f t="shared" si="18"/>
        <v>0</v>
      </c>
      <c r="BJ142" s="13" t="s">
        <v>22</v>
      </c>
      <c r="BK142" s="181">
        <f t="shared" si="19"/>
        <v>0</v>
      </c>
      <c r="BL142" s="13" t="s">
        <v>22</v>
      </c>
      <c r="BM142" s="13" t="s">
        <v>789</v>
      </c>
    </row>
    <row r="143" spans="2:65" s="1" customFormat="1" ht="22.5" customHeight="1">
      <c r="B143" s="30"/>
      <c r="C143" s="170" t="s">
        <v>435</v>
      </c>
      <c r="D143" s="170" t="s">
        <v>143</v>
      </c>
      <c r="E143" s="171" t="s">
        <v>790</v>
      </c>
      <c r="F143" s="172" t="s">
        <v>791</v>
      </c>
      <c r="G143" s="173" t="s">
        <v>159</v>
      </c>
      <c r="H143" s="174">
        <v>1</v>
      </c>
      <c r="I143" s="175"/>
      <c r="J143" s="176">
        <f t="shared" si="10"/>
        <v>0</v>
      </c>
      <c r="K143" s="172" t="s">
        <v>364</v>
      </c>
      <c r="L143" s="34"/>
      <c r="M143" s="177" t="s">
        <v>20</v>
      </c>
      <c r="N143" s="178" t="s">
        <v>45</v>
      </c>
      <c r="O143" s="56"/>
      <c r="P143" s="179">
        <f t="shared" si="11"/>
        <v>0</v>
      </c>
      <c r="Q143" s="179">
        <v>0</v>
      </c>
      <c r="R143" s="179">
        <f t="shared" si="12"/>
        <v>0</v>
      </c>
      <c r="S143" s="179">
        <v>0</v>
      </c>
      <c r="T143" s="180">
        <f t="shared" si="13"/>
        <v>0</v>
      </c>
      <c r="AR143" s="13" t="s">
        <v>22</v>
      </c>
      <c r="AT143" s="13" t="s">
        <v>143</v>
      </c>
      <c r="AU143" s="13" t="s">
        <v>22</v>
      </c>
      <c r="AY143" s="13" t="s">
        <v>142</v>
      </c>
      <c r="BE143" s="181">
        <f t="shared" si="14"/>
        <v>0</v>
      </c>
      <c r="BF143" s="181">
        <f t="shared" si="15"/>
        <v>0</v>
      </c>
      <c r="BG143" s="181">
        <f t="shared" si="16"/>
        <v>0</v>
      </c>
      <c r="BH143" s="181">
        <f t="shared" si="17"/>
        <v>0</v>
      </c>
      <c r="BI143" s="181">
        <f t="shared" si="18"/>
        <v>0</v>
      </c>
      <c r="BJ143" s="13" t="s">
        <v>22</v>
      </c>
      <c r="BK143" s="181">
        <f t="shared" si="19"/>
        <v>0</v>
      </c>
      <c r="BL143" s="13" t="s">
        <v>22</v>
      </c>
      <c r="BM143" s="13" t="s">
        <v>792</v>
      </c>
    </row>
    <row r="144" spans="2:65" s="1" customFormat="1" ht="56.25" customHeight="1">
      <c r="B144" s="30"/>
      <c r="C144" s="170" t="s">
        <v>534</v>
      </c>
      <c r="D144" s="170" t="s">
        <v>143</v>
      </c>
      <c r="E144" s="171" t="s">
        <v>793</v>
      </c>
      <c r="F144" s="172" t="s">
        <v>794</v>
      </c>
      <c r="G144" s="173" t="s">
        <v>159</v>
      </c>
      <c r="H144" s="174">
        <v>1</v>
      </c>
      <c r="I144" s="175"/>
      <c r="J144" s="176">
        <f t="shared" si="10"/>
        <v>0</v>
      </c>
      <c r="K144" s="172" t="s">
        <v>364</v>
      </c>
      <c r="L144" s="34"/>
      <c r="M144" s="177" t="s">
        <v>20</v>
      </c>
      <c r="N144" s="178" t="s">
        <v>45</v>
      </c>
      <c r="O144" s="56"/>
      <c r="P144" s="179">
        <f t="shared" si="11"/>
        <v>0</v>
      </c>
      <c r="Q144" s="179">
        <v>0</v>
      </c>
      <c r="R144" s="179">
        <f t="shared" si="12"/>
        <v>0</v>
      </c>
      <c r="S144" s="179">
        <v>0</v>
      </c>
      <c r="T144" s="180">
        <f t="shared" si="13"/>
        <v>0</v>
      </c>
      <c r="AR144" s="13" t="s">
        <v>22</v>
      </c>
      <c r="AT144" s="13" t="s">
        <v>143</v>
      </c>
      <c r="AU144" s="13" t="s">
        <v>22</v>
      </c>
      <c r="AY144" s="13" t="s">
        <v>142</v>
      </c>
      <c r="BE144" s="181">
        <f t="shared" si="14"/>
        <v>0</v>
      </c>
      <c r="BF144" s="181">
        <f t="shared" si="15"/>
        <v>0</v>
      </c>
      <c r="BG144" s="181">
        <f t="shared" si="16"/>
        <v>0</v>
      </c>
      <c r="BH144" s="181">
        <f t="shared" si="17"/>
        <v>0</v>
      </c>
      <c r="BI144" s="181">
        <f t="shared" si="18"/>
        <v>0</v>
      </c>
      <c r="BJ144" s="13" t="s">
        <v>22</v>
      </c>
      <c r="BK144" s="181">
        <f t="shared" si="19"/>
        <v>0</v>
      </c>
      <c r="BL144" s="13" t="s">
        <v>22</v>
      </c>
      <c r="BM144" s="13" t="s">
        <v>795</v>
      </c>
    </row>
    <row r="145" spans="2:65" s="1" customFormat="1" ht="22.5" customHeight="1">
      <c r="B145" s="30"/>
      <c r="C145" s="170" t="s">
        <v>538</v>
      </c>
      <c r="D145" s="170" t="s">
        <v>143</v>
      </c>
      <c r="E145" s="171" t="s">
        <v>796</v>
      </c>
      <c r="F145" s="172" t="s">
        <v>797</v>
      </c>
      <c r="G145" s="173" t="s">
        <v>159</v>
      </c>
      <c r="H145" s="174">
        <v>1</v>
      </c>
      <c r="I145" s="175"/>
      <c r="J145" s="176">
        <f t="shared" si="10"/>
        <v>0</v>
      </c>
      <c r="K145" s="172" t="s">
        <v>364</v>
      </c>
      <c r="L145" s="34"/>
      <c r="M145" s="177" t="s">
        <v>20</v>
      </c>
      <c r="N145" s="178" t="s">
        <v>45</v>
      </c>
      <c r="O145" s="56"/>
      <c r="P145" s="179">
        <f t="shared" si="11"/>
        <v>0</v>
      </c>
      <c r="Q145" s="179">
        <v>0</v>
      </c>
      <c r="R145" s="179">
        <f t="shared" si="12"/>
        <v>0</v>
      </c>
      <c r="S145" s="179">
        <v>0</v>
      </c>
      <c r="T145" s="180">
        <f t="shared" si="13"/>
        <v>0</v>
      </c>
      <c r="AR145" s="13" t="s">
        <v>22</v>
      </c>
      <c r="AT145" s="13" t="s">
        <v>143</v>
      </c>
      <c r="AU145" s="13" t="s">
        <v>22</v>
      </c>
      <c r="AY145" s="13" t="s">
        <v>142</v>
      </c>
      <c r="BE145" s="181">
        <f t="shared" si="14"/>
        <v>0</v>
      </c>
      <c r="BF145" s="181">
        <f t="shared" si="15"/>
        <v>0</v>
      </c>
      <c r="BG145" s="181">
        <f t="shared" si="16"/>
        <v>0</v>
      </c>
      <c r="BH145" s="181">
        <f t="shared" si="17"/>
        <v>0</v>
      </c>
      <c r="BI145" s="181">
        <f t="shared" si="18"/>
        <v>0</v>
      </c>
      <c r="BJ145" s="13" t="s">
        <v>22</v>
      </c>
      <c r="BK145" s="181">
        <f t="shared" si="19"/>
        <v>0</v>
      </c>
      <c r="BL145" s="13" t="s">
        <v>22</v>
      </c>
      <c r="BM145" s="13" t="s">
        <v>798</v>
      </c>
    </row>
    <row r="146" spans="2:65" s="1" customFormat="1" ht="22.5" customHeight="1">
      <c r="B146" s="30"/>
      <c r="C146" s="170" t="s">
        <v>542</v>
      </c>
      <c r="D146" s="170" t="s">
        <v>143</v>
      </c>
      <c r="E146" s="171" t="s">
        <v>799</v>
      </c>
      <c r="F146" s="172" t="s">
        <v>800</v>
      </c>
      <c r="G146" s="173" t="s">
        <v>159</v>
      </c>
      <c r="H146" s="174">
        <v>1</v>
      </c>
      <c r="I146" s="175"/>
      <c r="J146" s="176">
        <f t="shared" si="10"/>
        <v>0</v>
      </c>
      <c r="K146" s="172" t="s">
        <v>364</v>
      </c>
      <c r="L146" s="34"/>
      <c r="M146" s="195" t="s">
        <v>20</v>
      </c>
      <c r="N146" s="196" t="s">
        <v>45</v>
      </c>
      <c r="O146" s="197"/>
      <c r="P146" s="198">
        <f t="shared" si="11"/>
        <v>0</v>
      </c>
      <c r="Q146" s="198">
        <v>0</v>
      </c>
      <c r="R146" s="198">
        <f t="shared" si="12"/>
        <v>0</v>
      </c>
      <c r="S146" s="198">
        <v>0</v>
      </c>
      <c r="T146" s="199">
        <f t="shared" si="13"/>
        <v>0</v>
      </c>
      <c r="AR146" s="13" t="s">
        <v>22</v>
      </c>
      <c r="AT146" s="13" t="s">
        <v>143</v>
      </c>
      <c r="AU146" s="13" t="s">
        <v>22</v>
      </c>
      <c r="AY146" s="13" t="s">
        <v>142</v>
      </c>
      <c r="BE146" s="181">
        <f t="shared" si="14"/>
        <v>0</v>
      </c>
      <c r="BF146" s="181">
        <f t="shared" si="15"/>
        <v>0</v>
      </c>
      <c r="BG146" s="181">
        <f t="shared" si="16"/>
        <v>0</v>
      </c>
      <c r="BH146" s="181">
        <f t="shared" si="17"/>
        <v>0</v>
      </c>
      <c r="BI146" s="181">
        <f t="shared" si="18"/>
        <v>0</v>
      </c>
      <c r="BJ146" s="13" t="s">
        <v>22</v>
      </c>
      <c r="BK146" s="181">
        <f t="shared" si="19"/>
        <v>0</v>
      </c>
      <c r="BL146" s="13" t="s">
        <v>22</v>
      </c>
      <c r="BM146" s="13" t="s">
        <v>801</v>
      </c>
    </row>
    <row r="147" spans="2:65" s="1" customFormat="1" ht="6.9" customHeight="1">
      <c r="B147" s="42"/>
      <c r="C147" s="43"/>
      <c r="D147" s="43"/>
      <c r="E147" s="43"/>
      <c r="F147" s="43"/>
      <c r="G147" s="43"/>
      <c r="H147" s="43"/>
      <c r="I147" s="130"/>
      <c r="J147" s="43"/>
      <c r="K147" s="43"/>
      <c r="L147" s="34"/>
    </row>
  </sheetData>
  <sheetProtection algorithmName="SHA-512" hashValue="L7UvCFfAZqw6axKO4OjVUFNw7sttJVVrzwUA0LJ5JiMbLg+KKhmRMk23T/+JYYZYQSfFG2RjMTYGrKcqiYsIcg==" saltValue="ekfg5hx1ruwSk3rngWVoBhZV37ze6X3rj/y+nFXPG689oUK0+LFj+0kblfPnwwm7drR2rhq5qRMiCHLnnhY2ng==" spinCount="100000" sheet="1" objects="1" scenarios="1" formatColumns="0" formatRows="0" autoFilter="0"/>
  <autoFilter ref="C86:K146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5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3" t="s">
        <v>102</v>
      </c>
    </row>
    <row r="3" spans="2:46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82</v>
      </c>
    </row>
    <row r="4" spans="2:46" ht="24.9" customHeight="1">
      <c r="B4" s="16"/>
      <c r="D4" s="106" t="s">
        <v>112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328" t="str">
        <f>'Rekapitulace stavby'!K6</f>
        <v>Oprava zabezpečovacího zařízení na trati Olomouc - Blatec</v>
      </c>
      <c r="F7" s="329"/>
      <c r="G7" s="329"/>
      <c r="H7" s="329"/>
      <c r="L7" s="16"/>
    </row>
    <row r="8" spans="2:46" ht="12" customHeight="1">
      <c r="B8" s="16"/>
      <c r="D8" s="107" t="s">
        <v>113</v>
      </c>
      <c r="L8" s="16"/>
    </row>
    <row r="9" spans="2:46" s="1" customFormat="1" ht="16.5" customHeight="1">
      <c r="B9" s="34"/>
      <c r="E9" s="328" t="s">
        <v>802</v>
      </c>
      <c r="F9" s="330"/>
      <c r="G9" s="330"/>
      <c r="H9" s="330"/>
      <c r="I9" s="108"/>
      <c r="L9" s="34"/>
    </row>
    <row r="10" spans="2:46" s="1" customFormat="1" ht="12" customHeight="1">
      <c r="B10" s="34"/>
      <c r="D10" s="107" t="s">
        <v>115</v>
      </c>
      <c r="I10" s="108"/>
      <c r="L10" s="34"/>
    </row>
    <row r="11" spans="2:46" s="1" customFormat="1" ht="36.9" customHeight="1">
      <c r="B11" s="34"/>
      <c r="E11" s="331" t="s">
        <v>803</v>
      </c>
      <c r="F11" s="330"/>
      <c r="G11" s="330"/>
      <c r="H11" s="330"/>
      <c r="I11" s="108"/>
      <c r="L11" s="34"/>
    </row>
    <row r="12" spans="2:46" s="1" customFormat="1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20</v>
      </c>
      <c r="I13" s="109" t="s">
        <v>21</v>
      </c>
      <c r="J13" s="13" t="s">
        <v>20</v>
      </c>
      <c r="L13" s="34"/>
    </row>
    <row r="14" spans="2:46" s="1" customFormat="1" ht="12" customHeight="1">
      <c r="B14" s="34"/>
      <c r="D14" s="107" t="s">
        <v>23</v>
      </c>
      <c r="F14" s="13" t="s">
        <v>24</v>
      </c>
      <c r="I14" s="109" t="s">
        <v>25</v>
      </c>
      <c r="J14" s="110">
        <f>'Rekapitulace stavby'!AN8</f>
        <v>0</v>
      </c>
      <c r="L14" s="34"/>
    </row>
    <row r="15" spans="2:46" s="1" customFormat="1" ht="10.95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20</v>
      </c>
      <c r="L16" s="34"/>
    </row>
    <row r="17" spans="2:12" s="1" customFormat="1" ht="18" customHeight="1">
      <c r="B17" s="34"/>
      <c r="E17" s="13" t="s">
        <v>30</v>
      </c>
      <c r="I17" s="109" t="s">
        <v>31</v>
      </c>
      <c r="J17" s="13" t="s">
        <v>20</v>
      </c>
      <c r="L17" s="34"/>
    </row>
    <row r="18" spans="2:12" s="1" customFormat="1" ht="6.9" customHeight="1">
      <c r="B18" s="34"/>
      <c r="I18" s="108"/>
      <c r="L18" s="34"/>
    </row>
    <row r="19" spans="2:12" s="1" customFormat="1" ht="12" customHeight="1">
      <c r="B19" s="34"/>
      <c r="D19" s="107" t="s">
        <v>32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332" t="str">
        <f>'Rekapitulace stavby'!E14</f>
        <v>Vyplň údaj</v>
      </c>
      <c r="F20" s="333"/>
      <c r="G20" s="333"/>
      <c r="H20" s="333"/>
      <c r="I20" s="109" t="s">
        <v>31</v>
      </c>
      <c r="J20" s="26" t="str">
        <f>'Rekapitulace stavby'!AN14</f>
        <v>Vyplň údaj</v>
      </c>
      <c r="L20" s="34"/>
    </row>
    <row r="21" spans="2:12" s="1" customFormat="1" ht="6.9" customHeight="1">
      <c r="B21" s="34"/>
      <c r="I21" s="108"/>
      <c r="L21" s="34"/>
    </row>
    <row r="22" spans="2:12" s="1" customFormat="1" ht="12" customHeight="1">
      <c r="B22" s="34"/>
      <c r="D22" s="107" t="s">
        <v>34</v>
      </c>
      <c r="I22" s="109" t="s">
        <v>29</v>
      </c>
      <c r="J22" s="13" t="s">
        <v>20</v>
      </c>
      <c r="L22" s="34"/>
    </row>
    <row r="23" spans="2:12" s="1" customFormat="1" ht="18" customHeight="1">
      <c r="B23" s="34"/>
      <c r="E23" s="13" t="s">
        <v>35</v>
      </c>
      <c r="I23" s="109" t="s">
        <v>31</v>
      </c>
      <c r="J23" s="13" t="s">
        <v>20</v>
      </c>
      <c r="L23" s="34"/>
    </row>
    <row r="24" spans="2:12" s="1" customFormat="1" ht="6.9" customHeight="1">
      <c r="B24" s="34"/>
      <c r="I24" s="108"/>
      <c r="L24" s="34"/>
    </row>
    <row r="25" spans="2:12" s="1" customFormat="1" ht="12" customHeight="1">
      <c r="B25" s="34"/>
      <c r="D25" s="107" t="s">
        <v>37</v>
      </c>
      <c r="I25" s="109" t="s">
        <v>29</v>
      </c>
      <c r="J25" s="13" t="s">
        <v>20</v>
      </c>
      <c r="L25" s="34"/>
    </row>
    <row r="26" spans="2:12" s="1" customFormat="1" ht="18" customHeight="1">
      <c r="B26" s="34"/>
      <c r="E26" s="13" t="s">
        <v>117</v>
      </c>
      <c r="I26" s="109" t="s">
        <v>31</v>
      </c>
      <c r="J26" s="13" t="s">
        <v>20</v>
      </c>
      <c r="L26" s="34"/>
    </row>
    <row r="27" spans="2:12" s="1" customFormat="1" ht="6.9" customHeight="1">
      <c r="B27" s="34"/>
      <c r="I27" s="108"/>
      <c r="L27" s="34"/>
    </row>
    <row r="28" spans="2:12" s="1" customFormat="1" ht="12" customHeight="1">
      <c r="B28" s="34"/>
      <c r="D28" s="107" t="s">
        <v>38</v>
      </c>
      <c r="I28" s="108"/>
      <c r="L28" s="34"/>
    </row>
    <row r="29" spans="2:12" s="7" customFormat="1" ht="16.5" customHeight="1">
      <c r="B29" s="111"/>
      <c r="E29" s="334" t="s">
        <v>20</v>
      </c>
      <c r="F29" s="334"/>
      <c r="G29" s="334"/>
      <c r="H29" s="334"/>
      <c r="I29" s="112"/>
      <c r="L29" s="111"/>
    </row>
    <row r="30" spans="2:12" s="1" customFormat="1" ht="6.9" customHeight="1">
      <c r="B30" s="34"/>
      <c r="I30" s="108"/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40</v>
      </c>
      <c r="I32" s="108"/>
      <c r="J32" s="115">
        <f>ROUND(J87, 2)</f>
        <v>0</v>
      </c>
      <c r="L32" s="34"/>
    </row>
    <row r="33" spans="2:12" s="1" customFormat="1" ht="6.9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" customHeight="1">
      <c r="B34" s="34"/>
      <c r="F34" s="116" t="s">
        <v>42</v>
      </c>
      <c r="I34" s="117" t="s">
        <v>41</v>
      </c>
      <c r="J34" s="116" t="s">
        <v>43</v>
      </c>
      <c r="L34" s="34"/>
    </row>
    <row r="35" spans="2:12" s="1" customFormat="1" ht="14.4" customHeight="1">
      <c r="B35" s="34"/>
      <c r="D35" s="107" t="s">
        <v>44</v>
      </c>
      <c r="E35" s="107" t="s">
        <v>45</v>
      </c>
      <c r="F35" s="118">
        <f>ROUND((SUM(BE87:BE154)),  2)</f>
        <v>0</v>
      </c>
      <c r="I35" s="119">
        <v>0.21</v>
      </c>
      <c r="J35" s="118">
        <f>ROUND(((SUM(BE87:BE154))*I35),  2)</f>
        <v>0</v>
      </c>
      <c r="L35" s="34"/>
    </row>
    <row r="36" spans="2:12" s="1" customFormat="1" ht="14.4" customHeight="1">
      <c r="B36" s="34"/>
      <c r="E36" s="107" t="s">
        <v>46</v>
      </c>
      <c r="F36" s="118">
        <f>ROUND((SUM(BF87:BF154)),  2)</f>
        <v>0</v>
      </c>
      <c r="I36" s="119">
        <v>0.15</v>
      </c>
      <c r="J36" s="118">
        <f>ROUND(((SUM(BF87:BF154))*I36),  2)</f>
        <v>0</v>
      </c>
      <c r="L36" s="34"/>
    </row>
    <row r="37" spans="2:12" s="1" customFormat="1" ht="14.4" hidden="1" customHeight="1">
      <c r="B37" s="34"/>
      <c r="E37" s="107" t="s">
        <v>47</v>
      </c>
      <c r="F37" s="118">
        <f>ROUND((SUM(BG87:BG154)),  2)</f>
        <v>0</v>
      </c>
      <c r="I37" s="119">
        <v>0.21</v>
      </c>
      <c r="J37" s="118">
        <f>0</f>
        <v>0</v>
      </c>
      <c r="L37" s="34"/>
    </row>
    <row r="38" spans="2:12" s="1" customFormat="1" ht="14.4" hidden="1" customHeight="1">
      <c r="B38" s="34"/>
      <c r="E38" s="107" t="s">
        <v>48</v>
      </c>
      <c r="F38" s="118">
        <f>ROUND((SUM(BH87:BH154)),  2)</f>
        <v>0</v>
      </c>
      <c r="I38" s="119">
        <v>0.15</v>
      </c>
      <c r="J38" s="118">
        <f>0</f>
        <v>0</v>
      </c>
      <c r="L38" s="34"/>
    </row>
    <row r="39" spans="2:12" s="1" customFormat="1" ht="14.4" hidden="1" customHeight="1">
      <c r="B39" s="34"/>
      <c r="E39" s="107" t="s">
        <v>49</v>
      </c>
      <c r="F39" s="118">
        <f>ROUND((SUM(BI87:BI154)),  2)</f>
        <v>0</v>
      </c>
      <c r="I39" s="119">
        <v>0</v>
      </c>
      <c r="J39" s="118">
        <f>0</f>
        <v>0</v>
      </c>
      <c r="L39" s="34"/>
    </row>
    <row r="40" spans="2:12" s="1" customFormat="1" ht="6.9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50</v>
      </c>
      <c r="E41" s="122"/>
      <c r="F41" s="122"/>
      <c r="G41" s="123" t="s">
        <v>51</v>
      </c>
      <c r="H41" s="124" t="s">
        <v>52</v>
      </c>
      <c r="I41" s="125"/>
      <c r="J41" s="126">
        <f>SUM(J32:J39)</f>
        <v>0</v>
      </c>
      <c r="K41" s="127"/>
      <c r="L41" s="34"/>
    </row>
    <row r="42" spans="2:12" s="1" customFormat="1" ht="14.4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" customHeight="1">
      <c r="B47" s="30"/>
      <c r="C47" s="19" t="s">
        <v>118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326" t="str">
        <f>E7</f>
        <v>Oprava zabezpečovacího zařízení na trati Olomouc - Blatec</v>
      </c>
      <c r="F50" s="327"/>
      <c r="G50" s="327"/>
      <c r="H50" s="327"/>
      <c r="I50" s="108"/>
      <c r="J50" s="31"/>
      <c r="K50" s="31"/>
      <c r="L50" s="34"/>
    </row>
    <row r="51" spans="2:47" ht="12" customHeight="1">
      <c r="B51" s="17"/>
      <c r="C51" s="25" t="s">
        <v>113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326" t="s">
        <v>802</v>
      </c>
      <c r="F52" s="305"/>
      <c r="G52" s="305"/>
      <c r="H52" s="305"/>
      <c r="I52" s="108"/>
      <c r="J52" s="31"/>
      <c r="K52" s="31"/>
      <c r="L52" s="34"/>
    </row>
    <row r="53" spans="2:47" s="1" customFormat="1" ht="12" customHeight="1">
      <c r="B53" s="30"/>
      <c r="C53" s="25" t="s">
        <v>115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306" t="str">
        <f>E11</f>
        <v>PS 03.1 - oprava vnitřní technologie PZS 96,103</v>
      </c>
      <c r="F54" s="305"/>
      <c r="G54" s="305"/>
      <c r="H54" s="305"/>
      <c r="I54" s="108"/>
      <c r="J54" s="31"/>
      <c r="K54" s="31"/>
      <c r="L54" s="34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23</v>
      </c>
      <c r="D56" s="31"/>
      <c r="E56" s="31"/>
      <c r="F56" s="23" t="str">
        <f>F14</f>
        <v>Olomouc</v>
      </c>
      <c r="G56" s="31"/>
      <c r="H56" s="31"/>
      <c r="I56" s="109" t="s">
        <v>25</v>
      </c>
      <c r="J56" s="51">
        <f>IF(J14="","",J14)</f>
        <v>0</v>
      </c>
      <c r="K56" s="31"/>
      <c r="L56" s="34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65" customHeight="1">
      <c r="B58" s="30"/>
      <c r="C58" s="25" t="s">
        <v>28</v>
      </c>
      <c r="D58" s="31"/>
      <c r="E58" s="31"/>
      <c r="F58" s="23" t="str">
        <f>E17</f>
        <v>Správa železniční dopravní cesty, s.o. - OŘ Olc</v>
      </c>
      <c r="G58" s="31"/>
      <c r="H58" s="31"/>
      <c r="I58" s="109" t="s">
        <v>34</v>
      </c>
      <c r="J58" s="28" t="str">
        <f>E23</f>
        <v>SB projekt s.r.o.</v>
      </c>
      <c r="K58" s="31"/>
      <c r="L58" s="34"/>
    </row>
    <row r="59" spans="2:47" s="1" customFormat="1" ht="24.9" customHeight="1">
      <c r="B59" s="30"/>
      <c r="C59" s="25" t="s">
        <v>32</v>
      </c>
      <c r="D59" s="31"/>
      <c r="E59" s="31"/>
      <c r="F59" s="23" t="str">
        <f>IF(E20="","",E20)</f>
        <v>Vyplň údaj</v>
      </c>
      <c r="G59" s="31"/>
      <c r="H59" s="31"/>
      <c r="I59" s="109" t="s">
        <v>37</v>
      </c>
      <c r="J59" s="28" t="str">
        <f>E26</f>
        <v>Ing. Petr Szabo, SB projekt s.r.o.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119</v>
      </c>
      <c r="D61" s="135"/>
      <c r="E61" s="135"/>
      <c r="F61" s="135"/>
      <c r="G61" s="135"/>
      <c r="H61" s="135"/>
      <c r="I61" s="136"/>
      <c r="J61" s="137" t="s">
        <v>120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5" customHeight="1">
      <c r="B63" s="30"/>
      <c r="C63" s="138" t="s">
        <v>72</v>
      </c>
      <c r="D63" s="31"/>
      <c r="E63" s="31"/>
      <c r="F63" s="31"/>
      <c r="G63" s="31"/>
      <c r="H63" s="31"/>
      <c r="I63" s="108"/>
      <c r="J63" s="69">
        <f>J87</f>
        <v>0</v>
      </c>
      <c r="K63" s="31"/>
      <c r="L63" s="34"/>
      <c r="AU63" s="13" t="s">
        <v>121</v>
      </c>
    </row>
    <row r="64" spans="2:47" s="8" customFormat="1" ht="24.9" customHeight="1">
      <c r="B64" s="139"/>
      <c r="C64" s="140"/>
      <c r="D64" s="141" t="s">
        <v>631</v>
      </c>
      <c r="E64" s="142"/>
      <c r="F64" s="142"/>
      <c r="G64" s="142"/>
      <c r="H64" s="142"/>
      <c r="I64" s="143"/>
      <c r="J64" s="144">
        <f>J88</f>
        <v>0</v>
      </c>
      <c r="K64" s="140"/>
      <c r="L64" s="145"/>
    </row>
    <row r="65" spans="2:12" s="8" customFormat="1" ht="24.9" customHeight="1">
      <c r="B65" s="139"/>
      <c r="C65" s="140"/>
      <c r="D65" s="141" t="s">
        <v>127</v>
      </c>
      <c r="E65" s="142"/>
      <c r="F65" s="142"/>
      <c r="G65" s="142"/>
      <c r="H65" s="142"/>
      <c r="I65" s="143"/>
      <c r="J65" s="144">
        <f>J133</f>
        <v>0</v>
      </c>
      <c r="K65" s="140"/>
      <c r="L65" s="145"/>
    </row>
    <row r="66" spans="2:12" s="1" customFormat="1" ht="21.75" customHeight="1">
      <c r="B66" s="30"/>
      <c r="C66" s="31"/>
      <c r="D66" s="31"/>
      <c r="E66" s="31"/>
      <c r="F66" s="31"/>
      <c r="G66" s="31"/>
      <c r="H66" s="31"/>
      <c r="I66" s="108"/>
      <c r="J66" s="31"/>
      <c r="K66" s="31"/>
      <c r="L66" s="34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130"/>
      <c r="J67" s="43"/>
      <c r="K67" s="43"/>
      <c r="L67" s="34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133"/>
      <c r="J71" s="45"/>
      <c r="K71" s="45"/>
      <c r="L71" s="34"/>
    </row>
    <row r="72" spans="2:12" s="1" customFormat="1" ht="24.9" customHeight="1">
      <c r="B72" s="30"/>
      <c r="C72" s="19" t="s">
        <v>128</v>
      </c>
      <c r="D72" s="31"/>
      <c r="E72" s="31"/>
      <c r="F72" s="31"/>
      <c r="G72" s="31"/>
      <c r="H72" s="31"/>
      <c r="I72" s="108"/>
      <c r="J72" s="31"/>
      <c r="K72" s="31"/>
      <c r="L72" s="34"/>
    </row>
    <row r="73" spans="2:12" s="1" customFormat="1" ht="6.9" customHeight="1">
      <c r="B73" s="30"/>
      <c r="C73" s="31"/>
      <c r="D73" s="31"/>
      <c r="E73" s="31"/>
      <c r="F73" s="31"/>
      <c r="G73" s="31"/>
      <c r="H73" s="31"/>
      <c r="I73" s="108"/>
      <c r="J73" s="31"/>
      <c r="K73" s="31"/>
      <c r="L73" s="34"/>
    </row>
    <row r="74" spans="2:12" s="1" customFormat="1" ht="12" customHeight="1">
      <c r="B74" s="30"/>
      <c r="C74" s="25" t="s">
        <v>16</v>
      </c>
      <c r="D74" s="31"/>
      <c r="E74" s="31"/>
      <c r="F74" s="31"/>
      <c r="G74" s="31"/>
      <c r="H74" s="31"/>
      <c r="I74" s="108"/>
      <c r="J74" s="31"/>
      <c r="K74" s="31"/>
      <c r="L74" s="34"/>
    </row>
    <row r="75" spans="2:12" s="1" customFormat="1" ht="16.5" customHeight="1">
      <c r="B75" s="30"/>
      <c r="C75" s="31"/>
      <c r="D75" s="31"/>
      <c r="E75" s="326" t="str">
        <f>E7</f>
        <v>Oprava zabezpečovacího zařízení na trati Olomouc - Blatec</v>
      </c>
      <c r="F75" s="327"/>
      <c r="G75" s="327"/>
      <c r="H75" s="327"/>
      <c r="I75" s="108"/>
      <c r="J75" s="31"/>
      <c r="K75" s="31"/>
      <c r="L75" s="34"/>
    </row>
    <row r="76" spans="2:12" ht="12" customHeight="1">
      <c r="B76" s="17"/>
      <c r="C76" s="25" t="s">
        <v>113</v>
      </c>
      <c r="D76" s="18"/>
      <c r="E76" s="18"/>
      <c r="F76" s="18"/>
      <c r="G76" s="18"/>
      <c r="H76" s="18"/>
      <c r="J76" s="18"/>
      <c r="K76" s="18"/>
      <c r="L76" s="16"/>
    </row>
    <row r="77" spans="2:12" s="1" customFormat="1" ht="16.5" customHeight="1">
      <c r="B77" s="30"/>
      <c r="C77" s="31"/>
      <c r="D77" s="31"/>
      <c r="E77" s="326" t="s">
        <v>802</v>
      </c>
      <c r="F77" s="305"/>
      <c r="G77" s="305"/>
      <c r="H77" s="305"/>
      <c r="I77" s="108"/>
      <c r="J77" s="31"/>
      <c r="K77" s="31"/>
      <c r="L77" s="34"/>
    </row>
    <row r="78" spans="2:12" s="1" customFormat="1" ht="12" customHeight="1">
      <c r="B78" s="30"/>
      <c r="C78" s="25" t="s">
        <v>115</v>
      </c>
      <c r="D78" s="31"/>
      <c r="E78" s="31"/>
      <c r="F78" s="31"/>
      <c r="G78" s="31"/>
      <c r="H78" s="31"/>
      <c r="I78" s="108"/>
      <c r="J78" s="31"/>
      <c r="K78" s="31"/>
      <c r="L78" s="34"/>
    </row>
    <row r="79" spans="2:12" s="1" customFormat="1" ht="16.5" customHeight="1">
      <c r="B79" s="30"/>
      <c r="C79" s="31"/>
      <c r="D79" s="31"/>
      <c r="E79" s="306" t="str">
        <f>E11</f>
        <v>PS 03.1 - oprava vnitřní technologie PZS 96,103</v>
      </c>
      <c r="F79" s="305"/>
      <c r="G79" s="305"/>
      <c r="H79" s="305"/>
      <c r="I79" s="108"/>
      <c r="J79" s="31"/>
      <c r="K79" s="31"/>
      <c r="L79" s="34"/>
    </row>
    <row r="80" spans="2:12" s="1" customFormat="1" ht="6.9" customHeight="1">
      <c r="B80" s="30"/>
      <c r="C80" s="31"/>
      <c r="D80" s="31"/>
      <c r="E80" s="31"/>
      <c r="F80" s="31"/>
      <c r="G80" s="31"/>
      <c r="H80" s="31"/>
      <c r="I80" s="108"/>
      <c r="J80" s="31"/>
      <c r="K80" s="31"/>
      <c r="L80" s="34"/>
    </row>
    <row r="81" spans="2:65" s="1" customFormat="1" ht="12" customHeight="1">
      <c r="B81" s="30"/>
      <c r="C81" s="25" t="s">
        <v>23</v>
      </c>
      <c r="D81" s="31"/>
      <c r="E81" s="31"/>
      <c r="F81" s="23" t="str">
        <f>F14</f>
        <v>Olomouc</v>
      </c>
      <c r="G81" s="31"/>
      <c r="H81" s="31"/>
      <c r="I81" s="109" t="s">
        <v>25</v>
      </c>
      <c r="J81" s="51">
        <f>IF(J14="","",J14)</f>
        <v>0</v>
      </c>
      <c r="K81" s="31"/>
      <c r="L81" s="34"/>
    </row>
    <row r="82" spans="2:65" s="1" customFormat="1" ht="6.9" customHeight="1">
      <c r="B82" s="30"/>
      <c r="C82" s="31"/>
      <c r="D82" s="31"/>
      <c r="E82" s="31"/>
      <c r="F82" s="31"/>
      <c r="G82" s="31"/>
      <c r="H82" s="31"/>
      <c r="I82" s="108"/>
      <c r="J82" s="31"/>
      <c r="K82" s="31"/>
      <c r="L82" s="34"/>
    </row>
    <row r="83" spans="2:65" s="1" customFormat="1" ht="13.65" customHeight="1">
      <c r="B83" s="30"/>
      <c r="C83" s="25" t="s">
        <v>28</v>
      </c>
      <c r="D83" s="31"/>
      <c r="E83" s="31"/>
      <c r="F83" s="23" t="str">
        <f>E17</f>
        <v>Správa železniční dopravní cesty, s.o. - OŘ Olc</v>
      </c>
      <c r="G83" s="31"/>
      <c r="H83" s="31"/>
      <c r="I83" s="109" t="s">
        <v>34</v>
      </c>
      <c r="J83" s="28" t="str">
        <f>E23</f>
        <v>SB projekt s.r.o.</v>
      </c>
      <c r="K83" s="31"/>
      <c r="L83" s="34"/>
    </row>
    <row r="84" spans="2:65" s="1" customFormat="1" ht="24.9" customHeight="1">
      <c r="B84" s="30"/>
      <c r="C84" s="25" t="s">
        <v>32</v>
      </c>
      <c r="D84" s="31"/>
      <c r="E84" s="31"/>
      <c r="F84" s="23" t="str">
        <f>IF(E20="","",E20)</f>
        <v>Vyplň údaj</v>
      </c>
      <c r="G84" s="31"/>
      <c r="H84" s="31"/>
      <c r="I84" s="109" t="s">
        <v>37</v>
      </c>
      <c r="J84" s="28" t="str">
        <f>E26</f>
        <v>Ing. Petr Szabo, SB projekt s.r.o.</v>
      </c>
      <c r="K84" s="31"/>
      <c r="L84" s="34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108"/>
      <c r="J85" s="31"/>
      <c r="K85" s="31"/>
      <c r="L85" s="34"/>
    </row>
    <row r="86" spans="2:65" s="9" customFormat="1" ht="29.25" customHeight="1">
      <c r="B86" s="146"/>
      <c r="C86" s="147" t="s">
        <v>129</v>
      </c>
      <c r="D86" s="148" t="s">
        <v>59</v>
      </c>
      <c r="E86" s="148" t="s">
        <v>55</v>
      </c>
      <c r="F86" s="148" t="s">
        <v>56</v>
      </c>
      <c r="G86" s="148" t="s">
        <v>130</v>
      </c>
      <c r="H86" s="148" t="s">
        <v>131</v>
      </c>
      <c r="I86" s="149" t="s">
        <v>132</v>
      </c>
      <c r="J86" s="148" t="s">
        <v>120</v>
      </c>
      <c r="K86" s="150" t="s">
        <v>133</v>
      </c>
      <c r="L86" s="151"/>
      <c r="M86" s="60" t="s">
        <v>20</v>
      </c>
      <c r="N86" s="61" t="s">
        <v>44</v>
      </c>
      <c r="O86" s="61" t="s">
        <v>134</v>
      </c>
      <c r="P86" s="61" t="s">
        <v>135</v>
      </c>
      <c r="Q86" s="61" t="s">
        <v>136</v>
      </c>
      <c r="R86" s="61" t="s">
        <v>137</v>
      </c>
      <c r="S86" s="61" t="s">
        <v>138</v>
      </c>
      <c r="T86" s="62" t="s">
        <v>139</v>
      </c>
    </row>
    <row r="87" spans="2:65" s="1" customFormat="1" ht="22.95" customHeight="1">
      <c r="B87" s="30"/>
      <c r="C87" s="67" t="s">
        <v>140</v>
      </c>
      <c r="D87" s="31"/>
      <c r="E87" s="31"/>
      <c r="F87" s="31"/>
      <c r="G87" s="31"/>
      <c r="H87" s="31"/>
      <c r="I87" s="108"/>
      <c r="J87" s="152">
        <f>BK87</f>
        <v>0</v>
      </c>
      <c r="K87" s="31"/>
      <c r="L87" s="34"/>
      <c r="M87" s="63"/>
      <c r="N87" s="64"/>
      <c r="O87" s="64"/>
      <c r="P87" s="153">
        <f>P88+P133</f>
        <v>0</v>
      </c>
      <c r="Q87" s="64"/>
      <c r="R87" s="153">
        <f>R88+R133</f>
        <v>0</v>
      </c>
      <c r="S87" s="64"/>
      <c r="T87" s="154">
        <f>T88+T133</f>
        <v>0</v>
      </c>
      <c r="AT87" s="13" t="s">
        <v>73</v>
      </c>
      <c r="AU87" s="13" t="s">
        <v>121</v>
      </c>
      <c r="BK87" s="155">
        <f>BK88+BK133</f>
        <v>0</v>
      </c>
    </row>
    <row r="88" spans="2:65" s="10" customFormat="1" ht="25.95" customHeight="1">
      <c r="B88" s="156"/>
      <c r="C88" s="157"/>
      <c r="D88" s="158" t="s">
        <v>73</v>
      </c>
      <c r="E88" s="159" t="s">
        <v>167</v>
      </c>
      <c r="F88" s="159" t="s">
        <v>394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SUM(P89:P132)</f>
        <v>0</v>
      </c>
      <c r="Q88" s="164"/>
      <c r="R88" s="165">
        <f>SUM(R89:R132)</f>
        <v>0</v>
      </c>
      <c r="S88" s="164"/>
      <c r="T88" s="166">
        <f>SUM(T89:T132)</f>
        <v>0</v>
      </c>
      <c r="AR88" s="167" t="s">
        <v>22</v>
      </c>
      <c r="AT88" s="168" t="s">
        <v>73</v>
      </c>
      <c r="AU88" s="168" t="s">
        <v>74</v>
      </c>
      <c r="AY88" s="167" t="s">
        <v>142</v>
      </c>
      <c r="BK88" s="169">
        <f>SUM(BK89:BK132)</f>
        <v>0</v>
      </c>
    </row>
    <row r="89" spans="2:65" s="1" customFormat="1" ht="16.5" customHeight="1">
      <c r="B89" s="30"/>
      <c r="C89" s="185" t="s">
        <v>22</v>
      </c>
      <c r="D89" s="185" t="s">
        <v>172</v>
      </c>
      <c r="E89" s="186" t="s">
        <v>635</v>
      </c>
      <c r="F89" s="187" t="s">
        <v>636</v>
      </c>
      <c r="G89" s="188" t="s">
        <v>159</v>
      </c>
      <c r="H89" s="189">
        <v>34</v>
      </c>
      <c r="I89" s="190"/>
      <c r="J89" s="191">
        <f t="shared" ref="J89:J132" si="0">ROUND(I89*H89,2)</f>
        <v>0</v>
      </c>
      <c r="K89" s="187" t="s">
        <v>20</v>
      </c>
      <c r="L89" s="192"/>
      <c r="M89" s="193" t="s">
        <v>20</v>
      </c>
      <c r="N89" s="194" t="s">
        <v>45</v>
      </c>
      <c r="O89" s="56"/>
      <c r="P89" s="179">
        <f t="shared" ref="P89:P132" si="1">O89*H89</f>
        <v>0</v>
      </c>
      <c r="Q89" s="179">
        <v>0</v>
      </c>
      <c r="R89" s="179">
        <f t="shared" ref="R89:R132" si="2">Q89*H89</f>
        <v>0</v>
      </c>
      <c r="S89" s="179">
        <v>0</v>
      </c>
      <c r="T89" s="180">
        <f t="shared" ref="T89:T132" si="3">S89*H89</f>
        <v>0</v>
      </c>
      <c r="AR89" s="13" t="s">
        <v>207</v>
      </c>
      <c r="AT89" s="13" t="s">
        <v>172</v>
      </c>
      <c r="AU89" s="13" t="s">
        <v>22</v>
      </c>
      <c r="AY89" s="13" t="s">
        <v>142</v>
      </c>
      <c r="BE89" s="181">
        <f t="shared" ref="BE89:BE132" si="4">IF(N89="základní",J89,0)</f>
        <v>0</v>
      </c>
      <c r="BF89" s="181">
        <f t="shared" ref="BF89:BF132" si="5">IF(N89="snížená",J89,0)</f>
        <v>0</v>
      </c>
      <c r="BG89" s="181">
        <f t="shared" ref="BG89:BG132" si="6">IF(N89="zákl. přenesená",J89,0)</f>
        <v>0</v>
      </c>
      <c r="BH89" s="181">
        <f t="shared" ref="BH89:BH132" si="7">IF(N89="sníž. přenesená",J89,0)</f>
        <v>0</v>
      </c>
      <c r="BI89" s="181">
        <f t="shared" ref="BI89:BI132" si="8">IF(N89="nulová",J89,0)</f>
        <v>0</v>
      </c>
      <c r="BJ89" s="13" t="s">
        <v>22</v>
      </c>
      <c r="BK89" s="181">
        <f t="shared" ref="BK89:BK132" si="9">ROUND(I89*H89,2)</f>
        <v>0</v>
      </c>
      <c r="BL89" s="13" t="s">
        <v>207</v>
      </c>
      <c r="BM89" s="13" t="s">
        <v>804</v>
      </c>
    </row>
    <row r="90" spans="2:65" s="1" customFormat="1" ht="16.5" customHeight="1">
      <c r="B90" s="30"/>
      <c r="C90" s="170" t="s">
        <v>82</v>
      </c>
      <c r="D90" s="170" t="s">
        <v>143</v>
      </c>
      <c r="E90" s="171" t="s">
        <v>632</v>
      </c>
      <c r="F90" s="172" t="s">
        <v>805</v>
      </c>
      <c r="G90" s="173" t="s">
        <v>159</v>
      </c>
      <c r="H90" s="174">
        <v>60</v>
      </c>
      <c r="I90" s="175"/>
      <c r="J90" s="176">
        <f t="shared" si="0"/>
        <v>0</v>
      </c>
      <c r="K90" s="172" t="s">
        <v>20</v>
      </c>
      <c r="L90" s="34"/>
      <c r="M90" s="177" t="s">
        <v>20</v>
      </c>
      <c r="N90" s="178" t="s">
        <v>45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22</v>
      </c>
      <c r="AT90" s="13" t="s">
        <v>143</v>
      </c>
      <c r="AU90" s="13" t="s">
        <v>22</v>
      </c>
      <c r="AY90" s="13" t="s">
        <v>142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22</v>
      </c>
      <c r="BK90" s="181">
        <f t="shared" si="9"/>
        <v>0</v>
      </c>
      <c r="BL90" s="13" t="s">
        <v>22</v>
      </c>
      <c r="BM90" s="13" t="s">
        <v>806</v>
      </c>
    </row>
    <row r="91" spans="2:65" s="1" customFormat="1" ht="33.75" customHeight="1">
      <c r="B91" s="30"/>
      <c r="C91" s="170" t="s">
        <v>317</v>
      </c>
      <c r="D91" s="170" t="s">
        <v>143</v>
      </c>
      <c r="E91" s="171" t="s">
        <v>693</v>
      </c>
      <c r="F91" s="172" t="s">
        <v>694</v>
      </c>
      <c r="G91" s="173" t="s">
        <v>159</v>
      </c>
      <c r="H91" s="174">
        <v>1</v>
      </c>
      <c r="I91" s="175"/>
      <c r="J91" s="176">
        <f t="shared" si="0"/>
        <v>0</v>
      </c>
      <c r="K91" s="172" t="s">
        <v>364</v>
      </c>
      <c r="L91" s="34"/>
      <c r="M91" s="177" t="s">
        <v>20</v>
      </c>
      <c r="N91" s="178" t="s">
        <v>45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22</v>
      </c>
      <c r="AT91" s="13" t="s">
        <v>143</v>
      </c>
      <c r="AU91" s="13" t="s">
        <v>22</v>
      </c>
      <c r="AY91" s="13" t="s">
        <v>142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22</v>
      </c>
      <c r="BK91" s="181">
        <f t="shared" si="9"/>
        <v>0</v>
      </c>
      <c r="BL91" s="13" t="s">
        <v>22</v>
      </c>
      <c r="BM91" s="13" t="s">
        <v>807</v>
      </c>
    </row>
    <row r="92" spans="2:65" s="1" customFormat="1" ht="16.5" customHeight="1">
      <c r="B92" s="30"/>
      <c r="C92" s="170" t="s">
        <v>321</v>
      </c>
      <c r="D92" s="170" t="s">
        <v>143</v>
      </c>
      <c r="E92" s="171" t="s">
        <v>334</v>
      </c>
      <c r="F92" s="172" t="s">
        <v>335</v>
      </c>
      <c r="G92" s="173" t="s">
        <v>159</v>
      </c>
      <c r="H92" s="174">
        <v>1</v>
      </c>
      <c r="I92" s="175"/>
      <c r="J92" s="176">
        <f t="shared" si="0"/>
        <v>0</v>
      </c>
      <c r="K92" s="172" t="s">
        <v>20</v>
      </c>
      <c r="L92" s="34"/>
      <c r="M92" s="177" t="s">
        <v>20</v>
      </c>
      <c r="N92" s="178" t="s">
        <v>45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22</v>
      </c>
      <c r="AT92" s="13" t="s">
        <v>143</v>
      </c>
      <c r="AU92" s="13" t="s">
        <v>22</v>
      </c>
      <c r="AY92" s="13" t="s">
        <v>142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22</v>
      </c>
      <c r="BK92" s="181">
        <f t="shared" si="9"/>
        <v>0</v>
      </c>
      <c r="BL92" s="13" t="s">
        <v>22</v>
      </c>
      <c r="BM92" s="13" t="s">
        <v>808</v>
      </c>
    </row>
    <row r="93" spans="2:65" s="1" customFormat="1" ht="16.5" customHeight="1">
      <c r="B93" s="30"/>
      <c r="C93" s="170" t="s">
        <v>171</v>
      </c>
      <c r="D93" s="170" t="s">
        <v>143</v>
      </c>
      <c r="E93" s="171" t="s">
        <v>396</v>
      </c>
      <c r="F93" s="172" t="s">
        <v>397</v>
      </c>
      <c r="G93" s="173" t="s">
        <v>159</v>
      </c>
      <c r="H93" s="174">
        <v>20</v>
      </c>
      <c r="I93" s="175"/>
      <c r="J93" s="176">
        <f t="shared" si="0"/>
        <v>0</v>
      </c>
      <c r="K93" s="172" t="s">
        <v>20</v>
      </c>
      <c r="L93" s="34"/>
      <c r="M93" s="177" t="s">
        <v>20</v>
      </c>
      <c r="N93" s="178" t="s">
        <v>45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22</v>
      </c>
      <c r="AT93" s="13" t="s">
        <v>143</v>
      </c>
      <c r="AU93" s="13" t="s">
        <v>22</v>
      </c>
      <c r="AY93" s="13" t="s">
        <v>142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22</v>
      </c>
      <c r="BK93" s="181">
        <f t="shared" si="9"/>
        <v>0</v>
      </c>
      <c r="BL93" s="13" t="s">
        <v>22</v>
      </c>
      <c r="BM93" s="13" t="s">
        <v>809</v>
      </c>
    </row>
    <row r="94" spans="2:65" s="1" customFormat="1" ht="16.5" customHeight="1">
      <c r="B94" s="30"/>
      <c r="C94" s="185" t="s">
        <v>156</v>
      </c>
      <c r="D94" s="185" t="s">
        <v>172</v>
      </c>
      <c r="E94" s="186" t="s">
        <v>400</v>
      </c>
      <c r="F94" s="187" t="s">
        <v>401</v>
      </c>
      <c r="G94" s="188" t="s">
        <v>159</v>
      </c>
      <c r="H94" s="189">
        <v>20</v>
      </c>
      <c r="I94" s="190"/>
      <c r="J94" s="191">
        <f t="shared" si="0"/>
        <v>0</v>
      </c>
      <c r="K94" s="187" t="s">
        <v>147</v>
      </c>
      <c r="L94" s="192"/>
      <c r="M94" s="193" t="s">
        <v>20</v>
      </c>
      <c r="N94" s="194" t="s">
        <v>45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207</v>
      </c>
      <c r="AT94" s="13" t="s">
        <v>172</v>
      </c>
      <c r="AU94" s="13" t="s">
        <v>22</v>
      </c>
      <c r="AY94" s="13" t="s">
        <v>142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22</v>
      </c>
      <c r="BK94" s="181">
        <f t="shared" si="9"/>
        <v>0</v>
      </c>
      <c r="BL94" s="13" t="s">
        <v>207</v>
      </c>
      <c r="BM94" s="13" t="s">
        <v>810</v>
      </c>
    </row>
    <row r="95" spans="2:65" s="1" customFormat="1" ht="16.5" customHeight="1">
      <c r="B95" s="30"/>
      <c r="C95" s="170" t="s">
        <v>280</v>
      </c>
      <c r="D95" s="170" t="s">
        <v>143</v>
      </c>
      <c r="E95" s="171" t="s">
        <v>281</v>
      </c>
      <c r="F95" s="172" t="s">
        <v>282</v>
      </c>
      <c r="G95" s="173" t="s">
        <v>165</v>
      </c>
      <c r="H95" s="174">
        <v>50</v>
      </c>
      <c r="I95" s="175"/>
      <c r="J95" s="176">
        <f t="shared" si="0"/>
        <v>0</v>
      </c>
      <c r="K95" s="172" t="s">
        <v>20</v>
      </c>
      <c r="L95" s="34"/>
      <c r="M95" s="177" t="s">
        <v>20</v>
      </c>
      <c r="N95" s="178" t="s">
        <v>45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22</v>
      </c>
      <c r="AT95" s="13" t="s">
        <v>143</v>
      </c>
      <c r="AU95" s="13" t="s">
        <v>22</v>
      </c>
      <c r="AY95" s="13" t="s">
        <v>142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22</v>
      </c>
      <c r="BK95" s="181">
        <f t="shared" si="9"/>
        <v>0</v>
      </c>
      <c r="BL95" s="13" t="s">
        <v>22</v>
      </c>
      <c r="BM95" s="13" t="s">
        <v>811</v>
      </c>
    </row>
    <row r="96" spans="2:65" s="1" customFormat="1" ht="16.5" customHeight="1">
      <c r="B96" s="30"/>
      <c r="C96" s="185" t="s">
        <v>284</v>
      </c>
      <c r="D96" s="185" t="s">
        <v>172</v>
      </c>
      <c r="E96" s="186" t="s">
        <v>285</v>
      </c>
      <c r="F96" s="187" t="s">
        <v>286</v>
      </c>
      <c r="G96" s="188" t="s">
        <v>165</v>
      </c>
      <c r="H96" s="189">
        <v>50</v>
      </c>
      <c r="I96" s="190"/>
      <c r="J96" s="191">
        <f t="shared" si="0"/>
        <v>0</v>
      </c>
      <c r="K96" s="187" t="s">
        <v>147</v>
      </c>
      <c r="L96" s="192"/>
      <c r="M96" s="193" t="s">
        <v>20</v>
      </c>
      <c r="N96" s="194" t="s">
        <v>45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207</v>
      </c>
      <c r="AT96" s="13" t="s">
        <v>172</v>
      </c>
      <c r="AU96" s="13" t="s">
        <v>22</v>
      </c>
      <c r="AY96" s="13" t="s">
        <v>142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22</v>
      </c>
      <c r="BK96" s="181">
        <f t="shared" si="9"/>
        <v>0</v>
      </c>
      <c r="BL96" s="13" t="s">
        <v>207</v>
      </c>
      <c r="BM96" s="13" t="s">
        <v>812</v>
      </c>
    </row>
    <row r="97" spans="2:65" s="1" customFormat="1" ht="33.75" customHeight="1">
      <c r="B97" s="30"/>
      <c r="C97" s="170" t="s">
        <v>288</v>
      </c>
      <c r="D97" s="170" t="s">
        <v>143</v>
      </c>
      <c r="E97" s="171" t="s">
        <v>642</v>
      </c>
      <c r="F97" s="172" t="s">
        <v>643</v>
      </c>
      <c r="G97" s="173" t="s">
        <v>159</v>
      </c>
      <c r="H97" s="174">
        <v>10</v>
      </c>
      <c r="I97" s="175"/>
      <c r="J97" s="176">
        <f t="shared" si="0"/>
        <v>0</v>
      </c>
      <c r="K97" s="172" t="s">
        <v>20</v>
      </c>
      <c r="L97" s="34"/>
      <c r="M97" s="177" t="s">
        <v>20</v>
      </c>
      <c r="N97" s="178" t="s">
        <v>45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22</v>
      </c>
      <c r="AT97" s="13" t="s">
        <v>143</v>
      </c>
      <c r="AU97" s="13" t="s">
        <v>22</v>
      </c>
      <c r="AY97" s="13" t="s">
        <v>142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22</v>
      </c>
      <c r="BK97" s="181">
        <f t="shared" si="9"/>
        <v>0</v>
      </c>
      <c r="BL97" s="13" t="s">
        <v>22</v>
      </c>
      <c r="BM97" s="13" t="s">
        <v>813</v>
      </c>
    </row>
    <row r="98" spans="2:65" s="1" customFormat="1" ht="16.5" customHeight="1">
      <c r="B98" s="30"/>
      <c r="C98" s="185" t="s">
        <v>292</v>
      </c>
      <c r="D98" s="185" t="s">
        <v>172</v>
      </c>
      <c r="E98" s="186" t="s">
        <v>645</v>
      </c>
      <c r="F98" s="187" t="s">
        <v>646</v>
      </c>
      <c r="G98" s="188" t="s">
        <v>159</v>
      </c>
      <c r="H98" s="189">
        <v>10</v>
      </c>
      <c r="I98" s="190"/>
      <c r="J98" s="191">
        <f t="shared" si="0"/>
        <v>0</v>
      </c>
      <c r="K98" s="187" t="s">
        <v>147</v>
      </c>
      <c r="L98" s="192"/>
      <c r="M98" s="193" t="s">
        <v>20</v>
      </c>
      <c r="N98" s="194" t="s">
        <v>45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207</v>
      </c>
      <c r="AT98" s="13" t="s">
        <v>172</v>
      </c>
      <c r="AU98" s="13" t="s">
        <v>22</v>
      </c>
      <c r="AY98" s="13" t="s">
        <v>142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22</v>
      </c>
      <c r="BK98" s="181">
        <f t="shared" si="9"/>
        <v>0</v>
      </c>
      <c r="BL98" s="13" t="s">
        <v>207</v>
      </c>
      <c r="BM98" s="13" t="s">
        <v>814</v>
      </c>
    </row>
    <row r="99" spans="2:65" s="1" customFormat="1" ht="16.5" customHeight="1">
      <c r="B99" s="30"/>
      <c r="C99" s="185" t="s">
        <v>296</v>
      </c>
      <c r="D99" s="185" t="s">
        <v>172</v>
      </c>
      <c r="E99" s="186" t="s">
        <v>702</v>
      </c>
      <c r="F99" s="187" t="s">
        <v>703</v>
      </c>
      <c r="G99" s="188" t="s">
        <v>159</v>
      </c>
      <c r="H99" s="189">
        <v>1</v>
      </c>
      <c r="I99" s="190"/>
      <c r="J99" s="191">
        <f t="shared" si="0"/>
        <v>0</v>
      </c>
      <c r="K99" s="187" t="s">
        <v>147</v>
      </c>
      <c r="L99" s="192"/>
      <c r="M99" s="193" t="s">
        <v>20</v>
      </c>
      <c r="N99" s="194" t="s">
        <v>45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82</v>
      </c>
      <c r="AT99" s="13" t="s">
        <v>172</v>
      </c>
      <c r="AU99" s="13" t="s">
        <v>22</v>
      </c>
      <c r="AY99" s="13" t="s">
        <v>142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22</v>
      </c>
      <c r="BK99" s="181">
        <f t="shared" si="9"/>
        <v>0</v>
      </c>
      <c r="BL99" s="13" t="s">
        <v>22</v>
      </c>
      <c r="BM99" s="13" t="s">
        <v>815</v>
      </c>
    </row>
    <row r="100" spans="2:65" s="1" customFormat="1" ht="22.5" customHeight="1">
      <c r="B100" s="30"/>
      <c r="C100" s="185" t="s">
        <v>300</v>
      </c>
      <c r="D100" s="185" t="s">
        <v>172</v>
      </c>
      <c r="E100" s="186" t="s">
        <v>705</v>
      </c>
      <c r="F100" s="187" t="s">
        <v>706</v>
      </c>
      <c r="G100" s="188" t="s">
        <v>159</v>
      </c>
      <c r="H100" s="189">
        <v>1</v>
      </c>
      <c r="I100" s="190"/>
      <c r="J100" s="191">
        <f t="shared" si="0"/>
        <v>0</v>
      </c>
      <c r="K100" s="187" t="s">
        <v>364</v>
      </c>
      <c r="L100" s="192"/>
      <c r="M100" s="193" t="s">
        <v>20</v>
      </c>
      <c r="N100" s="194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82</v>
      </c>
      <c r="AT100" s="13" t="s">
        <v>172</v>
      </c>
      <c r="AU100" s="13" t="s">
        <v>22</v>
      </c>
      <c r="AY100" s="13" t="s">
        <v>142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22</v>
      </c>
      <c r="BM100" s="13" t="s">
        <v>816</v>
      </c>
    </row>
    <row r="101" spans="2:65" s="1" customFormat="1" ht="22.5" customHeight="1">
      <c r="B101" s="30"/>
      <c r="C101" s="185" t="s">
        <v>304</v>
      </c>
      <c r="D101" s="185" t="s">
        <v>172</v>
      </c>
      <c r="E101" s="186" t="s">
        <v>708</v>
      </c>
      <c r="F101" s="187" t="s">
        <v>709</v>
      </c>
      <c r="G101" s="188" t="s">
        <v>159</v>
      </c>
      <c r="H101" s="189">
        <v>1</v>
      </c>
      <c r="I101" s="190"/>
      <c r="J101" s="191">
        <f t="shared" si="0"/>
        <v>0</v>
      </c>
      <c r="K101" s="187" t="s">
        <v>364</v>
      </c>
      <c r="L101" s="192"/>
      <c r="M101" s="193" t="s">
        <v>20</v>
      </c>
      <c r="N101" s="194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82</v>
      </c>
      <c r="AT101" s="13" t="s">
        <v>172</v>
      </c>
      <c r="AU101" s="13" t="s">
        <v>22</v>
      </c>
      <c r="AY101" s="13" t="s">
        <v>142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22</v>
      </c>
      <c r="BM101" s="13" t="s">
        <v>817</v>
      </c>
    </row>
    <row r="102" spans="2:65" s="1" customFormat="1" ht="22.5" customHeight="1">
      <c r="B102" s="30"/>
      <c r="C102" s="185" t="s">
        <v>309</v>
      </c>
      <c r="D102" s="185" t="s">
        <v>172</v>
      </c>
      <c r="E102" s="186" t="s">
        <v>711</v>
      </c>
      <c r="F102" s="187" t="s">
        <v>712</v>
      </c>
      <c r="G102" s="188" t="s">
        <v>159</v>
      </c>
      <c r="H102" s="189">
        <v>1</v>
      </c>
      <c r="I102" s="190"/>
      <c r="J102" s="191">
        <f t="shared" si="0"/>
        <v>0</v>
      </c>
      <c r="K102" s="187" t="s">
        <v>364</v>
      </c>
      <c r="L102" s="192"/>
      <c r="M102" s="193" t="s">
        <v>20</v>
      </c>
      <c r="N102" s="194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82</v>
      </c>
      <c r="AT102" s="13" t="s">
        <v>172</v>
      </c>
      <c r="AU102" s="13" t="s">
        <v>22</v>
      </c>
      <c r="AY102" s="13" t="s">
        <v>142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22</v>
      </c>
      <c r="BM102" s="13" t="s">
        <v>818</v>
      </c>
    </row>
    <row r="103" spans="2:65" s="1" customFormat="1" ht="22.5" customHeight="1">
      <c r="B103" s="30"/>
      <c r="C103" s="185" t="s">
        <v>313</v>
      </c>
      <c r="D103" s="185" t="s">
        <v>172</v>
      </c>
      <c r="E103" s="186" t="s">
        <v>819</v>
      </c>
      <c r="F103" s="187" t="s">
        <v>820</v>
      </c>
      <c r="G103" s="188" t="s">
        <v>159</v>
      </c>
      <c r="H103" s="189">
        <v>1</v>
      </c>
      <c r="I103" s="190"/>
      <c r="J103" s="191">
        <f t="shared" si="0"/>
        <v>0</v>
      </c>
      <c r="K103" s="187" t="s">
        <v>364</v>
      </c>
      <c r="L103" s="192"/>
      <c r="M103" s="193" t="s">
        <v>20</v>
      </c>
      <c r="N103" s="194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207</v>
      </c>
      <c r="AT103" s="13" t="s">
        <v>172</v>
      </c>
      <c r="AU103" s="13" t="s">
        <v>22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207</v>
      </c>
      <c r="BM103" s="13" t="s">
        <v>821</v>
      </c>
    </row>
    <row r="104" spans="2:65" s="1" customFormat="1" ht="16.5" customHeight="1">
      <c r="B104" s="30"/>
      <c r="C104" s="170" t="s">
        <v>162</v>
      </c>
      <c r="D104" s="170" t="s">
        <v>143</v>
      </c>
      <c r="E104" s="171" t="s">
        <v>440</v>
      </c>
      <c r="F104" s="172" t="s">
        <v>441</v>
      </c>
      <c r="G104" s="173" t="s">
        <v>159</v>
      </c>
      <c r="H104" s="174">
        <v>1</v>
      </c>
      <c r="I104" s="175"/>
      <c r="J104" s="176">
        <f t="shared" si="0"/>
        <v>0</v>
      </c>
      <c r="K104" s="172" t="s">
        <v>147</v>
      </c>
      <c r="L104" s="34"/>
      <c r="M104" s="177" t="s">
        <v>20</v>
      </c>
      <c r="N104" s="178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22</v>
      </c>
      <c r="AT104" s="13" t="s">
        <v>143</v>
      </c>
      <c r="AU104" s="13" t="s">
        <v>22</v>
      </c>
      <c r="AY104" s="13" t="s">
        <v>142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22</v>
      </c>
      <c r="BM104" s="13" t="s">
        <v>822</v>
      </c>
    </row>
    <row r="105" spans="2:65" s="1" customFormat="1" ht="16.5" customHeight="1">
      <c r="B105" s="30"/>
      <c r="C105" s="185" t="s">
        <v>177</v>
      </c>
      <c r="D105" s="185" t="s">
        <v>172</v>
      </c>
      <c r="E105" s="186" t="s">
        <v>714</v>
      </c>
      <c r="F105" s="187" t="s">
        <v>715</v>
      </c>
      <c r="G105" s="188" t="s">
        <v>159</v>
      </c>
      <c r="H105" s="189">
        <v>1</v>
      </c>
      <c r="I105" s="190"/>
      <c r="J105" s="191">
        <f t="shared" si="0"/>
        <v>0</v>
      </c>
      <c r="K105" s="187" t="s">
        <v>147</v>
      </c>
      <c r="L105" s="192"/>
      <c r="M105" s="193" t="s">
        <v>20</v>
      </c>
      <c r="N105" s="194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207</v>
      </c>
      <c r="AT105" s="13" t="s">
        <v>172</v>
      </c>
      <c r="AU105" s="13" t="s">
        <v>22</v>
      </c>
      <c r="AY105" s="13" t="s">
        <v>142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207</v>
      </c>
      <c r="BM105" s="13" t="s">
        <v>823</v>
      </c>
    </row>
    <row r="106" spans="2:65" s="1" customFormat="1" ht="22.5" customHeight="1">
      <c r="B106" s="30"/>
      <c r="C106" s="170" t="s">
        <v>228</v>
      </c>
      <c r="D106" s="170" t="s">
        <v>143</v>
      </c>
      <c r="E106" s="171" t="s">
        <v>824</v>
      </c>
      <c r="F106" s="172" t="s">
        <v>825</v>
      </c>
      <c r="G106" s="173" t="s">
        <v>587</v>
      </c>
      <c r="H106" s="174">
        <v>3</v>
      </c>
      <c r="I106" s="175"/>
      <c r="J106" s="176">
        <f t="shared" si="0"/>
        <v>0</v>
      </c>
      <c r="K106" s="172" t="s">
        <v>364</v>
      </c>
      <c r="L106" s="34"/>
      <c r="M106" s="177" t="s">
        <v>20</v>
      </c>
      <c r="N106" s="178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22</v>
      </c>
      <c r="AT106" s="13" t="s">
        <v>143</v>
      </c>
      <c r="AU106" s="13" t="s">
        <v>22</v>
      </c>
      <c r="AY106" s="13" t="s">
        <v>142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22</v>
      </c>
      <c r="BM106" s="13" t="s">
        <v>826</v>
      </c>
    </row>
    <row r="107" spans="2:65" s="1" customFormat="1" ht="16.5" customHeight="1">
      <c r="B107" s="30"/>
      <c r="C107" s="170" t="s">
        <v>181</v>
      </c>
      <c r="D107" s="170" t="s">
        <v>143</v>
      </c>
      <c r="E107" s="171" t="s">
        <v>717</v>
      </c>
      <c r="F107" s="172" t="s">
        <v>718</v>
      </c>
      <c r="G107" s="173" t="s">
        <v>587</v>
      </c>
      <c r="H107" s="174">
        <v>3</v>
      </c>
      <c r="I107" s="175"/>
      <c r="J107" s="176">
        <f t="shared" si="0"/>
        <v>0</v>
      </c>
      <c r="K107" s="172" t="s">
        <v>147</v>
      </c>
      <c r="L107" s="34"/>
      <c r="M107" s="177" t="s">
        <v>20</v>
      </c>
      <c r="N107" s="178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22</v>
      </c>
      <c r="AT107" s="13" t="s">
        <v>143</v>
      </c>
      <c r="AU107" s="13" t="s">
        <v>22</v>
      </c>
      <c r="AY107" s="13" t="s">
        <v>142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22</v>
      </c>
      <c r="BM107" s="13" t="s">
        <v>827</v>
      </c>
    </row>
    <row r="108" spans="2:65" s="1" customFormat="1" ht="22.5" customHeight="1">
      <c r="B108" s="30"/>
      <c r="C108" s="170" t="s">
        <v>189</v>
      </c>
      <c r="D108" s="170" t="s">
        <v>143</v>
      </c>
      <c r="E108" s="171" t="s">
        <v>448</v>
      </c>
      <c r="F108" s="172" t="s">
        <v>449</v>
      </c>
      <c r="G108" s="173" t="s">
        <v>159</v>
      </c>
      <c r="H108" s="174">
        <v>20</v>
      </c>
      <c r="I108" s="175"/>
      <c r="J108" s="176">
        <f t="shared" si="0"/>
        <v>0</v>
      </c>
      <c r="K108" s="172" t="s">
        <v>147</v>
      </c>
      <c r="L108" s="34"/>
      <c r="M108" s="177" t="s">
        <v>20</v>
      </c>
      <c r="N108" s="178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22</v>
      </c>
      <c r="AT108" s="13" t="s">
        <v>143</v>
      </c>
      <c r="AU108" s="13" t="s">
        <v>22</v>
      </c>
      <c r="AY108" s="13" t="s">
        <v>142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22</v>
      </c>
      <c r="BM108" s="13" t="s">
        <v>828</v>
      </c>
    </row>
    <row r="109" spans="2:65" s="1" customFormat="1" ht="22.5" customHeight="1">
      <c r="B109" s="30"/>
      <c r="C109" s="185" t="s">
        <v>193</v>
      </c>
      <c r="D109" s="185" t="s">
        <v>172</v>
      </c>
      <c r="E109" s="186" t="s">
        <v>432</v>
      </c>
      <c r="F109" s="187" t="s">
        <v>433</v>
      </c>
      <c r="G109" s="188" t="s">
        <v>159</v>
      </c>
      <c r="H109" s="189">
        <v>20</v>
      </c>
      <c r="I109" s="190"/>
      <c r="J109" s="191">
        <f t="shared" si="0"/>
        <v>0</v>
      </c>
      <c r="K109" s="187" t="s">
        <v>147</v>
      </c>
      <c r="L109" s="192"/>
      <c r="M109" s="193" t="s">
        <v>20</v>
      </c>
      <c r="N109" s="194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207</v>
      </c>
      <c r="AT109" s="13" t="s">
        <v>172</v>
      </c>
      <c r="AU109" s="13" t="s">
        <v>22</v>
      </c>
      <c r="AY109" s="13" t="s">
        <v>142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207</v>
      </c>
      <c r="BM109" s="13" t="s">
        <v>829</v>
      </c>
    </row>
    <row r="110" spans="2:65" s="1" customFormat="1" ht="22.5" customHeight="1">
      <c r="B110" s="30"/>
      <c r="C110" s="170" t="s">
        <v>197</v>
      </c>
      <c r="D110" s="170" t="s">
        <v>143</v>
      </c>
      <c r="E110" s="171" t="s">
        <v>456</v>
      </c>
      <c r="F110" s="172" t="s">
        <v>457</v>
      </c>
      <c r="G110" s="173" t="s">
        <v>159</v>
      </c>
      <c r="H110" s="174">
        <v>1</v>
      </c>
      <c r="I110" s="175"/>
      <c r="J110" s="176">
        <f t="shared" si="0"/>
        <v>0</v>
      </c>
      <c r="K110" s="172" t="s">
        <v>20</v>
      </c>
      <c r="L110" s="34"/>
      <c r="M110" s="177" t="s">
        <v>20</v>
      </c>
      <c r="N110" s="178" t="s">
        <v>45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22</v>
      </c>
      <c r="AT110" s="13" t="s">
        <v>143</v>
      </c>
      <c r="AU110" s="13" t="s">
        <v>22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22</v>
      </c>
      <c r="BK110" s="181">
        <f t="shared" si="9"/>
        <v>0</v>
      </c>
      <c r="BL110" s="13" t="s">
        <v>22</v>
      </c>
      <c r="BM110" s="13" t="s">
        <v>830</v>
      </c>
    </row>
    <row r="111" spans="2:65" s="1" customFormat="1" ht="22.5" customHeight="1">
      <c r="B111" s="30"/>
      <c r="C111" s="185" t="s">
        <v>8</v>
      </c>
      <c r="D111" s="185" t="s">
        <v>172</v>
      </c>
      <c r="E111" s="186" t="s">
        <v>436</v>
      </c>
      <c r="F111" s="187" t="s">
        <v>437</v>
      </c>
      <c r="G111" s="188" t="s">
        <v>159</v>
      </c>
      <c r="H111" s="189">
        <v>1</v>
      </c>
      <c r="I111" s="190"/>
      <c r="J111" s="191">
        <f t="shared" si="0"/>
        <v>0</v>
      </c>
      <c r="K111" s="187" t="s">
        <v>147</v>
      </c>
      <c r="L111" s="192"/>
      <c r="M111" s="193" t="s">
        <v>20</v>
      </c>
      <c r="N111" s="194" t="s">
        <v>45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207</v>
      </c>
      <c r="AT111" s="13" t="s">
        <v>172</v>
      </c>
      <c r="AU111" s="13" t="s">
        <v>22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22</v>
      </c>
      <c r="BK111" s="181">
        <f t="shared" si="9"/>
        <v>0</v>
      </c>
      <c r="BL111" s="13" t="s">
        <v>207</v>
      </c>
      <c r="BM111" s="13" t="s">
        <v>831</v>
      </c>
    </row>
    <row r="112" spans="2:65" s="1" customFormat="1" ht="16.5" customHeight="1">
      <c r="B112" s="30"/>
      <c r="C112" s="170" t="s">
        <v>204</v>
      </c>
      <c r="D112" s="170" t="s">
        <v>143</v>
      </c>
      <c r="E112" s="171" t="s">
        <v>726</v>
      </c>
      <c r="F112" s="172" t="s">
        <v>727</v>
      </c>
      <c r="G112" s="173" t="s">
        <v>159</v>
      </c>
      <c r="H112" s="174">
        <v>1</v>
      </c>
      <c r="I112" s="175"/>
      <c r="J112" s="176">
        <f t="shared" si="0"/>
        <v>0</v>
      </c>
      <c r="K112" s="172" t="s">
        <v>147</v>
      </c>
      <c r="L112" s="34"/>
      <c r="M112" s="177" t="s">
        <v>20</v>
      </c>
      <c r="N112" s="178" t="s">
        <v>45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22</v>
      </c>
      <c r="AT112" s="13" t="s">
        <v>143</v>
      </c>
      <c r="AU112" s="13" t="s">
        <v>22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22</v>
      </c>
      <c r="BK112" s="181">
        <f t="shared" si="9"/>
        <v>0</v>
      </c>
      <c r="BL112" s="13" t="s">
        <v>22</v>
      </c>
      <c r="BM112" s="13" t="s">
        <v>832</v>
      </c>
    </row>
    <row r="113" spans="2:65" s="1" customFormat="1" ht="16.5" customHeight="1">
      <c r="B113" s="30"/>
      <c r="C113" s="185" t="s">
        <v>209</v>
      </c>
      <c r="D113" s="185" t="s">
        <v>172</v>
      </c>
      <c r="E113" s="186" t="s">
        <v>729</v>
      </c>
      <c r="F113" s="187" t="s">
        <v>730</v>
      </c>
      <c r="G113" s="188" t="s">
        <v>159</v>
      </c>
      <c r="H113" s="189">
        <v>1</v>
      </c>
      <c r="I113" s="190"/>
      <c r="J113" s="191">
        <f t="shared" si="0"/>
        <v>0</v>
      </c>
      <c r="K113" s="187" t="s">
        <v>147</v>
      </c>
      <c r="L113" s="192"/>
      <c r="M113" s="193" t="s">
        <v>20</v>
      </c>
      <c r="N113" s="194" t="s">
        <v>45</v>
      </c>
      <c r="O113" s="56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13" t="s">
        <v>82</v>
      </c>
      <c r="AT113" s="13" t="s">
        <v>172</v>
      </c>
      <c r="AU113" s="13" t="s">
        <v>22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22</v>
      </c>
      <c r="BK113" s="181">
        <f t="shared" si="9"/>
        <v>0</v>
      </c>
      <c r="BL113" s="13" t="s">
        <v>22</v>
      </c>
      <c r="BM113" s="13" t="s">
        <v>833</v>
      </c>
    </row>
    <row r="114" spans="2:65" s="1" customFormat="1" ht="16.5" customHeight="1">
      <c r="B114" s="30"/>
      <c r="C114" s="170" t="s">
        <v>213</v>
      </c>
      <c r="D114" s="170" t="s">
        <v>143</v>
      </c>
      <c r="E114" s="171" t="s">
        <v>460</v>
      </c>
      <c r="F114" s="172" t="s">
        <v>461</v>
      </c>
      <c r="G114" s="173" t="s">
        <v>159</v>
      </c>
      <c r="H114" s="174">
        <v>1</v>
      </c>
      <c r="I114" s="175"/>
      <c r="J114" s="176">
        <f t="shared" si="0"/>
        <v>0</v>
      </c>
      <c r="K114" s="172" t="s">
        <v>147</v>
      </c>
      <c r="L114" s="34"/>
      <c r="M114" s="177" t="s">
        <v>20</v>
      </c>
      <c r="N114" s="178" t="s">
        <v>45</v>
      </c>
      <c r="O114" s="56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13" t="s">
        <v>22</v>
      </c>
      <c r="AT114" s="13" t="s">
        <v>143</v>
      </c>
      <c r="AU114" s="13" t="s">
        <v>22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22</v>
      </c>
      <c r="BK114" s="181">
        <f t="shared" si="9"/>
        <v>0</v>
      </c>
      <c r="BL114" s="13" t="s">
        <v>22</v>
      </c>
      <c r="BM114" s="13" t="s">
        <v>834</v>
      </c>
    </row>
    <row r="115" spans="2:65" s="1" customFormat="1" ht="22.5" customHeight="1">
      <c r="B115" s="30"/>
      <c r="C115" s="170" t="s">
        <v>221</v>
      </c>
      <c r="D115" s="170" t="s">
        <v>143</v>
      </c>
      <c r="E115" s="171" t="s">
        <v>464</v>
      </c>
      <c r="F115" s="172" t="s">
        <v>465</v>
      </c>
      <c r="G115" s="173" t="s">
        <v>159</v>
      </c>
      <c r="H115" s="174">
        <v>1</v>
      </c>
      <c r="I115" s="175"/>
      <c r="J115" s="176">
        <f t="shared" si="0"/>
        <v>0</v>
      </c>
      <c r="K115" s="172" t="s">
        <v>147</v>
      </c>
      <c r="L115" s="34"/>
      <c r="M115" s="177" t="s">
        <v>20</v>
      </c>
      <c r="N115" s="178" t="s">
        <v>45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22</v>
      </c>
      <c r="AT115" s="13" t="s">
        <v>143</v>
      </c>
      <c r="AU115" s="13" t="s">
        <v>22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22</v>
      </c>
      <c r="BK115" s="181">
        <f t="shared" si="9"/>
        <v>0</v>
      </c>
      <c r="BL115" s="13" t="s">
        <v>22</v>
      </c>
      <c r="BM115" s="13" t="s">
        <v>835</v>
      </c>
    </row>
    <row r="116" spans="2:65" s="1" customFormat="1" ht="16.5" customHeight="1">
      <c r="B116" s="30"/>
      <c r="C116" s="185" t="s">
        <v>7</v>
      </c>
      <c r="D116" s="185" t="s">
        <v>172</v>
      </c>
      <c r="E116" s="186" t="s">
        <v>468</v>
      </c>
      <c r="F116" s="187" t="s">
        <v>469</v>
      </c>
      <c r="G116" s="188" t="s">
        <v>159</v>
      </c>
      <c r="H116" s="189">
        <v>1</v>
      </c>
      <c r="I116" s="190"/>
      <c r="J116" s="191">
        <f t="shared" si="0"/>
        <v>0</v>
      </c>
      <c r="K116" s="187" t="s">
        <v>147</v>
      </c>
      <c r="L116" s="192"/>
      <c r="M116" s="193" t="s">
        <v>20</v>
      </c>
      <c r="N116" s="194" t="s">
        <v>45</v>
      </c>
      <c r="O116" s="56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13" t="s">
        <v>207</v>
      </c>
      <c r="AT116" s="13" t="s">
        <v>172</v>
      </c>
      <c r="AU116" s="13" t="s">
        <v>22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22</v>
      </c>
      <c r="BK116" s="181">
        <f t="shared" si="9"/>
        <v>0</v>
      </c>
      <c r="BL116" s="13" t="s">
        <v>207</v>
      </c>
      <c r="BM116" s="13" t="s">
        <v>836</v>
      </c>
    </row>
    <row r="117" spans="2:65" s="1" customFormat="1" ht="22.5" customHeight="1">
      <c r="B117" s="30"/>
      <c r="C117" s="170" t="s">
        <v>236</v>
      </c>
      <c r="D117" s="170" t="s">
        <v>143</v>
      </c>
      <c r="E117" s="171" t="s">
        <v>472</v>
      </c>
      <c r="F117" s="172" t="s">
        <v>473</v>
      </c>
      <c r="G117" s="173" t="s">
        <v>159</v>
      </c>
      <c r="H117" s="174">
        <v>1</v>
      </c>
      <c r="I117" s="175"/>
      <c r="J117" s="176">
        <f t="shared" si="0"/>
        <v>0</v>
      </c>
      <c r="K117" s="172" t="s">
        <v>147</v>
      </c>
      <c r="L117" s="34"/>
      <c r="M117" s="177" t="s">
        <v>20</v>
      </c>
      <c r="N117" s="178" t="s">
        <v>45</v>
      </c>
      <c r="O117" s="56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13" t="s">
        <v>22</v>
      </c>
      <c r="AT117" s="13" t="s">
        <v>143</v>
      </c>
      <c r="AU117" s="13" t="s">
        <v>22</v>
      </c>
      <c r="AY117" s="13" t="s">
        <v>142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22</v>
      </c>
      <c r="BK117" s="181">
        <f t="shared" si="9"/>
        <v>0</v>
      </c>
      <c r="BL117" s="13" t="s">
        <v>22</v>
      </c>
      <c r="BM117" s="13" t="s">
        <v>837</v>
      </c>
    </row>
    <row r="118" spans="2:65" s="1" customFormat="1" ht="16.5" customHeight="1">
      <c r="B118" s="30"/>
      <c r="C118" s="185" t="s">
        <v>240</v>
      </c>
      <c r="D118" s="185" t="s">
        <v>172</v>
      </c>
      <c r="E118" s="186" t="s">
        <v>476</v>
      </c>
      <c r="F118" s="187" t="s">
        <v>477</v>
      </c>
      <c r="G118" s="188" t="s">
        <v>159</v>
      </c>
      <c r="H118" s="189">
        <v>1</v>
      </c>
      <c r="I118" s="190"/>
      <c r="J118" s="191">
        <f t="shared" si="0"/>
        <v>0</v>
      </c>
      <c r="K118" s="187" t="s">
        <v>147</v>
      </c>
      <c r="L118" s="192"/>
      <c r="M118" s="193" t="s">
        <v>20</v>
      </c>
      <c r="N118" s="194" t="s">
        <v>45</v>
      </c>
      <c r="O118" s="56"/>
      <c r="P118" s="179">
        <f t="shared" si="1"/>
        <v>0</v>
      </c>
      <c r="Q118" s="179">
        <v>0</v>
      </c>
      <c r="R118" s="179">
        <f t="shared" si="2"/>
        <v>0</v>
      </c>
      <c r="S118" s="179">
        <v>0</v>
      </c>
      <c r="T118" s="180">
        <f t="shared" si="3"/>
        <v>0</v>
      </c>
      <c r="AR118" s="13" t="s">
        <v>207</v>
      </c>
      <c r="AT118" s="13" t="s">
        <v>172</v>
      </c>
      <c r="AU118" s="13" t="s">
        <v>22</v>
      </c>
      <c r="AY118" s="13" t="s">
        <v>142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13" t="s">
        <v>22</v>
      </c>
      <c r="BK118" s="181">
        <f t="shared" si="9"/>
        <v>0</v>
      </c>
      <c r="BL118" s="13" t="s">
        <v>207</v>
      </c>
      <c r="BM118" s="13" t="s">
        <v>838</v>
      </c>
    </row>
    <row r="119" spans="2:65" s="1" customFormat="1" ht="22.5" customHeight="1">
      <c r="B119" s="30"/>
      <c r="C119" s="170" t="s">
        <v>217</v>
      </c>
      <c r="D119" s="170" t="s">
        <v>143</v>
      </c>
      <c r="E119" s="171" t="s">
        <v>775</v>
      </c>
      <c r="F119" s="172" t="s">
        <v>776</v>
      </c>
      <c r="G119" s="173" t="s">
        <v>159</v>
      </c>
      <c r="H119" s="174">
        <v>3</v>
      </c>
      <c r="I119" s="175"/>
      <c r="J119" s="176">
        <f t="shared" si="0"/>
        <v>0</v>
      </c>
      <c r="K119" s="172" t="s">
        <v>364</v>
      </c>
      <c r="L119" s="34"/>
      <c r="M119" s="177" t="s">
        <v>20</v>
      </c>
      <c r="N119" s="178" t="s">
        <v>45</v>
      </c>
      <c r="O119" s="56"/>
      <c r="P119" s="179">
        <f t="shared" si="1"/>
        <v>0</v>
      </c>
      <c r="Q119" s="179">
        <v>0</v>
      </c>
      <c r="R119" s="179">
        <f t="shared" si="2"/>
        <v>0</v>
      </c>
      <c r="S119" s="179">
        <v>0</v>
      </c>
      <c r="T119" s="180">
        <f t="shared" si="3"/>
        <v>0</v>
      </c>
      <c r="AR119" s="13" t="s">
        <v>22</v>
      </c>
      <c r="AT119" s="13" t="s">
        <v>143</v>
      </c>
      <c r="AU119" s="13" t="s">
        <v>22</v>
      </c>
      <c r="AY119" s="13" t="s">
        <v>142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13" t="s">
        <v>22</v>
      </c>
      <c r="BK119" s="181">
        <f t="shared" si="9"/>
        <v>0</v>
      </c>
      <c r="BL119" s="13" t="s">
        <v>22</v>
      </c>
      <c r="BM119" s="13" t="s">
        <v>839</v>
      </c>
    </row>
    <row r="120" spans="2:65" s="1" customFormat="1" ht="16.5" customHeight="1">
      <c r="B120" s="30"/>
      <c r="C120" s="170" t="s">
        <v>244</v>
      </c>
      <c r="D120" s="170" t="s">
        <v>143</v>
      </c>
      <c r="E120" s="171" t="s">
        <v>492</v>
      </c>
      <c r="F120" s="172" t="s">
        <v>493</v>
      </c>
      <c r="G120" s="173" t="s">
        <v>159</v>
      </c>
      <c r="H120" s="174">
        <v>8</v>
      </c>
      <c r="I120" s="175"/>
      <c r="J120" s="176">
        <f t="shared" si="0"/>
        <v>0</v>
      </c>
      <c r="K120" s="172" t="s">
        <v>20</v>
      </c>
      <c r="L120" s="34"/>
      <c r="M120" s="177" t="s">
        <v>20</v>
      </c>
      <c r="N120" s="178" t="s">
        <v>45</v>
      </c>
      <c r="O120" s="56"/>
      <c r="P120" s="179">
        <f t="shared" si="1"/>
        <v>0</v>
      </c>
      <c r="Q120" s="179">
        <v>0</v>
      </c>
      <c r="R120" s="179">
        <f t="shared" si="2"/>
        <v>0</v>
      </c>
      <c r="S120" s="179">
        <v>0</v>
      </c>
      <c r="T120" s="180">
        <f t="shared" si="3"/>
        <v>0</v>
      </c>
      <c r="AR120" s="13" t="s">
        <v>22</v>
      </c>
      <c r="AT120" s="13" t="s">
        <v>143</v>
      </c>
      <c r="AU120" s="13" t="s">
        <v>22</v>
      </c>
      <c r="AY120" s="13" t="s">
        <v>142</v>
      </c>
      <c r="BE120" s="181">
        <f t="shared" si="4"/>
        <v>0</v>
      </c>
      <c r="BF120" s="181">
        <f t="shared" si="5"/>
        <v>0</v>
      </c>
      <c r="BG120" s="181">
        <f t="shared" si="6"/>
        <v>0</v>
      </c>
      <c r="BH120" s="181">
        <f t="shared" si="7"/>
        <v>0</v>
      </c>
      <c r="BI120" s="181">
        <f t="shared" si="8"/>
        <v>0</v>
      </c>
      <c r="BJ120" s="13" t="s">
        <v>22</v>
      </c>
      <c r="BK120" s="181">
        <f t="shared" si="9"/>
        <v>0</v>
      </c>
      <c r="BL120" s="13" t="s">
        <v>22</v>
      </c>
      <c r="BM120" s="13" t="s">
        <v>840</v>
      </c>
    </row>
    <row r="121" spans="2:65" s="1" customFormat="1" ht="16.5" customHeight="1">
      <c r="B121" s="30"/>
      <c r="C121" s="185" t="s">
        <v>248</v>
      </c>
      <c r="D121" s="185" t="s">
        <v>172</v>
      </c>
      <c r="E121" s="186" t="s">
        <v>496</v>
      </c>
      <c r="F121" s="187" t="s">
        <v>497</v>
      </c>
      <c r="G121" s="188" t="s">
        <v>159</v>
      </c>
      <c r="H121" s="189">
        <v>8</v>
      </c>
      <c r="I121" s="190"/>
      <c r="J121" s="191">
        <f t="shared" si="0"/>
        <v>0</v>
      </c>
      <c r="K121" s="187" t="s">
        <v>20</v>
      </c>
      <c r="L121" s="192"/>
      <c r="M121" s="193" t="s">
        <v>20</v>
      </c>
      <c r="N121" s="194" t="s">
        <v>45</v>
      </c>
      <c r="O121" s="56"/>
      <c r="P121" s="179">
        <f t="shared" si="1"/>
        <v>0</v>
      </c>
      <c r="Q121" s="179">
        <v>0</v>
      </c>
      <c r="R121" s="179">
        <f t="shared" si="2"/>
        <v>0</v>
      </c>
      <c r="S121" s="179">
        <v>0</v>
      </c>
      <c r="T121" s="180">
        <f t="shared" si="3"/>
        <v>0</v>
      </c>
      <c r="AR121" s="13" t="s">
        <v>207</v>
      </c>
      <c r="AT121" s="13" t="s">
        <v>172</v>
      </c>
      <c r="AU121" s="13" t="s">
        <v>22</v>
      </c>
      <c r="AY121" s="13" t="s">
        <v>142</v>
      </c>
      <c r="BE121" s="181">
        <f t="shared" si="4"/>
        <v>0</v>
      </c>
      <c r="BF121" s="181">
        <f t="shared" si="5"/>
        <v>0</v>
      </c>
      <c r="BG121" s="181">
        <f t="shared" si="6"/>
        <v>0</v>
      </c>
      <c r="BH121" s="181">
        <f t="shared" si="7"/>
        <v>0</v>
      </c>
      <c r="BI121" s="181">
        <f t="shared" si="8"/>
        <v>0</v>
      </c>
      <c r="BJ121" s="13" t="s">
        <v>22</v>
      </c>
      <c r="BK121" s="181">
        <f t="shared" si="9"/>
        <v>0</v>
      </c>
      <c r="BL121" s="13" t="s">
        <v>207</v>
      </c>
      <c r="BM121" s="13" t="s">
        <v>841</v>
      </c>
    </row>
    <row r="122" spans="2:65" s="1" customFormat="1" ht="16.5" customHeight="1">
      <c r="B122" s="30"/>
      <c r="C122" s="170" t="s">
        <v>252</v>
      </c>
      <c r="D122" s="170" t="s">
        <v>143</v>
      </c>
      <c r="E122" s="171" t="s">
        <v>500</v>
      </c>
      <c r="F122" s="172" t="s">
        <v>501</v>
      </c>
      <c r="G122" s="173" t="s">
        <v>159</v>
      </c>
      <c r="H122" s="174">
        <v>10</v>
      </c>
      <c r="I122" s="175"/>
      <c r="J122" s="176">
        <f t="shared" si="0"/>
        <v>0</v>
      </c>
      <c r="K122" s="172" t="s">
        <v>20</v>
      </c>
      <c r="L122" s="34"/>
      <c r="M122" s="177" t="s">
        <v>20</v>
      </c>
      <c r="N122" s="178" t="s">
        <v>45</v>
      </c>
      <c r="O122" s="56"/>
      <c r="P122" s="179">
        <f t="shared" si="1"/>
        <v>0</v>
      </c>
      <c r="Q122" s="179">
        <v>0</v>
      </c>
      <c r="R122" s="179">
        <f t="shared" si="2"/>
        <v>0</v>
      </c>
      <c r="S122" s="179">
        <v>0</v>
      </c>
      <c r="T122" s="180">
        <f t="shared" si="3"/>
        <v>0</v>
      </c>
      <c r="AR122" s="13" t="s">
        <v>22</v>
      </c>
      <c r="AT122" s="13" t="s">
        <v>143</v>
      </c>
      <c r="AU122" s="13" t="s">
        <v>22</v>
      </c>
      <c r="AY122" s="13" t="s">
        <v>142</v>
      </c>
      <c r="BE122" s="181">
        <f t="shared" si="4"/>
        <v>0</v>
      </c>
      <c r="BF122" s="181">
        <f t="shared" si="5"/>
        <v>0</v>
      </c>
      <c r="BG122" s="181">
        <f t="shared" si="6"/>
        <v>0</v>
      </c>
      <c r="BH122" s="181">
        <f t="shared" si="7"/>
        <v>0</v>
      </c>
      <c r="BI122" s="181">
        <f t="shared" si="8"/>
        <v>0</v>
      </c>
      <c r="BJ122" s="13" t="s">
        <v>22</v>
      </c>
      <c r="BK122" s="181">
        <f t="shared" si="9"/>
        <v>0</v>
      </c>
      <c r="BL122" s="13" t="s">
        <v>22</v>
      </c>
      <c r="BM122" s="13" t="s">
        <v>842</v>
      </c>
    </row>
    <row r="123" spans="2:65" s="1" customFormat="1" ht="16.5" customHeight="1">
      <c r="B123" s="30"/>
      <c r="C123" s="185" t="s">
        <v>256</v>
      </c>
      <c r="D123" s="185" t="s">
        <v>172</v>
      </c>
      <c r="E123" s="186" t="s">
        <v>504</v>
      </c>
      <c r="F123" s="187" t="s">
        <v>505</v>
      </c>
      <c r="G123" s="188" t="s">
        <v>159</v>
      </c>
      <c r="H123" s="189">
        <v>10</v>
      </c>
      <c r="I123" s="190"/>
      <c r="J123" s="191">
        <f t="shared" si="0"/>
        <v>0</v>
      </c>
      <c r="K123" s="187" t="s">
        <v>147</v>
      </c>
      <c r="L123" s="192"/>
      <c r="M123" s="193" t="s">
        <v>20</v>
      </c>
      <c r="N123" s="194" t="s">
        <v>45</v>
      </c>
      <c r="O123" s="56"/>
      <c r="P123" s="179">
        <f t="shared" si="1"/>
        <v>0</v>
      </c>
      <c r="Q123" s="179">
        <v>0</v>
      </c>
      <c r="R123" s="179">
        <f t="shared" si="2"/>
        <v>0</v>
      </c>
      <c r="S123" s="179">
        <v>0</v>
      </c>
      <c r="T123" s="180">
        <f t="shared" si="3"/>
        <v>0</v>
      </c>
      <c r="AR123" s="13" t="s">
        <v>207</v>
      </c>
      <c r="AT123" s="13" t="s">
        <v>172</v>
      </c>
      <c r="AU123" s="13" t="s">
        <v>22</v>
      </c>
      <c r="AY123" s="13" t="s">
        <v>142</v>
      </c>
      <c r="BE123" s="181">
        <f t="shared" si="4"/>
        <v>0</v>
      </c>
      <c r="BF123" s="181">
        <f t="shared" si="5"/>
        <v>0</v>
      </c>
      <c r="BG123" s="181">
        <f t="shared" si="6"/>
        <v>0</v>
      </c>
      <c r="BH123" s="181">
        <f t="shared" si="7"/>
        <v>0</v>
      </c>
      <c r="BI123" s="181">
        <f t="shared" si="8"/>
        <v>0</v>
      </c>
      <c r="BJ123" s="13" t="s">
        <v>22</v>
      </c>
      <c r="BK123" s="181">
        <f t="shared" si="9"/>
        <v>0</v>
      </c>
      <c r="BL123" s="13" t="s">
        <v>207</v>
      </c>
      <c r="BM123" s="13" t="s">
        <v>843</v>
      </c>
    </row>
    <row r="124" spans="2:65" s="1" customFormat="1" ht="22.5" customHeight="1">
      <c r="B124" s="30"/>
      <c r="C124" s="170" t="s">
        <v>26</v>
      </c>
      <c r="D124" s="170" t="s">
        <v>143</v>
      </c>
      <c r="E124" s="171" t="s">
        <v>844</v>
      </c>
      <c r="F124" s="172" t="s">
        <v>845</v>
      </c>
      <c r="G124" s="173" t="s">
        <v>159</v>
      </c>
      <c r="H124" s="174">
        <v>1</v>
      </c>
      <c r="I124" s="175"/>
      <c r="J124" s="176">
        <f t="shared" si="0"/>
        <v>0</v>
      </c>
      <c r="K124" s="172" t="s">
        <v>364</v>
      </c>
      <c r="L124" s="34"/>
      <c r="M124" s="177" t="s">
        <v>20</v>
      </c>
      <c r="N124" s="178" t="s">
        <v>45</v>
      </c>
      <c r="O124" s="56"/>
      <c r="P124" s="179">
        <f t="shared" si="1"/>
        <v>0</v>
      </c>
      <c r="Q124" s="179">
        <v>0</v>
      </c>
      <c r="R124" s="179">
        <f t="shared" si="2"/>
        <v>0</v>
      </c>
      <c r="S124" s="179">
        <v>0</v>
      </c>
      <c r="T124" s="180">
        <f t="shared" si="3"/>
        <v>0</v>
      </c>
      <c r="AR124" s="13" t="s">
        <v>22</v>
      </c>
      <c r="AT124" s="13" t="s">
        <v>143</v>
      </c>
      <c r="AU124" s="13" t="s">
        <v>22</v>
      </c>
      <c r="AY124" s="13" t="s">
        <v>142</v>
      </c>
      <c r="BE124" s="181">
        <f t="shared" si="4"/>
        <v>0</v>
      </c>
      <c r="BF124" s="181">
        <f t="shared" si="5"/>
        <v>0</v>
      </c>
      <c r="BG124" s="181">
        <f t="shared" si="6"/>
        <v>0</v>
      </c>
      <c r="BH124" s="181">
        <f t="shared" si="7"/>
        <v>0</v>
      </c>
      <c r="BI124" s="181">
        <f t="shared" si="8"/>
        <v>0</v>
      </c>
      <c r="BJ124" s="13" t="s">
        <v>22</v>
      </c>
      <c r="BK124" s="181">
        <f t="shared" si="9"/>
        <v>0</v>
      </c>
      <c r="BL124" s="13" t="s">
        <v>22</v>
      </c>
      <c r="BM124" s="13" t="s">
        <v>846</v>
      </c>
    </row>
    <row r="125" spans="2:65" s="1" customFormat="1" ht="22.5" customHeight="1">
      <c r="B125" s="30"/>
      <c r="C125" s="185" t="s">
        <v>185</v>
      </c>
      <c r="D125" s="185" t="s">
        <v>172</v>
      </c>
      <c r="E125" s="186" t="s">
        <v>847</v>
      </c>
      <c r="F125" s="187" t="s">
        <v>848</v>
      </c>
      <c r="G125" s="188" t="s">
        <v>159</v>
      </c>
      <c r="H125" s="189">
        <v>1</v>
      </c>
      <c r="I125" s="190"/>
      <c r="J125" s="191">
        <f t="shared" si="0"/>
        <v>0</v>
      </c>
      <c r="K125" s="187" t="s">
        <v>364</v>
      </c>
      <c r="L125" s="192"/>
      <c r="M125" s="193" t="s">
        <v>20</v>
      </c>
      <c r="N125" s="194" t="s">
        <v>45</v>
      </c>
      <c r="O125" s="56"/>
      <c r="P125" s="179">
        <f t="shared" si="1"/>
        <v>0</v>
      </c>
      <c r="Q125" s="179">
        <v>0</v>
      </c>
      <c r="R125" s="179">
        <f t="shared" si="2"/>
        <v>0</v>
      </c>
      <c r="S125" s="179">
        <v>0</v>
      </c>
      <c r="T125" s="180">
        <f t="shared" si="3"/>
        <v>0</v>
      </c>
      <c r="AR125" s="13" t="s">
        <v>207</v>
      </c>
      <c r="AT125" s="13" t="s">
        <v>172</v>
      </c>
      <c r="AU125" s="13" t="s">
        <v>22</v>
      </c>
      <c r="AY125" s="13" t="s">
        <v>142</v>
      </c>
      <c r="BE125" s="181">
        <f t="shared" si="4"/>
        <v>0</v>
      </c>
      <c r="BF125" s="181">
        <f t="shared" si="5"/>
        <v>0</v>
      </c>
      <c r="BG125" s="181">
        <f t="shared" si="6"/>
        <v>0</v>
      </c>
      <c r="BH125" s="181">
        <f t="shared" si="7"/>
        <v>0</v>
      </c>
      <c r="BI125" s="181">
        <f t="shared" si="8"/>
        <v>0</v>
      </c>
      <c r="BJ125" s="13" t="s">
        <v>22</v>
      </c>
      <c r="BK125" s="181">
        <f t="shared" si="9"/>
        <v>0</v>
      </c>
      <c r="BL125" s="13" t="s">
        <v>207</v>
      </c>
      <c r="BM125" s="13" t="s">
        <v>849</v>
      </c>
    </row>
    <row r="126" spans="2:65" s="1" customFormat="1" ht="16.5" customHeight="1">
      <c r="B126" s="30"/>
      <c r="C126" s="170" t="s">
        <v>260</v>
      </c>
      <c r="D126" s="170" t="s">
        <v>143</v>
      </c>
      <c r="E126" s="171" t="s">
        <v>508</v>
      </c>
      <c r="F126" s="172" t="s">
        <v>509</v>
      </c>
      <c r="G126" s="173" t="s">
        <v>159</v>
      </c>
      <c r="H126" s="174">
        <v>1000</v>
      </c>
      <c r="I126" s="175"/>
      <c r="J126" s="176">
        <f t="shared" si="0"/>
        <v>0</v>
      </c>
      <c r="K126" s="172" t="s">
        <v>20</v>
      </c>
      <c r="L126" s="34"/>
      <c r="M126" s="177" t="s">
        <v>20</v>
      </c>
      <c r="N126" s="178" t="s">
        <v>45</v>
      </c>
      <c r="O126" s="56"/>
      <c r="P126" s="179">
        <f t="shared" si="1"/>
        <v>0</v>
      </c>
      <c r="Q126" s="179">
        <v>0</v>
      </c>
      <c r="R126" s="179">
        <f t="shared" si="2"/>
        <v>0</v>
      </c>
      <c r="S126" s="179">
        <v>0</v>
      </c>
      <c r="T126" s="180">
        <f t="shared" si="3"/>
        <v>0</v>
      </c>
      <c r="AR126" s="13" t="s">
        <v>22</v>
      </c>
      <c r="AT126" s="13" t="s">
        <v>143</v>
      </c>
      <c r="AU126" s="13" t="s">
        <v>22</v>
      </c>
      <c r="AY126" s="13" t="s">
        <v>142</v>
      </c>
      <c r="BE126" s="181">
        <f t="shared" si="4"/>
        <v>0</v>
      </c>
      <c r="BF126" s="181">
        <f t="shared" si="5"/>
        <v>0</v>
      </c>
      <c r="BG126" s="181">
        <f t="shared" si="6"/>
        <v>0</v>
      </c>
      <c r="BH126" s="181">
        <f t="shared" si="7"/>
        <v>0</v>
      </c>
      <c r="BI126" s="181">
        <f t="shared" si="8"/>
        <v>0</v>
      </c>
      <c r="BJ126" s="13" t="s">
        <v>22</v>
      </c>
      <c r="BK126" s="181">
        <f t="shared" si="9"/>
        <v>0</v>
      </c>
      <c r="BL126" s="13" t="s">
        <v>22</v>
      </c>
      <c r="BM126" s="13" t="s">
        <v>850</v>
      </c>
    </row>
    <row r="127" spans="2:65" s="1" customFormat="1" ht="16.5" customHeight="1">
      <c r="B127" s="30"/>
      <c r="C127" s="170" t="s">
        <v>264</v>
      </c>
      <c r="D127" s="170" t="s">
        <v>143</v>
      </c>
      <c r="E127" s="171" t="s">
        <v>516</v>
      </c>
      <c r="F127" s="172" t="s">
        <v>517</v>
      </c>
      <c r="G127" s="173" t="s">
        <v>159</v>
      </c>
      <c r="H127" s="174">
        <v>2</v>
      </c>
      <c r="I127" s="175"/>
      <c r="J127" s="176">
        <f t="shared" si="0"/>
        <v>0</v>
      </c>
      <c r="K127" s="172" t="s">
        <v>147</v>
      </c>
      <c r="L127" s="34"/>
      <c r="M127" s="177" t="s">
        <v>20</v>
      </c>
      <c r="N127" s="178" t="s">
        <v>45</v>
      </c>
      <c r="O127" s="56"/>
      <c r="P127" s="179">
        <f t="shared" si="1"/>
        <v>0</v>
      </c>
      <c r="Q127" s="179">
        <v>0</v>
      </c>
      <c r="R127" s="179">
        <f t="shared" si="2"/>
        <v>0</v>
      </c>
      <c r="S127" s="179">
        <v>0</v>
      </c>
      <c r="T127" s="180">
        <f t="shared" si="3"/>
        <v>0</v>
      </c>
      <c r="AR127" s="13" t="s">
        <v>22</v>
      </c>
      <c r="AT127" s="13" t="s">
        <v>143</v>
      </c>
      <c r="AU127" s="13" t="s">
        <v>22</v>
      </c>
      <c r="AY127" s="13" t="s">
        <v>142</v>
      </c>
      <c r="BE127" s="181">
        <f t="shared" si="4"/>
        <v>0</v>
      </c>
      <c r="BF127" s="181">
        <f t="shared" si="5"/>
        <v>0</v>
      </c>
      <c r="BG127" s="181">
        <f t="shared" si="6"/>
        <v>0</v>
      </c>
      <c r="BH127" s="181">
        <f t="shared" si="7"/>
        <v>0</v>
      </c>
      <c r="BI127" s="181">
        <f t="shared" si="8"/>
        <v>0</v>
      </c>
      <c r="BJ127" s="13" t="s">
        <v>22</v>
      </c>
      <c r="BK127" s="181">
        <f t="shared" si="9"/>
        <v>0</v>
      </c>
      <c r="BL127" s="13" t="s">
        <v>22</v>
      </c>
      <c r="BM127" s="13" t="s">
        <v>851</v>
      </c>
    </row>
    <row r="128" spans="2:65" s="1" customFormat="1" ht="22.5" customHeight="1">
      <c r="B128" s="30"/>
      <c r="C128" s="170" t="s">
        <v>167</v>
      </c>
      <c r="D128" s="170" t="s">
        <v>143</v>
      </c>
      <c r="E128" s="171" t="s">
        <v>739</v>
      </c>
      <c r="F128" s="172" t="s">
        <v>740</v>
      </c>
      <c r="G128" s="173" t="s">
        <v>159</v>
      </c>
      <c r="H128" s="174">
        <v>60</v>
      </c>
      <c r="I128" s="175"/>
      <c r="J128" s="176">
        <f t="shared" si="0"/>
        <v>0</v>
      </c>
      <c r="K128" s="172" t="s">
        <v>364</v>
      </c>
      <c r="L128" s="34"/>
      <c r="M128" s="177" t="s">
        <v>20</v>
      </c>
      <c r="N128" s="178" t="s">
        <v>45</v>
      </c>
      <c r="O128" s="56"/>
      <c r="P128" s="179">
        <f t="shared" si="1"/>
        <v>0</v>
      </c>
      <c r="Q128" s="179">
        <v>0</v>
      </c>
      <c r="R128" s="179">
        <f t="shared" si="2"/>
        <v>0</v>
      </c>
      <c r="S128" s="179">
        <v>0</v>
      </c>
      <c r="T128" s="180">
        <f t="shared" si="3"/>
        <v>0</v>
      </c>
      <c r="AR128" s="13" t="s">
        <v>22</v>
      </c>
      <c r="AT128" s="13" t="s">
        <v>143</v>
      </c>
      <c r="AU128" s="13" t="s">
        <v>22</v>
      </c>
      <c r="AY128" s="13" t="s">
        <v>142</v>
      </c>
      <c r="BE128" s="181">
        <f t="shared" si="4"/>
        <v>0</v>
      </c>
      <c r="BF128" s="181">
        <f t="shared" si="5"/>
        <v>0</v>
      </c>
      <c r="BG128" s="181">
        <f t="shared" si="6"/>
        <v>0</v>
      </c>
      <c r="BH128" s="181">
        <f t="shared" si="7"/>
        <v>0</v>
      </c>
      <c r="BI128" s="181">
        <f t="shared" si="8"/>
        <v>0</v>
      </c>
      <c r="BJ128" s="13" t="s">
        <v>22</v>
      </c>
      <c r="BK128" s="181">
        <f t="shared" si="9"/>
        <v>0</v>
      </c>
      <c r="BL128" s="13" t="s">
        <v>22</v>
      </c>
      <c r="BM128" s="13" t="s">
        <v>852</v>
      </c>
    </row>
    <row r="129" spans="2:65" s="1" customFormat="1" ht="16.5" customHeight="1">
      <c r="B129" s="30"/>
      <c r="C129" s="170" t="s">
        <v>268</v>
      </c>
      <c r="D129" s="170" t="s">
        <v>143</v>
      </c>
      <c r="E129" s="171" t="s">
        <v>742</v>
      </c>
      <c r="F129" s="172" t="s">
        <v>743</v>
      </c>
      <c r="G129" s="173" t="s">
        <v>159</v>
      </c>
      <c r="H129" s="174">
        <v>2</v>
      </c>
      <c r="I129" s="175"/>
      <c r="J129" s="176">
        <f t="shared" si="0"/>
        <v>0</v>
      </c>
      <c r="K129" s="172" t="s">
        <v>147</v>
      </c>
      <c r="L129" s="34"/>
      <c r="M129" s="177" t="s">
        <v>20</v>
      </c>
      <c r="N129" s="178" t="s">
        <v>45</v>
      </c>
      <c r="O129" s="56"/>
      <c r="P129" s="179">
        <f t="shared" si="1"/>
        <v>0</v>
      </c>
      <c r="Q129" s="179">
        <v>0</v>
      </c>
      <c r="R129" s="179">
        <f t="shared" si="2"/>
        <v>0</v>
      </c>
      <c r="S129" s="179">
        <v>0</v>
      </c>
      <c r="T129" s="180">
        <f t="shared" si="3"/>
        <v>0</v>
      </c>
      <c r="AR129" s="13" t="s">
        <v>22</v>
      </c>
      <c r="AT129" s="13" t="s">
        <v>143</v>
      </c>
      <c r="AU129" s="13" t="s">
        <v>22</v>
      </c>
      <c r="AY129" s="13" t="s">
        <v>142</v>
      </c>
      <c r="BE129" s="181">
        <f t="shared" si="4"/>
        <v>0</v>
      </c>
      <c r="BF129" s="181">
        <f t="shared" si="5"/>
        <v>0</v>
      </c>
      <c r="BG129" s="181">
        <f t="shared" si="6"/>
        <v>0</v>
      </c>
      <c r="BH129" s="181">
        <f t="shared" si="7"/>
        <v>0</v>
      </c>
      <c r="BI129" s="181">
        <f t="shared" si="8"/>
        <v>0</v>
      </c>
      <c r="BJ129" s="13" t="s">
        <v>22</v>
      </c>
      <c r="BK129" s="181">
        <f t="shared" si="9"/>
        <v>0</v>
      </c>
      <c r="BL129" s="13" t="s">
        <v>22</v>
      </c>
      <c r="BM129" s="13" t="s">
        <v>853</v>
      </c>
    </row>
    <row r="130" spans="2:65" s="1" customFormat="1" ht="16.5" customHeight="1">
      <c r="B130" s="30"/>
      <c r="C130" s="185" t="s">
        <v>272</v>
      </c>
      <c r="D130" s="185" t="s">
        <v>172</v>
      </c>
      <c r="E130" s="186" t="s">
        <v>745</v>
      </c>
      <c r="F130" s="187" t="s">
        <v>746</v>
      </c>
      <c r="G130" s="188" t="s">
        <v>159</v>
      </c>
      <c r="H130" s="189">
        <v>2</v>
      </c>
      <c r="I130" s="190"/>
      <c r="J130" s="191">
        <f t="shared" si="0"/>
        <v>0</v>
      </c>
      <c r="K130" s="187" t="s">
        <v>147</v>
      </c>
      <c r="L130" s="192"/>
      <c r="M130" s="193" t="s">
        <v>20</v>
      </c>
      <c r="N130" s="194" t="s">
        <v>45</v>
      </c>
      <c r="O130" s="56"/>
      <c r="P130" s="179">
        <f t="shared" si="1"/>
        <v>0</v>
      </c>
      <c r="Q130" s="179">
        <v>0</v>
      </c>
      <c r="R130" s="179">
        <f t="shared" si="2"/>
        <v>0</v>
      </c>
      <c r="S130" s="179">
        <v>0</v>
      </c>
      <c r="T130" s="180">
        <f t="shared" si="3"/>
        <v>0</v>
      </c>
      <c r="AR130" s="13" t="s">
        <v>207</v>
      </c>
      <c r="AT130" s="13" t="s">
        <v>172</v>
      </c>
      <c r="AU130" s="13" t="s">
        <v>22</v>
      </c>
      <c r="AY130" s="13" t="s">
        <v>142</v>
      </c>
      <c r="BE130" s="181">
        <f t="shared" si="4"/>
        <v>0</v>
      </c>
      <c r="BF130" s="181">
        <f t="shared" si="5"/>
        <v>0</v>
      </c>
      <c r="BG130" s="181">
        <f t="shared" si="6"/>
        <v>0</v>
      </c>
      <c r="BH130" s="181">
        <f t="shared" si="7"/>
        <v>0</v>
      </c>
      <c r="BI130" s="181">
        <f t="shared" si="8"/>
        <v>0</v>
      </c>
      <c r="BJ130" s="13" t="s">
        <v>22</v>
      </c>
      <c r="BK130" s="181">
        <f t="shared" si="9"/>
        <v>0</v>
      </c>
      <c r="BL130" s="13" t="s">
        <v>207</v>
      </c>
      <c r="BM130" s="13" t="s">
        <v>854</v>
      </c>
    </row>
    <row r="131" spans="2:65" s="1" customFormat="1" ht="16.5" customHeight="1">
      <c r="B131" s="30"/>
      <c r="C131" s="170" t="s">
        <v>276</v>
      </c>
      <c r="D131" s="170" t="s">
        <v>143</v>
      </c>
      <c r="E131" s="171" t="s">
        <v>579</v>
      </c>
      <c r="F131" s="172" t="s">
        <v>580</v>
      </c>
      <c r="G131" s="173" t="s">
        <v>159</v>
      </c>
      <c r="H131" s="174">
        <v>40</v>
      </c>
      <c r="I131" s="175"/>
      <c r="J131" s="176">
        <f t="shared" si="0"/>
        <v>0</v>
      </c>
      <c r="K131" s="172" t="s">
        <v>147</v>
      </c>
      <c r="L131" s="34"/>
      <c r="M131" s="177" t="s">
        <v>20</v>
      </c>
      <c r="N131" s="178" t="s">
        <v>45</v>
      </c>
      <c r="O131" s="56"/>
      <c r="P131" s="179">
        <f t="shared" si="1"/>
        <v>0</v>
      </c>
      <c r="Q131" s="179">
        <v>0</v>
      </c>
      <c r="R131" s="179">
        <f t="shared" si="2"/>
        <v>0</v>
      </c>
      <c r="S131" s="179">
        <v>0</v>
      </c>
      <c r="T131" s="180">
        <f t="shared" si="3"/>
        <v>0</v>
      </c>
      <c r="AR131" s="13" t="s">
        <v>22</v>
      </c>
      <c r="AT131" s="13" t="s">
        <v>143</v>
      </c>
      <c r="AU131" s="13" t="s">
        <v>22</v>
      </c>
      <c r="AY131" s="13" t="s">
        <v>142</v>
      </c>
      <c r="BE131" s="181">
        <f t="shared" si="4"/>
        <v>0</v>
      </c>
      <c r="BF131" s="181">
        <f t="shared" si="5"/>
        <v>0</v>
      </c>
      <c r="BG131" s="181">
        <f t="shared" si="6"/>
        <v>0</v>
      </c>
      <c r="BH131" s="181">
        <f t="shared" si="7"/>
        <v>0</v>
      </c>
      <c r="BI131" s="181">
        <f t="shared" si="8"/>
        <v>0</v>
      </c>
      <c r="BJ131" s="13" t="s">
        <v>22</v>
      </c>
      <c r="BK131" s="181">
        <f t="shared" si="9"/>
        <v>0</v>
      </c>
      <c r="BL131" s="13" t="s">
        <v>22</v>
      </c>
      <c r="BM131" s="13" t="s">
        <v>855</v>
      </c>
    </row>
    <row r="132" spans="2:65" s="1" customFormat="1" ht="22.5" customHeight="1">
      <c r="B132" s="30"/>
      <c r="C132" s="170" t="s">
        <v>325</v>
      </c>
      <c r="D132" s="170" t="s">
        <v>143</v>
      </c>
      <c r="E132" s="171" t="s">
        <v>856</v>
      </c>
      <c r="F132" s="172" t="s">
        <v>857</v>
      </c>
      <c r="G132" s="173" t="s">
        <v>159</v>
      </c>
      <c r="H132" s="174">
        <v>1</v>
      </c>
      <c r="I132" s="175"/>
      <c r="J132" s="176">
        <f t="shared" si="0"/>
        <v>0</v>
      </c>
      <c r="K132" s="172" t="s">
        <v>364</v>
      </c>
      <c r="L132" s="34"/>
      <c r="M132" s="177" t="s">
        <v>20</v>
      </c>
      <c r="N132" s="178" t="s">
        <v>45</v>
      </c>
      <c r="O132" s="56"/>
      <c r="P132" s="179">
        <f t="shared" si="1"/>
        <v>0</v>
      </c>
      <c r="Q132" s="179">
        <v>0</v>
      </c>
      <c r="R132" s="179">
        <f t="shared" si="2"/>
        <v>0</v>
      </c>
      <c r="S132" s="179">
        <v>0</v>
      </c>
      <c r="T132" s="180">
        <f t="shared" si="3"/>
        <v>0</v>
      </c>
      <c r="AR132" s="13" t="s">
        <v>22</v>
      </c>
      <c r="AT132" s="13" t="s">
        <v>143</v>
      </c>
      <c r="AU132" s="13" t="s">
        <v>22</v>
      </c>
      <c r="AY132" s="13" t="s">
        <v>142</v>
      </c>
      <c r="BE132" s="181">
        <f t="shared" si="4"/>
        <v>0</v>
      </c>
      <c r="BF132" s="181">
        <f t="shared" si="5"/>
        <v>0</v>
      </c>
      <c r="BG132" s="181">
        <f t="shared" si="6"/>
        <v>0</v>
      </c>
      <c r="BH132" s="181">
        <f t="shared" si="7"/>
        <v>0</v>
      </c>
      <c r="BI132" s="181">
        <f t="shared" si="8"/>
        <v>0</v>
      </c>
      <c r="BJ132" s="13" t="s">
        <v>22</v>
      </c>
      <c r="BK132" s="181">
        <f t="shared" si="9"/>
        <v>0</v>
      </c>
      <c r="BL132" s="13" t="s">
        <v>22</v>
      </c>
      <c r="BM132" s="13" t="s">
        <v>858</v>
      </c>
    </row>
    <row r="133" spans="2:65" s="10" customFormat="1" ht="25.95" customHeight="1">
      <c r="B133" s="156"/>
      <c r="C133" s="157"/>
      <c r="D133" s="158" t="s">
        <v>73</v>
      </c>
      <c r="E133" s="159" t="s">
        <v>582</v>
      </c>
      <c r="F133" s="159" t="s">
        <v>583</v>
      </c>
      <c r="G133" s="157"/>
      <c r="H133" s="157"/>
      <c r="I133" s="160"/>
      <c r="J133" s="161">
        <f>BK133</f>
        <v>0</v>
      </c>
      <c r="K133" s="157"/>
      <c r="L133" s="162"/>
      <c r="M133" s="163"/>
      <c r="N133" s="164"/>
      <c r="O133" s="164"/>
      <c r="P133" s="165">
        <f>SUM(P134:P154)</f>
        <v>0</v>
      </c>
      <c r="Q133" s="164"/>
      <c r="R133" s="165">
        <f>SUM(R134:R154)</f>
        <v>0</v>
      </c>
      <c r="S133" s="164"/>
      <c r="T133" s="166">
        <f>SUM(T134:T154)</f>
        <v>0</v>
      </c>
      <c r="AR133" s="167" t="s">
        <v>171</v>
      </c>
      <c r="AT133" s="168" t="s">
        <v>73</v>
      </c>
      <c r="AU133" s="168" t="s">
        <v>74</v>
      </c>
      <c r="AY133" s="167" t="s">
        <v>142</v>
      </c>
      <c r="BK133" s="169">
        <f>SUM(BK134:BK154)</f>
        <v>0</v>
      </c>
    </row>
    <row r="134" spans="2:65" s="1" customFormat="1" ht="22.5" customHeight="1">
      <c r="B134" s="30"/>
      <c r="C134" s="170" t="s">
        <v>353</v>
      </c>
      <c r="D134" s="170" t="s">
        <v>143</v>
      </c>
      <c r="E134" s="171" t="s">
        <v>585</v>
      </c>
      <c r="F134" s="172" t="s">
        <v>586</v>
      </c>
      <c r="G134" s="173" t="s">
        <v>587</v>
      </c>
      <c r="H134" s="174">
        <v>24</v>
      </c>
      <c r="I134" s="175"/>
      <c r="J134" s="176">
        <f t="shared" ref="J134:J154" si="10">ROUND(I134*H134,2)</f>
        <v>0</v>
      </c>
      <c r="K134" s="172" t="s">
        <v>20</v>
      </c>
      <c r="L134" s="34"/>
      <c r="M134" s="177" t="s">
        <v>20</v>
      </c>
      <c r="N134" s="178" t="s">
        <v>45</v>
      </c>
      <c r="O134" s="56"/>
      <c r="P134" s="179">
        <f t="shared" ref="P134:P154" si="11">O134*H134</f>
        <v>0</v>
      </c>
      <c r="Q134" s="179">
        <v>0</v>
      </c>
      <c r="R134" s="179">
        <f t="shared" ref="R134:R154" si="12">Q134*H134</f>
        <v>0</v>
      </c>
      <c r="S134" s="179">
        <v>0</v>
      </c>
      <c r="T134" s="180">
        <f t="shared" ref="T134:T154" si="13">S134*H134</f>
        <v>0</v>
      </c>
      <c r="AR134" s="13" t="s">
        <v>22</v>
      </c>
      <c r="AT134" s="13" t="s">
        <v>143</v>
      </c>
      <c r="AU134" s="13" t="s">
        <v>22</v>
      </c>
      <c r="AY134" s="13" t="s">
        <v>142</v>
      </c>
      <c r="BE134" s="181">
        <f t="shared" ref="BE134:BE154" si="14">IF(N134="základní",J134,0)</f>
        <v>0</v>
      </c>
      <c r="BF134" s="181">
        <f t="shared" ref="BF134:BF154" si="15">IF(N134="snížená",J134,0)</f>
        <v>0</v>
      </c>
      <c r="BG134" s="181">
        <f t="shared" ref="BG134:BG154" si="16">IF(N134="zákl. přenesená",J134,0)</f>
        <v>0</v>
      </c>
      <c r="BH134" s="181">
        <f t="shared" ref="BH134:BH154" si="17">IF(N134="sníž. přenesená",J134,0)</f>
        <v>0</v>
      </c>
      <c r="BI134" s="181">
        <f t="shared" ref="BI134:BI154" si="18">IF(N134="nulová",J134,0)</f>
        <v>0</v>
      </c>
      <c r="BJ134" s="13" t="s">
        <v>22</v>
      </c>
      <c r="BK134" s="181">
        <f t="shared" ref="BK134:BK154" si="19">ROUND(I134*H134,2)</f>
        <v>0</v>
      </c>
      <c r="BL134" s="13" t="s">
        <v>22</v>
      </c>
      <c r="BM134" s="13" t="s">
        <v>859</v>
      </c>
    </row>
    <row r="135" spans="2:65" s="1" customFormat="1" ht="16.5" customHeight="1">
      <c r="B135" s="30"/>
      <c r="C135" s="170" t="s">
        <v>345</v>
      </c>
      <c r="D135" s="170" t="s">
        <v>143</v>
      </c>
      <c r="E135" s="171" t="s">
        <v>590</v>
      </c>
      <c r="F135" s="172" t="s">
        <v>591</v>
      </c>
      <c r="G135" s="173" t="s">
        <v>587</v>
      </c>
      <c r="H135" s="174">
        <v>40</v>
      </c>
      <c r="I135" s="175"/>
      <c r="J135" s="176">
        <f t="shared" si="10"/>
        <v>0</v>
      </c>
      <c r="K135" s="172" t="s">
        <v>20</v>
      </c>
      <c r="L135" s="34"/>
      <c r="M135" s="177" t="s">
        <v>20</v>
      </c>
      <c r="N135" s="178" t="s">
        <v>45</v>
      </c>
      <c r="O135" s="56"/>
      <c r="P135" s="179">
        <f t="shared" si="11"/>
        <v>0</v>
      </c>
      <c r="Q135" s="179">
        <v>0</v>
      </c>
      <c r="R135" s="179">
        <f t="shared" si="12"/>
        <v>0</v>
      </c>
      <c r="S135" s="179">
        <v>0</v>
      </c>
      <c r="T135" s="180">
        <f t="shared" si="13"/>
        <v>0</v>
      </c>
      <c r="AR135" s="13" t="s">
        <v>22</v>
      </c>
      <c r="AT135" s="13" t="s">
        <v>143</v>
      </c>
      <c r="AU135" s="13" t="s">
        <v>22</v>
      </c>
      <c r="AY135" s="13" t="s">
        <v>142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3" t="s">
        <v>22</v>
      </c>
      <c r="BK135" s="181">
        <f t="shared" si="19"/>
        <v>0</v>
      </c>
      <c r="BL135" s="13" t="s">
        <v>22</v>
      </c>
      <c r="BM135" s="13" t="s">
        <v>860</v>
      </c>
    </row>
    <row r="136" spans="2:65" s="1" customFormat="1" ht="22.5" customHeight="1">
      <c r="B136" s="30"/>
      <c r="C136" s="185" t="s">
        <v>349</v>
      </c>
      <c r="D136" s="185" t="s">
        <v>172</v>
      </c>
      <c r="E136" s="186" t="s">
        <v>861</v>
      </c>
      <c r="F136" s="187" t="s">
        <v>862</v>
      </c>
      <c r="G136" s="188" t="s">
        <v>159</v>
      </c>
      <c r="H136" s="189">
        <v>1</v>
      </c>
      <c r="I136" s="190"/>
      <c r="J136" s="191">
        <f t="shared" si="10"/>
        <v>0</v>
      </c>
      <c r="K136" s="187" t="s">
        <v>364</v>
      </c>
      <c r="L136" s="192"/>
      <c r="M136" s="193" t="s">
        <v>20</v>
      </c>
      <c r="N136" s="194" t="s">
        <v>45</v>
      </c>
      <c r="O136" s="56"/>
      <c r="P136" s="179">
        <f t="shared" si="11"/>
        <v>0</v>
      </c>
      <c r="Q136" s="179">
        <v>0</v>
      </c>
      <c r="R136" s="179">
        <f t="shared" si="12"/>
        <v>0</v>
      </c>
      <c r="S136" s="179">
        <v>0</v>
      </c>
      <c r="T136" s="180">
        <f t="shared" si="13"/>
        <v>0</v>
      </c>
      <c r="AR136" s="13" t="s">
        <v>82</v>
      </c>
      <c r="AT136" s="13" t="s">
        <v>172</v>
      </c>
      <c r="AU136" s="13" t="s">
        <v>22</v>
      </c>
      <c r="AY136" s="13" t="s">
        <v>142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3" t="s">
        <v>22</v>
      </c>
      <c r="BK136" s="181">
        <f t="shared" si="19"/>
        <v>0</v>
      </c>
      <c r="BL136" s="13" t="s">
        <v>22</v>
      </c>
      <c r="BM136" s="13" t="s">
        <v>863</v>
      </c>
    </row>
    <row r="137" spans="2:65" s="1" customFormat="1" ht="22.5" customHeight="1">
      <c r="B137" s="30"/>
      <c r="C137" s="185" t="s">
        <v>374</v>
      </c>
      <c r="D137" s="185" t="s">
        <v>172</v>
      </c>
      <c r="E137" s="186" t="s">
        <v>864</v>
      </c>
      <c r="F137" s="187" t="s">
        <v>865</v>
      </c>
      <c r="G137" s="188" t="s">
        <v>159</v>
      </c>
      <c r="H137" s="189">
        <v>1</v>
      </c>
      <c r="I137" s="190"/>
      <c r="J137" s="191">
        <f t="shared" si="10"/>
        <v>0</v>
      </c>
      <c r="K137" s="187" t="s">
        <v>364</v>
      </c>
      <c r="L137" s="192"/>
      <c r="M137" s="193" t="s">
        <v>20</v>
      </c>
      <c r="N137" s="194" t="s">
        <v>45</v>
      </c>
      <c r="O137" s="56"/>
      <c r="P137" s="179">
        <f t="shared" si="11"/>
        <v>0</v>
      </c>
      <c r="Q137" s="179">
        <v>0</v>
      </c>
      <c r="R137" s="179">
        <f t="shared" si="12"/>
        <v>0</v>
      </c>
      <c r="S137" s="179">
        <v>0</v>
      </c>
      <c r="T137" s="180">
        <f t="shared" si="13"/>
        <v>0</v>
      </c>
      <c r="AR137" s="13" t="s">
        <v>82</v>
      </c>
      <c r="AT137" s="13" t="s">
        <v>172</v>
      </c>
      <c r="AU137" s="13" t="s">
        <v>22</v>
      </c>
      <c r="AY137" s="13" t="s">
        <v>142</v>
      </c>
      <c r="BE137" s="181">
        <f t="shared" si="14"/>
        <v>0</v>
      </c>
      <c r="BF137" s="181">
        <f t="shared" si="15"/>
        <v>0</v>
      </c>
      <c r="BG137" s="181">
        <f t="shared" si="16"/>
        <v>0</v>
      </c>
      <c r="BH137" s="181">
        <f t="shared" si="17"/>
        <v>0</v>
      </c>
      <c r="BI137" s="181">
        <f t="shared" si="18"/>
        <v>0</v>
      </c>
      <c r="BJ137" s="13" t="s">
        <v>22</v>
      </c>
      <c r="BK137" s="181">
        <f t="shared" si="19"/>
        <v>0</v>
      </c>
      <c r="BL137" s="13" t="s">
        <v>22</v>
      </c>
      <c r="BM137" s="13" t="s">
        <v>866</v>
      </c>
    </row>
    <row r="138" spans="2:65" s="1" customFormat="1" ht="22.5" customHeight="1">
      <c r="B138" s="30"/>
      <c r="C138" s="185" t="s">
        <v>378</v>
      </c>
      <c r="D138" s="185" t="s">
        <v>172</v>
      </c>
      <c r="E138" s="186" t="s">
        <v>867</v>
      </c>
      <c r="F138" s="187" t="s">
        <v>868</v>
      </c>
      <c r="G138" s="188" t="s">
        <v>159</v>
      </c>
      <c r="H138" s="189">
        <v>1</v>
      </c>
      <c r="I138" s="190"/>
      <c r="J138" s="191">
        <f t="shared" si="10"/>
        <v>0</v>
      </c>
      <c r="K138" s="187" t="s">
        <v>364</v>
      </c>
      <c r="L138" s="192"/>
      <c r="M138" s="193" t="s">
        <v>20</v>
      </c>
      <c r="N138" s="194" t="s">
        <v>45</v>
      </c>
      <c r="O138" s="56"/>
      <c r="P138" s="179">
        <f t="shared" si="11"/>
        <v>0</v>
      </c>
      <c r="Q138" s="179">
        <v>0</v>
      </c>
      <c r="R138" s="179">
        <f t="shared" si="12"/>
        <v>0</v>
      </c>
      <c r="S138" s="179">
        <v>0</v>
      </c>
      <c r="T138" s="180">
        <f t="shared" si="13"/>
        <v>0</v>
      </c>
      <c r="AR138" s="13" t="s">
        <v>82</v>
      </c>
      <c r="AT138" s="13" t="s">
        <v>172</v>
      </c>
      <c r="AU138" s="13" t="s">
        <v>22</v>
      </c>
      <c r="AY138" s="13" t="s">
        <v>142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3" t="s">
        <v>22</v>
      </c>
      <c r="BK138" s="181">
        <f t="shared" si="19"/>
        <v>0</v>
      </c>
      <c r="BL138" s="13" t="s">
        <v>22</v>
      </c>
      <c r="BM138" s="13" t="s">
        <v>869</v>
      </c>
    </row>
    <row r="139" spans="2:65" s="1" customFormat="1" ht="22.5" customHeight="1">
      <c r="B139" s="30"/>
      <c r="C139" s="185" t="s">
        <v>382</v>
      </c>
      <c r="D139" s="185" t="s">
        <v>172</v>
      </c>
      <c r="E139" s="186" t="s">
        <v>870</v>
      </c>
      <c r="F139" s="187" t="s">
        <v>871</v>
      </c>
      <c r="G139" s="188" t="s">
        <v>159</v>
      </c>
      <c r="H139" s="189">
        <v>1</v>
      </c>
      <c r="I139" s="190"/>
      <c r="J139" s="191">
        <f t="shared" si="10"/>
        <v>0</v>
      </c>
      <c r="K139" s="187" t="s">
        <v>364</v>
      </c>
      <c r="L139" s="192"/>
      <c r="M139" s="193" t="s">
        <v>20</v>
      </c>
      <c r="N139" s="194" t="s">
        <v>45</v>
      </c>
      <c r="O139" s="56"/>
      <c r="P139" s="179">
        <f t="shared" si="11"/>
        <v>0</v>
      </c>
      <c r="Q139" s="179">
        <v>0</v>
      </c>
      <c r="R139" s="179">
        <f t="shared" si="12"/>
        <v>0</v>
      </c>
      <c r="S139" s="179">
        <v>0</v>
      </c>
      <c r="T139" s="180">
        <f t="shared" si="13"/>
        <v>0</v>
      </c>
      <c r="AR139" s="13" t="s">
        <v>82</v>
      </c>
      <c r="AT139" s="13" t="s">
        <v>172</v>
      </c>
      <c r="AU139" s="13" t="s">
        <v>22</v>
      </c>
      <c r="AY139" s="13" t="s">
        <v>142</v>
      </c>
      <c r="BE139" s="181">
        <f t="shared" si="14"/>
        <v>0</v>
      </c>
      <c r="BF139" s="181">
        <f t="shared" si="15"/>
        <v>0</v>
      </c>
      <c r="BG139" s="181">
        <f t="shared" si="16"/>
        <v>0</v>
      </c>
      <c r="BH139" s="181">
        <f t="shared" si="17"/>
        <v>0</v>
      </c>
      <c r="BI139" s="181">
        <f t="shared" si="18"/>
        <v>0</v>
      </c>
      <c r="BJ139" s="13" t="s">
        <v>22</v>
      </c>
      <c r="BK139" s="181">
        <f t="shared" si="19"/>
        <v>0</v>
      </c>
      <c r="BL139" s="13" t="s">
        <v>22</v>
      </c>
      <c r="BM139" s="13" t="s">
        <v>872</v>
      </c>
    </row>
    <row r="140" spans="2:65" s="1" customFormat="1" ht="22.5" customHeight="1">
      <c r="B140" s="30"/>
      <c r="C140" s="185" t="s">
        <v>386</v>
      </c>
      <c r="D140" s="185" t="s">
        <v>172</v>
      </c>
      <c r="E140" s="186" t="s">
        <v>873</v>
      </c>
      <c r="F140" s="187" t="s">
        <v>874</v>
      </c>
      <c r="G140" s="188" t="s">
        <v>159</v>
      </c>
      <c r="H140" s="189">
        <v>1</v>
      </c>
      <c r="I140" s="190"/>
      <c r="J140" s="191">
        <f t="shared" si="10"/>
        <v>0</v>
      </c>
      <c r="K140" s="187" t="s">
        <v>364</v>
      </c>
      <c r="L140" s="192"/>
      <c r="M140" s="193" t="s">
        <v>20</v>
      </c>
      <c r="N140" s="194" t="s">
        <v>45</v>
      </c>
      <c r="O140" s="56"/>
      <c r="P140" s="179">
        <f t="shared" si="11"/>
        <v>0</v>
      </c>
      <c r="Q140" s="179">
        <v>0</v>
      </c>
      <c r="R140" s="179">
        <f t="shared" si="12"/>
        <v>0</v>
      </c>
      <c r="S140" s="179">
        <v>0</v>
      </c>
      <c r="T140" s="180">
        <f t="shared" si="13"/>
        <v>0</v>
      </c>
      <c r="AR140" s="13" t="s">
        <v>82</v>
      </c>
      <c r="AT140" s="13" t="s">
        <v>172</v>
      </c>
      <c r="AU140" s="13" t="s">
        <v>22</v>
      </c>
      <c r="AY140" s="13" t="s">
        <v>142</v>
      </c>
      <c r="BE140" s="181">
        <f t="shared" si="14"/>
        <v>0</v>
      </c>
      <c r="BF140" s="181">
        <f t="shared" si="15"/>
        <v>0</v>
      </c>
      <c r="BG140" s="181">
        <f t="shared" si="16"/>
        <v>0</v>
      </c>
      <c r="BH140" s="181">
        <f t="shared" si="17"/>
        <v>0</v>
      </c>
      <c r="BI140" s="181">
        <f t="shared" si="18"/>
        <v>0</v>
      </c>
      <c r="BJ140" s="13" t="s">
        <v>22</v>
      </c>
      <c r="BK140" s="181">
        <f t="shared" si="19"/>
        <v>0</v>
      </c>
      <c r="BL140" s="13" t="s">
        <v>22</v>
      </c>
      <c r="BM140" s="13" t="s">
        <v>875</v>
      </c>
    </row>
    <row r="141" spans="2:65" s="1" customFormat="1" ht="22.5" customHeight="1">
      <c r="B141" s="30"/>
      <c r="C141" s="185" t="s">
        <v>357</v>
      </c>
      <c r="D141" s="185" t="s">
        <v>172</v>
      </c>
      <c r="E141" s="186" t="s">
        <v>876</v>
      </c>
      <c r="F141" s="187" t="s">
        <v>877</v>
      </c>
      <c r="G141" s="188" t="s">
        <v>159</v>
      </c>
      <c r="H141" s="189">
        <v>1</v>
      </c>
      <c r="I141" s="190"/>
      <c r="J141" s="191">
        <f t="shared" si="10"/>
        <v>0</v>
      </c>
      <c r="K141" s="187" t="s">
        <v>364</v>
      </c>
      <c r="L141" s="192"/>
      <c r="M141" s="193" t="s">
        <v>20</v>
      </c>
      <c r="N141" s="194" t="s">
        <v>45</v>
      </c>
      <c r="O141" s="56"/>
      <c r="P141" s="179">
        <f t="shared" si="11"/>
        <v>0</v>
      </c>
      <c r="Q141" s="179">
        <v>0</v>
      </c>
      <c r="R141" s="179">
        <f t="shared" si="12"/>
        <v>0</v>
      </c>
      <c r="S141" s="179">
        <v>0</v>
      </c>
      <c r="T141" s="180">
        <f t="shared" si="13"/>
        <v>0</v>
      </c>
      <c r="AR141" s="13" t="s">
        <v>82</v>
      </c>
      <c r="AT141" s="13" t="s">
        <v>172</v>
      </c>
      <c r="AU141" s="13" t="s">
        <v>22</v>
      </c>
      <c r="AY141" s="13" t="s">
        <v>142</v>
      </c>
      <c r="BE141" s="181">
        <f t="shared" si="14"/>
        <v>0</v>
      </c>
      <c r="BF141" s="181">
        <f t="shared" si="15"/>
        <v>0</v>
      </c>
      <c r="BG141" s="181">
        <f t="shared" si="16"/>
        <v>0</v>
      </c>
      <c r="BH141" s="181">
        <f t="shared" si="17"/>
        <v>0</v>
      </c>
      <c r="BI141" s="181">
        <f t="shared" si="18"/>
        <v>0</v>
      </c>
      <c r="BJ141" s="13" t="s">
        <v>22</v>
      </c>
      <c r="BK141" s="181">
        <f t="shared" si="19"/>
        <v>0</v>
      </c>
      <c r="BL141" s="13" t="s">
        <v>22</v>
      </c>
      <c r="BM141" s="13" t="s">
        <v>878</v>
      </c>
    </row>
    <row r="142" spans="2:65" s="1" customFormat="1" ht="22.5" customHeight="1">
      <c r="B142" s="30"/>
      <c r="C142" s="185" t="s">
        <v>361</v>
      </c>
      <c r="D142" s="185" t="s">
        <v>172</v>
      </c>
      <c r="E142" s="186" t="s">
        <v>879</v>
      </c>
      <c r="F142" s="187" t="s">
        <v>880</v>
      </c>
      <c r="G142" s="188" t="s">
        <v>159</v>
      </c>
      <c r="H142" s="189">
        <v>1</v>
      </c>
      <c r="I142" s="190"/>
      <c r="J142" s="191">
        <f t="shared" si="10"/>
        <v>0</v>
      </c>
      <c r="K142" s="187" t="s">
        <v>364</v>
      </c>
      <c r="L142" s="192"/>
      <c r="M142" s="193" t="s">
        <v>20</v>
      </c>
      <c r="N142" s="194" t="s">
        <v>45</v>
      </c>
      <c r="O142" s="56"/>
      <c r="P142" s="179">
        <f t="shared" si="11"/>
        <v>0</v>
      </c>
      <c r="Q142" s="179">
        <v>0</v>
      </c>
      <c r="R142" s="179">
        <f t="shared" si="12"/>
        <v>0</v>
      </c>
      <c r="S142" s="179">
        <v>0</v>
      </c>
      <c r="T142" s="180">
        <f t="shared" si="13"/>
        <v>0</v>
      </c>
      <c r="AR142" s="13" t="s">
        <v>82</v>
      </c>
      <c r="AT142" s="13" t="s">
        <v>172</v>
      </c>
      <c r="AU142" s="13" t="s">
        <v>22</v>
      </c>
      <c r="AY142" s="13" t="s">
        <v>142</v>
      </c>
      <c r="BE142" s="181">
        <f t="shared" si="14"/>
        <v>0</v>
      </c>
      <c r="BF142" s="181">
        <f t="shared" si="15"/>
        <v>0</v>
      </c>
      <c r="BG142" s="181">
        <f t="shared" si="16"/>
        <v>0</v>
      </c>
      <c r="BH142" s="181">
        <f t="shared" si="17"/>
        <v>0</v>
      </c>
      <c r="BI142" s="181">
        <f t="shared" si="18"/>
        <v>0</v>
      </c>
      <c r="BJ142" s="13" t="s">
        <v>22</v>
      </c>
      <c r="BK142" s="181">
        <f t="shared" si="19"/>
        <v>0</v>
      </c>
      <c r="BL142" s="13" t="s">
        <v>22</v>
      </c>
      <c r="BM142" s="13" t="s">
        <v>881</v>
      </c>
    </row>
    <row r="143" spans="2:65" s="1" customFormat="1" ht="22.5" customHeight="1">
      <c r="B143" s="30"/>
      <c r="C143" s="170" t="s">
        <v>341</v>
      </c>
      <c r="D143" s="170" t="s">
        <v>143</v>
      </c>
      <c r="E143" s="171" t="s">
        <v>594</v>
      </c>
      <c r="F143" s="172" t="s">
        <v>595</v>
      </c>
      <c r="G143" s="173" t="s">
        <v>587</v>
      </c>
      <c r="H143" s="174">
        <v>24</v>
      </c>
      <c r="I143" s="175"/>
      <c r="J143" s="176">
        <f t="shared" si="10"/>
        <v>0</v>
      </c>
      <c r="K143" s="172" t="s">
        <v>20</v>
      </c>
      <c r="L143" s="34"/>
      <c r="M143" s="177" t="s">
        <v>20</v>
      </c>
      <c r="N143" s="178" t="s">
        <v>45</v>
      </c>
      <c r="O143" s="56"/>
      <c r="P143" s="179">
        <f t="shared" si="11"/>
        <v>0</v>
      </c>
      <c r="Q143" s="179">
        <v>0</v>
      </c>
      <c r="R143" s="179">
        <f t="shared" si="12"/>
        <v>0</v>
      </c>
      <c r="S143" s="179">
        <v>0</v>
      </c>
      <c r="T143" s="180">
        <f t="shared" si="13"/>
        <v>0</v>
      </c>
      <c r="AR143" s="13" t="s">
        <v>22</v>
      </c>
      <c r="AT143" s="13" t="s">
        <v>143</v>
      </c>
      <c r="AU143" s="13" t="s">
        <v>22</v>
      </c>
      <c r="AY143" s="13" t="s">
        <v>142</v>
      </c>
      <c r="BE143" s="181">
        <f t="shared" si="14"/>
        <v>0</v>
      </c>
      <c r="BF143" s="181">
        <f t="shared" si="15"/>
        <v>0</v>
      </c>
      <c r="BG143" s="181">
        <f t="shared" si="16"/>
        <v>0</v>
      </c>
      <c r="BH143" s="181">
        <f t="shared" si="17"/>
        <v>0</v>
      </c>
      <c r="BI143" s="181">
        <f t="shared" si="18"/>
        <v>0</v>
      </c>
      <c r="BJ143" s="13" t="s">
        <v>22</v>
      </c>
      <c r="BK143" s="181">
        <f t="shared" si="19"/>
        <v>0</v>
      </c>
      <c r="BL143" s="13" t="s">
        <v>22</v>
      </c>
      <c r="BM143" s="13" t="s">
        <v>882</v>
      </c>
    </row>
    <row r="144" spans="2:65" s="1" customFormat="1" ht="22.5" customHeight="1">
      <c r="B144" s="30"/>
      <c r="C144" s="170" t="s">
        <v>337</v>
      </c>
      <c r="D144" s="170" t="s">
        <v>143</v>
      </c>
      <c r="E144" s="171" t="s">
        <v>598</v>
      </c>
      <c r="F144" s="172" t="s">
        <v>599</v>
      </c>
      <c r="G144" s="173" t="s">
        <v>587</v>
      </c>
      <c r="H144" s="174">
        <v>40</v>
      </c>
      <c r="I144" s="175"/>
      <c r="J144" s="176">
        <f t="shared" si="10"/>
        <v>0</v>
      </c>
      <c r="K144" s="172" t="s">
        <v>20</v>
      </c>
      <c r="L144" s="34"/>
      <c r="M144" s="177" t="s">
        <v>20</v>
      </c>
      <c r="N144" s="178" t="s">
        <v>45</v>
      </c>
      <c r="O144" s="56"/>
      <c r="P144" s="179">
        <f t="shared" si="11"/>
        <v>0</v>
      </c>
      <c r="Q144" s="179">
        <v>0</v>
      </c>
      <c r="R144" s="179">
        <f t="shared" si="12"/>
        <v>0</v>
      </c>
      <c r="S144" s="179">
        <v>0</v>
      </c>
      <c r="T144" s="180">
        <f t="shared" si="13"/>
        <v>0</v>
      </c>
      <c r="AR144" s="13" t="s">
        <v>22</v>
      </c>
      <c r="AT144" s="13" t="s">
        <v>143</v>
      </c>
      <c r="AU144" s="13" t="s">
        <v>22</v>
      </c>
      <c r="AY144" s="13" t="s">
        <v>142</v>
      </c>
      <c r="BE144" s="181">
        <f t="shared" si="14"/>
        <v>0</v>
      </c>
      <c r="BF144" s="181">
        <f t="shared" si="15"/>
        <v>0</v>
      </c>
      <c r="BG144" s="181">
        <f t="shared" si="16"/>
        <v>0</v>
      </c>
      <c r="BH144" s="181">
        <f t="shared" si="17"/>
        <v>0</v>
      </c>
      <c r="BI144" s="181">
        <f t="shared" si="18"/>
        <v>0</v>
      </c>
      <c r="BJ144" s="13" t="s">
        <v>22</v>
      </c>
      <c r="BK144" s="181">
        <f t="shared" si="19"/>
        <v>0</v>
      </c>
      <c r="BL144" s="13" t="s">
        <v>22</v>
      </c>
      <c r="BM144" s="13" t="s">
        <v>883</v>
      </c>
    </row>
    <row r="145" spans="2:65" s="1" customFormat="1" ht="33.75" customHeight="1">
      <c r="B145" s="30"/>
      <c r="C145" s="170" t="s">
        <v>329</v>
      </c>
      <c r="D145" s="170" t="s">
        <v>143</v>
      </c>
      <c r="E145" s="171" t="s">
        <v>602</v>
      </c>
      <c r="F145" s="172" t="s">
        <v>603</v>
      </c>
      <c r="G145" s="173" t="s">
        <v>159</v>
      </c>
      <c r="H145" s="174">
        <v>1</v>
      </c>
      <c r="I145" s="175"/>
      <c r="J145" s="176">
        <f t="shared" si="10"/>
        <v>0</v>
      </c>
      <c r="K145" s="172" t="s">
        <v>20</v>
      </c>
      <c r="L145" s="34"/>
      <c r="M145" s="177" t="s">
        <v>20</v>
      </c>
      <c r="N145" s="178" t="s">
        <v>45</v>
      </c>
      <c r="O145" s="56"/>
      <c r="P145" s="179">
        <f t="shared" si="11"/>
        <v>0</v>
      </c>
      <c r="Q145" s="179">
        <v>0</v>
      </c>
      <c r="R145" s="179">
        <f t="shared" si="12"/>
        <v>0</v>
      </c>
      <c r="S145" s="179">
        <v>0</v>
      </c>
      <c r="T145" s="180">
        <f t="shared" si="13"/>
        <v>0</v>
      </c>
      <c r="AR145" s="13" t="s">
        <v>22</v>
      </c>
      <c r="AT145" s="13" t="s">
        <v>143</v>
      </c>
      <c r="AU145" s="13" t="s">
        <v>22</v>
      </c>
      <c r="AY145" s="13" t="s">
        <v>142</v>
      </c>
      <c r="BE145" s="181">
        <f t="shared" si="14"/>
        <v>0</v>
      </c>
      <c r="BF145" s="181">
        <f t="shared" si="15"/>
        <v>0</v>
      </c>
      <c r="BG145" s="181">
        <f t="shared" si="16"/>
        <v>0</v>
      </c>
      <c r="BH145" s="181">
        <f t="shared" si="17"/>
        <v>0</v>
      </c>
      <c r="BI145" s="181">
        <f t="shared" si="18"/>
        <v>0</v>
      </c>
      <c r="BJ145" s="13" t="s">
        <v>22</v>
      </c>
      <c r="BK145" s="181">
        <f t="shared" si="19"/>
        <v>0</v>
      </c>
      <c r="BL145" s="13" t="s">
        <v>22</v>
      </c>
      <c r="BM145" s="13" t="s">
        <v>884</v>
      </c>
    </row>
    <row r="146" spans="2:65" s="1" customFormat="1" ht="22.5" customHeight="1">
      <c r="B146" s="30"/>
      <c r="C146" s="170" t="s">
        <v>333</v>
      </c>
      <c r="D146" s="170" t="s">
        <v>143</v>
      </c>
      <c r="E146" s="171" t="s">
        <v>606</v>
      </c>
      <c r="F146" s="172" t="s">
        <v>607</v>
      </c>
      <c r="G146" s="173" t="s">
        <v>159</v>
      </c>
      <c r="H146" s="174">
        <v>1</v>
      </c>
      <c r="I146" s="175"/>
      <c r="J146" s="176">
        <f t="shared" si="10"/>
        <v>0</v>
      </c>
      <c r="K146" s="172" t="s">
        <v>20</v>
      </c>
      <c r="L146" s="34"/>
      <c r="M146" s="177" t="s">
        <v>20</v>
      </c>
      <c r="N146" s="178" t="s">
        <v>45</v>
      </c>
      <c r="O146" s="56"/>
      <c r="P146" s="179">
        <f t="shared" si="11"/>
        <v>0</v>
      </c>
      <c r="Q146" s="179">
        <v>0</v>
      </c>
      <c r="R146" s="179">
        <f t="shared" si="12"/>
        <v>0</v>
      </c>
      <c r="S146" s="179">
        <v>0</v>
      </c>
      <c r="T146" s="180">
        <f t="shared" si="13"/>
        <v>0</v>
      </c>
      <c r="AR146" s="13" t="s">
        <v>22</v>
      </c>
      <c r="AT146" s="13" t="s">
        <v>143</v>
      </c>
      <c r="AU146" s="13" t="s">
        <v>22</v>
      </c>
      <c r="AY146" s="13" t="s">
        <v>142</v>
      </c>
      <c r="BE146" s="181">
        <f t="shared" si="14"/>
        <v>0</v>
      </c>
      <c r="BF146" s="181">
        <f t="shared" si="15"/>
        <v>0</v>
      </c>
      <c r="BG146" s="181">
        <f t="shared" si="16"/>
        <v>0</v>
      </c>
      <c r="BH146" s="181">
        <f t="shared" si="17"/>
        <v>0</v>
      </c>
      <c r="BI146" s="181">
        <f t="shared" si="18"/>
        <v>0</v>
      </c>
      <c r="BJ146" s="13" t="s">
        <v>22</v>
      </c>
      <c r="BK146" s="181">
        <f t="shared" si="19"/>
        <v>0</v>
      </c>
      <c r="BL146" s="13" t="s">
        <v>22</v>
      </c>
      <c r="BM146" s="13" t="s">
        <v>885</v>
      </c>
    </row>
    <row r="147" spans="2:65" s="1" customFormat="1" ht="22.5" customHeight="1">
      <c r="B147" s="30"/>
      <c r="C147" s="170" t="s">
        <v>390</v>
      </c>
      <c r="D147" s="170" t="s">
        <v>143</v>
      </c>
      <c r="E147" s="171" t="s">
        <v>886</v>
      </c>
      <c r="F147" s="172" t="s">
        <v>887</v>
      </c>
      <c r="G147" s="173" t="s">
        <v>159</v>
      </c>
      <c r="H147" s="174">
        <v>6</v>
      </c>
      <c r="I147" s="175"/>
      <c r="J147" s="176">
        <f t="shared" si="10"/>
        <v>0</v>
      </c>
      <c r="K147" s="172" t="s">
        <v>364</v>
      </c>
      <c r="L147" s="34"/>
      <c r="M147" s="177" t="s">
        <v>20</v>
      </c>
      <c r="N147" s="178" t="s">
        <v>45</v>
      </c>
      <c r="O147" s="56"/>
      <c r="P147" s="179">
        <f t="shared" si="11"/>
        <v>0</v>
      </c>
      <c r="Q147" s="179">
        <v>0</v>
      </c>
      <c r="R147" s="179">
        <f t="shared" si="12"/>
        <v>0</v>
      </c>
      <c r="S147" s="179">
        <v>0</v>
      </c>
      <c r="T147" s="180">
        <f t="shared" si="13"/>
        <v>0</v>
      </c>
      <c r="AR147" s="13" t="s">
        <v>22</v>
      </c>
      <c r="AT147" s="13" t="s">
        <v>143</v>
      </c>
      <c r="AU147" s="13" t="s">
        <v>22</v>
      </c>
      <c r="AY147" s="13" t="s">
        <v>142</v>
      </c>
      <c r="BE147" s="181">
        <f t="shared" si="14"/>
        <v>0</v>
      </c>
      <c r="BF147" s="181">
        <f t="shared" si="15"/>
        <v>0</v>
      </c>
      <c r="BG147" s="181">
        <f t="shared" si="16"/>
        <v>0</v>
      </c>
      <c r="BH147" s="181">
        <f t="shared" si="17"/>
        <v>0</v>
      </c>
      <c r="BI147" s="181">
        <f t="shared" si="18"/>
        <v>0</v>
      </c>
      <c r="BJ147" s="13" t="s">
        <v>22</v>
      </c>
      <c r="BK147" s="181">
        <f t="shared" si="19"/>
        <v>0</v>
      </c>
      <c r="BL147" s="13" t="s">
        <v>22</v>
      </c>
      <c r="BM147" s="13" t="s">
        <v>888</v>
      </c>
    </row>
    <row r="148" spans="2:65" s="1" customFormat="1" ht="33.75" customHeight="1">
      <c r="B148" s="30"/>
      <c r="C148" s="170" t="s">
        <v>403</v>
      </c>
      <c r="D148" s="170" t="s">
        <v>143</v>
      </c>
      <c r="E148" s="171" t="s">
        <v>778</v>
      </c>
      <c r="F148" s="172" t="s">
        <v>779</v>
      </c>
      <c r="G148" s="173" t="s">
        <v>159</v>
      </c>
      <c r="H148" s="174">
        <v>1</v>
      </c>
      <c r="I148" s="175"/>
      <c r="J148" s="176">
        <f t="shared" si="10"/>
        <v>0</v>
      </c>
      <c r="K148" s="172" t="s">
        <v>20</v>
      </c>
      <c r="L148" s="34"/>
      <c r="M148" s="177" t="s">
        <v>20</v>
      </c>
      <c r="N148" s="178" t="s">
        <v>45</v>
      </c>
      <c r="O148" s="56"/>
      <c r="P148" s="179">
        <f t="shared" si="11"/>
        <v>0</v>
      </c>
      <c r="Q148" s="179">
        <v>0</v>
      </c>
      <c r="R148" s="179">
        <f t="shared" si="12"/>
        <v>0</v>
      </c>
      <c r="S148" s="179">
        <v>0</v>
      </c>
      <c r="T148" s="180">
        <f t="shared" si="13"/>
        <v>0</v>
      </c>
      <c r="AR148" s="13" t="s">
        <v>22</v>
      </c>
      <c r="AT148" s="13" t="s">
        <v>143</v>
      </c>
      <c r="AU148" s="13" t="s">
        <v>22</v>
      </c>
      <c r="AY148" s="13" t="s">
        <v>142</v>
      </c>
      <c r="BE148" s="181">
        <f t="shared" si="14"/>
        <v>0</v>
      </c>
      <c r="BF148" s="181">
        <f t="shared" si="15"/>
        <v>0</v>
      </c>
      <c r="BG148" s="181">
        <f t="shared" si="16"/>
        <v>0</v>
      </c>
      <c r="BH148" s="181">
        <f t="shared" si="17"/>
        <v>0</v>
      </c>
      <c r="BI148" s="181">
        <f t="shared" si="18"/>
        <v>0</v>
      </c>
      <c r="BJ148" s="13" t="s">
        <v>22</v>
      </c>
      <c r="BK148" s="181">
        <f t="shared" si="19"/>
        <v>0</v>
      </c>
      <c r="BL148" s="13" t="s">
        <v>22</v>
      </c>
      <c r="BM148" s="13" t="s">
        <v>889</v>
      </c>
    </row>
    <row r="149" spans="2:65" s="1" customFormat="1" ht="22.5" customHeight="1">
      <c r="B149" s="30"/>
      <c r="C149" s="170" t="s">
        <v>370</v>
      </c>
      <c r="D149" s="170" t="s">
        <v>143</v>
      </c>
      <c r="E149" s="171" t="s">
        <v>890</v>
      </c>
      <c r="F149" s="172" t="s">
        <v>891</v>
      </c>
      <c r="G149" s="173" t="s">
        <v>159</v>
      </c>
      <c r="H149" s="174">
        <v>1</v>
      </c>
      <c r="I149" s="175"/>
      <c r="J149" s="176">
        <f t="shared" si="10"/>
        <v>0</v>
      </c>
      <c r="K149" s="172" t="s">
        <v>364</v>
      </c>
      <c r="L149" s="34"/>
      <c r="M149" s="177" t="s">
        <v>20</v>
      </c>
      <c r="N149" s="178" t="s">
        <v>45</v>
      </c>
      <c r="O149" s="56"/>
      <c r="P149" s="179">
        <f t="shared" si="11"/>
        <v>0</v>
      </c>
      <c r="Q149" s="179">
        <v>0</v>
      </c>
      <c r="R149" s="179">
        <f t="shared" si="12"/>
        <v>0</v>
      </c>
      <c r="S149" s="179">
        <v>0</v>
      </c>
      <c r="T149" s="180">
        <f t="shared" si="13"/>
        <v>0</v>
      </c>
      <c r="AR149" s="13" t="s">
        <v>22</v>
      </c>
      <c r="AT149" s="13" t="s">
        <v>143</v>
      </c>
      <c r="AU149" s="13" t="s">
        <v>22</v>
      </c>
      <c r="AY149" s="13" t="s">
        <v>142</v>
      </c>
      <c r="BE149" s="181">
        <f t="shared" si="14"/>
        <v>0</v>
      </c>
      <c r="BF149" s="181">
        <f t="shared" si="15"/>
        <v>0</v>
      </c>
      <c r="BG149" s="181">
        <f t="shared" si="16"/>
        <v>0</v>
      </c>
      <c r="BH149" s="181">
        <f t="shared" si="17"/>
        <v>0</v>
      </c>
      <c r="BI149" s="181">
        <f t="shared" si="18"/>
        <v>0</v>
      </c>
      <c r="BJ149" s="13" t="s">
        <v>22</v>
      </c>
      <c r="BK149" s="181">
        <f t="shared" si="19"/>
        <v>0</v>
      </c>
      <c r="BL149" s="13" t="s">
        <v>22</v>
      </c>
      <c r="BM149" s="13" t="s">
        <v>892</v>
      </c>
    </row>
    <row r="150" spans="2:65" s="1" customFormat="1" ht="22.5" customHeight="1">
      <c r="B150" s="30"/>
      <c r="C150" s="170" t="s">
        <v>407</v>
      </c>
      <c r="D150" s="170" t="s">
        <v>143</v>
      </c>
      <c r="E150" s="171" t="s">
        <v>893</v>
      </c>
      <c r="F150" s="172" t="s">
        <v>894</v>
      </c>
      <c r="G150" s="173" t="s">
        <v>159</v>
      </c>
      <c r="H150" s="174">
        <v>1</v>
      </c>
      <c r="I150" s="175"/>
      <c r="J150" s="176">
        <f t="shared" si="10"/>
        <v>0</v>
      </c>
      <c r="K150" s="172" t="s">
        <v>364</v>
      </c>
      <c r="L150" s="34"/>
      <c r="M150" s="177" t="s">
        <v>20</v>
      </c>
      <c r="N150" s="178" t="s">
        <v>45</v>
      </c>
      <c r="O150" s="56"/>
      <c r="P150" s="179">
        <f t="shared" si="11"/>
        <v>0</v>
      </c>
      <c r="Q150" s="179">
        <v>0</v>
      </c>
      <c r="R150" s="179">
        <f t="shared" si="12"/>
        <v>0</v>
      </c>
      <c r="S150" s="179">
        <v>0</v>
      </c>
      <c r="T150" s="180">
        <f t="shared" si="13"/>
        <v>0</v>
      </c>
      <c r="AR150" s="13" t="s">
        <v>22</v>
      </c>
      <c r="AT150" s="13" t="s">
        <v>143</v>
      </c>
      <c r="AU150" s="13" t="s">
        <v>22</v>
      </c>
      <c r="AY150" s="13" t="s">
        <v>142</v>
      </c>
      <c r="BE150" s="181">
        <f t="shared" si="14"/>
        <v>0</v>
      </c>
      <c r="BF150" s="181">
        <f t="shared" si="15"/>
        <v>0</v>
      </c>
      <c r="BG150" s="181">
        <f t="shared" si="16"/>
        <v>0</v>
      </c>
      <c r="BH150" s="181">
        <f t="shared" si="17"/>
        <v>0</v>
      </c>
      <c r="BI150" s="181">
        <f t="shared" si="18"/>
        <v>0</v>
      </c>
      <c r="BJ150" s="13" t="s">
        <v>22</v>
      </c>
      <c r="BK150" s="181">
        <f t="shared" si="19"/>
        <v>0</v>
      </c>
      <c r="BL150" s="13" t="s">
        <v>22</v>
      </c>
      <c r="BM150" s="13" t="s">
        <v>895</v>
      </c>
    </row>
    <row r="151" spans="2:65" s="1" customFormat="1" ht="22.5" customHeight="1">
      <c r="B151" s="30"/>
      <c r="C151" s="170" t="s">
        <v>411</v>
      </c>
      <c r="D151" s="170" t="s">
        <v>143</v>
      </c>
      <c r="E151" s="171" t="s">
        <v>896</v>
      </c>
      <c r="F151" s="172" t="s">
        <v>897</v>
      </c>
      <c r="G151" s="173" t="s">
        <v>159</v>
      </c>
      <c r="H151" s="174">
        <v>1</v>
      </c>
      <c r="I151" s="175"/>
      <c r="J151" s="176">
        <f t="shared" si="10"/>
        <v>0</v>
      </c>
      <c r="K151" s="172" t="s">
        <v>364</v>
      </c>
      <c r="L151" s="34"/>
      <c r="M151" s="177" t="s">
        <v>20</v>
      </c>
      <c r="N151" s="178" t="s">
        <v>45</v>
      </c>
      <c r="O151" s="56"/>
      <c r="P151" s="179">
        <f t="shared" si="11"/>
        <v>0</v>
      </c>
      <c r="Q151" s="179">
        <v>0</v>
      </c>
      <c r="R151" s="179">
        <f t="shared" si="12"/>
        <v>0</v>
      </c>
      <c r="S151" s="179">
        <v>0</v>
      </c>
      <c r="T151" s="180">
        <f t="shared" si="13"/>
        <v>0</v>
      </c>
      <c r="AR151" s="13" t="s">
        <v>22</v>
      </c>
      <c r="AT151" s="13" t="s">
        <v>143</v>
      </c>
      <c r="AU151" s="13" t="s">
        <v>22</v>
      </c>
      <c r="AY151" s="13" t="s">
        <v>142</v>
      </c>
      <c r="BE151" s="181">
        <f t="shared" si="14"/>
        <v>0</v>
      </c>
      <c r="BF151" s="181">
        <f t="shared" si="15"/>
        <v>0</v>
      </c>
      <c r="BG151" s="181">
        <f t="shared" si="16"/>
        <v>0</v>
      </c>
      <c r="BH151" s="181">
        <f t="shared" si="17"/>
        <v>0</v>
      </c>
      <c r="BI151" s="181">
        <f t="shared" si="18"/>
        <v>0</v>
      </c>
      <c r="BJ151" s="13" t="s">
        <v>22</v>
      </c>
      <c r="BK151" s="181">
        <f t="shared" si="19"/>
        <v>0</v>
      </c>
      <c r="BL151" s="13" t="s">
        <v>22</v>
      </c>
      <c r="BM151" s="13" t="s">
        <v>898</v>
      </c>
    </row>
    <row r="152" spans="2:65" s="1" customFormat="1" ht="56.25" customHeight="1">
      <c r="B152" s="30"/>
      <c r="C152" s="170" t="s">
        <v>415</v>
      </c>
      <c r="D152" s="170" t="s">
        <v>143</v>
      </c>
      <c r="E152" s="171" t="s">
        <v>899</v>
      </c>
      <c r="F152" s="172" t="s">
        <v>900</v>
      </c>
      <c r="G152" s="173" t="s">
        <v>159</v>
      </c>
      <c r="H152" s="174">
        <v>1</v>
      </c>
      <c r="I152" s="175"/>
      <c r="J152" s="176">
        <f t="shared" si="10"/>
        <v>0</v>
      </c>
      <c r="K152" s="172" t="s">
        <v>364</v>
      </c>
      <c r="L152" s="34"/>
      <c r="M152" s="177" t="s">
        <v>20</v>
      </c>
      <c r="N152" s="178" t="s">
        <v>45</v>
      </c>
      <c r="O152" s="56"/>
      <c r="P152" s="179">
        <f t="shared" si="11"/>
        <v>0</v>
      </c>
      <c r="Q152" s="179">
        <v>0</v>
      </c>
      <c r="R152" s="179">
        <f t="shared" si="12"/>
        <v>0</v>
      </c>
      <c r="S152" s="179">
        <v>0</v>
      </c>
      <c r="T152" s="180">
        <f t="shared" si="13"/>
        <v>0</v>
      </c>
      <c r="AR152" s="13" t="s">
        <v>22</v>
      </c>
      <c r="AT152" s="13" t="s">
        <v>143</v>
      </c>
      <c r="AU152" s="13" t="s">
        <v>22</v>
      </c>
      <c r="AY152" s="13" t="s">
        <v>142</v>
      </c>
      <c r="BE152" s="181">
        <f t="shared" si="14"/>
        <v>0</v>
      </c>
      <c r="BF152" s="181">
        <f t="shared" si="15"/>
        <v>0</v>
      </c>
      <c r="BG152" s="181">
        <f t="shared" si="16"/>
        <v>0</v>
      </c>
      <c r="BH152" s="181">
        <f t="shared" si="17"/>
        <v>0</v>
      </c>
      <c r="BI152" s="181">
        <f t="shared" si="18"/>
        <v>0</v>
      </c>
      <c r="BJ152" s="13" t="s">
        <v>22</v>
      </c>
      <c r="BK152" s="181">
        <f t="shared" si="19"/>
        <v>0</v>
      </c>
      <c r="BL152" s="13" t="s">
        <v>22</v>
      </c>
      <c r="BM152" s="13" t="s">
        <v>901</v>
      </c>
    </row>
    <row r="153" spans="2:65" s="1" customFormat="1" ht="22.5" customHeight="1">
      <c r="B153" s="30"/>
      <c r="C153" s="170" t="s">
        <v>366</v>
      </c>
      <c r="D153" s="170" t="s">
        <v>143</v>
      </c>
      <c r="E153" s="171" t="s">
        <v>902</v>
      </c>
      <c r="F153" s="172" t="s">
        <v>903</v>
      </c>
      <c r="G153" s="173" t="s">
        <v>159</v>
      </c>
      <c r="H153" s="174">
        <v>1</v>
      </c>
      <c r="I153" s="175"/>
      <c r="J153" s="176">
        <f t="shared" si="10"/>
        <v>0</v>
      </c>
      <c r="K153" s="172" t="s">
        <v>20</v>
      </c>
      <c r="L153" s="34"/>
      <c r="M153" s="177" t="s">
        <v>20</v>
      </c>
      <c r="N153" s="178" t="s">
        <v>45</v>
      </c>
      <c r="O153" s="56"/>
      <c r="P153" s="179">
        <f t="shared" si="11"/>
        <v>0</v>
      </c>
      <c r="Q153" s="179">
        <v>0</v>
      </c>
      <c r="R153" s="179">
        <f t="shared" si="12"/>
        <v>0</v>
      </c>
      <c r="S153" s="179">
        <v>0</v>
      </c>
      <c r="T153" s="180">
        <f t="shared" si="13"/>
        <v>0</v>
      </c>
      <c r="AR153" s="13" t="s">
        <v>22</v>
      </c>
      <c r="AT153" s="13" t="s">
        <v>143</v>
      </c>
      <c r="AU153" s="13" t="s">
        <v>22</v>
      </c>
      <c r="AY153" s="13" t="s">
        <v>142</v>
      </c>
      <c r="BE153" s="181">
        <f t="shared" si="14"/>
        <v>0</v>
      </c>
      <c r="BF153" s="181">
        <f t="shared" si="15"/>
        <v>0</v>
      </c>
      <c r="BG153" s="181">
        <f t="shared" si="16"/>
        <v>0</v>
      </c>
      <c r="BH153" s="181">
        <f t="shared" si="17"/>
        <v>0</v>
      </c>
      <c r="BI153" s="181">
        <f t="shared" si="18"/>
        <v>0</v>
      </c>
      <c r="BJ153" s="13" t="s">
        <v>22</v>
      </c>
      <c r="BK153" s="181">
        <f t="shared" si="19"/>
        <v>0</v>
      </c>
      <c r="BL153" s="13" t="s">
        <v>22</v>
      </c>
      <c r="BM153" s="13" t="s">
        <v>904</v>
      </c>
    </row>
    <row r="154" spans="2:65" s="1" customFormat="1" ht="22.5" customHeight="1">
      <c r="B154" s="30"/>
      <c r="C154" s="170" t="s">
        <v>419</v>
      </c>
      <c r="D154" s="170" t="s">
        <v>143</v>
      </c>
      <c r="E154" s="171" t="s">
        <v>799</v>
      </c>
      <c r="F154" s="172" t="s">
        <v>800</v>
      </c>
      <c r="G154" s="173" t="s">
        <v>159</v>
      </c>
      <c r="H154" s="174">
        <v>1</v>
      </c>
      <c r="I154" s="175"/>
      <c r="J154" s="176">
        <f t="shared" si="10"/>
        <v>0</v>
      </c>
      <c r="K154" s="172" t="s">
        <v>364</v>
      </c>
      <c r="L154" s="34"/>
      <c r="M154" s="195" t="s">
        <v>20</v>
      </c>
      <c r="N154" s="196" t="s">
        <v>45</v>
      </c>
      <c r="O154" s="197"/>
      <c r="P154" s="198">
        <f t="shared" si="11"/>
        <v>0</v>
      </c>
      <c r="Q154" s="198">
        <v>0</v>
      </c>
      <c r="R154" s="198">
        <f t="shared" si="12"/>
        <v>0</v>
      </c>
      <c r="S154" s="198">
        <v>0</v>
      </c>
      <c r="T154" s="199">
        <f t="shared" si="13"/>
        <v>0</v>
      </c>
      <c r="AR154" s="13" t="s">
        <v>22</v>
      </c>
      <c r="AT154" s="13" t="s">
        <v>143</v>
      </c>
      <c r="AU154" s="13" t="s">
        <v>22</v>
      </c>
      <c r="AY154" s="13" t="s">
        <v>142</v>
      </c>
      <c r="BE154" s="181">
        <f t="shared" si="14"/>
        <v>0</v>
      </c>
      <c r="BF154" s="181">
        <f t="shared" si="15"/>
        <v>0</v>
      </c>
      <c r="BG154" s="181">
        <f t="shared" si="16"/>
        <v>0</v>
      </c>
      <c r="BH154" s="181">
        <f t="shared" si="17"/>
        <v>0</v>
      </c>
      <c r="BI154" s="181">
        <f t="shared" si="18"/>
        <v>0</v>
      </c>
      <c r="BJ154" s="13" t="s">
        <v>22</v>
      </c>
      <c r="BK154" s="181">
        <f t="shared" si="19"/>
        <v>0</v>
      </c>
      <c r="BL154" s="13" t="s">
        <v>22</v>
      </c>
      <c r="BM154" s="13" t="s">
        <v>905</v>
      </c>
    </row>
    <row r="155" spans="2:65" s="1" customFormat="1" ht="6.9" customHeight="1">
      <c r="B155" s="42"/>
      <c r="C155" s="43"/>
      <c r="D155" s="43"/>
      <c r="E155" s="43"/>
      <c r="F155" s="43"/>
      <c r="G155" s="43"/>
      <c r="H155" s="43"/>
      <c r="I155" s="130"/>
      <c r="J155" s="43"/>
      <c r="K155" s="43"/>
      <c r="L155" s="34"/>
    </row>
  </sheetData>
  <sheetProtection algorithmName="SHA-512" hashValue="I+qQvntLoV0y/QQl+HgHamHSVYnNwHBHF2W7LK0Rmw+N789WUN2GCFqj14mNPYyTcsaRwLkibEHM6oJcuj6FMA==" saltValue="cNCi4w0tfpiXG6Ga9p0xfrEmisquhBNUrYG3UzxYU+Bwa7Hiel278M/bOYGttSbJQK2ScYBYgiw6y0IuEkHO9Q==" spinCount="100000" sheet="1" objects="1" scenarios="1" formatColumns="0" formatRows="0" autoFilter="0"/>
  <autoFilter ref="C86:K15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topLeftCell="A61" workbookViewId="0">
      <selection activeCell="I87" sqref="I8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3" t="s">
        <v>108</v>
      </c>
    </row>
    <row r="3" spans="2:46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82</v>
      </c>
    </row>
    <row r="4" spans="2:46" ht="24.9" customHeight="1">
      <c r="B4" s="16"/>
      <c r="D4" s="106" t="s">
        <v>112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328" t="str">
        <f>'Rekapitulace stavby'!K6</f>
        <v>Oprava zabezpečovacího zařízení na trati Olomouc - Blatec</v>
      </c>
      <c r="F7" s="329"/>
      <c r="G7" s="329"/>
      <c r="H7" s="329"/>
      <c r="L7" s="16"/>
    </row>
    <row r="8" spans="2:46" ht="12" customHeight="1">
      <c r="B8" s="16"/>
      <c r="D8" s="107" t="s">
        <v>113</v>
      </c>
      <c r="L8" s="16"/>
    </row>
    <row r="9" spans="2:46" s="1" customFormat="1" ht="16.5" customHeight="1">
      <c r="B9" s="34"/>
      <c r="E9" s="328" t="s">
        <v>906</v>
      </c>
      <c r="F9" s="330"/>
      <c r="G9" s="330"/>
      <c r="H9" s="330"/>
      <c r="I9" s="108"/>
      <c r="L9" s="34"/>
    </row>
    <row r="10" spans="2:46" s="1" customFormat="1" ht="12" customHeight="1">
      <c r="B10" s="34"/>
      <c r="D10" s="107" t="s">
        <v>115</v>
      </c>
      <c r="I10" s="108"/>
      <c r="L10" s="34"/>
    </row>
    <row r="11" spans="2:46" s="1" customFormat="1" ht="36.9" customHeight="1">
      <c r="B11" s="34"/>
      <c r="E11" s="331" t="s">
        <v>907</v>
      </c>
      <c r="F11" s="330"/>
      <c r="G11" s="330"/>
      <c r="H11" s="330"/>
      <c r="I11" s="108"/>
      <c r="L11" s="34"/>
    </row>
    <row r="12" spans="2:46" s="1" customFormat="1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20</v>
      </c>
      <c r="I13" s="109" t="s">
        <v>21</v>
      </c>
      <c r="J13" s="13" t="s">
        <v>20</v>
      </c>
      <c r="L13" s="34"/>
    </row>
    <row r="14" spans="2:46" s="1" customFormat="1" ht="12" customHeight="1">
      <c r="B14" s="34"/>
      <c r="D14" s="107" t="s">
        <v>23</v>
      </c>
      <c r="F14" s="13" t="s">
        <v>24</v>
      </c>
      <c r="I14" s="109" t="s">
        <v>25</v>
      </c>
      <c r="J14" s="110">
        <f>'Rekapitulace stavby'!AN8</f>
        <v>0</v>
      </c>
      <c r="L14" s="34"/>
    </row>
    <row r="15" spans="2:46" s="1" customFormat="1" ht="10.95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20</v>
      </c>
      <c r="L16" s="34"/>
    </row>
    <row r="17" spans="2:12" s="1" customFormat="1" ht="18" customHeight="1">
      <c r="B17" s="34"/>
      <c r="E17" s="13" t="s">
        <v>30</v>
      </c>
      <c r="I17" s="109" t="s">
        <v>31</v>
      </c>
      <c r="J17" s="13" t="s">
        <v>20</v>
      </c>
      <c r="L17" s="34"/>
    </row>
    <row r="18" spans="2:12" s="1" customFormat="1" ht="6.9" customHeight="1">
      <c r="B18" s="34"/>
      <c r="I18" s="108"/>
      <c r="L18" s="34"/>
    </row>
    <row r="19" spans="2:12" s="1" customFormat="1" ht="12" customHeight="1">
      <c r="B19" s="34"/>
      <c r="D19" s="107" t="s">
        <v>32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332" t="str">
        <f>'Rekapitulace stavby'!E14</f>
        <v>Vyplň údaj</v>
      </c>
      <c r="F20" s="333"/>
      <c r="G20" s="333"/>
      <c r="H20" s="333"/>
      <c r="I20" s="109" t="s">
        <v>31</v>
      </c>
      <c r="J20" s="26" t="str">
        <f>'Rekapitulace stavby'!AN14</f>
        <v>Vyplň údaj</v>
      </c>
      <c r="L20" s="34"/>
    </row>
    <row r="21" spans="2:12" s="1" customFormat="1" ht="6.9" customHeight="1">
      <c r="B21" s="34"/>
      <c r="I21" s="108"/>
      <c r="L21" s="34"/>
    </row>
    <row r="22" spans="2:12" s="1" customFormat="1" ht="12" customHeight="1">
      <c r="B22" s="34"/>
      <c r="D22" s="107" t="s">
        <v>34</v>
      </c>
      <c r="I22" s="109" t="s">
        <v>29</v>
      </c>
      <c r="J22" s="13" t="s">
        <v>20</v>
      </c>
      <c r="L22" s="34"/>
    </row>
    <row r="23" spans="2:12" s="1" customFormat="1" ht="18" customHeight="1">
      <c r="B23" s="34"/>
      <c r="E23" s="13" t="s">
        <v>35</v>
      </c>
      <c r="I23" s="109" t="s">
        <v>31</v>
      </c>
      <c r="J23" s="13" t="s">
        <v>20</v>
      </c>
      <c r="L23" s="34"/>
    </row>
    <row r="24" spans="2:12" s="1" customFormat="1" ht="6.9" customHeight="1">
      <c r="B24" s="34"/>
      <c r="I24" s="108"/>
      <c r="L24" s="34"/>
    </row>
    <row r="25" spans="2:12" s="1" customFormat="1" ht="12" customHeight="1">
      <c r="B25" s="34"/>
      <c r="D25" s="107" t="s">
        <v>37</v>
      </c>
      <c r="I25" s="109" t="s">
        <v>29</v>
      </c>
      <c r="J25" s="13" t="s">
        <v>20</v>
      </c>
      <c r="L25" s="34"/>
    </row>
    <row r="26" spans="2:12" s="1" customFormat="1" ht="18" customHeight="1">
      <c r="B26" s="34"/>
      <c r="E26" s="13" t="s">
        <v>117</v>
      </c>
      <c r="I26" s="109" t="s">
        <v>31</v>
      </c>
      <c r="J26" s="13" t="s">
        <v>20</v>
      </c>
      <c r="L26" s="34"/>
    </row>
    <row r="27" spans="2:12" s="1" customFormat="1" ht="6.9" customHeight="1">
      <c r="B27" s="34"/>
      <c r="I27" s="108"/>
      <c r="L27" s="34"/>
    </row>
    <row r="28" spans="2:12" s="1" customFormat="1" ht="12" customHeight="1">
      <c r="B28" s="34"/>
      <c r="D28" s="107" t="s">
        <v>38</v>
      </c>
      <c r="I28" s="108"/>
      <c r="L28" s="34"/>
    </row>
    <row r="29" spans="2:12" s="7" customFormat="1" ht="16.5" customHeight="1">
      <c r="B29" s="111"/>
      <c r="E29" s="334" t="s">
        <v>20</v>
      </c>
      <c r="F29" s="334"/>
      <c r="G29" s="334"/>
      <c r="H29" s="334"/>
      <c r="I29" s="112"/>
      <c r="L29" s="111"/>
    </row>
    <row r="30" spans="2:12" s="1" customFormat="1" ht="6.9" customHeight="1">
      <c r="B30" s="34"/>
      <c r="I30" s="108"/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40</v>
      </c>
      <c r="I32" s="108"/>
      <c r="J32" s="115">
        <f>ROUND(J85, 2)</f>
        <v>307800</v>
      </c>
      <c r="L32" s="34"/>
    </row>
    <row r="33" spans="2:12" s="1" customFormat="1" ht="6.9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" customHeight="1">
      <c r="B34" s="34"/>
      <c r="F34" s="116" t="s">
        <v>42</v>
      </c>
      <c r="I34" s="117" t="s">
        <v>41</v>
      </c>
      <c r="J34" s="116" t="s">
        <v>43</v>
      </c>
      <c r="L34" s="34"/>
    </row>
    <row r="35" spans="2:12" s="1" customFormat="1" ht="14.4" customHeight="1">
      <c r="B35" s="34"/>
      <c r="D35" s="107" t="s">
        <v>44</v>
      </c>
      <c r="E35" s="107" t="s">
        <v>45</v>
      </c>
      <c r="F35" s="118">
        <f>ROUND((SUM(BE85:BE87)),  2)</f>
        <v>307800</v>
      </c>
      <c r="I35" s="119">
        <v>0.21</v>
      </c>
      <c r="J35" s="118">
        <f>ROUND(((SUM(BE85:BE87))*I35),  2)</f>
        <v>64638</v>
      </c>
      <c r="L35" s="34"/>
    </row>
    <row r="36" spans="2:12" s="1" customFormat="1" ht="14.4" customHeight="1">
      <c r="B36" s="34"/>
      <c r="E36" s="107" t="s">
        <v>46</v>
      </c>
      <c r="F36" s="118">
        <f>ROUND((SUM(BF85:BF87)),  2)</f>
        <v>0</v>
      </c>
      <c r="I36" s="119">
        <v>0.15</v>
      </c>
      <c r="J36" s="118">
        <f>ROUND(((SUM(BF85:BF87))*I36),  2)</f>
        <v>0</v>
      </c>
      <c r="L36" s="34"/>
    </row>
    <row r="37" spans="2:12" s="1" customFormat="1" ht="14.4" hidden="1" customHeight="1">
      <c r="B37" s="34"/>
      <c r="E37" s="107" t="s">
        <v>47</v>
      </c>
      <c r="F37" s="118">
        <f>ROUND((SUM(BG85:BG87)),  2)</f>
        <v>0</v>
      </c>
      <c r="I37" s="119">
        <v>0.21</v>
      </c>
      <c r="J37" s="118">
        <f>0</f>
        <v>0</v>
      </c>
      <c r="L37" s="34"/>
    </row>
    <row r="38" spans="2:12" s="1" customFormat="1" ht="14.4" hidden="1" customHeight="1">
      <c r="B38" s="34"/>
      <c r="E38" s="107" t="s">
        <v>48</v>
      </c>
      <c r="F38" s="118">
        <f>ROUND((SUM(BH85:BH87)),  2)</f>
        <v>0</v>
      </c>
      <c r="I38" s="119">
        <v>0.15</v>
      </c>
      <c r="J38" s="118">
        <f>0</f>
        <v>0</v>
      </c>
      <c r="L38" s="34"/>
    </row>
    <row r="39" spans="2:12" s="1" customFormat="1" ht="14.4" hidden="1" customHeight="1">
      <c r="B39" s="34"/>
      <c r="E39" s="107" t="s">
        <v>49</v>
      </c>
      <c r="F39" s="118">
        <f>ROUND((SUM(BI85:BI87)),  2)</f>
        <v>0</v>
      </c>
      <c r="I39" s="119">
        <v>0</v>
      </c>
      <c r="J39" s="118">
        <f>0</f>
        <v>0</v>
      </c>
      <c r="L39" s="34"/>
    </row>
    <row r="40" spans="2:12" s="1" customFormat="1" ht="6.9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50</v>
      </c>
      <c r="E41" s="122"/>
      <c r="F41" s="122"/>
      <c r="G41" s="123" t="s">
        <v>51</v>
      </c>
      <c r="H41" s="124" t="s">
        <v>52</v>
      </c>
      <c r="I41" s="125"/>
      <c r="J41" s="126">
        <f>SUM(J32:J39)</f>
        <v>372438</v>
      </c>
      <c r="K41" s="127"/>
      <c r="L41" s="34"/>
    </row>
    <row r="42" spans="2:12" s="1" customFormat="1" ht="14.4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" customHeight="1">
      <c r="B47" s="30"/>
      <c r="C47" s="19" t="s">
        <v>118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326" t="str">
        <f>E7</f>
        <v>Oprava zabezpečovacího zařízení na trati Olomouc - Blatec</v>
      </c>
      <c r="F50" s="327"/>
      <c r="G50" s="327"/>
      <c r="H50" s="327"/>
      <c r="I50" s="108"/>
      <c r="J50" s="31"/>
      <c r="K50" s="31"/>
      <c r="L50" s="34"/>
    </row>
    <row r="51" spans="2:47" ht="12" customHeight="1">
      <c r="B51" s="17"/>
      <c r="C51" s="25" t="s">
        <v>113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326" t="s">
        <v>906</v>
      </c>
      <c r="F52" s="305"/>
      <c r="G52" s="305"/>
      <c r="H52" s="305"/>
      <c r="I52" s="108"/>
      <c r="J52" s="31"/>
      <c r="K52" s="31"/>
      <c r="L52" s="34"/>
    </row>
    <row r="53" spans="2:47" s="1" customFormat="1" ht="12" customHeight="1">
      <c r="B53" s="30"/>
      <c r="C53" s="25" t="s">
        <v>115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306" t="str">
        <f>E11</f>
        <v>PS 04.1 - Návěstidla</v>
      </c>
      <c r="F54" s="305"/>
      <c r="G54" s="305"/>
      <c r="H54" s="305"/>
      <c r="I54" s="108"/>
      <c r="J54" s="31"/>
      <c r="K54" s="31"/>
      <c r="L54" s="34"/>
    </row>
    <row r="55" spans="2:47" s="1" customFormat="1" ht="6.9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23</v>
      </c>
      <c r="D56" s="31"/>
      <c r="E56" s="31"/>
      <c r="F56" s="23" t="str">
        <f>F14</f>
        <v>Olomouc</v>
      </c>
      <c r="G56" s="31"/>
      <c r="H56" s="31"/>
      <c r="I56" s="109" t="s">
        <v>25</v>
      </c>
      <c r="J56" s="51">
        <f>IF(J14="","",J14)</f>
        <v>0</v>
      </c>
      <c r="K56" s="31"/>
      <c r="L56" s="34"/>
    </row>
    <row r="57" spans="2:47" s="1" customFormat="1" ht="6.9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65" customHeight="1">
      <c r="B58" s="30"/>
      <c r="C58" s="25" t="s">
        <v>28</v>
      </c>
      <c r="D58" s="31"/>
      <c r="E58" s="31"/>
      <c r="F58" s="23" t="str">
        <f>E17</f>
        <v>Správa železniční dopravní cesty, s.o. - OŘ Olc</v>
      </c>
      <c r="G58" s="31"/>
      <c r="H58" s="31"/>
      <c r="I58" s="109" t="s">
        <v>34</v>
      </c>
      <c r="J58" s="28" t="str">
        <f>E23</f>
        <v>SB projekt s.r.o.</v>
      </c>
      <c r="K58" s="31"/>
      <c r="L58" s="34"/>
    </row>
    <row r="59" spans="2:47" s="1" customFormat="1" ht="24.9" customHeight="1">
      <c r="B59" s="30"/>
      <c r="C59" s="25" t="s">
        <v>32</v>
      </c>
      <c r="D59" s="31"/>
      <c r="E59" s="31"/>
      <c r="F59" s="23" t="str">
        <f>IF(E20="","",E20)</f>
        <v>Vyplň údaj</v>
      </c>
      <c r="G59" s="31"/>
      <c r="H59" s="31"/>
      <c r="I59" s="109" t="s">
        <v>37</v>
      </c>
      <c r="J59" s="28" t="str">
        <f>E26</f>
        <v>Ing. Petr Szabo, SB projekt s.r.o.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119</v>
      </c>
      <c r="D61" s="135"/>
      <c r="E61" s="135"/>
      <c r="F61" s="135"/>
      <c r="G61" s="135"/>
      <c r="H61" s="135"/>
      <c r="I61" s="136"/>
      <c r="J61" s="137" t="s">
        <v>120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5" customHeight="1">
      <c r="B63" s="30"/>
      <c r="C63" s="138" t="s">
        <v>72</v>
      </c>
      <c r="D63" s="31"/>
      <c r="E63" s="31"/>
      <c r="F63" s="31"/>
      <c r="G63" s="31"/>
      <c r="H63" s="31"/>
      <c r="I63" s="108"/>
      <c r="J63" s="69">
        <f>J85</f>
        <v>307800</v>
      </c>
      <c r="K63" s="31"/>
      <c r="L63" s="34"/>
      <c r="AU63" s="13" t="s">
        <v>121</v>
      </c>
    </row>
    <row r="64" spans="2:47" s="1" customFormat="1" ht="21.75" customHeight="1">
      <c r="B64" s="30"/>
      <c r="C64" s="31"/>
      <c r="D64" s="31"/>
      <c r="E64" s="31"/>
      <c r="F64" s="31"/>
      <c r="G64" s="31"/>
      <c r="H64" s="31"/>
      <c r="I64" s="108"/>
      <c r="J64" s="31"/>
      <c r="K64" s="31"/>
      <c r="L64" s="34"/>
    </row>
    <row r="65" spans="2:12" s="1" customFormat="1" ht="6.9" customHeight="1">
      <c r="B65" s="42"/>
      <c r="C65" s="43"/>
      <c r="D65" s="43"/>
      <c r="E65" s="43"/>
      <c r="F65" s="43"/>
      <c r="G65" s="43"/>
      <c r="H65" s="43"/>
      <c r="I65" s="130"/>
      <c r="J65" s="43"/>
      <c r="K65" s="43"/>
      <c r="L65" s="34"/>
    </row>
    <row r="69" spans="2:12" s="1" customFormat="1" ht="6.9" customHeight="1">
      <c r="B69" s="44"/>
      <c r="C69" s="45"/>
      <c r="D69" s="45"/>
      <c r="E69" s="45"/>
      <c r="F69" s="45"/>
      <c r="G69" s="45"/>
      <c r="H69" s="45"/>
      <c r="I69" s="133"/>
      <c r="J69" s="45"/>
      <c r="K69" s="45"/>
      <c r="L69" s="34"/>
    </row>
    <row r="70" spans="2:12" s="1" customFormat="1" ht="24.9" customHeight="1">
      <c r="B70" s="30"/>
      <c r="C70" s="19" t="s">
        <v>128</v>
      </c>
      <c r="D70" s="31"/>
      <c r="E70" s="31"/>
      <c r="F70" s="31"/>
      <c r="G70" s="31"/>
      <c r="H70" s="31"/>
      <c r="I70" s="108"/>
      <c r="J70" s="31"/>
      <c r="K70" s="31"/>
      <c r="L70" s="34"/>
    </row>
    <row r="71" spans="2:12" s="1" customFormat="1" ht="6.9" customHeight="1">
      <c r="B71" s="30"/>
      <c r="C71" s="31"/>
      <c r="D71" s="31"/>
      <c r="E71" s="31"/>
      <c r="F71" s="31"/>
      <c r="G71" s="31"/>
      <c r="H71" s="31"/>
      <c r="I71" s="108"/>
      <c r="J71" s="31"/>
      <c r="K71" s="31"/>
      <c r="L71" s="34"/>
    </row>
    <row r="72" spans="2:12" s="1" customFormat="1" ht="12" customHeight="1">
      <c r="B72" s="30"/>
      <c r="C72" s="25" t="s">
        <v>16</v>
      </c>
      <c r="D72" s="31"/>
      <c r="E72" s="31"/>
      <c r="F72" s="31"/>
      <c r="G72" s="31"/>
      <c r="H72" s="31"/>
      <c r="I72" s="108"/>
      <c r="J72" s="31"/>
      <c r="K72" s="31"/>
      <c r="L72" s="34"/>
    </row>
    <row r="73" spans="2:12" s="1" customFormat="1" ht="16.5" customHeight="1">
      <c r="B73" s="30"/>
      <c r="C73" s="31"/>
      <c r="D73" s="31"/>
      <c r="E73" s="326" t="str">
        <f>E7</f>
        <v>Oprava zabezpečovacího zařízení na trati Olomouc - Blatec</v>
      </c>
      <c r="F73" s="327"/>
      <c r="G73" s="327"/>
      <c r="H73" s="327"/>
      <c r="I73" s="108"/>
      <c r="J73" s="31"/>
      <c r="K73" s="31"/>
      <c r="L73" s="34"/>
    </row>
    <row r="74" spans="2:12" ht="12" customHeight="1">
      <c r="B74" s="17"/>
      <c r="C74" s="25" t="s">
        <v>113</v>
      </c>
      <c r="D74" s="18"/>
      <c r="E74" s="18"/>
      <c r="F74" s="18"/>
      <c r="G74" s="18"/>
      <c r="H74" s="18"/>
      <c r="J74" s="18"/>
      <c r="K74" s="18"/>
      <c r="L74" s="16"/>
    </row>
    <row r="75" spans="2:12" s="1" customFormat="1" ht="16.5" customHeight="1">
      <c r="B75" s="30"/>
      <c r="C75" s="31"/>
      <c r="D75" s="31"/>
      <c r="E75" s="326" t="s">
        <v>906</v>
      </c>
      <c r="F75" s="305"/>
      <c r="G75" s="305"/>
      <c r="H75" s="305"/>
      <c r="I75" s="108"/>
      <c r="J75" s="31"/>
      <c r="K75" s="31"/>
      <c r="L75" s="34"/>
    </row>
    <row r="76" spans="2:12" s="1" customFormat="1" ht="12" customHeight="1">
      <c r="B76" s="30"/>
      <c r="C76" s="25" t="s">
        <v>115</v>
      </c>
      <c r="D76" s="31"/>
      <c r="E76" s="31"/>
      <c r="F76" s="31"/>
      <c r="G76" s="31"/>
      <c r="H76" s="31"/>
      <c r="I76" s="108"/>
      <c r="J76" s="31"/>
      <c r="K76" s="31"/>
      <c r="L76" s="34"/>
    </row>
    <row r="77" spans="2:12" s="1" customFormat="1" ht="16.5" customHeight="1">
      <c r="B77" s="30"/>
      <c r="C77" s="31"/>
      <c r="D77" s="31"/>
      <c r="E77" s="306" t="str">
        <f>E11</f>
        <v>PS 04.1 - Návěstidla</v>
      </c>
      <c r="F77" s="305"/>
      <c r="G77" s="305"/>
      <c r="H77" s="305"/>
      <c r="I77" s="108"/>
      <c r="J77" s="31"/>
      <c r="K77" s="31"/>
      <c r="L77" s="34"/>
    </row>
    <row r="78" spans="2:12" s="1" customFormat="1" ht="6.9" customHeight="1">
      <c r="B78" s="30"/>
      <c r="C78" s="31"/>
      <c r="D78" s="31"/>
      <c r="E78" s="31"/>
      <c r="F78" s="31"/>
      <c r="G78" s="31"/>
      <c r="H78" s="31"/>
      <c r="I78" s="108"/>
      <c r="J78" s="31"/>
      <c r="K78" s="31"/>
      <c r="L78" s="34"/>
    </row>
    <row r="79" spans="2:12" s="1" customFormat="1" ht="12" customHeight="1">
      <c r="B79" s="30"/>
      <c r="C79" s="25" t="s">
        <v>23</v>
      </c>
      <c r="D79" s="31"/>
      <c r="E79" s="31"/>
      <c r="F79" s="23" t="str">
        <f>F14</f>
        <v>Olomouc</v>
      </c>
      <c r="G79" s="31"/>
      <c r="H79" s="31"/>
      <c r="I79" s="109" t="s">
        <v>25</v>
      </c>
      <c r="J79" s="51">
        <f>IF(J14="","",J14)</f>
        <v>0</v>
      </c>
      <c r="K79" s="31"/>
      <c r="L79" s="34"/>
    </row>
    <row r="80" spans="2:12" s="1" customFormat="1" ht="6.9" customHeight="1">
      <c r="B80" s="30"/>
      <c r="C80" s="31"/>
      <c r="D80" s="31"/>
      <c r="E80" s="31"/>
      <c r="F80" s="31"/>
      <c r="G80" s="31"/>
      <c r="H80" s="31"/>
      <c r="I80" s="108"/>
      <c r="J80" s="31"/>
      <c r="K80" s="31"/>
      <c r="L80" s="34"/>
    </row>
    <row r="81" spans="2:65" s="1" customFormat="1" ht="13.65" customHeight="1">
      <c r="B81" s="30"/>
      <c r="C81" s="25" t="s">
        <v>28</v>
      </c>
      <c r="D81" s="31"/>
      <c r="E81" s="31"/>
      <c r="F81" s="23" t="str">
        <f>E17</f>
        <v>Správa železniční dopravní cesty, s.o. - OŘ Olc</v>
      </c>
      <c r="G81" s="31"/>
      <c r="H81" s="31"/>
      <c r="I81" s="109" t="s">
        <v>34</v>
      </c>
      <c r="J81" s="28" t="str">
        <f>E23</f>
        <v>SB projekt s.r.o.</v>
      </c>
      <c r="K81" s="31"/>
      <c r="L81" s="34"/>
    </row>
    <row r="82" spans="2:65" s="1" customFormat="1" ht="24.9" customHeight="1">
      <c r="B82" s="30"/>
      <c r="C82" s="25" t="s">
        <v>32</v>
      </c>
      <c r="D82" s="31"/>
      <c r="E82" s="31"/>
      <c r="F82" s="23" t="str">
        <f>IF(E20="","",E20)</f>
        <v>Vyplň údaj</v>
      </c>
      <c r="G82" s="31"/>
      <c r="H82" s="31"/>
      <c r="I82" s="109" t="s">
        <v>37</v>
      </c>
      <c r="J82" s="28" t="str">
        <f>E26</f>
        <v>Ing. Petr Szabo, SB projekt s.r.o.</v>
      </c>
      <c r="K82" s="31"/>
      <c r="L82" s="34"/>
    </row>
    <row r="83" spans="2:65" s="1" customFormat="1" ht="10.35" customHeight="1">
      <c r="B83" s="30"/>
      <c r="C83" s="31"/>
      <c r="D83" s="31"/>
      <c r="E83" s="31"/>
      <c r="F83" s="31"/>
      <c r="G83" s="31"/>
      <c r="H83" s="31"/>
      <c r="I83" s="108"/>
      <c r="J83" s="31"/>
      <c r="K83" s="31"/>
      <c r="L83" s="34"/>
    </row>
    <row r="84" spans="2:65" s="9" customFormat="1" ht="29.25" customHeight="1">
      <c r="B84" s="146"/>
      <c r="C84" s="147" t="s">
        <v>129</v>
      </c>
      <c r="D84" s="148" t="s">
        <v>59</v>
      </c>
      <c r="E84" s="148" t="s">
        <v>55</v>
      </c>
      <c r="F84" s="148" t="s">
        <v>56</v>
      </c>
      <c r="G84" s="148" t="s">
        <v>130</v>
      </c>
      <c r="H84" s="148" t="s">
        <v>131</v>
      </c>
      <c r="I84" s="149" t="s">
        <v>132</v>
      </c>
      <c r="J84" s="148" t="s">
        <v>120</v>
      </c>
      <c r="K84" s="150" t="s">
        <v>133</v>
      </c>
      <c r="L84" s="151"/>
      <c r="M84" s="60" t="s">
        <v>20</v>
      </c>
      <c r="N84" s="61" t="s">
        <v>44</v>
      </c>
      <c r="O84" s="61" t="s">
        <v>134</v>
      </c>
      <c r="P84" s="61" t="s">
        <v>135</v>
      </c>
      <c r="Q84" s="61" t="s">
        <v>136</v>
      </c>
      <c r="R84" s="61" t="s">
        <v>137</v>
      </c>
      <c r="S84" s="61" t="s">
        <v>138</v>
      </c>
      <c r="T84" s="62" t="s">
        <v>139</v>
      </c>
    </row>
    <row r="85" spans="2:65" s="1" customFormat="1" ht="22.95" customHeight="1">
      <c r="B85" s="30"/>
      <c r="C85" s="67" t="s">
        <v>140</v>
      </c>
      <c r="D85" s="31"/>
      <c r="E85" s="31"/>
      <c r="F85" s="31"/>
      <c r="G85" s="31"/>
      <c r="H85" s="31"/>
      <c r="I85" s="108"/>
      <c r="J85" s="152">
        <f>BK85</f>
        <v>307800</v>
      </c>
      <c r="K85" s="31"/>
      <c r="L85" s="34"/>
      <c r="M85" s="63"/>
      <c r="N85" s="64"/>
      <c r="O85" s="64"/>
      <c r="P85" s="153">
        <f>SUM(P86:P87)</f>
        <v>0</v>
      </c>
      <c r="Q85" s="64"/>
      <c r="R85" s="153">
        <f>SUM(R86:R87)</f>
        <v>0</v>
      </c>
      <c r="S85" s="64"/>
      <c r="T85" s="154">
        <f>SUM(T86:T87)</f>
        <v>0</v>
      </c>
      <c r="AT85" s="13" t="s">
        <v>73</v>
      </c>
      <c r="AU85" s="13" t="s">
        <v>121</v>
      </c>
      <c r="BK85" s="155">
        <f>SUM(BK86:BK87)</f>
        <v>307800</v>
      </c>
    </row>
    <row r="86" spans="2:65" s="1" customFormat="1" ht="22.5" customHeight="1">
      <c r="B86" s="30"/>
      <c r="C86" s="185" t="s">
        <v>22</v>
      </c>
      <c r="D86" s="185" t="s">
        <v>172</v>
      </c>
      <c r="E86" s="186" t="s">
        <v>908</v>
      </c>
      <c r="F86" s="187" t="s">
        <v>909</v>
      </c>
      <c r="G86" s="188" t="s">
        <v>159</v>
      </c>
      <c r="H86" s="189">
        <v>2</v>
      </c>
      <c r="I86" s="190">
        <v>71700</v>
      </c>
      <c r="J86" s="191">
        <f>ROUND(I86*H86,2)</f>
        <v>143400</v>
      </c>
      <c r="K86" s="187" t="s">
        <v>364</v>
      </c>
      <c r="L86" s="192"/>
      <c r="M86" s="193" t="s">
        <v>20</v>
      </c>
      <c r="N86" s="194" t="s">
        <v>45</v>
      </c>
      <c r="O86" s="56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3" t="s">
        <v>82</v>
      </c>
      <c r="AT86" s="13" t="s">
        <v>172</v>
      </c>
      <c r="AU86" s="13" t="s">
        <v>74</v>
      </c>
      <c r="AY86" s="13" t="s">
        <v>142</v>
      </c>
      <c r="BE86" s="181">
        <f>IF(N86="základní",J86,0)</f>
        <v>143400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3" t="s">
        <v>22</v>
      </c>
      <c r="BK86" s="181">
        <f>ROUND(I86*H86,2)</f>
        <v>143400</v>
      </c>
      <c r="BL86" s="13" t="s">
        <v>22</v>
      </c>
      <c r="BM86" s="13" t="s">
        <v>910</v>
      </c>
    </row>
    <row r="87" spans="2:65" s="1" customFormat="1" ht="22.5" customHeight="1">
      <c r="B87" s="30"/>
      <c r="C87" s="185" t="s">
        <v>82</v>
      </c>
      <c r="D87" s="185" t="s">
        <v>172</v>
      </c>
      <c r="E87" s="186" t="s">
        <v>911</v>
      </c>
      <c r="F87" s="187" t="s">
        <v>912</v>
      </c>
      <c r="G87" s="188" t="s">
        <v>159</v>
      </c>
      <c r="H87" s="189">
        <v>2</v>
      </c>
      <c r="I87" s="190">
        <v>82200</v>
      </c>
      <c r="J87" s="191">
        <f>ROUND(I87*H87,2)</f>
        <v>164400</v>
      </c>
      <c r="K87" s="187" t="s">
        <v>364</v>
      </c>
      <c r="L87" s="192"/>
      <c r="M87" s="200" t="s">
        <v>20</v>
      </c>
      <c r="N87" s="201" t="s">
        <v>45</v>
      </c>
      <c r="O87" s="197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AR87" s="13" t="s">
        <v>82</v>
      </c>
      <c r="AT87" s="13" t="s">
        <v>172</v>
      </c>
      <c r="AU87" s="13" t="s">
        <v>74</v>
      </c>
      <c r="AY87" s="13" t="s">
        <v>142</v>
      </c>
      <c r="BE87" s="181">
        <f>IF(N87="základní",J87,0)</f>
        <v>164400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13" t="s">
        <v>22</v>
      </c>
      <c r="BK87" s="181">
        <f>ROUND(I87*H87,2)</f>
        <v>164400</v>
      </c>
      <c r="BL87" s="13" t="s">
        <v>22</v>
      </c>
      <c r="BM87" s="13" t="s">
        <v>913</v>
      </c>
    </row>
    <row r="88" spans="2:65" s="1" customFormat="1" ht="6.9" customHeight="1">
      <c r="B88" s="42"/>
      <c r="C88" s="43"/>
      <c r="D88" s="43"/>
      <c r="E88" s="43"/>
      <c r="F88" s="43"/>
      <c r="G88" s="43"/>
      <c r="H88" s="43"/>
      <c r="I88" s="130"/>
      <c r="J88" s="43"/>
      <c r="K88" s="43"/>
      <c r="L88" s="34"/>
    </row>
  </sheetData>
  <sheetProtection algorithmName="SHA-512" hashValue="EhTGdTuRb8MtAY/6cKBYfqO7y7MDh3Nw+7ajN3mixeL31O5fFwK63u1EE0IaqY0UTe3vFO2I43eezDgAkkYuEw==" saltValue="CWTuw4D0YhHsLPoDOZHnRzOhICZxhPunrBRPw3Q7/RAlpBTFfvjzn3Ju+EugSYUOYDlmt246W4bKk5IKMUp5fQ==" spinCount="100000" sheet="1" objects="1" scenarios="1" formatColumns="0" formatRows="0" autoFilter="0"/>
  <autoFilter ref="C84:K8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9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10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3" t="s">
        <v>111</v>
      </c>
    </row>
    <row r="3" spans="2:46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82</v>
      </c>
    </row>
    <row r="4" spans="2:46" ht="24.9" customHeight="1">
      <c r="B4" s="16"/>
      <c r="D4" s="106" t="s">
        <v>112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328" t="str">
        <f>'Rekapitulace stavby'!K6</f>
        <v>Oprava zabezpečovacího zařízení na trati Olomouc - Blatec</v>
      </c>
      <c r="F7" s="329"/>
      <c r="G7" s="329"/>
      <c r="H7" s="329"/>
      <c r="L7" s="16"/>
    </row>
    <row r="8" spans="2:46" s="1" customFormat="1" ht="12" customHeight="1">
      <c r="B8" s="34"/>
      <c r="D8" s="107" t="s">
        <v>113</v>
      </c>
      <c r="I8" s="108"/>
      <c r="L8" s="34"/>
    </row>
    <row r="9" spans="2:46" s="1" customFormat="1" ht="36.9" customHeight="1">
      <c r="B9" s="34"/>
      <c r="E9" s="331" t="s">
        <v>914</v>
      </c>
      <c r="F9" s="330"/>
      <c r="G9" s="330"/>
      <c r="H9" s="330"/>
      <c r="I9" s="108"/>
      <c r="L9" s="34"/>
    </row>
    <row r="10" spans="2:46" s="1" customFormat="1">
      <c r="B10" s="34"/>
      <c r="I10" s="108"/>
      <c r="L10" s="34"/>
    </row>
    <row r="11" spans="2:46" s="1" customFormat="1" ht="12" customHeight="1">
      <c r="B11" s="34"/>
      <c r="D11" s="107" t="s">
        <v>19</v>
      </c>
      <c r="F11" s="13" t="s">
        <v>20</v>
      </c>
      <c r="I11" s="109" t="s">
        <v>21</v>
      </c>
      <c r="J11" s="13" t="s">
        <v>20</v>
      </c>
      <c r="L11" s="34"/>
    </row>
    <row r="12" spans="2:46" s="1" customFormat="1" ht="12" customHeight="1">
      <c r="B12" s="34"/>
      <c r="D12" s="107" t="s">
        <v>23</v>
      </c>
      <c r="F12" s="13" t="s">
        <v>24</v>
      </c>
      <c r="I12" s="109" t="s">
        <v>25</v>
      </c>
      <c r="J12" s="110">
        <f>'Rekapitulace stavby'!AN8</f>
        <v>0</v>
      </c>
      <c r="L12" s="34"/>
    </row>
    <row r="13" spans="2:46" s="1" customFormat="1" ht="10.95" customHeight="1">
      <c r="B13" s="34"/>
      <c r="I13" s="108"/>
      <c r="L13" s="34"/>
    </row>
    <row r="14" spans="2:46" s="1" customFormat="1" ht="12" customHeight="1">
      <c r="B14" s="34"/>
      <c r="D14" s="107" t="s">
        <v>28</v>
      </c>
      <c r="I14" s="109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9" t="s">
        <v>31</v>
      </c>
      <c r="J15" s="13" t="s">
        <v>20</v>
      </c>
      <c r="L15" s="34"/>
    </row>
    <row r="16" spans="2:46" s="1" customFormat="1" ht="6.9" customHeight="1">
      <c r="B16" s="34"/>
      <c r="I16" s="108"/>
      <c r="L16" s="34"/>
    </row>
    <row r="17" spans="2:12" s="1" customFormat="1" ht="12" customHeight="1">
      <c r="B17" s="34"/>
      <c r="D17" s="107" t="s">
        <v>32</v>
      </c>
      <c r="I17" s="109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32" t="str">
        <f>'Rekapitulace stavby'!E14</f>
        <v>Vyplň údaj</v>
      </c>
      <c r="F18" s="333"/>
      <c r="G18" s="333"/>
      <c r="H18" s="333"/>
      <c r="I18" s="109" t="s">
        <v>31</v>
      </c>
      <c r="J18" s="26" t="str">
        <f>'Rekapitulace stavby'!AN14</f>
        <v>Vyplň údaj</v>
      </c>
      <c r="L18" s="34"/>
    </row>
    <row r="19" spans="2:12" s="1" customFormat="1" ht="6.9" customHeight="1">
      <c r="B19" s="34"/>
      <c r="I19" s="108"/>
      <c r="L19" s="34"/>
    </row>
    <row r="20" spans="2:12" s="1" customFormat="1" ht="12" customHeight="1">
      <c r="B20" s="34"/>
      <c r="D20" s="107" t="s">
        <v>34</v>
      </c>
      <c r="I20" s="109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9" t="s">
        <v>31</v>
      </c>
      <c r="J21" s="13" t="s">
        <v>20</v>
      </c>
      <c r="L21" s="34"/>
    </row>
    <row r="22" spans="2:12" s="1" customFormat="1" ht="6.9" customHeight="1">
      <c r="B22" s="34"/>
      <c r="I22" s="108"/>
      <c r="L22" s="34"/>
    </row>
    <row r="23" spans="2:12" s="1" customFormat="1" ht="12" customHeight="1">
      <c r="B23" s="34"/>
      <c r="D23" s="107" t="s">
        <v>37</v>
      </c>
      <c r="I23" s="109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117</v>
      </c>
      <c r="I24" s="109" t="s">
        <v>31</v>
      </c>
      <c r="J24" s="13" t="s">
        <v>20</v>
      </c>
      <c r="L24" s="34"/>
    </row>
    <row r="25" spans="2:12" s="1" customFormat="1" ht="6.9" customHeight="1">
      <c r="B25" s="34"/>
      <c r="I25" s="108"/>
      <c r="L25" s="34"/>
    </row>
    <row r="26" spans="2:12" s="1" customFormat="1" ht="12" customHeight="1">
      <c r="B26" s="34"/>
      <c r="D26" s="107" t="s">
        <v>38</v>
      </c>
      <c r="I26" s="108"/>
      <c r="L26" s="34"/>
    </row>
    <row r="27" spans="2:12" s="7" customFormat="1" ht="22.5" customHeight="1">
      <c r="B27" s="111"/>
      <c r="E27" s="334" t="s">
        <v>915</v>
      </c>
      <c r="F27" s="334"/>
      <c r="G27" s="334"/>
      <c r="H27" s="334"/>
      <c r="I27" s="112"/>
      <c r="L27" s="111"/>
    </row>
    <row r="28" spans="2:12" s="1" customFormat="1" ht="6.9" customHeight="1">
      <c r="B28" s="34"/>
      <c r="I28" s="108"/>
      <c r="L28" s="34"/>
    </row>
    <row r="29" spans="2:12" s="1" customFormat="1" ht="6.9" customHeight="1">
      <c r="B29" s="34"/>
      <c r="D29" s="52"/>
      <c r="E29" s="52"/>
      <c r="F29" s="52"/>
      <c r="G29" s="52"/>
      <c r="H29" s="52"/>
      <c r="I29" s="113"/>
      <c r="J29" s="52"/>
      <c r="K29" s="52"/>
      <c r="L29" s="34"/>
    </row>
    <row r="30" spans="2:12" s="1" customFormat="1" ht="25.35" customHeight="1">
      <c r="B30" s="34"/>
      <c r="D30" s="114" t="s">
        <v>40</v>
      </c>
      <c r="I30" s="108"/>
      <c r="J30" s="115">
        <f>ROUND(J80, 2)</f>
        <v>0</v>
      </c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14.4" customHeight="1">
      <c r="B32" s="34"/>
      <c r="F32" s="116" t="s">
        <v>42</v>
      </c>
      <c r="I32" s="117" t="s">
        <v>41</v>
      </c>
      <c r="J32" s="116" t="s">
        <v>43</v>
      </c>
      <c r="L32" s="34"/>
    </row>
    <row r="33" spans="2:12" s="1" customFormat="1" ht="14.4" customHeight="1">
      <c r="B33" s="34"/>
      <c r="D33" s="107" t="s">
        <v>44</v>
      </c>
      <c r="E33" s="107" t="s">
        <v>45</v>
      </c>
      <c r="F33" s="118">
        <f>ROUND((SUM(BE80:BE98)),  2)</f>
        <v>0</v>
      </c>
      <c r="I33" s="119">
        <v>0.21</v>
      </c>
      <c r="J33" s="118">
        <f>ROUND(((SUM(BE80:BE98))*I33),  2)</f>
        <v>0</v>
      </c>
      <c r="L33" s="34"/>
    </row>
    <row r="34" spans="2:12" s="1" customFormat="1" ht="14.4" customHeight="1">
      <c r="B34" s="34"/>
      <c r="E34" s="107" t="s">
        <v>46</v>
      </c>
      <c r="F34" s="118">
        <f>ROUND((SUM(BF80:BF98)),  2)</f>
        <v>0</v>
      </c>
      <c r="I34" s="119">
        <v>0.15</v>
      </c>
      <c r="J34" s="118">
        <f>ROUND(((SUM(BF80:BF98))*I34),  2)</f>
        <v>0</v>
      </c>
      <c r="L34" s="34"/>
    </row>
    <row r="35" spans="2:12" s="1" customFormat="1" ht="14.4" hidden="1" customHeight="1">
      <c r="B35" s="34"/>
      <c r="E35" s="107" t="s">
        <v>47</v>
      </c>
      <c r="F35" s="118">
        <f>ROUND((SUM(BG80:BG98)),  2)</f>
        <v>0</v>
      </c>
      <c r="I35" s="119">
        <v>0.21</v>
      </c>
      <c r="J35" s="118">
        <f>0</f>
        <v>0</v>
      </c>
      <c r="L35" s="34"/>
    </row>
    <row r="36" spans="2:12" s="1" customFormat="1" ht="14.4" hidden="1" customHeight="1">
      <c r="B36" s="34"/>
      <c r="E36" s="107" t="s">
        <v>48</v>
      </c>
      <c r="F36" s="118">
        <f>ROUND((SUM(BH80:BH98)),  2)</f>
        <v>0</v>
      </c>
      <c r="I36" s="119">
        <v>0.15</v>
      </c>
      <c r="J36" s="118">
        <f>0</f>
        <v>0</v>
      </c>
      <c r="L36" s="34"/>
    </row>
    <row r="37" spans="2:12" s="1" customFormat="1" ht="14.4" hidden="1" customHeight="1">
      <c r="B37" s="34"/>
      <c r="E37" s="107" t="s">
        <v>49</v>
      </c>
      <c r="F37" s="118">
        <f>ROUND((SUM(BI80:BI98)),  2)</f>
        <v>0</v>
      </c>
      <c r="I37" s="119">
        <v>0</v>
      </c>
      <c r="J37" s="118">
        <f>0</f>
        <v>0</v>
      </c>
      <c r="L37" s="34"/>
    </row>
    <row r="38" spans="2:12" s="1" customFormat="1" ht="6.9" customHeight="1">
      <c r="B38" s="34"/>
      <c r="I38" s="108"/>
      <c r="L38" s="34"/>
    </row>
    <row r="39" spans="2:12" s="1" customFormat="1" ht="25.35" customHeight="1">
      <c r="B39" s="34"/>
      <c r="C39" s="120"/>
      <c r="D39" s="121" t="s">
        <v>50</v>
      </c>
      <c r="E39" s="122"/>
      <c r="F39" s="122"/>
      <c r="G39" s="123" t="s">
        <v>51</v>
      </c>
      <c r="H39" s="124" t="s">
        <v>52</v>
      </c>
      <c r="I39" s="125"/>
      <c r="J39" s="126">
        <f>SUM(J30:J37)</f>
        <v>0</v>
      </c>
      <c r="K39" s="127"/>
      <c r="L39" s="34"/>
    </row>
    <row r="40" spans="2:12" s="1" customFormat="1" ht="14.4" customHeight="1">
      <c r="B40" s="128"/>
      <c r="C40" s="129"/>
      <c r="D40" s="129"/>
      <c r="E40" s="129"/>
      <c r="F40" s="129"/>
      <c r="G40" s="129"/>
      <c r="H40" s="129"/>
      <c r="I40" s="130"/>
      <c r="J40" s="129"/>
      <c r="K40" s="129"/>
      <c r="L40" s="34"/>
    </row>
    <row r="44" spans="2:12" s="1" customFormat="1" ht="6.9" customHeight="1">
      <c r="B44" s="131"/>
      <c r="C44" s="132"/>
      <c r="D44" s="132"/>
      <c r="E44" s="132"/>
      <c r="F44" s="132"/>
      <c r="G44" s="132"/>
      <c r="H44" s="132"/>
      <c r="I44" s="133"/>
      <c r="J44" s="132"/>
      <c r="K44" s="132"/>
      <c r="L44" s="34"/>
    </row>
    <row r="45" spans="2:12" s="1" customFormat="1" ht="24.9" customHeight="1">
      <c r="B45" s="30"/>
      <c r="C45" s="19" t="s">
        <v>118</v>
      </c>
      <c r="D45" s="31"/>
      <c r="E45" s="31"/>
      <c r="F45" s="31"/>
      <c r="G45" s="31"/>
      <c r="H45" s="31"/>
      <c r="I45" s="108"/>
      <c r="J45" s="31"/>
      <c r="K45" s="31"/>
      <c r="L45" s="34"/>
    </row>
    <row r="46" spans="2:12" s="1" customFormat="1" ht="6.9" customHeight="1">
      <c r="B46" s="30"/>
      <c r="C46" s="31"/>
      <c r="D46" s="31"/>
      <c r="E46" s="31"/>
      <c r="F46" s="31"/>
      <c r="G46" s="31"/>
      <c r="H46" s="31"/>
      <c r="I46" s="108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16.5" customHeight="1">
      <c r="B48" s="30"/>
      <c r="C48" s="31"/>
      <c r="D48" s="31"/>
      <c r="E48" s="326" t="str">
        <f>E7</f>
        <v>Oprava zabezpečovacího zařízení na trati Olomouc - Blatec</v>
      </c>
      <c r="F48" s="327"/>
      <c r="G48" s="327"/>
      <c r="H48" s="327"/>
      <c r="I48" s="108"/>
      <c r="J48" s="31"/>
      <c r="K48" s="31"/>
      <c r="L48" s="34"/>
    </row>
    <row r="49" spans="2:47" s="1" customFormat="1" ht="12" customHeight="1">
      <c r="B49" s="30"/>
      <c r="C49" s="25" t="s">
        <v>113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306" t="str">
        <f>E9</f>
        <v>VRN - Vedlejší rozpočtové náklady</v>
      </c>
      <c r="F50" s="305"/>
      <c r="G50" s="305"/>
      <c r="H50" s="305"/>
      <c r="I50" s="108"/>
      <c r="J50" s="31"/>
      <c r="K50" s="31"/>
      <c r="L50" s="34"/>
    </row>
    <row r="51" spans="2:47" s="1" customFormat="1" ht="6.9" customHeight="1">
      <c r="B51" s="30"/>
      <c r="C51" s="31"/>
      <c r="D51" s="31"/>
      <c r="E51" s="31"/>
      <c r="F51" s="31"/>
      <c r="G51" s="31"/>
      <c r="H51" s="31"/>
      <c r="I51" s="108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9" t="s">
        <v>25</v>
      </c>
      <c r="J52" s="51">
        <f>IF(J12="","",J12)</f>
        <v>0</v>
      </c>
      <c r="K52" s="31"/>
      <c r="L52" s="34"/>
    </row>
    <row r="53" spans="2:47" s="1" customFormat="1" ht="6.9" customHeight="1">
      <c r="B53" s="30"/>
      <c r="C53" s="31"/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3.65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9" t="s">
        <v>34</v>
      </c>
      <c r="J54" s="28" t="str">
        <f>E21</f>
        <v>SB projekt s.r.o.</v>
      </c>
      <c r="K54" s="31"/>
      <c r="L54" s="34"/>
    </row>
    <row r="55" spans="2:47" s="1" customFormat="1" ht="24.9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9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108"/>
      <c r="J56" s="31"/>
      <c r="K56" s="31"/>
      <c r="L56" s="34"/>
    </row>
    <row r="57" spans="2:47" s="1" customFormat="1" ht="29.25" customHeight="1">
      <c r="B57" s="30"/>
      <c r="C57" s="134" t="s">
        <v>119</v>
      </c>
      <c r="D57" s="135"/>
      <c r="E57" s="135"/>
      <c r="F57" s="135"/>
      <c r="G57" s="135"/>
      <c r="H57" s="135"/>
      <c r="I57" s="136"/>
      <c r="J57" s="137" t="s">
        <v>120</v>
      </c>
      <c r="K57" s="135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108"/>
      <c r="J58" s="31"/>
      <c r="K58" s="31"/>
      <c r="L58" s="34"/>
    </row>
    <row r="59" spans="2:47" s="1" customFormat="1" ht="22.95" customHeight="1">
      <c r="B59" s="30"/>
      <c r="C59" s="138" t="s">
        <v>72</v>
      </c>
      <c r="D59" s="31"/>
      <c r="E59" s="31"/>
      <c r="F59" s="31"/>
      <c r="G59" s="31"/>
      <c r="H59" s="31"/>
      <c r="I59" s="108"/>
      <c r="J59" s="69">
        <f>J80</f>
        <v>0</v>
      </c>
      <c r="K59" s="31"/>
      <c r="L59" s="34"/>
      <c r="AU59" s="13" t="s">
        <v>121</v>
      </c>
    </row>
    <row r="60" spans="2:47" s="8" customFormat="1" ht="24.9" customHeight="1">
      <c r="B60" s="139"/>
      <c r="C60" s="140"/>
      <c r="D60" s="141" t="s">
        <v>914</v>
      </c>
      <c r="E60" s="142"/>
      <c r="F60" s="142"/>
      <c r="G60" s="142"/>
      <c r="H60" s="142"/>
      <c r="I60" s="143"/>
      <c r="J60" s="144">
        <f>J81</f>
        <v>0</v>
      </c>
      <c r="K60" s="140"/>
      <c r="L60" s="145"/>
    </row>
    <row r="61" spans="2:47" s="1" customFormat="1" ht="21.75" customHeight="1">
      <c r="B61" s="30"/>
      <c r="C61" s="31"/>
      <c r="D61" s="31"/>
      <c r="E61" s="31"/>
      <c r="F61" s="31"/>
      <c r="G61" s="31"/>
      <c r="H61" s="31"/>
      <c r="I61" s="108"/>
      <c r="J61" s="31"/>
      <c r="K61" s="31"/>
      <c r="L61" s="34"/>
    </row>
    <row r="62" spans="2:47" s="1" customFormat="1" ht="6.9" customHeight="1">
      <c r="B62" s="42"/>
      <c r="C62" s="43"/>
      <c r="D62" s="43"/>
      <c r="E62" s="43"/>
      <c r="F62" s="43"/>
      <c r="G62" s="43"/>
      <c r="H62" s="43"/>
      <c r="I62" s="130"/>
      <c r="J62" s="43"/>
      <c r="K62" s="43"/>
      <c r="L62" s="34"/>
    </row>
    <row r="66" spans="2:63" s="1" customFormat="1" ht="6.9" customHeight="1">
      <c r="B66" s="44"/>
      <c r="C66" s="45"/>
      <c r="D66" s="45"/>
      <c r="E66" s="45"/>
      <c r="F66" s="45"/>
      <c r="G66" s="45"/>
      <c r="H66" s="45"/>
      <c r="I66" s="133"/>
      <c r="J66" s="45"/>
      <c r="K66" s="45"/>
      <c r="L66" s="34"/>
    </row>
    <row r="67" spans="2:63" s="1" customFormat="1" ht="24.9" customHeight="1">
      <c r="B67" s="30"/>
      <c r="C67" s="19" t="s">
        <v>128</v>
      </c>
      <c r="D67" s="31"/>
      <c r="E67" s="31"/>
      <c r="F67" s="31"/>
      <c r="G67" s="31"/>
      <c r="H67" s="31"/>
      <c r="I67" s="108"/>
      <c r="J67" s="31"/>
      <c r="K67" s="31"/>
      <c r="L67" s="34"/>
    </row>
    <row r="68" spans="2:63" s="1" customFormat="1" ht="6.9" customHeight="1">
      <c r="B68" s="30"/>
      <c r="C68" s="31"/>
      <c r="D68" s="31"/>
      <c r="E68" s="31"/>
      <c r="F68" s="31"/>
      <c r="G68" s="31"/>
      <c r="H68" s="31"/>
      <c r="I68" s="108"/>
      <c r="J68" s="31"/>
      <c r="K68" s="31"/>
      <c r="L68" s="34"/>
    </row>
    <row r="69" spans="2:63" s="1" customFormat="1" ht="12" customHeight="1">
      <c r="B69" s="30"/>
      <c r="C69" s="25" t="s">
        <v>16</v>
      </c>
      <c r="D69" s="31"/>
      <c r="E69" s="31"/>
      <c r="F69" s="31"/>
      <c r="G69" s="31"/>
      <c r="H69" s="31"/>
      <c r="I69" s="108"/>
      <c r="J69" s="31"/>
      <c r="K69" s="31"/>
      <c r="L69" s="34"/>
    </row>
    <row r="70" spans="2:63" s="1" customFormat="1" ht="16.5" customHeight="1">
      <c r="B70" s="30"/>
      <c r="C70" s="31"/>
      <c r="D70" s="31"/>
      <c r="E70" s="326" t="str">
        <f>E7</f>
        <v>Oprava zabezpečovacího zařízení na trati Olomouc - Blatec</v>
      </c>
      <c r="F70" s="327"/>
      <c r="G70" s="327"/>
      <c r="H70" s="327"/>
      <c r="I70" s="108"/>
      <c r="J70" s="31"/>
      <c r="K70" s="31"/>
      <c r="L70" s="34"/>
    </row>
    <row r="71" spans="2:63" s="1" customFormat="1" ht="12" customHeight="1">
      <c r="B71" s="30"/>
      <c r="C71" s="25" t="s">
        <v>113</v>
      </c>
      <c r="D71" s="31"/>
      <c r="E71" s="31"/>
      <c r="F71" s="31"/>
      <c r="G71" s="31"/>
      <c r="H71" s="31"/>
      <c r="I71" s="108"/>
      <c r="J71" s="31"/>
      <c r="K71" s="31"/>
      <c r="L71" s="34"/>
    </row>
    <row r="72" spans="2:63" s="1" customFormat="1" ht="16.5" customHeight="1">
      <c r="B72" s="30"/>
      <c r="C72" s="31"/>
      <c r="D72" s="31"/>
      <c r="E72" s="306" t="str">
        <f>E9</f>
        <v>VRN - Vedlejší rozpočtové náklady</v>
      </c>
      <c r="F72" s="305"/>
      <c r="G72" s="305"/>
      <c r="H72" s="305"/>
      <c r="I72" s="108"/>
      <c r="J72" s="31"/>
      <c r="K72" s="31"/>
      <c r="L72" s="34"/>
    </row>
    <row r="73" spans="2:63" s="1" customFormat="1" ht="6.9" customHeight="1">
      <c r="B73" s="30"/>
      <c r="C73" s="31"/>
      <c r="D73" s="31"/>
      <c r="E73" s="31"/>
      <c r="F73" s="31"/>
      <c r="G73" s="31"/>
      <c r="H73" s="31"/>
      <c r="I73" s="108"/>
      <c r="J73" s="31"/>
      <c r="K73" s="31"/>
      <c r="L73" s="34"/>
    </row>
    <row r="74" spans="2:63" s="1" customFormat="1" ht="12" customHeight="1">
      <c r="B74" s="30"/>
      <c r="C74" s="25" t="s">
        <v>23</v>
      </c>
      <c r="D74" s="31"/>
      <c r="E74" s="31"/>
      <c r="F74" s="23" t="str">
        <f>F12</f>
        <v>Olomouc</v>
      </c>
      <c r="G74" s="31"/>
      <c r="H74" s="31"/>
      <c r="I74" s="109" t="s">
        <v>25</v>
      </c>
      <c r="J74" s="51">
        <f>IF(J12="","",J12)</f>
        <v>0</v>
      </c>
      <c r="K74" s="31"/>
      <c r="L74" s="34"/>
    </row>
    <row r="75" spans="2:63" s="1" customFormat="1" ht="6.9" customHeight="1">
      <c r="B75" s="30"/>
      <c r="C75" s="31"/>
      <c r="D75" s="31"/>
      <c r="E75" s="31"/>
      <c r="F75" s="31"/>
      <c r="G75" s="31"/>
      <c r="H75" s="31"/>
      <c r="I75" s="108"/>
      <c r="J75" s="31"/>
      <c r="K75" s="31"/>
      <c r="L75" s="34"/>
    </row>
    <row r="76" spans="2:63" s="1" customFormat="1" ht="13.65" customHeight="1">
      <c r="B76" s="30"/>
      <c r="C76" s="25" t="s">
        <v>28</v>
      </c>
      <c r="D76" s="31"/>
      <c r="E76" s="31"/>
      <c r="F76" s="23" t="str">
        <f>E15</f>
        <v>Správa železniční dopravní cesty, s.o. - OŘ Olc</v>
      </c>
      <c r="G76" s="31"/>
      <c r="H76" s="31"/>
      <c r="I76" s="109" t="s">
        <v>34</v>
      </c>
      <c r="J76" s="28" t="str">
        <f>E21</f>
        <v>SB projekt s.r.o.</v>
      </c>
      <c r="K76" s="31"/>
      <c r="L76" s="34"/>
    </row>
    <row r="77" spans="2:63" s="1" customFormat="1" ht="24.9" customHeight="1">
      <c r="B77" s="30"/>
      <c r="C77" s="25" t="s">
        <v>32</v>
      </c>
      <c r="D77" s="31"/>
      <c r="E77" s="31"/>
      <c r="F77" s="23" t="str">
        <f>IF(E18="","",E18)</f>
        <v>Vyplň údaj</v>
      </c>
      <c r="G77" s="31"/>
      <c r="H77" s="31"/>
      <c r="I77" s="109" t="s">
        <v>37</v>
      </c>
      <c r="J77" s="28" t="str">
        <f>E24</f>
        <v>Ing. Petr Szabo, SB projekt s.r.o.</v>
      </c>
      <c r="K77" s="31"/>
      <c r="L77" s="34"/>
    </row>
    <row r="78" spans="2:63" s="1" customFormat="1" ht="10.35" customHeight="1">
      <c r="B78" s="30"/>
      <c r="C78" s="31"/>
      <c r="D78" s="31"/>
      <c r="E78" s="31"/>
      <c r="F78" s="31"/>
      <c r="G78" s="31"/>
      <c r="H78" s="31"/>
      <c r="I78" s="108"/>
      <c r="J78" s="31"/>
      <c r="K78" s="31"/>
      <c r="L78" s="34"/>
    </row>
    <row r="79" spans="2:63" s="9" customFormat="1" ht="29.25" customHeight="1">
      <c r="B79" s="146"/>
      <c r="C79" s="147" t="s">
        <v>129</v>
      </c>
      <c r="D79" s="148" t="s">
        <v>59</v>
      </c>
      <c r="E79" s="148" t="s">
        <v>55</v>
      </c>
      <c r="F79" s="148" t="s">
        <v>56</v>
      </c>
      <c r="G79" s="148" t="s">
        <v>130</v>
      </c>
      <c r="H79" s="148" t="s">
        <v>131</v>
      </c>
      <c r="I79" s="149" t="s">
        <v>132</v>
      </c>
      <c r="J79" s="148" t="s">
        <v>120</v>
      </c>
      <c r="K79" s="150" t="s">
        <v>133</v>
      </c>
      <c r="L79" s="151"/>
      <c r="M79" s="60" t="s">
        <v>20</v>
      </c>
      <c r="N79" s="61" t="s">
        <v>44</v>
      </c>
      <c r="O79" s="61" t="s">
        <v>134</v>
      </c>
      <c r="P79" s="61" t="s">
        <v>135</v>
      </c>
      <c r="Q79" s="61" t="s">
        <v>136</v>
      </c>
      <c r="R79" s="61" t="s">
        <v>137</v>
      </c>
      <c r="S79" s="61" t="s">
        <v>138</v>
      </c>
      <c r="T79" s="62" t="s">
        <v>139</v>
      </c>
    </row>
    <row r="80" spans="2:63" s="1" customFormat="1" ht="22.95" customHeight="1">
      <c r="B80" s="30"/>
      <c r="C80" s="67" t="s">
        <v>140</v>
      </c>
      <c r="D80" s="31"/>
      <c r="E80" s="31"/>
      <c r="F80" s="31"/>
      <c r="G80" s="31"/>
      <c r="H80" s="31"/>
      <c r="I80" s="108"/>
      <c r="J80" s="152">
        <f>BK80</f>
        <v>0</v>
      </c>
      <c r="K80" s="31"/>
      <c r="L80" s="34"/>
      <c r="M80" s="63"/>
      <c r="N80" s="64"/>
      <c r="O80" s="64"/>
      <c r="P80" s="153">
        <f>P81</f>
        <v>0</v>
      </c>
      <c r="Q80" s="64"/>
      <c r="R80" s="153">
        <f>R81</f>
        <v>0</v>
      </c>
      <c r="S80" s="64"/>
      <c r="T80" s="154">
        <f>T81</f>
        <v>0</v>
      </c>
      <c r="AT80" s="13" t="s">
        <v>73</v>
      </c>
      <c r="AU80" s="13" t="s">
        <v>121</v>
      </c>
      <c r="BK80" s="155">
        <f>BK81</f>
        <v>0</v>
      </c>
    </row>
    <row r="81" spans="2:65" s="10" customFormat="1" ht="25.95" customHeight="1">
      <c r="B81" s="156"/>
      <c r="C81" s="157"/>
      <c r="D81" s="158" t="s">
        <v>73</v>
      </c>
      <c r="E81" s="159" t="s">
        <v>109</v>
      </c>
      <c r="F81" s="159" t="s">
        <v>110</v>
      </c>
      <c r="G81" s="157"/>
      <c r="H81" s="157"/>
      <c r="I81" s="160"/>
      <c r="J81" s="161">
        <f>BK81</f>
        <v>0</v>
      </c>
      <c r="K81" s="157"/>
      <c r="L81" s="162"/>
      <c r="M81" s="163"/>
      <c r="N81" s="164"/>
      <c r="O81" s="164"/>
      <c r="P81" s="165">
        <f>SUM(P82:P98)</f>
        <v>0</v>
      </c>
      <c r="Q81" s="164"/>
      <c r="R81" s="165">
        <f>SUM(R82:R98)</f>
        <v>0</v>
      </c>
      <c r="S81" s="164"/>
      <c r="T81" s="166">
        <f>SUM(T82:T98)</f>
        <v>0</v>
      </c>
      <c r="AR81" s="167" t="s">
        <v>156</v>
      </c>
      <c r="AT81" s="168" t="s">
        <v>73</v>
      </c>
      <c r="AU81" s="168" t="s">
        <v>74</v>
      </c>
      <c r="AY81" s="167" t="s">
        <v>142</v>
      </c>
      <c r="BK81" s="169">
        <f>SUM(BK82:BK98)</f>
        <v>0</v>
      </c>
    </row>
    <row r="82" spans="2:65" s="1" customFormat="1" ht="33.75" customHeight="1">
      <c r="B82" s="30"/>
      <c r="C82" s="170" t="s">
        <v>22</v>
      </c>
      <c r="D82" s="170" t="s">
        <v>143</v>
      </c>
      <c r="E82" s="171" t="s">
        <v>916</v>
      </c>
      <c r="F82" s="172" t="s">
        <v>917</v>
      </c>
      <c r="G82" s="173" t="s">
        <v>918</v>
      </c>
      <c r="H82" s="174">
        <v>5</v>
      </c>
      <c r="I82" s="175"/>
      <c r="J82" s="176">
        <f>ROUND(I82*H82,2)</f>
        <v>0</v>
      </c>
      <c r="K82" s="172" t="s">
        <v>147</v>
      </c>
      <c r="L82" s="34"/>
      <c r="M82" s="177" t="s">
        <v>20</v>
      </c>
      <c r="N82" s="178" t="s">
        <v>45</v>
      </c>
      <c r="O82" s="56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AR82" s="13" t="s">
        <v>22</v>
      </c>
      <c r="AT82" s="13" t="s">
        <v>143</v>
      </c>
      <c r="AU82" s="13" t="s">
        <v>22</v>
      </c>
      <c r="AY82" s="13" t="s">
        <v>142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3" t="s">
        <v>22</v>
      </c>
      <c r="BK82" s="181">
        <f>ROUND(I82*H82,2)</f>
        <v>0</v>
      </c>
      <c r="BL82" s="13" t="s">
        <v>22</v>
      </c>
      <c r="BM82" s="13" t="s">
        <v>919</v>
      </c>
    </row>
    <row r="83" spans="2:65" s="1" customFormat="1" ht="38.4">
      <c r="B83" s="30"/>
      <c r="C83" s="31"/>
      <c r="D83" s="182" t="s">
        <v>149</v>
      </c>
      <c r="E83" s="31"/>
      <c r="F83" s="183" t="s">
        <v>920</v>
      </c>
      <c r="G83" s="31"/>
      <c r="H83" s="31"/>
      <c r="I83" s="108"/>
      <c r="J83" s="31"/>
      <c r="K83" s="31"/>
      <c r="L83" s="34"/>
      <c r="M83" s="184"/>
      <c r="N83" s="56"/>
      <c r="O83" s="56"/>
      <c r="P83" s="56"/>
      <c r="Q83" s="56"/>
      <c r="R83" s="56"/>
      <c r="S83" s="56"/>
      <c r="T83" s="57"/>
      <c r="AT83" s="13" t="s">
        <v>149</v>
      </c>
      <c r="AU83" s="13" t="s">
        <v>22</v>
      </c>
    </row>
    <row r="84" spans="2:65" s="1" customFormat="1" ht="16.5" customHeight="1">
      <c r="B84" s="30"/>
      <c r="C84" s="170" t="s">
        <v>82</v>
      </c>
      <c r="D84" s="170" t="s">
        <v>143</v>
      </c>
      <c r="E84" s="171" t="s">
        <v>921</v>
      </c>
      <c r="F84" s="172" t="s">
        <v>922</v>
      </c>
      <c r="G84" s="173" t="s">
        <v>923</v>
      </c>
      <c r="H84" s="202"/>
      <c r="I84" s="175"/>
      <c r="J84" s="176">
        <f>ROUND(I84*H84,2)</f>
        <v>0</v>
      </c>
      <c r="K84" s="172" t="s">
        <v>147</v>
      </c>
      <c r="L84" s="34"/>
      <c r="M84" s="177" t="s">
        <v>20</v>
      </c>
      <c r="N84" s="178" t="s">
        <v>45</v>
      </c>
      <c r="O84" s="56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AR84" s="13" t="s">
        <v>22</v>
      </c>
      <c r="AT84" s="13" t="s">
        <v>143</v>
      </c>
      <c r="AU84" s="13" t="s">
        <v>22</v>
      </c>
      <c r="AY84" s="13" t="s">
        <v>142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3" t="s">
        <v>22</v>
      </c>
      <c r="BK84" s="181">
        <f>ROUND(I84*H84,2)</f>
        <v>0</v>
      </c>
      <c r="BL84" s="13" t="s">
        <v>22</v>
      </c>
      <c r="BM84" s="13" t="s">
        <v>924</v>
      </c>
    </row>
    <row r="85" spans="2:65" s="1" customFormat="1" ht="16.5" customHeight="1">
      <c r="B85" s="30"/>
      <c r="C85" s="170" t="s">
        <v>167</v>
      </c>
      <c r="D85" s="170" t="s">
        <v>143</v>
      </c>
      <c r="E85" s="171" t="s">
        <v>925</v>
      </c>
      <c r="F85" s="172" t="s">
        <v>926</v>
      </c>
      <c r="G85" s="173" t="s">
        <v>923</v>
      </c>
      <c r="H85" s="202"/>
      <c r="I85" s="175"/>
      <c r="J85" s="176">
        <f>ROUND(I85*H85,2)</f>
        <v>0</v>
      </c>
      <c r="K85" s="172" t="s">
        <v>147</v>
      </c>
      <c r="L85" s="34"/>
      <c r="M85" s="177" t="s">
        <v>20</v>
      </c>
      <c r="N85" s="178" t="s">
        <v>45</v>
      </c>
      <c r="O85" s="56"/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13" t="s">
        <v>22</v>
      </c>
      <c r="AT85" s="13" t="s">
        <v>143</v>
      </c>
      <c r="AU85" s="13" t="s">
        <v>22</v>
      </c>
      <c r="AY85" s="13" t="s">
        <v>142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13" t="s">
        <v>22</v>
      </c>
      <c r="BK85" s="181">
        <f>ROUND(I85*H85,2)</f>
        <v>0</v>
      </c>
      <c r="BL85" s="13" t="s">
        <v>22</v>
      </c>
      <c r="BM85" s="13" t="s">
        <v>927</v>
      </c>
    </row>
    <row r="86" spans="2:65" s="1" customFormat="1" ht="16.5" customHeight="1">
      <c r="B86" s="30"/>
      <c r="C86" s="170" t="s">
        <v>171</v>
      </c>
      <c r="D86" s="170" t="s">
        <v>143</v>
      </c>
      <c r="E86" s="171" t="s">
        <v>928</v>
      </c>
      <c r="F86" s="172" t="s">
        <v>929</v>
      </c>
      <c r="G86" s="173" t="s">
        <v>923</v>
      </c>
      <c r="H86" s="202"/>
      <c r="I86" s="175"/>
      <c r="J86" s="176">
        <f>ROUND(I86*H86,2)</f>
        <v>0</v>
      </c>
      <c r="K86" s="172" t="s">
        <v>147</v>
      </c>
      <c r="L86" s="34"/>
      <c r="M86" s="177" t="s">
        <v>20</v>
      </c>
      <c r="N86" s="178" t="s">
        <v>45</v>
      </c>
      <c r="O86" s="56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3" t="s">
        <v>22</v>
      </c>
      <c r="AT86" s="13" t="s">
        <v>143</v>
      </c>
      <c r="AU86" s="13" t="s">
        <v>22</v>
      </c>
      <c r="AY86" s="13" t="s">
        <v>142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3" t="s">
        <v>22</v>
      </c>
      <c r="BK86" s="181">
        <f>ROUND(I86*H86,2)</f>
        <v>0</v>
      </c>
      <c r="BL86" s="13" t="s">
        <v>22</v>
      </c>
      <c r="BM86" s="13" t="s">
        <v>930</v>
      </c>
    </row>
    <row r="87" spans="2:65" s="1" customFormat="1" ht="16.5" customHeight="1">
      <c r="B87" s="30"/>
      <c r="C87" s="170" t="s">
        <v>156</v>
      </c>
      <c r="D87" s="170" t="s">
        <v>143</v>
      </c>
      <c r="E87" s="171" t="s">
        <v>931</v>
      </c>
      <c r="F87" s="172" t="s">
        <v>932</v>
      </c>
      <c r="G87" s="173" t="s">
        <v>923</v>
      </c>
      <c r="H87" s="202"/>
      <c r="I87" s="175"/>
      <c r="J87" s="176">
        <f>ROUND(I87*H87,2)</f>
        <v>0</v>
      </c>
      <c r="K87" s="172" t="s">
        <v>147</v>
      </c>
      <c r="L87" s="34"/>
      <c r="M87" s="177" t="s">
        <v>20</v>
      </c>
      <c r="N87" s="178" t="s">
        <v>45</v>
      </c>
      <c r="O87" s="56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3" t="s">
        <v>22</v>
      </c>
      <c r="AT87" s="13" t="s">
        <v>143</v>
      </c>
      <c r="AU87" s="13" t="s">
        <v>22</v>
      </c>
      <c r="AY87" s="13" t="s">
        <v>142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13" t="s">
        <v>22</v>
      </c>
      <c r="BK87" s="181">
        <f>ROUND(I87*H87,2)</f>
        <v>0</v>
      </c>
      <c r="BL87" s="13" t="s">
        <v>22</v>
      </c>
      <c r="BM87" s="13" t="s">
        <v>933</v>
      </c>
    </row>
    <row r="88" spans="2:65" s="1" customFormat="1" ht="33.75" customHeight="1">
      <c r="B88" s="30"/>
      <c r="C88" s="170" t="s">
        <v>162</v>
      </c>
      <c r="D88" s="170" t="s">
        <v>143</v>
      </c>
      <c r="E88" s="171" t="s">
        <v>934</v>
      </c>
      <c r="F88" s="172" t="s">
        <v>935</v>
      </c>
      <c r="G88" s="173" t="s">
        <v>923</v>
      </c>
      <c r="H88" s="202"/>
      <c r="I88" s="175"/>
      <c r="J88" s="176">
        <f>ROUND(I88*H88,2)</f>
        <v>0</v>
      </c>
      <c r="K88" s="172" t="s">
        <v>147</v>
      </c>
      <c r="L88" s="34"/>
      <c r="M88" s="177" t="s">
        <v>20</v>
      </c>
      <c r="N88" s="178" t="s">
        <v>45</v>
      </c>
      <c r="O88" s="56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13" t="s">
        <v>22</v>
      </c>
      <c r="AT88" s="13" t="s">
        <v>143</v>
      </c>
      <c r="AU88" s="13" t="s">
        <v>22</v>
      </c>
      <c r="AY88" s="13" t="s">
        <v>142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3" t="s">
        <v>22</v>
      </c>
      <c r="BK88" s="181">
        <f>ROUND(I88*H88,2)</f>
        <v>0</v>
      </c>
      <c r="BL88" s="13" t="s">
        <v>22</v>
      </c>
      <c r="BM88" s="13" t="s">
        <v>936</v>
      </c>
    </row>
    <row r="89" spans="2:65" s="1" customFormat="1" ht="28.8">
      <c r="B89" s="30"/>
      <c r="C89" s="31"/>
      <c r="D89" s="182" t="s">
        <v>149</v>
      </c>
      <c r="E89" s="31"/>
      <c r="F89" s="183" t="s">
        <v>937</v>
      </c>
      <c r="G89" s="31"/>
      <c r="H89" s="31"/>
      <c r="I89" s="108"/>
      <c r="J89" s="31"/>
      <c r="K89" s="31"/>
      <c r="L89" s="34"/>
      <c r="M89" s="184"/>
      <c r="N89" s="56"/>
      <c r="O89" s="56"/>
      <c r="P89" s="56"/>
      <c r="Q89" s="56"/>
      <c r="R89" s="56"/>
      <c r="S89" s="56"/>
      <c r="T89" s="57"/>
      <c r="AT89" s="13" t="s">
        <v>149</v>
      </c>
      <c r="AU89" s="13" t="s">
        <v>22</v>
      </c>
    </row>
    <row r="90" spans="2:65" s="1" customFormat="1" ht="16.5" customHeight="1">
      <c r="B90" s="30"/>
      <c r="C90" s="170" t="s">
        <v>177</v>
      </c>
      <c r="D90" s="170" t="s">
        <v>143</v>
      </c>
      <c r="E90" s="171" t="s">
        <v>938</v>
      </c>
      <c r="F90" s="172" t="s">
        <v>939</v>
      </c>
      <c r="G90" s="173" t="s">
        <v>923</v>
      </c>
      <c r="H90" s="202"/>
      <c r="I90" s="175"/>
      <c r="J90" s="176">
        <f>ROUND(I90*H90,2)</f>
        <v>0</v>
      </c>
      <c r="K90" s="172" t="s">
        <v>147</v>
      </c>
      <c r="L90" s="34"/>
      <c r="M90" s="177" t="s">
        <v>20</v>
      </c>
      <c r="N90" s="178" t="s">
        <v>45</v>
      </c>
      <c r="O90" s="56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13" t="s">
        <v>22</v>
      </c>
      <c r="AT90" s="13" t="s">
        <v>143</v>
      </c>
      <c r="AU90" s="13" t="s">
        <v>22</v>
      </c>
      <c r="AY90" s="13" t="s">
        <v>142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3" t="s">
        <v>22</v>
      </c>
      <c r="BK90" s="181">
        <f>ROUND(I90*H90,2)</f>
        <v>0</v>
      </c>
      <c r="BL90" s="13" t="s">
        <v>22</v>
      </c>
      <c r="BM90" s="13" t="s">
        <v>940</v>
      </c>
    </row>
    <row r="91" spans="2:65" s="1" customFormat="1" ht="33.75" customHeight="1">
      <c r="B91" s="30"/>
      <c r="C91" s="170" t="s">
        <v>181</v>
      </c>
      <c r="D91" s="170" t="s">
        <v>143</v>
      </c>
      <c r="E91" s="171" t="s">
        <v>941</v>
      </c>
      <c r="F91" s="172" t="s">
        <v>942</v>
      </c>
      <c r="G91" s="173" t="s">
        <v>923</v>
      </c>
      <c r="H91" s="202"/>
      <c r="I91" s="175"/>
      <c r="J91" s="176">
        <f>ROUND(I91*H91,2)</f>
        <v>0</v>
      </c>
      <c r="K91" s="172" t="s">
        <v>147</v>
      </c>
      <c r="L91" s="34"/>
      <c r="M91" s="177" t="s">
        <v>20</v>
      </c>
      <c r="N91" s="178" t="s">
        <v>45</v>
      </c>
      <c r="O91" s="56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3" t="s">
        <v>22</v>
      </c>
      <c r="AT91" s="13" t="s">
        <v>143</v>
      </c>
      <c r="AU91" s="13" t="s">
        <v>22</v>
      </c>
      <c r="AY91" s="13" t="s">
        <v>142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22</v>
      </c>
      <c r="BK91" s="181">
        <f>ROUND(I91*H91,2)</f>
        <v>0</v>
      </c>
      <c r="BL91" s="13" t="s">
        <v>22</v>
      </c>
      <c r="BM91" s="13" t="s">
        <v>943</v>
      </c>
    </row>
    <row r="92" spans="2:65" s="1" customFormat="1" ht="22.5" customHeight="1">
      <c r="B92" s="30"/>
      <c r="C92" s="170" t="s">
        <v>228</v>
      </c>
      <c r="D92" s="170" t="s">
        <v>143</v>
      </c>
      <c r="E92" s="171" t="s">
        <v>944</v>
      </c>
      <c r="F92" s="172" t="s">
        <v>945</v>
      </c>
      <c r="G92" s="173" t="s">
        <v>923</v>
      </c>
      <c r="H92" s="202"/>
      <c r="I92" s="175"/>
      <c r="J92" s="176">
        <f>ROUND(I92*H92,2)</f>
        <v>0</v>
      </c>
      <c r="K92" s="172" t="s">
        <v>147</v>
      </c>
      <c r="L92" s="34"/>
      <c r="M92" s="177" t="s">
        <v>20</v>
      </c>
      <c r="N92" s="178" t="s">
        <v>45</v>
      </c>
      <c r="O92" s="56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3" t="s">
        <v>22</v>
      </c>
      <c r="AT92" s="13" t="s">
        <v>143</v>
      </c>
      <c r="AU92" s="13" t="s">
        <v>22</v>
      </c>
      <c r="AY92" s="13" t="s">
        <v>142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3" t="s">
        <v>22</v>
      </c>
      <c r="BK92" s="181">
        <f>ROUND(I92*H92,2)</f>
        <v>0</v>
      </c>
      <c r="BL92" s="13" t="s">
        <v>22</v>
      </c>
      <c r="BM92" s="13" t="s">
        <v>946</v>
      </c>
    </row>
    <row r="93" spans="2:65" s="1" customFormat="1" ht="33.75" customHeight="1">
      <c r="B93" s="30"/>
      <c r="C93" s="170" t="s">
        <v>26</v>
      </c>
      <c r="D93" s="170" t="s">
        <v>143</v>
      </c>
      <c r="E93" s="171" t="s">
        <v>947</v>
      </c>
      <c r="F93" s="172" t="s">
        <v>948</v>
      </c>
      <c r="G93" s="173" t="s">
        <v>923</v>
      </c>
      <c r="H93" s="202"/>
      <c r="I93" s="175"/>
      <c r="J93" s="176">
        <f>ROUND(I93*H93,2)</f>
        <v>0</v>
      </c>
      <c r="K93" s="172" t="s">
        <v>364</v>
      </c>
      <c r="L93" s="34"/>
      <c r="M93" s="177" t="s">
        <v>20</v>
      </c>
      <c r="N93" s="178" t="s">
        <v>45</v>
      </c>
      <c r="O93" s="56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3" t="s">
        <v>22</v>
      </c>
      <c r="AT93" s="13" t="s">
        <v>143</v>
      </c>
      <c r="AU93" s="13" t="s">
        <v>22</v>
      </c>
      <c r="AY93" s="13" t="s">
        <v>142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22</v>
      </c>
      <c r="BK93" s="181">
        <f>ROUND(I93*H93,2)</f>
        <v>0</v>
      </c>
      <c r="BL93" s="13" t="s">
        <v>22</v>
      </c>
      <c r="BM93" s="13" t="s">
        <v>949</v>
      </c>
    </row>
    <row r="94" spans="2:65" s="1" customFormat="1" ht="28.8">
      <c r="B94" s="30"/>
      <c r="C94" s="31"/>
      <c r="D94" s="182" t="s">
        <v>149</v>
      </c>
      <c r="E94" s="31"/>
      <c r="F94" s="183" t="s">
        <v>950</v>
      </c>
      <c r="G94" s="31"/>
      <c r="H94" s="31"/>
      <c r="I94" s="108"/>
      <c r="J94" s="31"/>
      <c r="K94" s="31"/>
      <c r="L94" s="34"/>
      <c r="M94" s="184"/>
      <c r="N94" s="56"/>
      <c r="O94" s="56"/>
      <c r="P94" s="56"/>
      <c r="Q94" s="56"/>
      <c r="R94" s="56"/>
      <c r="S94" s="56"/>
      <c r="T94" s="57"/>
      <c r="AT94" s="13" t="s">
        <v>149</v>
      </c>
      <c r="AU94" s="13" t="s">
        <v>22</v>
      </c>
    </row>
    <row r="95" spans="2:65" s="1" customFormat="1" ht="33.75" customHeight="1">
      <c r="B95" s="30"/>
      <c r="C95" s="170" t="s">
        <v>185</v>
      </c>
      <c r="D95" s="170" t="s">
        <v>143</v>
      </c>
      <c r="E95" s="171" t="s">
        <v>951</v>
      </c>
      <c r="F95" s="172" t="s">
        <v>952</v>
      </c>
      <c r="G95" s="173" t="s">
        <v>918</v>
      </c>
      <c r="H95" s="174">
        <v>4</v>
      </c>
      <c r="I95" s="175"/>
      <c r="J95" s="176">
        <f>ROUND(I95*H95,2)</f>
        <v>0</v>
      </c>
      <c r="K95" s="172" t="s">
        <v>364</v>
      </c>
      <c r="L95" s="34"/>
      <c r="M95" s="177" t="s">
        <v>20</v>
      </c>
      <c r="N95" s="178" t="s">
        <v>45</v>
      </c>
      <c r="O95" s="56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3" t="s">
        <v>22</v>
      </c>
      <c r="AT95" s="13" t="s">
        <v>143</v>
      </c>
      <c r="AU95" s="13" t="s">
        <v>22</v>
      </c>
      <c r="AY95" s="13" t="s">
        <v>142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22</v>
      </c>
      <c r="BK95" s="181">
        <f>ROUND(I95*H95,2)</f>
        <v>0</v>
      </c>
      <c r="BL95" s="13" t="s">
        <v>22</v>
      </c>
      <c r="BM95" s="13" t="s">
        <v>953</v>
      </c>
    </row>
    <row r="96" spans="2:65" s="1" customFormat="1" ht="38.4">
      <c r="B96" s="30"/>
      <c r="C96" s="31"/>
      <c r="D96" s="182" t="s">
        <v>149</v>
      </c>
      <c r="E96" s="31"/>
      <c r="F96" s="183" t="s">
        <v>920</v>
      </c>
      <c r="G96" s="31"/>
      <c r="H96" s="31"/>
      <c r="I96" s="108"/>
      <c r="J96" s="31"/>
      <c r="K96" s="31"/>
      <c r="L96" s="34"/>
      <c r="M96" s="184"/>
      <c r="N96" s="56"/>
      <c r="O96" s="56"/>
      <c r="P96" s="56"/>
      <c r="Q96" s="56"/>
      <c r="R96" s="56"/>
      <c r="S96" s="56"/>
      <c r="T96" s="57"/>
      <c r="AT96" s="13" t="s">
        <v>149</v>
      </c>
      <c r="AU96" s="13" t="s">
        <v>22</v>
      </c>
    </row>
    <row r="97" spans="2:65" s="1" customFormat="1" ht="33.75" customHeight="1">
      <c r="B97" s="30"/>
      <c r="C97" s="170" t="s">
        <v>189</v>
      </c>
      <c r="D97" s="170" t="s">
        <v>143</v>
      </c>
      <c r="E97" s="171" t="s">
        <v>954</v>
      </c>
      <c r="F97" s="172" t="s">
        <v>955</v>
      </c>
      <c r="G97" s="173" t="s">
        <v>918</v>
      </c>
      <c r="H97" s="174">
        <v>1.86</v>
      </c>
      <c r="I97" s="175"/>
      <c r="J97" s="176">
        <f>ROUND(I97*H97,2)</f>
        <v>0</v>
      </c>
      <c r="K97" s="172" t="s">
        <v>364</v>
      </c>
      <c r="L97" s="34"/>
      <c r="M97" s="177" t="s">
        <v>20</v>
      </c>
      <c r="N97" s="178" t="s">
        <v>45</v>
      </c>
      <c r="O97" s="56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3" t="s">
        <v>22</v>
      </c>
      <c r="AT97" s="13" t="s">
        <v>143</v>
      </c>
      <c r="AU97" s="13" t="s">
        <v>22</v>
      </c>
      <c r="AY97" s="13" t="s">
        <v>142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3" t="s">
        <v>22</v>
      </c>
      <c r="BK97" s="181">
        <f>ROUND(I97*H97,2)</f>
        <v>0</v>
      </c>
      <c r="BL97" s="13" t="s">
        <v>22</v>
      </c>
      <c r="BM97" s="13" t="s">
        <v>956</v>
      </c>
    </row>
    <row r="98" spans="2:65" s="1" customFormat="1" ht="38.4">
      <c r="B98" s="30"/>
      <c r="C98" s="31"/>
      <c r="D98" s="182" t="s">
        <v>149</v>
      </c>
      <c r="E98" s="31"/>
      <c r="F98" s="183" t="s">
        <v>920</v>
      </c>
      <c r="G98" s="31"/>
      <c r="H98" s="31"/>
      <c r="I98" s="108"/>
      <c r="J98" s="31"/>
      <c r="K98" s="31"/>
      <c r="L98" s="34"/>
      <c r="M98" s="203"/>
      <c r="N98" s="197"/>
      <c r="O98" s="197"/>
      <c r="P98" s="197"/>
      <c r="Q98" s="197"/>
      <c r="R98" s="197"/>
      <c r="S98" s="197"/>
      <c r="T98" s="204"/>
      <c r="AT98" s="13" t="s">
        <v>149</v>
      </c>
      <c r="AU98" s="13" t="s">
        <v>22</v>
      </c>
    </row>
    <row r="99" spans="2:65" s="1" customFormat="1" ht="6.9" customHeight="1">
      <c r="B99" s="42"/>
      <c r="C99" s="43"/>
      <c r="D99" s="43"/>
      <c r="E99" s="43"/>
      <c r="F99" s="43"/>
      <c r="G99" s="43"/>
      <c r="H99" s="43"/>
      <c r="I99" s="130"/>
      <c r="J99" s="43"/>
      <c r="K99" s="43"/>
      <c r="L99" s="34"/>
    </row>
  </sheetData>
  <sheetProtection algorithmName="SHA-512" hashValue="4n+LeqbuztcqAk+Somo8Hs1SXMNrn352KyUCuSkJv2YUuJpDgoE72YleueLaC2cUQBnnFX+H3AgGDjmDZJTgMw==" saltValue="ml1tHr/YjlvFM3gNKrnRNVjIRuZ6v0/6ZSNYGiiHz6CQVuP+oA0oBqm4Q68oygk3BaTJkEeUtAIuoWcZCT5/zw==" spinCount="100000" sheet="1" objects="1" scenarios="1" formatColumns="0" formatRows="0" autoFilter="0"/>
  <autoFilter ref="C79:K9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0.199999999999999"/>
  <cols>
    <col min="1" max="1" width="8.28515625" style="205" customWidth="1"/>
    <col min="2" max="2" width="1.7109375" style="205" customWidth="1"/>
    <col min="3" max="4" width="5" style="205" customWidth="1"/>
    <col min="5" max="5" width="11.7109375" style="205" customWidth="1"/>
    <col min="6" max="6" width="9.140625" style="205" customWidth="1"/>
    <col min="7" max="7" width="5" style="205" customWidth="1"/>
    <col min="8" max="8" width="77.85546875" style="205" customWidth="1"/>
    <col min="9" max="10" width="20" style="205" customWidth="1"/>
    <col min="11" max="11" width="1.7109375" style="205" customWidth="1"/>
  </cols>
  <sheetData>
    <row r="1" spans="2:11" ht="37.5" customHeight="1"/>
    <row r="2" spans="2:1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1" customFormat="1" ht="45" customHeight="1">
      <c r="B3" s="209"/>
      <c r="C3" s="339" t="s">
        <v>957</v>
      </c>
      <c r="D3" s="339"/>
      <c r="E3" s="339"/>
      <c r="F3" s="339"/>
      <c r="G3" s="339"/>
      <c r="H3" s="339"/>
      <c r="I3" s="339"/>
      <c r="J3" s="339"/>
      <c r="K3" s="210"/>
    </row>
    <row r="4" spans="2:11" ht="25.5" customHeight="1">
      <c r="B4" s="211"/>
      <c r="C4" s="338" t="s">
        <v>958</v>
      </c>
      <c r="D4" s="338"/>
      <c r="E4" s="338"/>
      <c r="F4" s="338"/>
      <c r="G4" s="338"/>
      <c r="H4" s="338"/>
      <c r="I4" s="338"/>
      <c r="J4" s="338"/>
      <c r="K4" s="212"/>
    </row>
    <row r="5" spans="2:1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>
      <c r="B6" s="211"/>
      <c r="C6" s="335" t="s">
        <v>959</v>
      </c>
      <c r="D6" s="335"/>
      <c r="E6" s="335"/>
      <c r="F6" s="335"/>
      <c r="G6" s="335"/>
      <c r="H6" s="335"/>
      <c r="I6" s="335"/>
      <c r="J6" s="335"/>
      <c r="K6" s="212"/>
    </row>
    <row r="7" spans="2:11" ht="15" customHeight="1">
      <c r="B7" s="215"/>
      <c r="C7" s="335" t="s">
        <v>960</v>
      </c>
      <c r="D7" s="335"/>
      <c r="E7" s="335"/>
      <c r="F7" s="335"/>
      <c r="G7" s="335"/>
      <c r="H7" s="335"/>
      <c r="I7" s="335"/>
      <c r="J7" s="335"/>
      <c r="K7" s="212"/>
    </row>
    <row r="8" spans="2:1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>
      <c r="B9" s="215"/>
      <c r="C9" s="335" t="s">
        <v>961</v>
      </c>
      <c r="D9" s="335"/>
      <c r="E9" s="335"/>
      <c r="F9" s="335"/>
      <c r="G9" s="335"/>
      <c r="H9" s="335"/>
      <c r="I9" s="335"/>
      <c r="J9" s="335"/>
      <c r="K9" s="212"/>
    </row>
    <row r="10" spans="2:11" ht="15" customHeight="1">
      <c r="B10" s="215"/>
      <c r="C10" s="214"/>
      <c r="D10" s="335" t="s">
        <v>962</v>
      </c>
      <c r="E10" s="335"/>
      <c r="F10" s="335"/>
      <c r="G10" s="335"/>
      <c r="H10" s="335"/>
      <c r="I10" s="335"/>
      <c r="J10" s="335"/>
      <c r="K10" s="212"/>
    </row>
    <row r="11" spans="2:11" ht="15" customHeight="1">
      <c r="B11" s="215"/>
      <c r="C11" s="216"/>
      <c r="D11" s="335" t="s">
        <v>963</v>
      </c>
      <c r="E11" s="335"/>
      <c r="F11" s="335"/>
      <c r="G11" s="335"/>
      <c r="H11" s="335"/>
      <c r="I11" s="335"/>
      <c r="J11" s="335"/>
      <c r="K11" s="212"/>
    </row>
    <row r="12" spans="2:11" ht="15" customHeight="1">
      <c r="B12" s="215"/>
      <c r="C12" s="216"/>
      <c r="D12" s="214"/>
      <c r="E12" s="214"/>
      <c r="F12" s="214"/>
      <c r="G12" s="214"/>
      <c r="H12" s="214"/>
      <c r="I12" s="214"/>
      <c r="J12" s="214"/>
      <c r="K12" s="212"/>
    </row>
    <row r="13" spans="2:11" ht="15" customHeight="1">
      <c r="B13" s="215"/>
      <c r="C13" s="216"/>
      <c r="D13" s="217" t="s">
        <v>964</v>
      </c>
      <c r="E13" s="214"/>
      <c r="F13" s="214"/>
      <c r="G13" s="214"/>
      <c r="H13" s="214"/>
      <c r="I13" s="214"/>
      <c r="J13" s="214"/>
      <c r="K13" s="212"/>
    </row>
    <row r="14" spans="2:11" ht="12.75" customHeight="1">
      <c r="B14" s="215"/>
      <c r="C14" s="216"/>
      <c r="D14" s="216"/>
      <c r="E14" s="216"/>
      <c r="F14" s="216"/>
      <c r="G14" s="216"/>
      <c r="H14" s="216"/>
      <c r="I14" s="216"/>
      <c r="J14" s="216"/>
      <c r="K14" s="212"/>
    </row>
    <row r="15" spans="2:11" ht="15" customHeight="1">
      <c r="B15" s="215"/>
      <c r="C15" s="216"/>
      <c r="D15" s="335" t="s">
        <v>965</v>
      </c>
      <c r="E15" s="335"/>
      <c r="F15" s="335"/>
      <c r="G15" s="335"/>
      <c r="H15" s="335"/>
      <c r="I15" s="335"/>
      <c r="J15" s="335"/>
      <c r="K15" s="212"/>
    </row>
    <row r="16" spans="2:11" ht="15" customHeight="1">
      <c r="B16" s="215"/>
      <c r="C16" s="216"/>
      <c r="D16" s="335" t="s">
        <v>966</v>
      </c>
      <c r="E16" s="335"/>
      <c r="F16" s="335"/>
      <c r="G16" s="335"/>
      <c r="H16" s="335"/>
      <c r="I16" s="335"/>
      <c r="J16" s="335"/>
      <c r="K16" s="212"/>
    </row>
    <row r="17" spans="2:11" ht="15" customHeight="1">
      <c r="B17" s="215"/>
      <c r="C17" s="216"/>
      <c r="D17" s="335" t="s">
        <v>967</v>
      </c>
      <c r="E17" s="335"/>
      <c r="F17" s="335"/>
      <c r="G17" s="335"/>
      <c r="H17" s="335"/>
      <c r="I17" s="335"/>
      <c r="J17" s="335"/>
      <c r="K17" s="212"/>
    </row>
    <row r="18" spans="2:11" ht="15" customHeight="1">
      <c r="B18" s="215"/>
      <c r="C18" s="216"/>
      <c r="D18" s="216"/>
      <c r="E18" s="218" t="s">
        <v>968</v>
      </c>
      <c r="F18" s="335" t="s">
        <v>969</v>
      </c>
      <c r="G18" s="335"/>
      <c r="H18" s="335"/>
      <c r="I18" s="335"/>
      <c r="J18" s="335"/>
      <c r="K18" s="212"/>
    </row>
    <row r="19" spans="2:11" ht="15" customHeight="1">
      <c r="B19" s="215"/>
      <c r="C19" s="216"/>
      <c r="D19" s="216"/>
      <c r="E19" s="218" t="s">
        <v>970</v>
      </c>
      <c r="F19" s="335" t="s">
        <v>971</v>
      </c>
      <c r="G19" s="335"/>
      <c r="H19" s="335"/>
      <c r="I19" s="335"/>
      <c r="J19" s="335"/>
      <c r="K19" s="212"/>
    </row>
    <row r="20" spans="2:11" ht="15" customHeight="1">
      <c r="B20" s="215"/>
      <c r="C20" s="216"/>
      <c r="D20" s="216"/>
      <c r="E20" s="218" t="s">
        <v>80</v>
      </c>
      <c r="F20" s="335" t="s">
        <v>972</v>
      </c>
      <c r="G20" s="335"/>
      <c r="H20" s="335"/>
      <c r="I20" s="335"/>
      <c r="J20" s="335"/>
      <c r="K20" s="212"/>
    </row>
    <row r="21" spans="2:11" ht="15" customHeight="1">
      <c r="B21" s="215"/>
      <c r="C21" s="216"/>
      <c r="D21" s="216"/>
      <c r="E21" s="218" t="s">
        <v>973</v>
      </c>
      <c r="F21" s="335" t="s">
        <v>974</v>
      </c>
      <c r="G21" s="335"/>
      <c r="H21" s="335"/>
      <c r="I21" s="335"/>
      <c r="J21" s="335"/>
      <c r="K21" s="212"/>
    </row>
    <row r="22" spans="2:11" ht="15" customHeight="1">
      <c r="B22" s="215"/>
      <c r="C22" s="216"/>
      <c r="D22" s="216"/>
      <c r="E22" s="218" t="s">
        <v>582</v>
      </c>
      <c r="F22" s="335" t="s">
        <v>583</v>
      </c>
      <c r="G22" s="335"/>
      <c r="H22" s="335"/>
      <c r="I22" s="335"/>
      <c r="J22" s="335"/>
      <c r="K22" s="212"/>
    </row>
    <row r="23" spans="2:11" ht="15" customHeight="1">
      <c r="B23" s="215"/>
      <c r="C23" s="216"/>
      <c r="D23" s="216"/>
      <c r="E23" s="218" t="s">
        <v>86</v>
      </c>
      <c r="F23" s="335" t="s">
        <v>975</v>
      </c>
      <c r="G23" s="335"/>
      <c r="H23" s="335"/>
      <c r="I23" s="335"/>
      <c r="J23" s="335"/>
      <c r="K23" s="212"/>
    </row>
    <row r="24" spans="2:11" ht="12.75" customHeight="1">
      <c r="B24" s="215"/>
      <c r="C24" s="216"/>
      <c r="D24" s="216"/>
      <c r="E24" s="216"/>
      <c r="F24" s="216"/>
      <c r="G24" s="216"/>
      <c r="H24" s="216"/>
      <c r="I24" s="216"/>
      <c r="J24" s="216"/>
      <c r="K24" s="212"/>
    </row>
    <row r="25" spans="2:11" ht="15" customHeight="1">
      <c r="B25" s="215"/>
      <c r="C25" s="335" t="s">
        <v>976</v>
      </c>
      <c r="D25" s="335"/>
      <c r="E25" s="335"/>
      <c r="F25" s="335"/>
      <c r="G25" s="335"/>
      <c r="H25" s="335"/>
      <c r="I25" s="335"/>
      <c r="J25" s="335"/>
      <c r="K25" s="212"/>
    </row>
    <row r="26" spans="2:11" ht="15" customHeight="1">
      <c r="B26" s="215"/>
      <c r="C26" s="335" t="s">
        <v>977</v>
      </c>
      <c r="D26" s="335"/>
      <c r="E26" s="335"/>
      <c r="F26" s="335"/>
      <c r="G26" s="335"/>
      <c r="H26" s="335"/>
      <c r="I26" s="335"/>
      <c r="J26" s="335"/>
      <c r="K26" s="212"/>
    </row>
    <row r="27" spans="2:11" ht="15" customHeight="1">
      <c r="B27" s="215"/>
      <c r="C27" s="214"/>
      <c r="D27" s="335" t="s">
        <v>978</v>
      </c>
      <c r="E27" s="335"/>
      <c r="F27" s="335"/>
      <c r="G27" s="335"/>
      <c r="H27" s="335"/>
      <c r="I27" s="335"/>
      <c r="J27" s="335"/>
      <c r="K27" s="212"/>
    </row>
    <row r="28" spans="2:11" ht="15" customHeight="1">
      <c r="B28" s="215"/>
      <c r="C28" s="216"/>
      <c r="D28" s="335" t="s">
        <v>979</v>
      </c>
      <c r="E28" s="335"/>
      <c r="F28" s="335"/>
      <c r="G28" s="335"/>
      <c r="H28" s="335"/>
      <c r="I28" s="335"/>
      <c r="J28" s="335"/>
      <c r="K28" s="212"/>
    </row>
    <row r="29" spans="2:11" ht="12.75" customHeight="1">
      <c r="B29" s="215"/>
      <c r="C29" s="216"/>
      <c r="D29" s="216"/>
      <c r="E29" s="216"/>
      <c r="F29" s="216"/>
      <c r="G29" s="216"/>
      <c r="H29" s="216"/>
      <c r="I29" s="216"/>
      <c r="J29" s="216"/>
      <c r="K29" s="212"/>
    </row>
    <row r="30" spans="2:11" ht="15" customHeight="1">
      <c r="B30" s="215"/>
      <c r="C30" s="216"/>
      <c r="D30" s="335" t="s">
        <v>980</v>
      </c>
      <c r="E30" s="335"/>
      <c r="F30" s="335"/>
      <c r="G30" s="335"/>
      <c r="H30" s="335"/>
      <c r="I30" s="335"/>
      <c r="J30" s="335"/>
      <c r="K30" s="212"/>
    </row>
    <row r="31" spans="2:11" ht="15" customHeight="1">
      <c r="B31" s="215"/>
      <c r="C31" s="216"/>
      <c r="D31" s="335" t="s">
        <v>981</v>
      </c>
      <c r="E31" s="335"/>
      <c r="F31" s="335"/>
      <c r="G31" s="335"/>
      <c r="H31" s="335"/>
      <c r="I31" s="335"/>
      <c r="J31" s="335"/>
      <c r="K31" s="212"/>
    </row>
    <row r="32" spans="2:11" ht="12.75" customHeight="1">
      <c r="B32" s="215"/>
      <c r="C32" s="216"/>
      <c r="D32" s="216"/>
      <c r="E32" s="216"/>
      <c r="F32" s="216"/>
      <c r="G32" s="216"/>
      <c r="H32" s="216"/>
      <c r="I32" s="216"/>
      <c r="J32" s="216"/>
      <c r="K32" s="212"/>
    </row>
    <row r="33" spans="2:11" ht="15" customHeight="1">
      <c r="B33" s="215"/>
      <c r="C33" s="216"/>
      <c r="D33" s="335" t="s">
        <v>982</v>
      </c>
      <c r="E33" s="335"/>
      <c r="F33" s="335"/>
      <c r="G33" s="335"/>
      <c r="H33" s="335"/>
      <c r="I33" s="335"/>
      <c r="J33" s="335"/>
      <c r="K33" s="212"/>
    </row>
    <row r="34" spans="2:11" ht="15" customHeight="1">
      <c r="B34" s="215"/>
      <c r="C34" s="216"/>
      <c r="D34" s="335" t="s">
        <v>983</v>
      </c>
      <c r="E34" s="335"/>
      <c r="F34" s="335"/>
      <c r="G34" s="335"/>
      <c r="H34" s="335"/>
      <c r="I34" s="335"/>
      <c r="J34" s="335"/>
      <c r="K34" s="212"/>
    </row>
    <row r="35" spans="2:11" ht="15" customHeight="1">
      <c r="B35" s="215"/>
      <c r="C35" s="216"/>
      <c r="D35" s="335" t="s">
        <v>984</v>
      </c>
      <c r="E35" s="335"/>
      <c r="F35" s="335"/>
      <c r="G35" s="335"/>
      <c r="H35" s="335"/>
      <c r="I35" s="335"/>
      <c r="J35" s="335"/>
      <c r="K35" s="212"/>
    </row>
    <row r="36" spans="2:11" ht="15" customHeight="1">
      <c r="B36" s="215"/>
      <c r="C36" s="216"/>
      <c r="D36" s="214"/>
      <c r="E36" s="217" t="s">
        <v>129</v>
      </c>
      <c r="F36" s="214"/>
      <c r="G36" s="335" t="s">
        <v>985</v>
      </c>
      <c r="H36" s="335"/>
      <c r="I36" s="335"/>
      <c r="J36" s="335"/>
      <c r="K36" s="212"/>
    </row>
    <row r="37" spans="2:11" ht="30.75" customHeight="1">
      <c r="B37" s="215"/>
      <c r="C37" s="216"/>
      <c r="D37" s="214"/>
      <c r="E37" s="217" t="s">
        <v>986</v>
      </c>
      <c r="F37" s="214"/>
      <c r="G37" s="335" t="s">
        <v>987</v>
      </c>
      <c r="H37" s="335"/>
      <c r="I37" s="335"/>
      <c r="J37" s="335"/>
      <c r="K37" s="212"/>
    </row>
    <row r="38" spans="2:11" ht="15" customHeight="1">
      <c r="B38" s="215"/>
      <c r="C38" s="216"/>
      <c r="D38" s="214"/>
      <c r="E38" s="217" t="s">
        <v>55</v>
      </c>
      <c r="F38" s="214"/>
      <c r="G38" s="335" t="s">
        <v>988</v>
      </c>
      <c r="H38" s="335"/>
      <c r="I38" s="335"/>
      <c r="J38" s="335"/>
      <c r="K38" s="212"/>
    </row>
    <row r="39" spans="2:11" ht="15" customHeight="1">
      <c r="B39" s="215"/>
      <c r="C39" s="216"/>
      <c r="D39" s="214"/>
      <c r="E39" s="217" t="s">
        <v>56</v>
      </c>
      <c r="F39" s="214"/>
      <c r="G39" s="335" t="s">
        <v>989</v>
      </c>
      <c r="H39" s="335"/>
      <c r="I39" s="335"/>
      <c r="J39" s="335"/>
      <c r="K39" s="212"/>
    </row>
    <row r="40" spans="2:11" ht="15" customHeight="1">
      <c r="B40" s="215"/>
      <c r="C40" s="216"/>
      <c r="D40" s="214"/>
      <c r="E40" s="217" t="s">
        <v>130</v>
      </c>
      <c r="F40" s="214"/>
      <c r="G40" s="335" t="s">
        <v>990</v>
      </c>
      <c r="H40" s="335"/>
      <c r="I40" s="335"/>
      <c r="J40" s="335"/>
      <c r="K40" s="212"/>
    </row>
    <row r="41" spans="2:11" ht="15" customHeight="1">
      <c r="B41" s="215"/>
      <c r="C41" s="216"/>
      <c r="D41" s="214"/>
      <c r="E41" s="217" t="s">
        <v>131</v>
      </c>
      <c r="F41" s="214"/>
      <c r="G41" s="335" t="s">
        <v>991</v>
      </c>
      <c r="H41" s="335"/>
      <c r="I41" s="335"/>
      <c r="J41" s="335"/>
      <c r="K41" s="212"/>
    </row>
    <row r="42" spans="2:11" ht="15" customHeight="1">
      <c r="B42" s="215"/>
      <c r="C42" s="216"/>
      <c r="D42" s="214"/>
      <c r="E42" s="217" t="s">
        <v>992</v>
      </c>
      <c r="F42" s="214"/>
      <c r="G42" s="335" t="s">
        <v>993</v>
      </c>
      <c r="H42" s="335"/>
      <c r="I42" s="335"/>
      <c r="J42" s="335"/>
      <c r="K42" s="212"/>
    </row>
    <row r="43" spans="2:11" ht="15" customHeight="1">
      <c r="B43" s="215"/>
      <c r="C43" s="216"/>
      <c r="D43" s="214"/>
      <c r="E43" s="217"/>
      <c r="F43" s="214"/>
      <c r="G43" s="335" t="s">
        <v>994</v>
      </c>
      <c r="H43" s="335"/>
      <c r="I43" s="335"/>
      <c r="J43" s="335"/>
      <c r="K43" s="212"/>
    </row>
    <row r="44" spans="2:11" ht="15" customHeight="1">
      <c r="B44" s="215"/>
      <c r="C44" s="216"/>
      <c r="D44" s="214"/>
      <c r="E44" s="217" t="s">
        <v>995</v>
      </c>
      <c r="F44" s="214"/>
      <c r="G44" s="335" t="s">
        <v>996</v>
      </c>
      <c r="H44" s="335"/>
      <c r="I44" s="335"/>
      <c r="J44" s="335"/>
      <c r="K44" s="212"/>
    </row>
    <row r="45" spans="2:11" ht="15" customHeight="1">
      <c r="B45" s="215"/>
      <c r="C45" s="216"/>
      <c r="D45" s="214"/>
      <c r="E45" s="217" t="s">
        <v>133</v>
      </c>
      <c r="F45" s="214"/>
      <c r="G45" s="335" t="s">
        <v>997</v>
      </c>
      <c r="H45" s="335"/>
      <c r="I45" s="335"/>
      <c r="J45" s="335"/>
      <c r="K45" s="212"/>
    </row>
    <row r="46" spans="2:11" ht="12.75" customHeight="1">
      <c r="B46" s="215"/>
      <c r="C46" s="216"/>
      <c r="D46" s="214"/>
      <c r="E46" s="214"/>
      <c r="F46" s="214"/>
      <c r="G46" s="214"/>
      <c r="H46" s="214"/>
      <c r="I46" s="214"/>
      <c r="J46" s="214"/>
      <c r="K46" s="212"/>
    </row>
    <row r="47" spans="2:11" ht="15" customHeight="1">
      <c r="B47" s="215"/>
      <c r="C47" s="216"/>
      <c r="D47" s="335" t="s">
        <v>998</v>
      </c>
      <c r="E47" s="335"/>
      <c r="F47" s="335"/>
      <c r="G47" s="335"/>
      <c r="H47" s="335"/>
      <c r="I47" s="335"/>
      <c r="J47" s="335"/>
      <c r="K47" s="212"/>
    </row>
    <row r="48" spans="2:11" ht="15" customHeight="1">
      <c r="B48" s="215"/>
      <c r="C48" s="216"/>
      <c r="D48" s="216"/>
      <c r="E48" s="335" t="s">
        <v>999</v>
      </c>
      <c r="F48" s="335"/>
      <c r="G48" s="335"/>
      <c r="H48" s="335"/>
      <c r="I48" s="335"/>
      <c r="J48" s="335"/>
      <c r="K48" s="212"/>
    </row>
    <row r="49" spans="2:11" ht="15" customHeight="1">
      <c r="B49" s="215"/>
      <c r="C49" s="216"/>
      <c r="D49" s="216"/>
      <c r="E49" s="335" t="s">
        <v>1000</v>
      </c>
      <c r="F49" s="335"/>
      <c r="G49" s="335"/>
      <c r="H49" s="335"/>
      <c r="I49" s="335"/>
      <c r="J49" s="335"/>
      <c r="K49" s="212"/>
    </row>
    <row r="50" spans="2:11" ht="15" customHeight="1">
      <c r="B50" s="215"/>
      <c r="C50" s="216"/>
      <c r="D50" s="216"/>
      <c r="E50" s="335" t="s">
        <v>1001</v>
      </c>
      <c r="F50" s="335"/>
      <c r="G50" s="335"/>
      <c r="H50" s="335"/>
      <c r="I50" s="335"/>
      <c r="J50" s="335"/>
      <c r="K50" s="212"/>
    </row>
    <row r="51" spans="2:11" ht="15" customHeight="1">
      <c r="B51" s="215"/>
      <c r="C51" s="216"/>
      <c r="D51" s="335" t="s">
        <v>1002</v>
      </c>
      <c r="E51" s="335"/>
      <c r="F51" s="335"/>
      <c r="G51" s="335"/>
      <c r="H51" s="335"/>
      <c r="I51" s="335"/>
      <c r="J51" s="335"/>
      <c r="K51" s="212"/>
    </row>
    <row r="52" spans="2:11" ht="25.5" customHeight="1">
      <c r="B52" s="211"/>
      <c r="C52" s="338" t="s">
        <v>1003</v>
      </c>
      <c r="D52" s="338"/>
      <c r="E52" s="338"/>
      <c r="F52" s="338"/>
      <c r="G52" s="338"/>
      <c r="H52" s="338"/>
      <c r="I52" s="338"/>
      <c r="J52" s="338"/>
      <c r="K52" s="212"/>
    </row>
    <row r="53" spans="2:11" ht="5.25" customHeight="1">
      <c r="B53" s="211"/>
      <c r="C53" s="213"/>
      <c r="D53" s="213"/>
      <c r="E53" s="213"/>
      <c r="F53" s="213"/>
      <c r="G53" s="213"/>
      <c r="H53" s="213"/>
      <c r="I53" s="213"/>
      <c r="J53" s="213"/>
      <c r="K53" s="212"/>
    </row>
    <row r="54" spans="2:11" ht="15" customHeight="1">
      <c r="B54" s="211"/>
      <c r="C54" s="335" t="s">
        <v>1004</v>
      </c>
      <c r="D54" s="335"/>
      <c r="E54" s="335"/>
      <c r="F54" s="335"/>
      <c r="G54" s="335"/>
      <c r="H54" s="335"/>
      <c r="I54" s="335"/>
      <c r="J54" s="335"/>
      <c r="K54" s="212"/>
    </row>
    <row r="55" spans="2:11" ht="15" customHeight="1">
      <c r="B55" s="211"/>
      <c r="C55" s="335" t="s">
        <v>1005</v>
      </c>
      <c r="D55" s="335"/>
      <c r="E55" s="335"/>
      <c r="F55" s="335"/>
      <c r="G55" s="335"/>
      <c r="H55" s="335"/>
      <c r="I55" s="335"/>
      <c r="J55" s="335"/>
      <c r="K55" s="212"/>
    </row>
    <row r="56" spans="2:11" ht="12.75" customHeight="1">
      <c r="B56" s="211"/>
      <c r="C56" s="214"/>
      <c r="D56" s="214"/>
      <c r="E56" s="214"/>
      <c r="F56" s="214"/>
      <c r="G56" s="214"/>
      <c r="H56" s="214"/>
      <c r="I56" s="214"/>
      <c r="J56" s="214"/>
      <c r="K56" s="212"/>
    </row>
    <row r="57" spans="2:11" ht="15" customHeight="1">
      <c r="B57" s="211"/>
      <c r="C57" s="335" t="s">
        <v>1006</v>
      </c>
      <c r="D57" s="335"/>
      <c r="E57" s="335"/>
      <c r="F57" s="335"/>
      <c r="G57" s="335"/>
      <c r="H57" s="335"/>
      <c r="I57" s="335"/>
      <c r="J57" s="335"/>
      <c r="K57" s="212"/>
    </row>
    <row r="58" spans="2:11" ht="15" customHeight="1">
      <c r="B58" s="211"/>
      <c r="C58" s="216"/>
      <c r="D58" s="335" t="s">
        <v>1007</v>
      </c>
      <c r="E58" s="335"/>
      <c r="F58" s="335"/>
      <c r="G58" s="335"/>
      <c r="H58" s="335"/>
      <c r="I58" s="335"/>
      <c r="J58" s="335"/>
      <c r="K58" s="212"/>
    </row>
    <row r="59" spans="2:11" ht="15" customHeight="1">
      <c r="B59" s="211"/>
      <c r="C59" s="216"/>
      <c r="D59" s="335" t="s">
        <v>1008</v>
      </c>
      <c r="E59" s="335"/>
      <c r="F59" s="335"/>
      <c r="G59" s="335"/>
      <c r="H59" s="335"/>
      <c r="I59" s="335"/>
      <c r="J59" s="335"/>
      <c r="K59" s="212"/>
    </row>
    <row r="60" spans="2:11" ht="15" customHeight="1">
      <c r="B60" s="211"/>
      <c r="C60" s="216"/>
      <c r="D60" s="335" t="s">
        <v>1009</v>
      </c>
      <c r="E60" s="335"/>
      <c r="F60" s="335"/>
      <c r="G60" s="335"/>
      <c r="H60" s="335"/>
      <c r="I60" s="335"/>
      <c r="J60" s="335"/>
      <c r="K60" s="212"/>
    </row>
    <row r="61" spans="2:11" ht="15" customHeight="1">
      <c r="B61" s="211"/>
      <c r="C61" s="216"/>
      <c r="D61" s="335" t="s">
        <v>1010</v>
      </c>
      <c r="E61" s="335"/>
      <c r="F61" s="335"/>
      <c r="G61" s="335"/>
      <c r="H61" s="335"/>
      <c r="I61" s="335"/>
      <c r="J61" s="335"/>
      <c r="K61" s="212"/>
    </row>
    <row r="62" spans="2:11" ht="15" customHeight="1">
      <c r="B62" s="211"/>
      <c r="C62" s="216"/>
      <c r="D62" s="337" t="s">
        <v>1011</v>
      </c>
      <c r="E62" s="337"/>
      <c r="F62" s="337"/>
      <c r="G62" s="337"/>
      <c r="H62" s="337"/>
      <c r="I62" s="337"/>
      <c r="J62" s="337"/>
      <c r="K62" s="212"/>
    </row>
    <row r="63" spans="2:11" ht="15" customHeight="1">
      <c r="B63" s="211"/>
      <c r="C63" s="216"/>
      <c r="D63" s="335" t="s">
        <v>1012</v>
      </c>
      <c r="E63" s="335"/>
      <c r="F63" s="335"/>
      <c r="G63" s="335"/>
      <c r="H63" s="335"/>
      <c r="I63" s="335"/>
      <c r="J63" s="335"/>
      <c r="K63" s="212"/>
    </row>
    <row r="64" spans="2:11" ht="12.75" customHeight="1">
      <c r="B64" s="211"/>
      <c r="C64" s="216"/>
      <c r="D64" s="216"/>
      <c r="E64" s="219"/>
      <c r="F64" s="216"/>
      <c r="G64" s="216"/>
      <c r="H64" s="216"/>
      <c r="I64" s="216"/>
      <c r="J64" s="216"/>
      <c r="K64" s="212"/>
    </row>
    <row r="65" spans="2:11" ht="15" customHeight="1">
      <c r="B65" s="211"/>
      <c r="C65" s="216"/>
      <c r="D65" s="335" t="s">
        <v>1013</v>
      </c>
      <c r="E65" s="335"/>
      <c r="F65" s="335"/>
      <c r="G65" s="335"/>
      <c r="H65" s="335"/>
      <c r="I65" s="335"/>
      <c r="J65" s="335"/>
      <c r="K65" s="212"/>
    </row>
    <row r="66" spans="2:11" ht="15" customHeight="1">
      <c r="B66" s="211"/>
      <c r="C66" s="216"/>
      <c r="D66" s="337" t="s">
        <v>1014</v>
      </c>
      <c r="E66" s="337"/>
      <c r="F66" s="337"/>
      <c r="G66" s="337"/>
      <c r="H66" s="337"/>
      <c r="I66" s="337"/>
      <c r="J66" s="337"/>
      <c r="K66" s="212"/>
    </row>
    <row r="67" spans="2:11" ht="15" customHeight="1">
      <c r="B67" s="211"/>
      <c r="C67" s="216"/>
      <c r="D67" s="335" t="s">
        <v>1015</v>
      </c>
      <c r="E67" s="335"/>
      <c r="F67" s="335"/>
      <c r="G67" s="335"/>
      <c r="H67" s="335"/>
      <c r="I67" s="335"/>
      <c r="J67" s="335"/>
      <c r="K67" s="212"/>
    </row>
    <row r="68" spans="2:11" ht="15" customHeight="1">
      <c r="B68" s="211"/>
      <c r="C68" s="216"/>
      <c r="D68" s="335" t="s">
        <v>1016</v>
      </c>
      <c r="E68" s="335"/>
      <c r="F68" s="335"/>
      <c r="G68" s="335"/>
      <c r="H68" s="335"/>
      <c r="I68" s="335"/>
      <c r="J68" s="335"/>
      <c r="K68" s="212"/>
    </row>
    <row r="69" spans="2:11" ht="15" customHeight="1">
      <c r="B69" s="211"/>
      <c r="C69" s="216"/>
      <c r="D69" s="335" t="s">
        <v>1017</v>
      </c>
      <c r="E69" s="335"/>
      <c r="F69" s="335"/>
      <c r="G69" s="335"/>
      <c r="H69" s="335"/>
      <c r="I69" s="335"/>
      <c r="J69" s="335"/>
      <c r="K69" s="212"/>
    </row>
    <row r="70" spans="2:11" ht="15" customHeight="1">
      <c r="B70" s="211"/>
      <c r="C70" s="216"/>
      <c r="D70" s="335" t="s">
        <v>1018</v>
      </c>
      <c r="E70" s="335"/>
      <c r="F70" s="335"/>
      <c r="G70" s="335"/>
      <c r="H70" s="335"/>
      <c r="I70" s="335"/>
      <c r="J70" s="335"/>
      <c r="K70" s="212"/>
    </row>
    <row r="71" spans="2:1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pans="2:1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2:1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pans="2:1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pans="2:11" ht="45" customHeight="1">
      <c r="B75" s="228"/>
      <c r="C75" s="336" t="s">
        <v>1019</v>
      </c>
      <c r="D75" s="336"/>
      <c r="E75" s="336"/>
      <c r="F75" s="336"/>
      <c r="G75" s="336"/>
      <c r="H75" s="336"/>
      <c r="I75" s="336"/>
      <c r="J75" s="336"/>
      <c r="K75" s="229"/>
    </row>
    <row r="76" spans="2:11" ht="17.25" customHeight="1">
      <c r="B76" s="228"/>
      <c r="C76" s="230" t="s">
        <v>1020</v>
      </c>
      <c r="D76" s="230"/>
      <c r="E76" s="230"/>
      <c r="F76" s="230" t="s">
        <v>1021</v>
      </c>
      <c r="G76" s="231"/>
      <c r="H76" s="230" t="s">
        <v>56</v>
      </c>
      <c r="I76" s="230" t="s">
        <v>59</v>
      </c>
      <c r="J76" s="230" t="s">
        <v>1022</v>
      </c>
      <c r="K76" s="229"/>
    </row>
    <row r="77" spans="2:11" ht="17.25" customHeight="1">
      <c r="B77" s="228"/>
      <c r="C77" s="232" t="s">
        <v>1023</v>
      </c>
      <c r="D77" s="232"/>
      <c r="E77" s="232"/>
      <c r="F77" s="233" t="s">
        <v>1024</v>
      </c>
      <c r="G77" s="234"/>
      <c r="H77" s="232"/>
      <c r="I77" s="232"/>
      <c r="J77" s="232" t="s">
        <v>1025</v>
      </c>
      <c r="K77" s="229"/>
    </row>
    <row r="78" spans="2:11" ht="5.25" customHeight="1">
      <c r="B78" s="228"/>
      <c r="C78" s="235"/>
      <c r="D78" s="235"/>
      <c r="E78" s="235"/>
      <c r="F78" s="235"/>
      <c r="G78" s="236"/>
      <c r="H78" s="235"/>
      <c r="I78" s="235"/>
      <c r="J78" s="235"/>
      <c r="K78" s="229"/>
    </row>
    <row r="79" spans="2:11" ht="15" customHeight="1">
      <c r="B79" s="228"/>
      <c r="C79" s="217" t="s">
        <v>55</v>
      </c>
      <c r="D79" s="235"/>
      <c r="E79" s="235"/>
      <c r="F79" s="237" t="s">
        <v>1026</v>
      </c>
      <c r="G79" s="236"/>
      <c r="H79" s="217" t="s">
        <v>1027</v>
      </c>
      <c r="I79" s="217" t="s">
        <v>1028</v>
      </c>
      <c r="J79" s="217">
        <v>20</v>
      </c>
      <c r="K79" s="229"/>
    </row>
    <row r="80" spans="2:11" ht="15" customHeight="1">
      <c r="B80" s="228"/>
      <c r="C80" s="217" t="s">
        <v>1029</v>
      </c>
      <c r="D80" s="217"/>
      <c r="E80" s="217"/>
      <c r="F80" s="237" t="s">
        <v>1026</v>
      </c>
      <c r="G80" s="236"/>
      <c r="H80" s="217" t="s">
        <v>1030</v>
      </c>
      <c r="I80" s="217" t="s">
        <v>1028</v>
      </c>
      <c r="J80" s="217">
        <v>120</v>
      </c>
      <c r="K80" s="229"/>
    </row>
    <row r="81" spans="2:11" ht="15" customHeight="1">
      <c r="B81" s="238"/>
      <c r="C81" s="217" t="s">
        <v>1031</v>
      </c>
      <c r="D81" s="217"/>
      <c r="E81" s="217"/>
      <c r="F81" s="237" t="s">
        <v>1032</v>
      </c>
      <c r="G81" s="236"/>
      <c r="H81" s="217" t="s">
        <v>1033</v>
      </c>
      <c r="I81" s="217" t="s">
        <v>1028</v>
      </c>
      <c r="J81" s="217">
        <v>50</v>
      </c>
      <c r="K81" s="229"/>
    </row>
    <row r="82" spans="2:11" ht="15" customHeight="1">
      <c r="B82" s="238"/>
      <c r="C82" s="217" t="s">
        <v>1034</v>
      </c>
      <c r="D82" s="217"/>
      <c r="E82" s="217"/>
      <c r="F82" s="237" t="s">
        <v>1026</v>
      </c>
      <c r="G82" s="236"/>
      <c r="H82" s="217" t="s">
        <v>1035</v>
      </c>
      <c r="I82" s="217" t="s">
        <v>1036</v>
      </c>
      <c r="J82" s="217"/>
      <c r="K82" s="229"/>
    </row>
    <row r="83" spans="2:11" ht="15" customHeight="1">
      <c r="B83" s="238"/>
      <c r="C83" s="239" t="s">
        <v>1037</v>
      </c>
      <c r="D83" s="239"/>
      <c r="E83" s="239"/>
      <c r="F83" s="240" t="s">
        <v>1032</v>
      </c>
      <c r="G83" s="239"/>
      <c r="H83" s="239" t="s">
        <v>1038</v>
      </c>
      <c r="I83" s="239" t="s">
        <v>1028</v>
      </c>
      <c r="J83" s="239">
        <v>15</v>
      </c>
      <c r="K83" s="229"/>
    </row>
    <row r="84" spans="2:11" ht="15" customHeight="1">
      <c r="B84" s="238"/>
      <c r="C84" s="239" t="s">
        <v>1039</v>
      </c>
      <c r="D84" s="239"/>
      <c r="E84" s="239"/>
      <c r="F84" s="240" t="s">
        <v>1032</v>
      </c>
      <c r="G84" s="239"/>
      <c r="H84" s="239" t="s">
        <v>1040</v>
      </c>
      <c r="I84" s="239" t="s">
        <v>1028</v>
      </c>
      <c r="J84" s="239">
        <v>15</v>
      </c>
      <c r="K84" s="229"/>
    </row>
    <row r="85" spans="2:11" ht="15" customHeight="1">
      <c r="B85" s="238"/>
      <c r="C85" s="239" t="s">
        <v>1041</v>
      </c>
      <c r="D85" s="239"/>
      <c r="E85" s="239"/>
      <c r="F85" s="240" t="s">
        <v>1032</v>
      </c>
      <c r="G85" s="239"/>
      <c r="H85" s="239" t="s">
        <v>1042</v>
      </c>
      <c r="I85" s="239" t="s">
        <v>1028</v>
      </c>
      <c r="J85" s="239">
        <v>20</v>
      </c>
      <c r="K85" s="229"/>
    </row>
    <row r="86" spans="2:11" ht="15" customHeight="1">
      <c r="B86" s="238"/>
      <c r="C86" s="239" t="s">
        <v>1043</v>
      </c>
      <c r="D86" s="239"/>
      <c r="E86" s="239"/>
      <c r="F86" s="240" t="s">
        <v>1032</v>
      </c>
      <c r="G86" s="239"/>
      <c r="H86" s="239" t="s">
        <v>1044</v>
      </c>
      <c r="I86" s="239" t="s">
        <v>1028</v>
      </c>
      <c r="J86" s="239">
        <v>20</v>
      </c>
      <c r="K86" s="229"/>
    </row>
    <row r="87" spans="2:11" ht="15" customHeight="1">
      <c r="B87" s="238"/>
      <c r="C87" s="217" t="s">
        <v>1045</v>
      </c>
      <c r="D87" s="217"/>
      <c r="E87" s="217"/>
      <c r="F87" s="237" t="s">
        <v>1032</v>
      </c>
      <c r="G87" s="236"/>
      <c r="H87" s="217" t="s">
        <v>1046</v>
      </c>
      <c r="I87" s="217" t="s">
        <v>1028</v>
      </c>
      <c r="J87" s="217">
        <v>50</v>
      </c>
      <c r="K87" s="229"/>
    </row>
    <row r="88" spans="2:11" ht="15" customHeight="1">
      <c r="B88" s="238"/>
      <c r="C88" s="217" t="s">
        <v>1047</v>
      </c>
      <c r="D88" s="217"/>
      <c r="E88" s="217"/>
      <c r="F88" s="237" t="s">
        <v>1032</v>
      </c>
      <c r="G88" s="236"/>
      <c r="H88" s="217" t="s">
        <v>1048</v>
      </c>
      <c r="I88" s="217" t="s">
        <v>1028</v>
      </c>
      <c r="J88" s="217">
        <v>20</v>
      </c>
      <c r="K88" s="229"/>
    </row>
    <row r="89" spans="2:11" ht="15" customHeight="1">
      <c r="B89" s="238"/>
      <c r="C89" s="217" t="s">
        <v>1049</v>
      </c>
      <c r="D89" s="217"/>
      <c r="E89" s="217"/>
      <c r="F89" s="237" t="s">
        <v>1032</v>
      </c>
      <c r="G89" s="236"/>
      <c r="H89" s="217" t="s">
        <v>1050</v>
      </c>
      <c r="I89" s="217" t="s">
        <v>1028</v>
      </c>
      <c r="J89" s="217">
        <v>20</v>
      </c>
      <c r="K89" s="229"/>
    </row>
    <row r="90" spans="2:11" ht="15" customHeight="1">
      <c r="B90" s="238"/>
      <c r="C90" s="217" t="s">
        <v>1051</v>
      </c>
      <c r="D90" s="217"/>
      <c r="E90" s="217"/>
      <c r="F90" s="237" t="s">
        <v>1032</v>
      </c>
      <c r="G90" s="236"/>
      <c r="H90" s="217" t="s">
        <v>1052</v>
      </c>
      <c r="I90" s="217" t="s">
        <v>1028</v>
      </c>
      <c r="J90" s="217">
        <v>50</v>
      </c>
      <c r="K90" s="229"/>
    </row>
    <row r="91" spans="2:11" ht="15" customHeight="1">
      <c r="B91" s="238"/>
      <c r="C91" s="217" t="s">
        <v>1053</v>
      </c>
      <c r="D91" s="217"/>
      <c r="E91" s="217"/>
      <c r="F91" s="237" t="s">
        <v>1032</v>
      </c>
      <c r="G91" s="236"/>
      <c r="H91" s="217" t="s">
        <v>1053</v>
      </c>
      <c r="I91" s="217" t="s">
        <v>1028</v>
      </c>
      <c r="J91" s="217">
        <v>50</v>
      </c>
      <c r="K91" s="229"/>
    </row>
    <row r="92" spans="2:11" ht="15" customHeight="1">
      <c r="B92" s="238"/>
      <c r="C92" s="217" t="s">
        <v>1054</v>
      </c>
      <c r="D92" s="217"/>
      <c r="E92" s="217"/>
      <c r="F92" s="237" t="s">
        <v>1032</v>
      </c>
      <c r="G92" s="236"/>
      <c r="H92" s="217" t="s">
        <v>1055</v>
      </c>
      <c r="I92" s="217" t="s">
        <v>1028</v>
      </c>
      <c r="J92" s="217">
        <v>255</v>
      </c>
      <c r="K92" s="229"/>
    </row>
    <row r="93" spans="2:11" ht="15" customHeight="1">
      <c r="B93" s="238"/>
      <c r="C93" s="217" t="s">
        <v>1056</v>
      </c>
      <c r="D93" s="217"/>
      <c r="E93" s="217"/>
      <c r="F93" s="237" t="s">
        <v>1026</v>
      </c>
      <c r="G93" s="236"/>
      <c r="H93" s="217" t="s">
        <v>1057</v>
      </c>
      <c r="I93" s="217" t="s">
        <v>1058</v>
      </c>
      <c r="J93" s="217"/>
      <c r="K93" s="229"/>
    </row>
    <row r="94" spans="2:11" ht="15" customHeight="1">
      <c r="B94" s="238"/>
      <c r="C94" s="217" t="s">
        <v>1059</v>
      </c>
      <c r="D94" s="217"/>
      <c r="E94" s="217"/>
      <c r="F94" s="237" t="s">
        <v>1026</v>
      </c>
      <c r="G94" s="236"/>
      <c r="H94" s="217" t="s">
        <v>1060</v>
      </c>
      <c r="I94" s="217" t="s">
        <v>1061</v>
      </c>
      <c r="J94" s="217"/>
      <c r="K94" s="229"/>
    </row>
    <row r="95" spans="2:11" ht="15" customHeight="1">
      <c r="B95" s="238"/>
      <c r="C95" s="217" t="s">
        <v>1062</v>
      </c>
      <c r="D95" s="217"/>
      <c r="E95" s="217"/>
      <c r="F95" s="237" t="s">
        <v>1026</v>
      </c>
      <c r="G95" s="236"/>
      <c r="H95" s="217" t="s">
        <v>1062</v>
      </c>
      <c r="I95" s="217" t="s">
        <v>1061</v>
      </c>
      <c r="J95" s="217"/>
      <c r="K95" s="229"/>
    </row>
    <row r="96" spans="2:11" ht="15" customHeight="1">
      <c r="B96" s="238"/>
      <c r="C96" s="217" t="s">
        <v>40</v>
      </c>
      <c r="D96" s="217"/>
      <c r="E96" s="217"/>
      <c r="F96" s="237" t="s">
        <v>1026</v>
      </c>
      <c r="G96" s="236"/>
      <c r="H96" s="217" t="s">
        <v>1063</v>
      </c>
      <c r="I96" s="217" t="s">
        <v>1061</v>
      </c>
      <c r="J96" s="217"/>
      <c r="K96" s="229"/>
    </row>
    <row r="97" spans="2:11" ht="15" customHeight="1">
      <c r="B97" s="238"/>
      <c r="C97" s="217" t="s">
        <v>50</v>
      </c>
      <c r="D97" s="217"/>
      <c r="E97" s="217"/>
      <c r="F97" s="237" t="s">
        <v>1026</v>
      </c>
      <c r="G97" s="236"/>
      <c r="H97" s="217" t="s">
        <v>1064</v>
      </c>
      <c r="I97" s="217" t="s">
        <v>1061</v>
      </c>
      <c r="J97" s="217"/>
      <c r="K97" s="229"/>
    </row>
    <row r="98" spans="2:1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pans="2:1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pans="2:11" ht="45" customHeight="1">
      <c r="B102" s="228"/>
      <c r="C102" s="336" t="s">
        <v>1065</v>
      </c>
      <c r="D102" s="336"/>
      <c r="E102" s="336"/>
      <c r="F102" s="336"/>
      <c r="G102" s="336"/>
      <c r="H102" s="336"/>
      <c r="I102" s="336"/>
      <c r="J102" s="336"/>
      <c r="K102" s="229"/>
    </row>
    <row r="103" spans="2:11" ht="17.25" customHeight="1">
      <c r="B103" s="228"/>
      <c r="C103" s="230" t="s">
        <v>1020</v>
      </c>
      <c r="D103" s="230"/>
      <c r="E103" s="230"/>
      <c r="F103" s="230" t="s">
        <v>1021</v>
      </c>
      <c r="G103" s="231"/>
      <c r="H103" s="230" t="s">
        <v>56</v>
      </c>
      <c r="I103" s="230" t="s">
        <v>59</v>
      </c>
      <c r="J103" s="230" t="s">
        <v>1022</v>
      </c>
      <c r="K103" s="229"/>
    </row>
    <row r="104" spans="2:11" ht="17.25" customHeight="1">
      <c r="B104" s="228"/>
      <c r="C104" s="232" t="s">
        <v>1023</v>
      </c>
      <c r="D104" s="232"/>
      <c r="E104" s="232"/>
      <c r="F104" s="233" t="s">
        <v>1024</v>
      </c>
      <c r="G104" s="234"/>
      <c r="H104" s="232"/>
      <c r="I104" s="232"/>
      <c r="J104" s="232" t="s">
        <v>1025</v>
      </c>
      <c r="K104" s="229"/>
    </row>
    <row r="105" spans="2:11" ht="5.25" customHeight="1">
      <c r="B105" s="228"/>
      <c r="C105" s="230"/>
      <c r="D105" s="230"/>
      <c r="E105" s="230"/>
      <c r="F105" s="230"/>
      <c r="G105" s="246"/>
      <c r="H105" s="230"/>
      <c r="I105" s="230"/>
      <c r="J105" s="230"/>
      <c r="K105" s="229"/>
    </row>
    <row r="106" spans="2:11" ht="15" customHeight="1">
      <c r="B106" s="228"/>
      <c r="C106" s="217" t="s">
        <v>55</v>
      </c>
      <c r="D106" s="235"/>
      <c r="E106" s="235"/>
      <c r="F106" s="237" t="s">
        <v>1026</v>
      </c>
      <c r="G106" s="246"/>
      <c r="H106" s="217" t="s">
        <v>1066</v>
      </c>
      <c r="I106" s="217" t="s">
        <v>1028</v>
      </c>
      <c r="J106" s="217">
        <v>20</v>
      </c>
      <c r="K106" s="229"/>
    </row>
    <row r="107" spans="2:11" ht="15" customHeight="1">
      <c r="B107" s="228"/>
      <c r="C107" s="217" t="s">
        <v>1029</v>
      </c>
      <c r="D107" s="217"/>
      <c r="E107" s="217"/>
      <c r="F107" s="237" t="s">
        <v>1026</v>
      </c>
      <c r="G107" s="217"/>
      <c r="H107" s="217" t="s">
        <v>1066</v>
      </c>
      <c r="I107" s="217" t="s">
        <v>1028</v>
      </c>
      <c r="J107" s="217">
        <v>120</v>
      </c>
      <c r="K107" s="229"/>
    </row>
    <row r="108" spans="2:11" ht="15" customHeight="1">
      <c r="B108" s="238"/>
      <c r="C108" s="217" t="s">
        <v>1031</v>
      </c>
      <c r="D108" s="217"/>
      <c r="E108" s="217"/>
      <c r="F108" s="237" t="s">
        <v>1032</v>
      </c>
      <c r="G108" s="217"/>
      <c r="H108" s="217" t="s">
        <v>1066</v>
      </c>
      <c r="I108" s="217" t="s">
        <v>1028</v>
      </c>
      <c r="J108" s="217">
        <v>50</v>
      </c>
      <c r="K108" s="229"/>
    </row>
    <row r="109" spans="2:11" ht="15" customHeight="1">
      <c r="B109" s="238"/>
      <c r="C109" s="217" t="s">
        <v>1034</v>
      </c>
      <c r="D109" s="217"/>
      <c r="E109" s="217"/>
      <c r="F109" s="237" t="s">
        <v>1026</v>
      </c>
      <c r="G109" s="217"/>
      <c r="H109" s="217" t="s">
        <v>1066</v>
      </c>
      <c r="I109" s="217" t="s">
        <v>1036</v>
      </c>
      <c r="J109" s="217"/>
      <c r="K109" s="229"/>
    </row>
    <row r="110" spans="2:11" ht="15" customHeight="1">
      <c r="B110" s="238"/>
      <c r="C110" s="217" t="s">
        <v>1045</v>
      </c>
      <c r="D110" s="217"/>
      <c r="E110" s="217"/>
      <c r="F110" s="237" t="s">
        <v>1032</v>
      </c>
      <c r="G110" s="217"/>
      <c r="H110" s="217" t="s">
        <v>1066</v>
      </c>
      <c r="I110" s="217" t="s">
        <v>1028</v>
      </c>
      <c r="J110" s="217">
        <v>50</v>
      </c>
      <c r="K110" s="229"/>
    </row>
    <row r="111" spans="2:11" ht="15" customHeight="1">
      <c r="B111" s="238"/>
      <c r="C111" s="217" t="s">
        <v>1053</v>
      </c>
      <c r="D111" s="217"/>
      <c r="E111" s="217"/>
      <c r="F111" s="237" t="s">
        <v>1032</v>
      </c>
      <c r="G111" s="217"/>
      <c r="H111" s="217" t="s">
        <v>1066</v>
      </c>
      <c r="I111" s="217" t="s">
        <v>1028</v>
      </c>
      <c r="J111" s="217">
        <v>50</v>
      </c>
      <c r="K111" s="229"/>
    </row>
    <row r="112" spans="2:11" ht="15" customHeight="1">
      <c r="B112" s="238"/>
      <c r="C112" s="217" t="s">
        <v>1051</v>
      </c>
      <c r="D112" s="217"/>
      <c r="E112" s="217"/>
      <c r="F112" s="237" t="s">
        <v>1032</v>
      </c>
      <c r="G112" s="217"/>
      <c r="H112" s="217" t="s">
        <v>1066</v>
      </c>
      <c r="I112" s="217" t="s">
        <v>1028</v>
      </c>
      <c r="J112" s="217">
        <v>50</v>
      </c>
      <c r="K112" s="229"/>
    </row>
    <row r="113" spans="2:11" ht="15" customHeight="1">
      <c r="B113" s="238"/>
      <c r="C113" s="217" t="s">
        <v>55</v>
      </c>
      <c r="D113" s="217"/>
      <c r="E113" s="217"/>
      <c r="F113" s="237" t="s">
        <v>1026</v>
      </c>
      <c r="G113" s="217"/>
      <c r="H113" s="217" t="s">
        <v>1067</v>
      </c>
      <c r="I113" s="217" t="s">
        <v>1028</v>
      </c>
      <c r="J113" s="217">
        <v>20</v>
      </c>
      <c r="K113" s="229"/>
    </row>
    <row r="114" spans="2:11" ht="15" customHeight="1">
      <c r="B114" s="238"/>
      <c r="C114" s="217" t="s">
        <v>1068</v>
      </c>
      <c r="D114" s="217"/>
      <c r="E114" s="217"/>
      <c r="F114" s="237" t="s">
        <v>1026</v>
      </c>
      <c r="G114" s="217"/>
      <c r="H114" s="217" t="s">
        <v>1069</v>
      </c>
      <c r="I114" s="217" t="s">
        <v>1028</v>
      </c>
      <c r="J114" s="217">
        <v>120</v>
      </c>
      <c r="K114" s="229"/>
    </row>
    <row r="115" spans="2:11" ht="15" customHeight="1">
      <c r="B115" s="238"/>
      <c r="C115" s="217" t="s">
        <v>40</v>
      </c>
      <c r="D115" s="217"/>
      <c r="E115" s="217"/>
      <c r="F115" s="237" t="s">
        <v>1026</v>
      </c>
      <c r="G115" s="217"/>
      <c r="H115" s="217" t="s">
        <v>1070</v>
      </c>
      <c r="I115" s="217" t="s">
        <v>1061</v>
      </c>
      <c r="J115" s="217"/>
      <c r="K115" s="229"/>
    </row>
    <row r="116" spans="2:11" ht="15" customHeight="1">
      <c r="B116" s="238"/>
      <c r="C116" s="217" t="s">
        <v>50</v>
      </c>
      <c r="D116" s="217"/>
      <c r="E116" s="217"/>
      <c r="F116" s="237" t="s">
        <v>1026</v>
      </c>
      <c r="G116" s="217"/>
      <c r="H116" s="217" t="s">
        <v>1071</v>
      </c>
      <c r="I116" s="217" t="s">
        <v>1061</v>
      </c>
      <c r="J116" s="217"/>
      <c r="K116" s="229"/>
    </row>
    <row r="117" spans="2:11" ht="15" customHeight="1">
      <c r="B117" s="238"/>
      <c r="C117" s="217" t="s">
        <v>59</v>
      </c>
      <c r="D117" s="217"/>
      <c r="E117" s="217"/>
      <c r="F117" s="237" t="s">
        <v>1026</v>
      </c>
      <c r="G117" s="217"/>
      <c r="H117" s="217" t="s">
        <v>1072</v>
      </c>
      <c r="I117" s="217" t="s">
        <v>1073</v>
      </c>
      <c r="J117" s="217"/>
      <c r="K117" s="229"/>
    </row>
    <row r="118" spans="2:1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ht="18.75" customHeight="1">
      <c r="B119" s="248"/>
      <c r="C119" s="214"/>
      <c r="D119" s="214"/>
      <c r="E119" s="214"/>
      <c r="F119" s="249"/>
      <c r="G119" s="214"/>
      <c r="H119" s="214"/>
      <c r="I119" s="214"/>
      <c r="J119" s="214"/>
      <c r="K119" s="248"/>
    </row>
    <row r="120" spans="2:1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pans="2:11" ht="7.5" customHeight="1">
      <c r="B121" s="250"/>
      <c r="C121" s="251"/>
      <c r="D121" s="251"/>
      <c r="E121" s="251"/>
      <c r="F121" s="251"/>
      <c r="G121" s="251"/>
      <c r="H121" s="251"/>
      <c r="I121" s="251"/>
      <c r="J121" s="251"/>
      <c r="K121" s="252"/>
    </row>
    <row r="122" spans="2:11" ht="45" customHeight="1">
      <c r="B122" s="253"/>
      <c r="C122" s="339" t="s">
        <v>1074</v>
      </c>
      <c r="D122" s="339"/>
      <c r="E122" s="339"/>
      <c r="F122" s="339"/>
      <c r="G122" s="339"/>
      <c r="H122" s="339"/>
      <c r="I122" s="339"/>
      <c r="J122" s="339"/>
      <c r="K122" s="254"/>
    </row>
    <row r="123" spans="2:11" ht="17.25" customHeight="1">
      <c r="B123" s="255"/>
      <c r="C123" s="230" t="s">
        <v>1020</v>
      </c>
      <c r="D123" s="230"/>
      <c r="E123" s="230"/>
      <c r="F123" s="230" t="s">
        <v>1021</v>
      </c>
      <c r="G123" s="231"/>
      <c r="H123" s="230" t="s">
        <v>56</v>
      </c>
      <c r="I123" s="230" t="s">
        <v>59</v>
      </c>
      <c r="J123" s="230" t="s">
        <v>1022</v>
      </c>
      <c r="K123" s="256"/>
    </row>
    <row r="124" spans="2:11" ht="17.25" customHeight="1">
      <c r="B124" s="255"/>
      <c r="C124" s="232" t="s">
        <v>1023</v>
      </c>
      <c r="D124" s="232"/>
      <c r="E124" s="232"/>
      <c r="F124" s="233" t="s">
        <v>1024</v>
      </c>
      <c r="G124" s="234"/>
      <c r="H124" s="232"/>
      <c r="I124" s="232"/>
      <c r="J124" s="232" t="s">
        <v>1025</v>
      </c>
      <c r="K124" s="256"/>
    </row>
    <row r="125" spans="2:11" ht="5.25" customHeight="1">
      <c r="B125" s="257"/>
      <c r="C125" s="235"/>
      <c r="D125" s="235"/>
      <c r="E125" s="235"/>
      <c r="F125" s="235"/>
      <c r="G125" s="217"/>
      <c r="H125" s="235"/>
      <c r="I125" s="235"/>
      <c r="J125" s="235"/>
      <c r="K125" s="258"/>
    </row>
    <row r="126" spans="2:11" ht="15" customHeight="1">
      <c r="B126" s="257"/>
      <c r="C126" s="217" t="s">
        <v>1029</v>
      </c>
      <c r="D126" s="235"/>
      <c r="E126" s="235"/>
      <c r="F126" s="237" t="s">
        <v>1026</v>
      </c>
      <c r="G126" s="217"/>
      <c r="H126" s="217" t="s">
        <v>1066</v>
      </c>
      <c r="I126" s="217" t="s">
        <v>1028</v>
      </c>
      <c r="J126" s="217">
        <v>120</v>
      </c>
      <c r="K126" s="259"/>
    </row>
    <row r="127" spans="2:11" ht="15" customHeight="1">
      <c r="B127" s="257"/>
      <c r="C127" s="217" t="s">
        <v>1075</v>
      </c>
      <c r="D127" s="217"/>
      <c r="E127" s="217"/>
      <c r="F127" s="237" t="s">
        <v>1026</v>
      </c>
      <c r="G127" s="217"/>
      <c r="H127" s="217" t="s">
        <v>1076</v>
      </c>
      <c r="I127" s="217" t="s">
        <v>1028</v>
      </c>
      <c r="J127" s="217" t="s">
        <v>1077</v>
      </c>
      <c r="K127" s="259"/>
    </row>
    <row r="128" spans="2:11" ht="15" customHeight="1">
      <c r="B128" s="257"/>
      <c r="C128" s="217" t="s">
        <v>86</v>
      </c>
      <c r="D128" s="217"/>
      <c r="E128" s="217"/>
      <c r="F128" s="237" t="s">
        <v>1026</v>
      </c>
      <c r="G128" s="217"/>
      <c r="H128" s="217" t="s">
        <v>1078</v>
      </c>
      <c r="I128" s="217" t="s">
        <v>1028</v>
      </c>
      <c r="J128" s="217" t="s">
        <v>1077</v>
      </c>
      <c r="K128" s="259"/>
    </row>
    <row r="129" spans="2:11" ht="15" customHeight="1">
      <c r="B129" s="257"/>
      <c r="C129" s="217" t="s">
        <v>1037</v>
      </c>
      <c r="D129" s="217"/>
      <c r="E129" s="217"/>
      <c r="F129" s="237" t="s">
        <v>1032</v>
      </c>
      <c r="G129" s="217"/>
      <c r="H129" s="217" t="s">
        <v>1038</v>
      </c>
      <c r="I129" s="217" t="s">
        <v>1028</v>
      </c>
      <c r="J129" s="217">
        <v>15</v>
      </c>
      <c r="K129" s="259"/>
    </row>
    <row r="130" spans="2:11" ht="15" customHeight="1">
      <c r="B130" s="257"/>
      <c r="C130" s="239" t="s">
        <v>1039</v>
      </c>
      <c r="D130" s="239"/>
      <c r="E130" s="239"/>
      <c r="F130" s="240" t="s">
        <v>1032</v>
      </c>
      <c r="G130" s="239"/>
      <c r="H130" s="239" t="s">
        <v>1040</v>
      </c>
      <c r="I130" s="239" t="s">
        <v>1028</v>
      </c>
      <c r="J130" s="239">
        <v>15</v>
      </c>
      <c r="K130" s="259"/>
    </row>
    <row r="131" spans="2:11" ht="15" customHeight="1">
      <c r="B131" s="257"/>
      <c r="C131" s="239" t="s">
        <v>1041</v>
      </c>
      <c r="D131" s="239"/>
      <c r="E131" s="239"/>
      <c r="F131" s="240" t="s">
        <v>1032</v>
      </c>
      <c r="G131" s="239"/>
      <c r="H131" s="239" t="s">
        <v>1042</v>
      </c>
      <c r="I131" s="239" t="s">
        <v>1028</v>
      </c>
      <c r="J131" s="239">
        <v>20</v>
      </c>
      <c r="K131" s="259"/>
    </row>
    <row r="132" spans="2:11" ht="15" customHeight="1">
      <c r="B132" s="257"/>
      <c r="C132" s="239" t="s">
        <v>1043</v>
      </c>
      <c r="D132" s="239"/>
      <c r="E132" s="239"/>
      <c r="F132" s="240" t="s">
        <v>1032</v>
      </c>
      <c r="G132" s="239"/>
      <c r="H132" s="239" t="s">
        <v>1044</v>
      </c>
      <c r="I132" s="239" t="s">
        <v>1028</v>
      </c>
      <c r="J132" s="239">
        <v>20</v>
      </c>
      <c r="K132" s="259"/>
    </row>
    <row r="133" spans="2:11" ht="15" customHeight="1">
      <c r="B133" s="257"/>
      <c r="C133" s="217" t="s">
        <v>1031</v>
      </c>
      <c r="D133" s="217"/>
      <c r="E133" s="217"/>
      <c r="F133" s="237" t="s">
        <v>1032</v>
      </c>
      <c r="G133" s="217"/>
      <c r="H133" s="217" t="s">
        <v>1066</v>
      </c>
      <c r="I133" s="217" t="s">
        <v>1028</v>
      </c>
      <c r="J133" s="217">
        <v>50</v>
      </c>
      <c r="K133" s="259"/>
    </row>
    <row r="134" spans="2:11" ht="15" customHeight="1">
      <c r="B134" s="257"/>
      <c r="C134" s="217" t="s">
        <v>1045</v>
      </c>
      <c r="D134" s="217"/>
      <c r="E134" s="217"/>
      <c r="F134" s="237" t="s">
        <v>1032</v>
      </c>
      <c r="G134" s="217"/>
      <c r="H134" s="217" t="s">
        <v>1066</v>
      </c>
      <c r="I134" s="217" t="s">
        <v>1028</v>
      </c>
      <c r="J134" s="217">
        <v>50</v>
      </c>
      <c r="K134" s="259"/>
    </row>
    <row r="135" spans="2:11" ht="15" customHeight="1">
      <c r="B135" s="257"/>
      <c r="C135" s="217" t="s">
        <v>1051</v>
      </c>
      <c r="D135" s="217"/>
      <c r="E135" s="217"/>
      <c r="F135" s="237" t="s">
        <v>1032</v>
      </c>
      <c r="G135" s="217"/>
      <c r="H135" s="217" t="s">
        <v>1066</v>
      </c>
      <c r="I135" s="217" t="s">
        <v>1028</v>
      </c>
      <c r="J135" s="217">
        <v>50</v>
      </c>
      <c r="K135" s="259"/>
    </row>
    <row r="136" spans="2:11" ht="15" customHeight="1">
      <c r="B136" s="257"/>
      <c r="C136" s="217" t="s">
        <v>1053</v>
      </c>
      <c r="D136" s="217"/>
      <c r="E136" s="217"/>
      <c r="F136" s="237" t="s">
        <v>1032</v>
      </c>
      <c r="G136" s="217"/>
      <c r="H136" s="217" t="s">
        <v>1066</v>
      </c>
      <c r="I136" s="217" t="s">
        <v>1028</v>
      </c>
      <c r="J136" s="217">
        <v>50</v>
      </c>
      <c r="K136" s="259"/>
    </row>
    <row r="137" spans="2:11" ht="15" customHeight="1">
      <c r="B137" s="257"/>
      <c r="C137" s="217" t="s">
        <v>1054</v>
      </c>
      <c r="D137" s="217"/>
      <c r="E137" s="217"/>
      <c r="F137" s="237" t="s">
        <v>1032</v>
      </c>
      <c r="G137" s="217"/>
      <c r="H137" s="217" t="s">
        <v>1079</v>
      </c>
      <c r="I137" s="217" t="s">
        <v>1028</v>
      </c>
      <c r="J137" s="217">
        <v>255</v>
      </c>
      <c r="K137" s="259"/>
    </row>
    <row r="138" spans="2:11" ht="15" customHeight="1">
      <c r="B138" s="257"/>
      <c r="C138" s="217" t="s">
        <v>1056</v>
      </c>
      <c r="D138" s="217"/>
      <c r="E138" s="217"/>
      <c r="F138" s="237" t="s">
        <v>1026</v>
      </c>
      <c r="G138" s="217"/>
      <c r="H138" s="217" t="s">
        <v>1080</v>
      </c>
      <c r="I138" s="217" t="s">
        <v>1058</v>
      </c>
      <c r="J138" s="217"/>
      <c r="K138" s="259"/>
    </row>
    <row r="139" spans="2:11" ht="15" customHeight="1">
      <c r="B139" s="257"/>
      <c r="C139" s="217" t="s">
        <v>1059</v>
      </c>
      <c r="D139" s="217"/>
      <c r="E139" s="217"/>
      <c r="F139" s="237" t="s">
        <v>1026</v>
      </c>
      <c r="G139" s="217"/>
      <c r="H139" s="217" t="s">
        <v>1081</v>
      </c>
      <c r="I139" s="217" t="s">
        <v>1061</v>
      </c>
      <c r="J139" s="217"/>
      <c r="K139" s="259"/>
    </row>
    <row r="140" spans="2:11" ht="15" customHeight="1">
      <c r="B140" s="257"/>
      <c r="C140" s="217" t="s">
        <v>1062</v>
      </c>
      <c r="D140" s="217"/>
      <c r="E140" s="217"/>
      <c r="F140" s="237" t="s">
        <v>1026</v>
      </c>
      <c r="G140" s="217"/>
      <c r="H140" s="217" t="s">
        <v>1062</v>
      </c>
      <c r="I140" s="217" t="s">
        <v>1061</v>
      </c>
      <c r="J140" s="217"/>
      <c r="K140" s="259"/>
    </row>
    <row r="141" spans="2:11" ht="15" customHeight="1">
      <c r="B141" s="257"/>
      <c r="C141" s="217" t="s">
        <v>40</v>
      </c>
      <c r="D141" s="217"/>
      <c r="E141" s="217"/>
      <c r="F141" s="237" t="s">
        <v>1026</v>
      </c>
      <c r="G141" s="217"/>
      <c r="H141" s="217" t="s">
        <v>1082</v>
      </c>
      <c r="I141" s="217" t="s">
        <v>1061</v>
      </c>
      <c r="J141" s="217"/>
      <c r="K141" s="259"/>
    </row>
    <row r="142" spans="2:11" ht="15" customHeight="1">
      <c r="B142" s="257"/>
      <c r="C142" s="217" t="s">
        <v>1083</v>
      </c>
      <c r="D142" s="217"/>
      <c r="E142" s="217"/>
      <c r="F142" s="237" t="s">
        <v>1026</v>
      </c>
      <c r="G142" s="217"/>
      <c r="H142" s="217" t="s">
        <v>1084</v>
      </c>
      <c r="I142" s="217" t="s">
        <v>1061</v>
      </c>
      <c r="J142" s="217"/>
      <c r="K142" s="259"/>
    </row>
    <row r="143" spans="2:11" ht="15" customHeight="1">
      <c r="B143" s="260"/>
      <c r="C143" s="261"/>
      <c r="D143" s="261"/>
      <c r="E143" s="261"/>
      <c r="F143" s="261"/>
      <c r="G143" s="261"/>
      <c r="H143" s="261"/>
      <c r="I143" s="261"/>
      <c r="J143" s="261"/>
      <c r="K143" s="262"/>
    </row>
    <row r="144" spans="2:11" ht="18.75" customHeight="1">
      <c r="B144" s="214"/>
      <c r="C144" s="214"/>
      <c r="D144" s="214"/>
      <c r="E144" s="214"/>
      <c r="F144" s="249"/>
      <c r="G144" s="214"/>
      <c r="H144" s="214"/>
      <c r="I144" s="214"/>
      <c r="J144" s="214"/>
      <c r="K144" s="214"/>
    </row>
    <row r="145" spans="2:1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pans="2:1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pans="2:11" ht="45" customHeight="1">
      <c r="B147" s="228"/>
      <c r="C147" s="336" t="s">
        <v>1085</v>
      </c>
      <c r="D147" s="336"/>
      <c r="E147" s="336"/>
      <c r="F147" s="336"/>
      <c r="G147" s="336"/>
      <c r="H147" s="336"/>
      <c r="I147" s="336"/>
      <c r="J147" s="336"/>
      <c r="K147" s="229"/>
    </row>
    <row r="148" spans="2:11" ht="17.25" customHeight="1">
      <c r="B148" s="228"/>
      <c r="C148" s="230" t="s">
        <v>1020</v>
      </c>
      <c r="D148" s="230"/>
      <c r="E148" s="230"/>
      <c r="F148" s="230" t="s">
        <v>1021</v>
      </c>
      <c r="G148" s="231"/>
      <c r="H148" s="230" t="s">
        <v>56</v>
      </c>
      <c r="I148" s="230" t="s">
        <v>59</v>
      </c>
      <c r="J148" s="230" t="s">
        <v>1022</v>
      </c>
      <c r="K148" s="229"/>
    </row>
    <row r="149" spans="2:11" ht="17.25" customHeight="1">
      <c r="B149" s="228"/>
      <c r="C149" s="232" t="s">
        <v>1023</v>
      </c>
      <c r="D149" s="232"/>
      <c r="E149" s="232"/>
      <c r="F149" s="233" t="s">
        <v>1024</v>
      </c>
      <c r="G149" s="234"/>
      <c r="H149" s="232"/>
      <c r="I149" s="232"/>
      <c r="J149" s="232" t="s">
        <v>1025</v>
      </c>
      <c r="K149" s="229"/>
    </row>
    <row r="150" spans="2:11" ht="5.25" customHeight="1">
      <c r="B150" s="238"/>
      <c r="C150" s="235"/>
      <c r="D150" s="235"/>
      <c r="E150" s="235"/>
      <c r="F150" s="235"/>
      <c r="G150" s="236"/>
      <c r="H150" s="235"/>
      <c r="I150" s="235"/>
      <c r="J150" s="235"/>
      <c r="K150" s="259"/>
    </row>
    <row r="151" spans="2:11" ht="15" customHeight="1">
      <c r="B151" s="238"/>
      <c r="C151" s="263" t="s">
        <v>1029</v>
      </c>
      <c r="D151" s="217"/>
      <c r="E151" s="217"/>
      <c r="F151" s="264" t="s">
        <v>1026</v>
      </c>
      <c r="G151" s="217"/>
      <c r="H151" s="263" t="s">
        <v>1066</v>
      </c>
      <c r="I151" s="263" t="s">
        <v>1028</v>
      </c>
      <c r="J151" s="263">
        <v>120</v>
      </c>
      <c r="K151" s="259"/>
    </row>
    <row r="152" spans="2:11" ht="15" customHeight="1">
      <c r="B152" s="238"/>
      <c r="C152" s="263" t="s">
        <v>1075</v>
      </c>
      <c r="D152" s="217"/>
      <c r="E152" s="217"/>
      <c r="F152" s="264" t="s">
        <v>1026</v>
      </c>
      <c r="G152" s="217"/>
      <c r="H152" s="263" t="s">
        <v>1086</v>
      </c>
      <c r="I152" s="263" t="s">
        <v>1028</v>
      </c>
      <c r="J152" s="263" t="s">
        <v>1077</v>
      </c>
      <c r="K152" s="259"/>
    </row>
    <row r="153" spans="2:11" ht="15" customHeight="1">
      <c r="B153" s="238"/>
      <c r="C153" s="263" t="s">
        <v>86</v>
      </c>
      <c r="D153" s="217"/>
      <c r="E153" s="217"/>
      <c r="F153" s="264" t="s">
        <v>1026</v>
      </c>
      <c r="G153" s="217"/>
      <c r="H153" s="263" t="s">
        <v>1087</v>
      </c>
      <c r="I153" s="263" t="s">
        <v>1028</v>
      </c>
      <c r="J153" s="263" t="s">
        <v>1077</v>
      </c>
      <c r="K153" s="259"/>
    </row>
    <row r="154" spans="2:11" ht="15" customHeight="1">
      <c r="B154" s="238"/>
      <c r="C154" s="263" t="s">
        <v>1031</v>
      </c>
      <c r="D154" s="217"/>
      <c r="E154" s="217"/>
      <c r="F154" s="264" t="s">
        <v>1032</v>
      </c>
      <c r="G154" s="217"/>
      <c r="H154" s="263" t="s">
        <v>1066</v>
      </c>
      <c r="I154" s="263" t="s">
        <v>1028</v>
      </c>
      <c r="J154" s="263">
        <v>50</v>
      </c>
      <c r="K154" s="259"/>
    </row>
    <row r="155" spans="2:11" ht="15" customHeight="1">
      <c r="B155" s="238"/>
      <c r="C155" s="263" t="s">
        <v>1034</v>
      </c>
      <c r="D155" s="217"/>
      <c r="E155" s="217"/>
      <c r="F155" s="264" t="s">
        <v>1026</v>
      </c>
      <c r="G155" s="217"/>
      <c r="H155" s="263" t="s">
        <v>1066</v>
      </c>
      <c r="I155" s="263" t="s">
        <v>1036</v>
      </c>
      <c r="J155" s="263"/>
      <c r="K155" s="259"/>
    </row>
    <row r="156" spans="2:11" ht="15" customHeight="1">
      <c r="B156" s="238"/>
      <c r="C156" s="263" t="s">
        <v>1045</v>
      </c>
      <c r="D156" s="217"/>
      <c r="E156" s="217"/>
      <c r="F156" s="264" t="s">
        <v>1032</v>
      </c>
      <c r="G156" s="217"/>
      <c r="H156" s="263" t="s">
        <v>1066</v>
      </c>
      <c r="I156" s="263" t="s">
        <v>1028</v>
      </c>
      <c r="J156" s="263">
        <v>50</v>
      </c>
      <c r="K156" s="259"/>
    </row>
    <row r="157" spans="2:11" ht="15" customHeight="1">
      <c r="B157" s="238"/>
      <c r="C157" s="263" t="s">
        <v>1053</v>
      </c>
      <c r="D157" s="217"/>
      <c r="E157" s="217"/>
      <c r="F157" s="264" t="s">
        <v>1032</v>
      </c>
      <c r="G157" s="217"/>
      <c r="H157" s="263" t="s">
        <v>1066</v>
      </c>
      <c r="I157" s="263" t="s">
        <v>1028</v>
      </c>
      <c r="J157" s="263">
        <v>50</v>
      </c>
      <c r="K157" s="259"/>
    </row>
    <row r="158" spans="2:11" ht="15" customHeight="1">
      <c r="B158" s="238"/>
      <c r="C158" s="263" t="s">
        <v>1051</v>
      </c>
      <c r="D158" s="217"/>
      <c r="E158" s="217"/>
      <c r="F158" s="264" t="s">
        <v>1032</v>
      </c>
      <c r="G158" s="217"/>
      <c r="H158" s="263" t="s">
        <v>1066</v>
      </c>
      <c r="I158" s="263" t="s">
        <v>1028</v>
      </c>
      <c r="J158" s="263">
        <v>50</v>
      </c>
      <c r="K158" s="259"/>
    </row>
    <row r="159" spans="2:11" ht="15" customHeight="1">
      <c r="B159" s="238"/>
      <c r="C159" s="263" t="s">
        <v>119</v>
      </c>
      <c r="D159" s="217"/>
      <c r="E159" s="217"/>
      <c r="F159" s="264" t="s">
        <v>1026</v>
      </c>
      <c r="G159" s="217"/>
      <c r="H159" s="263" t="s">
        <v>1088</v>
      </c>
      <c r="I159" s="263" t="s">
        <v>1028</v>
      </c>
      <c r="J159" s="263" t="s">
        <v>1089</v>
      </c>
      <c r="K159" s="259"/>
    </row>
    <row r="160" spans="2:11" ht="15" customHeight="1">
      <c r="B160" s="238"/>
      <c r="C160" s="263" t="s">
        <v>1090</v>
      </c>
      <c r="D160" s="217"/>
      <c r="E160" s="217"/>
      <c r="F160" s="264" t="s">
        <v>1026</v>
      </c>
      <c r="G160" s="217"/>
      <c r="H160" s="263" t="s">
        <v>1091</v>
      </c>
      <c r="I160" s="263" t="s">
        <v>1061</v>
      </c>
      <c r="J160" s="263"/>
      <c r="K160" s="259"/>
    </row>
    <row r="161" spans="2:11" ht="15" customHeight="1">
      <c r="B161" s="265"/>
      <c r="C161" s="247"/>
      <c r="D161" s="247"/>
      <c r="E161" s="247"/>
      <c r="F161" s="247"/>
      <c r="G161" s="247"/>
      <c r="H161" s="247"/>
      <c r="I161" s="247"/>
      <c r="J161" s="247"/>
      <c r="K161" s="266"/>
    </row>
    <row r="162" spans="2:11" ht="18.75" customHeight="1">
      <c r="B162" s="214"/>
      <c r="C162" s="217"/>
      <c r="D162" s="217"/>
      <c r="E162" s="217"/>
      <c r="F162" s="237"/>
      <c r="G162" s="217"/>
      <c r="H162" s="217"/>
      <c r="I162" s="217"/>
      <c r="J162" s="217"/>
      <c r="K162" s="214"/>
    </row>
    <row r="163" spans="2:11" ht="18.75" customHeight="1"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</row>
    <row r="164" spans="2:1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pans="2:11" ht="45" customHeight="1">
      <c r="B165" s="209"/>
      <c r="C165" s="339" t="s">
        <v>1092</v>
      </c>
      <c r="D165" s="339"/>
      <c r="E165" s="339"/>
      <c r="F165" s="339"/>
      <c r="G165" s="339"/>
      <c r="H165" s="339"/>
      <c r="I165" s="339"/>
      <c r="J165" s="339"/>
      <c r="K165" s="210"/>
    </row>
    <row r="166" spans="2:11" ht="17.25" customHeight="1">
      <c r="B166" s="209"/>
      <c r="C166" s="230" t="s">
        <v>1020</v>
      </c>
      <c r="D166" s="230"/>
      <c r="E166" s="230"/>
      <c r="F166" s="230" t="s">
        <v>1021</v>
      </c>
      <c r="G166" s="267"/>
      <c r="H166" s="268" t="s">
        <v>56</v>
      </c>
      <c r="I166" s="268" t="s">
        <v>59</v>
      </c>
      <c r="J166" s="230" t="s">
        <v>1022</v>
      </c>
      <c r="K166" s="210"/>
    </row>
    <row r="167" spans="2:11" ht="17.25" customHeight="1">
      <c r="B167" s="211"/>
      <c r="C167" s="232" t="s">
        <v>1023</v>
      </c>
      <c r="D167" s="232"/>
      <c r="E167" s="232"/>
      <c r="F167" s="233" t="s">
        <v>1024</v>
      </c>
      <c r="G167" s="269"/>
      <c r="H167" s="270"/>
      <c r="I167" s="270"/>
      <c r="J167" s="232" t="s">
        <v>1025</v>
      </c>
      <c r="K167" s="212"/>
    </row>
    <row r="168" spans="2:11" ht="5.25" customHeight="1">
      <c r="B168" s="238"/>
      <c r="C168" s="235"/>
      <c r="D168" s="235"/>
      <c r="E168" s="235"/>
      <c r="F168" s="235"/>
      <c r="G168" s="236"/>
      <c r="H168" s="235"/>
      <c r="I168" s="235"/>
      <c r="J168" s="235"/>
      <c r="K168" s="259"/>
    </row>
    <row r="169" spans="2:11" ht="15" customHeight="1">
      <c r="B169" s="238"/>
      <c r="C169" s="217" t="s">
        <v>1029</v>
      </c>
      <c r="D169" s="217"/>
      <c r="E169" s="217"/>
      <c r="F169" s="237" t="s">
        <v>1026</v>
      </c>
      <c r="G169" s="217"/>
      <c r="H169" s="217" t="s">
        <v>1066</v>
      </c>
      <c r="I169" s="217" t="s">
        <v>1028</v>
      </c>
      <c r="J169" s="217">
        <v>120</v>
      </c>
      <c r="K169" s="259"/>
    </row>
    <row r="170" spans="2:11" ht="15" customHeight="1">
      <c r="B170" s="238"/>
      <c r="C170" s="217" t="s">
        <v>1075</v>
      </c>
      <c r="D170" s="217"/>
      <c r="E170" s="217"/>
      <c r="F170" s="237" t="s">
        <v>1026</v>
      </c>
      <c r="G170" s="217"/>
      <c r="H170" s="217" t="s">
        <v>1076</v>
      </c>
      <c r="I170" s="217" t="s">
        <v>1028</v>
      </c>
      <c r="J170" s="217" t="s">
        <v>1077</v>
      </c>
      <c r="K170" s="259"/>
    </row>
    <row r="171" spans="2:11" ht="15" customHeight="1">
      <c r="B171" s="238"/>
      <c r="C171" s="217" t="s">
        <v>86</v>
      </c>
      <c r="D171" s="217"/>
      <c r="E171" s="217"/>
      <c r="F171" s="237" t="s">
        <v>1026</v>
      </c>
      <c r="G171" s="217"/>
      <c r="H171" s="217" t="s">
        <v>1093</v>
      </c>
      <c r="I171" s="217" t="s">
        <v>1028</v>
      </c>
      <c r="J171" s="217" t="s">
        <v>1077</v>
      </c>
      <c r="K171" s="259"/>
    </row>
    <row r="172" spans="2:11" ht="15" customHeight="1">
      <c r="B172" s="238"/>
      <c r="C172" s="217" t="s">
        <v>1031</v>
      </c>
      <c r="D172" s="217"/>
      <c r="E172" s="217"/>
      <c r="F172" s="237" t="s">
        <v>1032</v>
      </c>
      <c r="G172" s="217"/>
      <c r="H172" s="217" t="s">
        <v>1093</v>
      </c>
      <c r="I172" s="217" t="s">
        <v>1028</v>
      </c>
      <c r="J172" s="217">
        <v>50</v>
      </c>
      <c r="K172" s="259"/>
    </row>
    <row r="173" spans="2:11" ht="15" customHeight="1">
      <c r="B173" s="238"/>
      <c r="C173" s="217" t="s">
        <v>1034</v>
      </c>
      <c r="D173" s="217"/>
      <c r="E173" s="217"/>
      <c r="F173" s="237" t="s">
        <v>1026</v>
      </c>
      <c r="G173" s="217"/>
      <c r="H173" s="217" t="s">
        <v>1093</v>
      </c>
      <c r="I173" s="217" t="s">
        <v>1036</v>
      </c>
      <c r="J173" s="217"/>
      <c r="K173" s="259"/>
    </row>
    <row r="174" spans="2:11" ht="15" customHeight="1">
      <c r="B174" s="238"/>
      <c r="C174" s="217" t="s">
        <v>1045</v>
      </c>
      <c r="D174" s="217"/>
      <c r="E174" s="217"/>
      <c r="F174" s="237" t="s">
        <v>1032</v>
      </c>
      <c r="G174" s="217"/>
      <c r="H174" s="217" t="s">
        <v>1093</v>
      </c>
      <c r="I174" s="217" t="s">
        <v>1028</v>
      </c>
      <c r="J174" s="217">
        <v>50</v>
      </c>
      <c r="K174" s="259"/>
    </row>
    <row r="175" spans="2:11" ht="15" customHeight="1">
      <c r="B175" s="238"/>
      <c r="C175" s="217" t="s">
        <v>1053</v>
      </c>
      <c r="D175" s="217"/>
      <c r="E175" s="217"/>
      <c r="F175" s="237" t="s">
        <v>1032</v>
      </c>
      <c r="G175" s="217"/>
      <c r="H175" s="217" t="s">
        <v>1093</v>
      </c>
      <c r="I175" s="217" t="s">
        <v>1028</v>
      </c>
      <c r="J175" s="217">
        <v>50</v>
      </c>
      <c r="K175" s="259"/>
    </row>
    <row r="176" spans="2:11" ht="15" customHeight="1">
      <c r="B176" s="238"/>
      <c r="C176" s="217" t="s">
        <v>1051</v>
      </c>
      <c r="D176" s="217"/>
      <c r="E176" s="217"/>
      <c r="F176" s="237" t="s">
        <v>1032</v>
      </c>
      <c r="G176" s="217"/>
      <c r="H176" s="217" t="s">
        <v>1093</v>
      </c>
      <c r="I176" s="217" t="s">
        <v>1028</v>
      </c>
      <c r="J176" s="217">
        <v>50</v>
      </c>
      <c r="K176" s="259"/>
    </row>
    <row r="177" spans="2:11" ht="15" customHeight="1">
      <c r="B177" s="238"/>
      <c r="C177" s="217" t="s">
        <v>129</v>
      </c>
      <c r="D177" s="217"/>
      <c r="E177" s="217"/>
      <c r="F177" s="237" t="s">
        <v>1026</v>
      </c>
      <c r="G177" s="217"/>
      <c r="H177" s="217" t="s">
        <v>1094</v>
      </c>
      <c r="I177" s="217" t="s">
        <v>1095</v>
      </c>
      <c r="J177" s="217"/>
      <c r="K177" s="259"/>
    </row>
    <row r="178" spans="2:11" ht="15" customHeight="1">
      <c r="B178" s="238"/>
      <c r="C178" s="217" t="s">
        <v>59</v>
      </c>
      <c r="D178" s="217"/>
      <c r="E178" s="217"/>
      <c r="F178" s="237" t="s">
        <v>1026</v>
      </c>
      <c r="G178" s="217"/>
      <c r="H178" s="217" t="s">
        <v>1096</v>
      </c>
      <c r="I178" s="217" t="s">
        <v>1097</v>
      </c>
      <c r="J178" s="217">
        <v>1</v>
      </c>
      <c r="K178" s="259"/>
    </row>
    <row r="179" spans="2:11" ht="15" customHeight="1">
      <c r="B179" s="238"/>
      <c r="C179" s="217" t="s">
        <v>55</v>
      </c>
      <c r="D179" s="217"/>
      <c r="E179" s="217"/>
      <c r="F179" s="237" t="s">
        <v>1026</v>
      </c>
      <c r="G179" s="217"/>
      <c r="H179" s="217" t="s">
        <v>1098</v>
      </c>
      <c r="I179" s="217" t="s">
        <v>1028</v>
      </c>
      <c r="J179" s="217">
        <v>20</v>
      </c>
      <c r="K179" s="259"/>
    </row>
    <row r="180" spans="2:11" ht="15" customHeight="1">
      <c r="B180" s="238"/>
      <c r="C180" s="217" t="s">
        <v>56</v>
      </c>
      <c r="D180" s="217"/>
      <c r="E180" s="217"/>
      <c r="F180" s="237" t="s">
        <v>1026</v>
      </c>
      <c r="G180" s="217"/>
      <c r="H180" s="217" t="s">
        <v>1099</v>
      </c>
      <c r="I180" s="217" t="s">
        <v>1028</v>
      </c>
      <c r="J180" s="217">
        <v>255</v>
      </c>
      <c r="K180" s="259"/>
    </row>
    <row r="181" spans="2:11" ht="15" customHeight="1">
      <c r="B181" s="238"/>
      <c r="C181" s="217" t="s">
        <v>130</v>
      </c>
      <c r="D181" s="217"/>
      <c r="E181" s="217"/>
      <c r="F181" s="237" t="s">
        <v>1026</v>
      </c>
      <c r="G181" s="217"/>
      <c r="H181" s="217" t="s">
        <v>990</v>
      </c>
      <c r="I181" s="217" t="s">
        <v>1028</v>
      </c>
      <c r="J181" s="217">
        <v>10</v>
      </c>
      <c r="K181" s="259"/>
    </row>
    <row r="182" spans="2:11" ht="15" customHeight="1">
      <c r="B182" s="238"/>
      <c r="C182" s="217" t="s">
        <v>131</v>
      </c>
      <c r="D182" s="217"/>
      <c r="E182" s="217"/>
      <c r="F182" s="237" t="s">
        <v>1026</v>
      </c>
      <c r="G182" s="217"/>
      <c r="H182" s="217" t="s">
        <v>1100</v>
      </c>
      <c r="I182" s="217" t="s">
        <v>1061</v>
      </c>
      <c r="J182" s="217"/>
      <c r="K182" s="259"/>
    </row>
    <row r="183" spans="2:11" ht="15" customHeight="1">
      <c r="B183" s="238"/>
      <c r="C183" s="217" t="s">
        <v>1101</v>
      </c>
      <c r="D183" s="217"/>
      <c r="E183" s="217"/>
      <c r="F183" s="237" t="s">
        <v>1026</v>
      </c>
      <c r="G183" s="217"/>
      <c r="H183" s="217" t="s">
        <v>1102</v>
      </c>
      <c r="I183" s="217" t="s">
        <v>1061</v>
      </c>
      <c r="J183" s="217"/>
      <c r="K183" s="259"/>
    </row>
    <row r="184" spans="2:11" ht="15" customHeight="1">
      <c r="B184" s="238"/>
      <c r="C184" s="217" t="s">
        <v>1090</v>
      </c>
      <c r="D184" s="217"/>
      <c r="E184" s="217"/>
      <c r="F184" s="237" t="s">
        <v>1026</v>
      </c>
      <c r="G184" s="217"/>
      <c r="H184" s="217" t="s">
        <v>1103</v>
      </c>
      <c r="I184" s="217" t="s">
        <v>1061</v>
      </c>
      <c r="J184" s="217"/>
      <c r="K184" s="259"/>
    </row>
    <row r="185" spans="2:11" ht="15" customHeight="1">
      <c r="B185" s="238"/>
      <c r="C185" s="217" t="s">
        <v>133</v>
      </c>
      <c r="D185" s="217"/>
      <c r="E185" s="217"/>
      <c r="F185" s="237" t="s">
        <v>1032</v>
      </c>
      <c r="G185" s="217"/>
      <c r="H185" s="217" t="s">
        <v>1104</v>
      </c>
      <c r="I185" s="217" t="s">
        <v>1028</v>
      </c>
      <c r="J185" s="217">
        <v>50</v>
      </c>
      <c r="K185" s="259"/>
    </row>
    <row r="186" spans="2:11" ht="15" customHeight="1">
      <c r="B186" s="238"/>
      <c r="C186" s="217" t="s">
        <v>1105</v>
      </c>
      <c r="D186" s="217"/>
      <c r="E186" s="217"/>
      <c r="F186" s="237" t="s">
        <v>1032</v>
      </c>
      <c r="G186" s="217"/>
      <c r="H186" s="217" t="s">
        <v>1106</v>
      </c>
      <c r="I186" s="217" t="s">
        <v>1107</v>
      </c>
      <c r="J186" s="217"/>
      <c r="K186" s="259"/>
    </row>
    <row r="187" spans="2:11" ht="15" customHeight="1">
      <c r="B187" s="238"/>
      <c r="C187" s="217" t="s">
        <v>1108</v>
      </c>
      <c r="D187" s="217"/>
      <c r="E187" s="217"/>
      <c r="F187" s="237" t="s">
        <v>1032</v>
      </c>
      <c r="G187" s="217"/>
      <c r="H187" s="217" t="s">
        <v>1109</v>
      </c>
      <c r="I187" s="217" t="s">
        <v>1107</v>
      </c>
      <c r="J187" s="217"/>
      <c r="K187" s="259"/>
    </row>
    <row r="188" spans="2:11" ht="15" customHeight="1">
      <c r="B188" s="238"/>
      <c r="C188" s="217" t="s">
        <v>1110</v>
      </c>
      <c r="D188" s="217"/>
      <c r="E188" s="217"/>
      <c r="F188" s="237" t="s">
        <v>1032</v>
      </c>
      <c r="G188" s="217"/>
      <c r="H188" s="217" t="s">
        <v>1111</v>
      </c>
      <c r="I188" s="217" t="s">
        <v>1107</v>
      </c>
      <c r="J188" s="217"/>
      <c r="K188" s="259"/>
    </row>
    <row r="189" spans="2:11" ht="15" customHeight="1">
      <c r="B189" s="238"/>
      <c r="C189" s="271" t="s">
        <v>1112</v>
      </c>
      <c r="D189" s="217"/>
      <c r="E189" s="217"/>
      <c r="F189" s="237" t="s">
        <v>1032</v>
      </c>
      <c r="G189" s="217"/>
      <c r="H189" s="217" t="s">
        <v>1113</v>
      </c>
      <c r="I189" s="217" t="s">
        <v>1114</v>
      </c>
      <c r="J189" s="272" t="s">
        <v>1115</v>
      </c>
      <c r="K189" s="259"/>
    </row>
    <row r="190" spans="2:11" ht="15" customHeight="1">
      <c r="B190" s="238"/>
      <c r="C190" s="223" t="s">
        <v>44</v>
      </c>
      <c r="D190" s="217"/>
      <c r="E190" s="217"/>
      <c r="F190" s="237" t="s">
        <v>1026</v>
      </c>
      <c r="G190" s="217"/>
      <c r="H190" s="214" t="s">
        <v>1116</v>
      </c>
      <c r="I190" s="217" t="s">
        <v>1117</v>
      </c>
      <c r="J190" s="217"/>
      <c r="K190" s="259"/>
    </row>
    <row r="191" spans="2:11" ht="15" customHeight="1">
      <c r="B191" s="238"/>
      <c r="C191" s="223" t="s">
        <v>1118</v>
      </c>
      <c r="D191" s="217"/>
      <c r="E191" s="217"/>
      <c r="F191" s="237" t="s">
        <v>1026</v>
      </c>
      <c r="G191" s="217"/>
      <c r="H191" s="217" t="s">
        <v>1119</v>
      </c>
      <c r="I191" s="217" t="s">
        <v>1061</v>
      </c>
      <c r="J191" s="217"/>
      <c r="K191" s="259"/>
    </row>
    <row r="192" spans="2:11" ht="15" customHeight="1">
      <c r="B192" s="238"/>
      <c r="C192" s="223" t="s">
        <v>1120</v>
      </c>
      <c r="D192" s="217"/>
      <c r="E192" s="217"/>
      <c r="F192" s="237" t="s">
        <v>1026</v>
      </c>
      <c r="G192" s="217"/>
      <c r="H192" s="217" t="s">
        <v>1121</v>
      </c>
      <c r="I192" s="217" t="s">
        <v>1061</v>
      </c>
      <c r="J192" s="217"/>
      <c r="K192" s="259"/>
    </row>
    <row r="193" spans="2:11" ht="15" customHeight="1">
      <c r="B193" s="238"/>
      <c r="C193" s="223" t="s">
        <v>1122</v>
      </c>
      <c r="D193" s="217"/>
      <c r="E193" s="217"/>
      <c r="F193" s="237" t="s">
        <v>1032</v>
      </c>
      <c r="G193" s="217"/>
      <c r="H193" s="217" t="s">
        <v>1123</v>
      </c>
      <c r="I193" s="217" t="s">
        <v>1061</v>
      </c>
      <c r="J193" s="217"/>
      <c r="K193" s="259"/>
    </row>
    <row r="194" spans="2:11" ht="15" customHeight="1">
      <c r="B194" s="265"/>
      <c r="C194" s="273"/>
      <c r="D194" s="247"/>
      <c r="E194" s="247"/>
      <c r="F194" s="247"/>
      <c r="G194" s="247"/>
      <c r="H194" s="247"/>
      <c r="I194" s="247"/>
      <c r="J194" s="247"/>
      <c r="K194" s="266"/>
    </row>
    <row r="195" spans="2:11" ht="18.75" customHeight="1">
      <c r="B195" s="214"/>
      <c r="C195" s="217"/>
      <c r="D195" s="217"/>
      <c r="E195" s="217"/>
      <c r="F195" s="237"/>
      <c r="G195" s="217"/>
      <c r="H195" s="217"/>
      <c r="I195" s="217"/>
      <c r="J195" s="217"/>
      <c r="K195" s="214"/>
    </row>
    <row r="196" spans="2:11" ht="18.75" customHeight="1">
      <c r="B196" s="214"/>
      <c r="C196" s="217"/>
      <c r="D196" s="217"/>
      <c r="E196" s="217"/>
      <c r="F196" s="237"/>
      <c r="G196" s="217"/>
      <c r="H196" s="217"/>
      <c r="I196" s="217"/>
      <c r="J196" s="217"/>
      <c r="K196" s="214"/>
    </row>
    <row r="197" spans="2:11" ht="18.75" customHeight="1">
      <c r="B197" s="224"/>
      <c r="C197" s="224"/>
      <c r="D197" s="224"/>
      <c r="E197" s="224"/>
      <c r="F197" s="224"/>
      <c r="G197" s="224"/>
      <c r="H197" s="224"/>
      <c r="I197" s="224"/>
      <c r="J197" s="224"/>
      <c r="K197" s="224"/>
    </row>
    <row r="198" spans="2:11" ht="12">
      <c r="B198" s="206"/>
      <c r="C198" s="207"/>
      <c r="D198" s="207"/>
      <c r="E198" s="207"/>
      <c r="F198" s="207"/>
      <c r="G198" s="207"/>
      <c r="H198" s="207"/>
      <c r="I198" s="207"/>
      <c r="J198" s="207"/>
      <c r="K198" s="208"/>
    </row>
    <row r="199" spans="2:11" ht="22.2">
      <c r="B199" s="209"/>
      <c r="C199" s="339" t="s">
        <v>1124</v>
      </c>
      <c r="D199" s="339"/>
      <c r="E199" s="339"/>
      <c r="F199" s="339"/>
      <c r="G199" s="339"/>
      <c r="H199" s="339"/>
      <c r="I199" s="339"/>
      <c r="J199" s="339"/>
      <c r="K199" s="210"/>
    </row>
    <row r="200" spans="2:11" ht="25.5" customHeight="1">
      <c r="B200" s="209"/>
      <c r="C200" s="274" t="s">
        <v>1125</v>
      </c>
      <c r="D200" s="274"/>
      <c r="E200" s="274"/>
      <c r="F200" s="274" t="s">
        <v>1126</v>
      </c>
      <c r="G200" s="275"/>
      <c r="H200" s="342" t="s">
        <v>1127</v>
      </c>
      <c r="I200" s="342"/>
      <c r="J200" s="342"/>
      <c r="K200" s="210"/>
    </row>
    <row r="201" spans="2:11" ht="5.25" customHeight="1">
      <c r="B201" s="238"/>
      <c r="C201" s="235"/>
      <c r="D201" s="235"/>
      <c r="E201" s="235"/>
      <c r="F201" s="235"/>
      <c r="G201" s="217"/>
      <c r="H201" s="235"/>
      <c r="I201" s="235"/>
      <c r="J201" s="235"/>
      <c r="K201" s="259"/>
    </row>
    <row r="202" spans="2:11" ht="15" customHeight="1">
      <c r="B202" s="238"/>
      <c r="C202" s="217" t="s">
        <v>1117</v>
      </c>
      <c r="D202" s="217"/>
      <c r="E202" s="217"/>
      <c r="F202" s="237" t="s">
        <v>45</v>
      </c>
      <c r="G202" s="217"/>
      <c r="H202" s="341" t="s">
        <v>1128</v>
      </c>
      <c r="I202" s="341"/>
      <c r="J202" s="341"/>
      <c r="K202" s="259"/>
    </row>
    <row r="203" spans="2:11" ht="15" customHeight="1">
      <c r="B203" s="238"/>
      <c r="C203" s="244"/>
      <c r="D203" s="217"/>
      <c r="E203" s="217"/>
      <c r="F203" s="237" t="s">
        <v>46</v>
      </c>
      <c r="G203" s="217"/>
      <c r="H203" s="341" t="s">
        <v>1129</v>
      </c>
      <c r="I203" s="341"/>
      <c r="J203" s="341"/>
      <c r="K203" s="259"/>
    </row>
    <row r="204" spans="2:11" ht="15" customHeight="1">
      <c r="B204" s="238"/>
      <c r="C204" s="244"/>
      <c r="D204" s="217"/>
      <c r="E204" s="217"/>
      <c r="F204" s="237" t="s">
        <v>49</v>
      </c>
      <c r="G204" s="217"/>
      <c r="H204" s="341" t="s">
        <v>1130</v>
      </c>
      <c r="I204" s="341"/>
      <c r="J204" s="341"/>
      <c r="K204" s="259"/>
    </row>
    <row r="205" spans="2:11" ht="15" customHeight="1">
      <c r="B205" s="238"/>
      <c r="C205" s="217"/>
      <c r="D205" s="217"/>
      <c r="E205" s="217"/>
      <c r="F205" s="237" t="s">
        <v>47</v>
      </c>
      <c r="G205" s="217"/>
      <c r="H205" s="341" t="s">
        <v>1131</v>
      </c>
      <c r="I205" s="341"/>
      <c r="J205" s="341"/>
      <c r="K205" s="259"/>
    </row>
    <row r="206" spans="2:11" ht="15" customHeight="1">
      <c r="B206" s="238"/>
      <c r="C206" s="217"/>
      <c r="D206" s="217"/>
      <c r="E206" s="217"/>
      <c r="F206" s="237" t="s">
        <v>48</v>
      </c>
      <c r="G206" s="217"/>
      <c r="H206" s="341" t="s">
        <v>1132</v>
      </c>
      <c r="I206" s="341"/>
      <c r="J206" s="341"/>
      <c r="K206" s="259"/>
    </row>
    <row r="207" spans="2:11" ht="15" customHeight="1">
      <c r="B207" s="238"/>
      <c r="C207" s="217"/>
      <c r="D207" s="217"/>
      <c r="E207" s="217"/>
      <c r="F207" s="237"/>
      <c r="G207" s="217"/>
      <c r="H207" s="217"/>
      <c r="I207" s="217"/>
      <c r="J207" s="217"/>
      <c r="K207" s="259"/>
    </row>
    <row r="208" spans="2:11" ht="15" customHeight="1">
      <c r="B208" s="238"/>
      <c r="C208" s="217" t="s">
        <v>1073</v>
      </c>
      <c r="D208" s="217"/>
      <c r="E208" s="217"/>
      <c r="F208" s="237" t="s">
        <v>968</v>
      </c>
      <c r="G208" s="217"/>
      <c r="H208" s="341" t="s">
        <v>1133</v>
      </c>
      <c r="I208" s="341"/>
      <c r="J208" s="341"/>
      <c r="K208" s="259"/>
    </row>
    <row r="209" spans="2:11" ht="15" customHeight="1">
      <c r="B209" s="238"/>
      <c r="C209" s="244"/>
      <c r="D209" s="217"/>
      <c r="E209" s="217"/>
      <c r="F209" s="237" t="s">
        <v>80</v>
      </c>
      <c r="G209" s="217"/>
      <c r="H209" s="341" t="s">
        <v>972</v>
      </c>
      <c r="I209" s="341"/>
      <c r="J209" s="341"/>
      <c r="K209" s="259"/>
    </row>
    <row r="210" spans="2:11" ht="15" customHeight="1">
      <c r="B210" s="238"/>
      <c r="C210" s="217"/>
      <c r="D210" s="217"/>
      <c r="E210" s="217"/>
      <c r="F210" s="237" t="s">
        <v>970</v>
      </c>
      <c r="G210" s="217"/>
      <c r="H210" s="341" t="s">
        <v>1134</v>
      </c>
      <c r="I210" s="341"/>
      <c r="J210" s="341"/>
      <c r="K210" s="259"/>
    </row>
    <row r="211" spans="2:11" ht="15" customHeight="1">
      <c r="B211" s="276"/>
      <c r="C211" s="244"/>
      <c r="D211" s="244"/>
      <c r="E211" s="244"/>
      <c r="F211" s="237" t="s">
        <v>973</v>
      </c>
      <c r="G211" s="223"/>
      <c r="H211" s="340" t="s">
        <v>974</v>
      </c>
      <c r="I211" s="340"/>
      <c r="J211" s="340"/>
      <c r="K211" s="277"/>
    </row>
    <row r="212" spans="2:11" ht="15" customHeight="1">
      <c r="B212" s="276"/>
      <c r="C212" s="244"/>
      <c r="D212" s="244"/>
      <c r="E212" s="244"/>
      <c r="F212" s="237" t="s">
        <v>582</v>
      </c>
      <c r="G212" s="223"/>
      <c r="H212" s="340" t="s">
        <v>1135</v>
      </c>
      <c r="I212" s="340"/>
      <c r="J212" s="340"/>
      <c r="K212" s="277"/>
    </row>
    <row r="213" spans="2:11" ht="15" customHeight="1">
      <c r="B213" s="276"/>
      <c r="C213" s="244"/>
      <c r="D213" s="244"/>
      <c r="E213" s="244"/>
      <c r="F213" s="278"/>
      <c r="G213" s="223"/>
      <c r="H213" s="279"/>
      <c r="I213" s="279"/>
      <c r="J213" s="279"/>
      <c r="K213" s="277"/>
    </row>
    <row r="214" spans="2:11" ht="15" customHeight="1">
      <c r="B214" s="276"/>
      <c r="C214" s="217" t="s">
        <v>1097</v>
      </c>
      <c r="D214" s="244"/>
      <c r="E214" s="244"/>
      <c r="F214" s="237">
        <v>1</v>
      </c>
      <c r="G214" s="223"/>
      <c r="H214" s="340" t="s">
        <v>1136</v>
      </c>
      <c r="I214" s="340"/>
      <c r="J214" s="340"/>
      <c r="K214" s="277"/>
    </row>
    <row r="215" spans="2:11" ht="15" customHeight="1">
      <c r="B215" s="276"/>
      <c r="C215" s="244"/>
      <c r="D215" s="244"/>
      <c r="E215" s="244"/>
      <c r="F215" s="237">
        <v>2</v>
      </c>
      <c r="G215" s="223"/>
      <c r="H215" s="340" t="s">
        <v>1137</v>
      </c>
      <c r="I215" s="340"/>
      <c r="J215" s="340"/>
      <c r="K215" s="277"/>
    </row>
    <row r="216" spans="2:11" ht="15" customHeight="1">
      <c r="B216" s="276"/>
      <c r="C216" s="244"/>
      <c r="D216" s="244"/>
      <c r="E216" s="244"/>
      <c r="F216" s="237">
        <v>3</v>
      </c>
      <c r="G216" s="223"/>
      <c r="H216" s="340" t="s">
        <v>1138</v>
      </c>
      <c r="I216" s="340"/>
      <c r="J216" s="340"/>
      <c r="K216" s="277"/>
    </row>
    <row r="217" spans="2:11" ht="15" customHeight="1">
      <c r="B217" s="276"/>
      <c r="C217" s="244"/>
      <c r="D217" s="244"/>
      <c r="E217" s="244"/>
      <c r="F217" s="237">
        <v>4</v>
      </c>
      <c r="G217" s="223"/>
      <c r="H217" s="340" t="s">
        <v>1139</v>
      </c>
      <c r="I217" s="340"/>
      <c r="J217" s="340"/>
      <c r="K217" s="277"/>
    </row>
    <row r="218" spans="2:11" ht="12.75" customHeight="1">
      <c r="B218" s="280"/>
      <c r="C218" s="281"/>
      <c r="D218" s="281"/>
      <c r="E218" s="281"/>
      <c r="F218" s="281"/>
      <c r="G218" s="281"/>
      <c r="H218" s="281"/>
      <c r="I218" s="281"/>
      <c r="J218" s="281"/>
      <c r="K218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PS 01.1 - TZZ AH Olomouc ...</vt:lpstr>
      <vt:lpstr>PS 02.1 - Doplnění SZZ</vt:lpstr>
      <vt:lpstr>PS 02.2 - Oprava RD PZS k...</vt:lpstr>
      <vt:lpstr>PS 03.1 - oprava vnitřní ...</vt:lpstr>
      <vt:lpstr>PS 04.1 - Návěstidla</vt:lpstr>
      <vt:lpstr>VRN - Vedlejší rozpočtové...</vt:lpstr>
      <vt:lpstr>Pokyny pro vyplnění</vt:lpstr>
      <vt:lpstr>'PS 01.1 - TZZ AH Olomouc ...'!Názvy_tisku</vt:lpstr>
      <vt:lpstr>'PS 02.1 - Doplnění SZZ'!Názvy_tisku</vt:lpstr>
      <vt:lpstr>'PS 02.2 - Oprava RD PZS k...'!Názvy_tisku</vt:lpstr>
      <vt:lpstr>'PS 03.1 - oprava vnitřní ...'!Názvy_tisku</vt:lpstr>
      <vt:lpstr>'PS 04.1 - Návěstidla'!Názvy_tisku</vt:lpstr>
      <vt:lpstr>'Rekapitulace stavby'!Názvy_tisku</vt:lpstr>
      <vt:lpstr>'VRN - Vedlejší rozpočtové...'!Názvy_tisku</vt:lpstr>
      <vt:lpstr>'Pokyny pro vyplnění'!Oblast_tisku</vt:lpstr>
      <vt:lpstr>'PS 01.1 - TZZ AH Olomouc ...'!Oblast_tisku</vt:lpstr>
      <vt:lpstr>'PS 02.1 - Doplnění SZZ'!Oblast_tisku</vt:lpstr>
      <vt:lpstr>'PS 02.2 - Oprava RD PZS k...'!Oblast_tisku</vt:lpstr>
      <vt:lpstr>'PS 03.1 - oprava vnitřní ...'!Oblast_tisku</vt:lpstr>
      <vt:lpstr>'PS 04.1 - Návěstidla'!Oblast_tisku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vlastimil.duda@seznam.cz</cp:lastModifiedBy>
  <dcterms:created xsi:type="dcterms:W3CDTF">2019-07-18T12:07:08Z</dcterms:created>
  <dcterms:modified xsi:type="dcterms:W3CDTF">2019-07-21T06:50:21Z</dcterms:modified>
</cp:coreProperties>
</file>