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28" yWindow="492" windowWidth="21540" windowHeight="9468" firstSheet="5" activeTab="8"/>
  </bookViews>
  <sheets>
    <sheet name="Rekapitulace stavby" sheetId="1" r:id="rId1"/>
    <sheet name="SO 01.1 - Oprava propustk..." sheetId="2" r:id="rId2"/>
    <sheet name="SO 01.2 - Železniční svrš..." sheetId="3" r:id="rId3"/>
    <sheet name="SO 02.1 - Oprava propustk..." sheetId="4" r:id="rId4"/>
    <sheet name="SO 02.2 - Železniční svrš..." sheetId="5" r:id="rId5"/>
    <sheet name="SO 03.1 - Oprava propustk..." sheetId="6" r:id="rId6"/>
    <sheet name="SO 03.2 - Železniční svrš..." sheetId="7" r:id="rId7"/>
    <sheet name="SO 04.1 - Oprava propustk..." sheetId="8" r:id="rId8"/>
    <sheet name="SO 04.2 - Železniční svrš..." sheetId="9" r:id="rId9"/>
  </sheets>
  <definedNames>
    <definedName name="_xlnm._FilterDatabase" localSheetId="1" hidden="1">'SO 01.1 - Oprava propustk...'!$C$98:$K$164</definedName>
    <definedName name="_xlnm._FilterDatabase" localSheetId="2" hidden="1">'SO 01.2 - Železniční svrš...'!$C$88:$K$112</definedName>
    <definedName name="_xlnm._FilterDatabase" localSheetId="3" hidden="1">'SO 02.1 - Oprava propustk...'!$C$98:$K$176</definedName>
    <definedName name="_xlnm._FilterDatabase" localSheetId="4" hidden="1">'SO 02.2 - Železniční svrš...'!$C$92:$K$137</definedName>
    <definedName name="_xlnm._FilterDatabase" localSheetId="5" hidden="1">'SO 03.1 - Oprava propustk...'!$C$98:$K$158</definedName>
    <definedName name="_xlnm._FilterDatabase" localSheetId="6" hidden="1">'SO 03.2 - Železniční svrš...'!$C$88:$K$113</definedName>
    <definedName name="_xlnm._FilterDatabase" localSheetId="7" hidden="1">'SO 04.1 - Oprava propustk...'!$C$98:$K$162</definedName>
    <definedName name="_xlnm._FilterDatabase" localSheetId="8" hidden="1">'SO 04.2 - Železniční svrš...'!$C$88:$K$112</definedName>
    <definedName name="_xlnm.Print_Titles" localSheetId="0">'Rekapitulace stavby'!$52:$52</definedName>
    <definedName name="_xlnm.Print_Titles" localSheetId="1">'SO 01.1 - Oprava propustk...'!$98:$98</definedName>
    <definedName name="_xlnm.Print_Titles" localSheetId="2">'SO 01.2 - Železniční svrš...'!$88:$88</definedName>
    <definedName name="_xlnm.Print_Titles" localSheetId="3">'SO 02.1 - Oprava propustk...'!$98:$98</definedName>
    <definedName name="_xlnm.Print_Titles" localSheetId="4">'SO 02.2 - Železniční svrš...'!$92:$92</definedName>
    <definedName name="_xlnm.Print_Titles" localSheetId="5">'SO 03.1 - Oprava propustk...'!$98:$98</definedName>
    <definedName name="_xlnm.Print_Titles" localSheetId="6">'SO 03.2 - Železniční svrš...'!$88:$88</definedName>
    <definedName name="_xlnm.Print_Titles" localSheetId="7">'SO 04.1 - Oprava propustk...'!$98:$98</definedName>
    <definedName name="_xlnm.Print_Titles" localSheetId="8">'SO 04.2 - Železniční svrš...'!$88:$88</definedName>
    <definedName name="_xlnm.Print_Area" localSheetId="0">'Rekapitulace stavby'!$D$4:$AO$36,'Rekapitulace stavby'!$C$42:$AQ$67</definedName>
    <definedName name="_xlnm.Print_Area" localSheetId="1">'SO 01.1 - Oprava propustk...'!$C$4:$J$41,'SO 01.1 - Oprava propustk...'!$C$84:$K$164</definedName>
    <definedName name="_xlnm.Print_Area" localSheetId="2">'SO 01.2 - Železniční svrš...'!$C$4:$J$41,'SO 01.2 - Železniční svrš...'!$C$74:$K$112</definedName>
    <definedName name="_xlnm.Print_Area" localSheetId="3">'SO 02.1 - Oprava propustk...'!$C$4:$J$41,'SO 02.1 - Oprava propustk...'!$C$84:$K$176</definedName>
    <definedName name="_xlnm.Print_Area" localSheetId="4">'SO 02.2 - Železniční svrš...'!$C$4:$J$41,'SO 02.2 - Železniční svrš...'!$C$78:$K$137</definedName>
    <definedName name="_xlnm.Print_Area" localSheetId="5">'SO 03.1 - Oprava propustk...'!$C$4:$J$41,'SO 03.1 - Oprava propustk...'!$C$84:$K$158</definedName>
    <definedName name="_xlnm.Print_Area" localSheetId="6">'SO 03.2 - Železniční svrš...'!$C$4:$J$41,'SO 03.2 - Železniční svrš...'!$C$74:$K$113</definedName>
    <definedName name="_xlnm.Print_Area" localSheetId="7">'SO 04.1 - Oprava propustk...'!$C$4:$J$41,'SO 04.1 - Oprava propustk...'!$C$84:$K$162</definedName>
    <definedName name="_xlnm.Print_Area" localSheetId="8">'SO 04.2 - Železniční svrš...'!$C$4:$J$41,'SO 04.2 - Železniční svrš...'!$C$74:$K$112</definedName>
  </definedNames>
  <calcPr calcId="145621"/>
</workbook>
</file>

<file path=xl/calcChain.xml><?xml version="1.0" encoding="utf-8"?>
<calcChain xmlns="http://schemas.openxmlformats.org/spreadsheetml/2006/main">
  <c r="J39" i="9" l="1"/>
  <c r="J38" i="9"/>
  <c r="AY66" i="1"/>
  <c r="J37" i="9"/>
  <c r="AX66" i="1" s="1"/>
  <c r="BI112" i="9"/>
  <c r="BH112" i="9"/>
  <c r="BG112" i="9"/>
  <c r="BF112" i="9"/>
  <c r="T112" i="9"/>
  <c r="T111" i="9"/>
  <c r="R112" i="9"/>
  <c r="R111" i="9" s="1"/>
  <c r="P112" i="9"/>
  <c r="P111" i="9"/>
  <c r="BK112" i="9"/>
  <c r="BK111" i="9" s="1"/>
  <c r="J111" i="9" s="1"/>
  <c r="J67" i="9" s="1"/>
  <c r="J112" i="9"/>
  <c r="BE112" i="9" s="1"/>
  <c r="BI110" i="9"/>
  <c r="BH110" i="9"/>
  <c r="BG110" i="9"/>
  <c r="BF110" i="9"/>
  <c r="T110" i="9"/>
  <c r="R110" i="9"/>
  <c r="P110" i="9"/>
  <c r="BK110" i="9"/>
  <c r="J110" i="9"/>
  <c r="BE110" i="9"/>
  <c r="BI109" i="9"/>
  <c r="BH109" i="9"/>
  <c r="BG109" i="9"/>
  <c r="BF109" i="9"/>
  <c r="T109" i="9"/>
  <c r="R109" i="9"/>
  <c r="P109" i="9"/>
  <c r="BK109" i="9"/>
  <c r="J109" i="9"/>
  <c r="BE109" i="9" s="1"/>
  <c r="BI108" i="9"/>
  <c r="BH108" i="9"/>
  <c r="BG108" i="9"/>
  <c r="BF108" i="9"/>
  <c r="T108" i="9"/>
  <c r="T107" i="9"/>
  <c r="R108" i="9"/>
  <c r="R107" i="9" s="1"/>
  <c r="P108" i="9"/>
  <c r="P107" i="9"/>
  <c r="BK108" i="9"/>
  <c r="BK107" i="9" s="1"/>
  <c r="J107" i="9" s="1"/>
  <c r="J66" i="9" s="1"/>
  <c r="J108" i="9"/>
  <c r="BE108" i="9" s="1"/>
  <c r="BI106" i="9"/>
  <c r="BH106" i="9"/>
  <c r="BG106" i="9"/>
  <c r="BF106" i="9"/>
  <c r="T106" i="9"/>
  <c r="R106" i="9"/>
  <c r="P106" i="9"/>
  <c r="BK106" i="9"/>
  <c r="J106" i="9"/>
  <c r="BE106" i="9"/>
  <c r="BI105" i="9"/>
  <c r="BH105" i="9"/>
  <c r="BG105" i="9"/>
  <c r="BF105" i="9"/>
  <c r="T105" i="9"/>
  <c r="R105" i="9"/>
  <c r="P105" i="9"/>
  <c r="BK105" i="9"/>
  <c r="J105" i="9"/>
  <c r="BE105" i="9" s="1"/>
  <c r="BI104" i="9"/>
  <c r="BH104" i="9"/>
  <c r="BG104" i="9"/>
  <c r="BF104" i="9"/>
  <c r="T104" i="9"/>
  <c r="R104" i="9"/>
  <c r="P104" i="9"/>
  <c r="BK104" i="9"/>
  <c r="J104" i="9"/>
  <c r="BE104" i="9"/>
  <c r="BI103" i="9"/>
  <c r="BH103" i="9"/>
  <c r="BG103" i="9"/>
  <c r="BF103" i="9"/>
  <c r="T103" i="9"/>
  <c r="R103" i="9"/>
  <c r="P103" i="9"/>
  <c r="BK103" i="9"/>
  <c r="J103" i="9"/>
  <c r="BE103" i="9" s="1"/>
  <c r="BI102" i="9"/>
  <c r="BH102" i="9"/>
  <c r="BG102" i="9"/>
  <c r="BF102" i="9"/>
  <c r="T102" i="9"/>
  <c r="R102" i="9"/>
  <c r="P102" i="9"/>
  <c r="BK102" i="9"/>
  <c r="J102" i="9"/>
  <c r="BE102" i="9"/>
  <c r="BI101" i="9"/>
  <c r="BH101" i="9"/>
  <c r="BG101" i="9"/>
  <c r="BF101" i="9"/>
  <c r="T101" i="9"/>
  <c r="R101" i="9"/>
  <c r="P101" i="9"/>
  <c r="BK101" i="9"/>
  <c r="J101" i="9"/>
  <c r="BE101" i="9" s="1"/>
  <c r="BI100" i="9"/>
  <c r="BH100" i="9"/>
  <c r="BG100" i="9"/>
  <c r="BF100" i="9"/>
  <c r="T100" i="9"/>
  <c r="R100" i="9"/>
  <c r="P100" i="9"/>
  <c r="BK100" i="9"/>
  <c r="J100" i="9"/>
  <c r="BE100" i="9"/>
  <c r="BI99" i="9"/>
  <c r="BH99" i="9"/>
  <c r="BG99" i="9"/>
  <c r="BF99" i="9"/>
  <c r="T99" i="9"/>
  <c r="R99" i="9"/>
  <c r="P99" i="9"/>
  <c r="BK99" i="9"/>
  <c r="J99" i="9"/>
  <c r="BE99" i="9" s="1"/>
  <c r="BI98" i="9"/>
  <c r="BH98" i="9"/>
  <c r="BG98" i="9"/>
  <c r="BF98" i="9"/>
  <c r="T98" i="9"/>
  <c r="R98" i="9"/>
  <c r="P98" i="9"/>
  <c r="BK98" i="9"/>
  <c r="J98" i="9"/>
  <c r="BE98" i="9"/>
  <c r="BI97" i="9"/>
  <c r="BH97" i="9"/>
  <c r="BG97" i="9"/>
  <c r="BF97" i="9"/>
  <c r="T97" i="9"/>
  <c r="R97" i="9"/>
  <c r="P97" i="9"/>
  <c r="BK97" i="9"/>
  <c r="J97" i="9"/>
  <c r="BE97" i="9" s="1"/>
  <c r="BI96" i="9"/>
  <c r="BH96" i="9"/>
  <c r="BG96" i="9"/>
  <c r="BF96" i="9"/>
  <c r="T96" i="9"/>
  <c r="R96" i="9"/>
  <c r="P96" i="9"/>
  <c r="BK96" i="9"/>
  <c r="J96" i="9"/>
  <c r="BE96" i="9"/>
  <c r="BI95" i="9"/>
  <c r="BH95" i="9"/>
  <c r="BG95" i="9"/>
  <c r="BF95" i="9"/>
  <c r="T95" i="9"/>
  <c r="R95" i="9"/>
  <c r="P95" i="9"/>
  <c r="BK95" i="9"/>
  <c r="J95" i="9"/>
  <c r="BE95" i="9" s="1"/>
  <c r="BI94" i="9"/>
  <c r="BH94" i="9"/>
  <c r="BG94" i="9"/>
  <c r="BF94" i="9"/>
  <c r="T94" i="9"/>
  <c r="R94" i="9"/>
  <c r="P94" i="9"/>
  <c r="BK94" i="9"/>
  <c r="J94" i="9"/>
  <c r="BE94" i="9"/>
  <c r="BI93" i="9"/>
  <c r="BH93" i="9"/>
  <c r="BG93" i="9"/>
  <c r="BF93" i="9"/>
  <c r="T93" i="9"/>
  <c r="R93" i="9"/>
  <c r="P93" i="9"/>
  <c r="BK93" i="9"/>
  <c r="J93" i="9"/>
  <c r="BE93" i="9" s="1"/>
  <c r="BI92" i="9"/>
  <c r="F39" i="9"/>
  <c r="BD66" i="1" s="1"/>
  <c r="BH92" i="9"/>
  <c r="BG92" i="9"/>
  <c r="F37" i="9" s="1"/>
  <c r="BB66" i="1" s="1"/>
  <c r="BF92" i="9"/>
  <c r="T92" i="9"/>
  <c r="T91" i="9" s="1"/>
  <c r="T90" i="9" s="1"/>
  <c r="T89" i="9"/>
  <c r="R92" i="9"/>
  <c r="P92" i="9"/>
  <c r="P91" i="9" s="1"/>
  <c r="BK92" i="9"/>
  <c r="J92" i="9"/>
  <c r="BE92" i="9" s="1"/>
  <c r="F83" i="9"/>
  <c r="E81" i="9"/>
  <c r="F56" i="9"/>
  <c r="E54" i="9"/>
  <c r="J26" i="9"/>
  <c r="E26" i="9"/>
  <c r="J86" i="9"/>
  <c r="J59" i="9"/>
  <c r="J25" i="9"/>
  <c r="J23" i="9"/>
  <c r="E23" i="9"/>
  <c r="J85" i="9"/>
  <c r="J58" i="9"/>
  <c r="J22" i="9"/>
  <c r="J20" i="9"/>
  <c r="E20" i="9"/>
  <c r="J19" i="9"/>
  <c r="J17" i="9"/>
  <c r="E17" i="9"/>
  <c r="F85" i="9" s="1"/>
  <c r="J16" i="9"/>
  <c r="J14" i="9"/>
  <c r="J83" i="9" s="1"/>
  <c r="E7" i="9"/>
  <c r="J39" i="8"/>
  <c r="J38" i="8"/>
  <c r="AY65" i="1" s="1"/>
  <c r="J37" i="8"/>
  <c r="AX65" i="1"/>
  <c r="BI162" i="8"/>
  <c r="BH162" i="8"/>
  <c r="BG162" i="8"/>
  <c r="BF162" i="8"/>
  <c r="T162" i="8"/>
  <c r="T160" i="8" s="1"/>
  <c r="R162" i="8"/>
  <c r="P162" i="8"/>
  <c r="BK162" i="8"/>
  <c r="J162" i="8"/>
  <c r="BE162" i="8" s="1"/>
  <c r="BI161" i="8"/>
  <c r="BH161" i="8"/>
  <c r="BG161" i="8"/>
  <c r="BF161" i="8"/>
  <c r="T161" i="8"/>
  <c r="R161" i="8"/>
  <c r="R160" i="8" s="1"/>
  <c r="P161" i="8"/>
  <c r="P160" i="8"/>
  <c r="BK161" i="8"/>
  <c r="BK160" i="8" s="1"/>
  <c r="J160" i="8" s="1"/>
  <c r="J77" i="8" s="1"/>
  <c r="J161" i="8"/>
  <c r="BE161" i="8"/>
  <c r="BI159" i="8"/>
  <c r="BH159" i="8"/>
  <c r="BG159" i="8"/>
  <c r="BF159" i="8"/>
  <c r="T159" i="8"/>
  <c r="R159" i="8"/>
  <c r="P159" i="8"/>
  <c r="P156" i="8" s="1"/>
  <c r="BK159" i="8"/>
  <c r="J159" i="8"/>
  <c r="BE159" i="8"/>
  <c r="BI158" i="8"/>
  <c r="BH158" i="8"/>
  <c r="BG158" i="8"/>
  <c r="BF158" i="8"/>
  <c r="T158" i="8"/>
  <c r="T156" i="8" s="1"/>
  <c r="R158" i="8"/>
  <c r="P158" i="8"/>
  <c r="BK158" i="8"/>
  <c r="J158" i="8"/>
  <c r="BE158" i="8" s="1"/>
  <c r="BI157" i="8"/>
  <c r="BH157" i="8"/>
  <c r="BG157" i="8"/>
  <c r="BF157" i="8"/>
  <c r="T157" i="8"/>
  <c r="R157" i="8"/>
  <c r="R156" i="8" s="1"/>
  <c r="P157" i="8"/>
  <c r="BK157" i="8"/>
  <c r="BK156" i="8" s="1"/>
  <c r="J156" i="8" s="1"/>
  <c r="J76" i="8" s="1"/>
  <c r="J157" i="8"/>
  <c r="BE157" i="8"/>
  <c r="BI155" i="8"/>
  <c r="BH155" i="8"/>
  <c r="BG155" i="8"/>
  <c r="BF155" i="8"/>
  <c r="T155" i="8"/>
  <c r="R155" i="8"/>
  <c r="P155" i="8"/>
  <c r="P153" i="8" s="1"/>
  <c r="BK155" i="8"/>
  <c r="J155" i="8"/>
  <c r="BE155" i="8"/>
  <c r="BI154" i="8"/>
  <c r="BH154" i="8"/>
  <c r="BG154" i="8"/>
  <c r="BF154" i="8"/>
  <c r="T154" i="8"/>
  <c r="T153" i="8" s="1"/>
  <c r="T152" i="8" s="1"/>
  <c r="R154" i="8"/>
  <c r="R153" i="8"/>
  <c r="R152" i="8" s="1"/>
  <c r="P154" i="8"/>
  <c r="P152" i="8"/>
  <c r="BK154" i="8"/>
  <c r="BK153" i="8" s="1"/>
  <c r="J153" i="8" s="1"/>
  <c r="J154" i="8"/>
  <c r="BE154" i="8"/>
  <c r="J75" i="8"/>
  <c r="BI151" i="8"/>
  <c r="BH151" i="8"/>
  <c r="BG151" i="8"/>
  <c r="BF151" i="8"/>
  <c r="T151" i="8"/>
  <c r="R151" i="8"/>
  <c r="P151" i="8"/>
  <c r="BK151" i="8"/>
  <c r="J151" i="8"/>
  <c r="BE151" i="8"/>
  <c r="BI150" i="8"/>
  <c r="BH150" i="8"/>
  <c r="BG150" i="8"/>
  <c r="BF150" i="8"/>
  <c r="T150" i="8"/>
  <c r="R150" i="8"/>
  <c r="P150" i="8"/>
  <c r="BK150" i="8"/>
  <c r="J150" i="8"/>
  <c r="BE150" i="8" s="1"/>
  <c r="BI149" i="8"/>
  <c r="BH149" i="8"/>
  <c r="BG149" i="8"/>
  <c r="BF149" i="8"/>
  <c r="T149" i="8"/>
  <c r="R149" i="8"/>
  <c r="P149" i="8"/>
  <c r="BK149" i="8"/>
  <c r="J149" i="8"/>
  <c r="BE149" i="8"/>
  <c r="BI148" i="8"/>
  <c r="BH148" i="8"/>
  <c r="BG148" i="8"/>
  <c r="BF148" i="8"/>
  <c r="T148" i="8"/>
  <c r="R148" i="8"/>
  <c r="P148" i="8"/>
  <c r="BK148" i="8"/>
  <c r="J148" i="8"/>
  <c r="BE148" i="8" s="1"/>
  <c r="BI147" i="8"/>
  <c r="BH147" i="8"/>
  <c r="BG147" i="8"/>
  <c r="BF147" i="8"/>
  <c r="T147" i="8"/>
  <c r="R147" i="8"/>
  <c r="R146" i="8" s="1"/>
  <c r="R145" i="8" s="1"/>
  <c r="P147" i="8"/>
  <c r="BK147" i="8"/>
  <c r="BK146" i="8"/>
  <c r="J147" i="8"/>
  <c r="BE147" i="8" s="1"/>
  <c r="BI144" i="8"/>
  <c r="BH144" i="8"/>
  <c r="BG144" i="8"/>
  <c r="BF144" i="8"/>
  <c r="T144" i="8"/>
  <c r="T143" i="8" s="1"/>
  <c r="R144" i="8"/>
  <c r="R143" i="8"/>
  <c r="P144" i="8"/>
  <c r="P143" i="8" s="1"/>
  <c r="BK144" i="8"/>
  <c r="BK143" i="8"/>
  <c r="J143" i="8"/>
  <c r="J71" i="8" s="1"/>
  <c r="J144" i="8"/>
  <c r="BE144" i="8" s="1"/>
  <c r="BI142" i="8"/>
  <c r="BH142" i="8"/>
  <c r="BG142" i="8"/>
  <c r="BF142" i="8"/>
  <c r="T142" i="8"/>
  <c r="R142" i="8"/>
  <c r="P142" i="8"/>
  <c r="BK142" i="8"/>
  <c r="J142" i="8"/>
  <c r="BE142" i="8" s="1"/>
  <c r="BI141" i="8"/>
  <c r="BH141" i="8"/>
  <c r="BG141" i="8"/>
  <c r="BF141" i="8"/>
  <c r="T141" i="8"/>
  <c r="R141" i="8"/>
  <c r="P141" i="8"/>
  <c r="BK141" i="8"/>
  <c r="J141" i="8"/>
  <c r="BE141" i="8"/>
  <c r="BI140" i="8"/>
  <c r="BH140" i="8"/>
  <c r="BG140" i="8"/>
  <c r="BF140" i="8"/>
  <c r="T140" i="8"/>
  <c r="R140" i="8"/>
  <c r="P140" i="8"/>
  <c r="BK140" i="8"/>
  <c r="J140" i="8"/>
  <c r="BE140" i="8" s="1"/>
  <c r="BI139" i="8"/>
  <c r="BH139" i="8"/>
  <c r="BG139" i="8"/>
  <c r="BF139" i="8"/>
  <c r="T139" i="8"/>
  <c r="R139" i="8"/>
  <c r="P139" i="8"/>
  <c r="BK139" i="8"/>
  <c r="J139" i="8"/>
  <c r="BE139" i="8"/>
  <c r="BI138" i="8"/>
  <c r="BH138" i="8"/>
  <c r="BG138" i="8"/>
  <c r="BF138" i="8"/>
  <c r="T138" i="8"/>
  <c r="R138" i="8"/>
  <c r="R137" i="8"/>
  <c r="P138" i="8"/>
  <c r="P137" i="8" s="1"/>
  <c r="BK138" i="8"/>
  <c r="BK137" i="8"/>
  <c r="J137" i="8"/>
  <c r="J70" i="8" s="1"/>
  <c r="J138" i="8"/>
  <c r="BE138" i="8" s="1"/>
  <c r="BI136" i="8"/>
  <c r="BH136" i="8"/>
  <c r="BG136" i="8"/>
  <c r="BF136" i="8"/>
  <c r="T136" i="8"/>
  <c r="R136" i="8"/>
  <c r="P136" i="8"/>
  <c r="BK136" i="8"/>
  <c r="J136" i="8"/>
  <c r="BE136" i="8" s="1"/>
  <c r="BI135" i="8"/>
  <c r="BH135" i="8"/>
  <c r="BG135" i="8"/>
  <c r="BF135" i="8"/>
  <c r="T135" i="8"/>
  <c r="R135" i="8"/>
  <c r="P135" i="8"/>
  <c r="BK135" i="8"/>
  <c r="J135" i="8"/>
  <c r="BE135" i="8"/>
  <c r="BI134" i="8"/>
  <c r="BH134" i="8"/>
  <c r="BG134" i="8"/>
  <c r="BF134" i="8"/>
  <c r="T134" i="8"/>
  <c r="R134" i="8"/>
  <c r="P134" i="8"/>
  <c r="BK134" i="8"/>
  <c r="J134" i="8"/>
  <c r="BE134" i="8" s="1"/>
  <c r="BI133" i="8"/>
  <c r="BH133" i="8"/>
  <c r="BG133" i="8"/>
  <c r="BF133" i="8"/>
  <c r="T133" i="8"/>
  <c r="R133" i="8"/>
  <c r="P133" i="8"/>
  <c r="BK133" i="8"/>
  <c r="J133" i="8"/>
  <c r="BE133" i="8"/>
  <c r="BI132" i="8"/>
  <c r="BH132" i="8"/>
  <c r="BG132" i="8"/>
  <c r="BF132" i="8"/>
  <c r="T132" i="8"/>
  <c r="R132" i="8"/>
  <c r="R131" i="8"/>
  <c r="P132" i="8"/>
  <c r="BK132" i="8"/>
  <c r="BK131" i="8"/>
  <c r="J131" i="8"/>
  <c r="J69" i="8" s="1"/>
  <c r="J132" i="8"/>
  <c r="BE132" i="8" s="1"/>
  <c r="BI130" i="8"/>
  <c r="BH130" i="8"/>
  <c r="BG130" i="8"/>
  <c r="BF130" i="8"/>
  <c r="T130" i="8"/>
  <c r="T129" i="8" s="1"/>
  <c r="R130" i="8"/>
  <c r="R129" i="8"/>
  <c r="P130" i="8"/>
  <c r="P129" i="8" s="1"/>
  <c r="BK130" i="8"/>
  <c r="BK129" i="8"/>
  <c r="J129" i="8"/>
  <c r="J68" i="8" s="1"/>
  <c r="J130" i="8"/>
  <c r="BE130" i="8" s="1"/>
  <c r="BI128" i="8"/>
  <c r="BH128" i="8"/>
  <c r="BG128" i="8"/>
  <c r="BF128" i="8"/>
  <c r="T128" i="8"/>
  <c r="R128" i="8"/>
  <c r="P128" i="8"/>
  <c r="BK128" i="8"/>
  <c r="J128" i="8"/>
  <c r="BE128" i="8" s="1"/>
  <c r="BI127" i="8"/>
  <c r="BH127" i="8"/>
  <c r="BG127" i="8"/>
  <c r="BF127" i="8"/>
  <c r="T127" i="8"/>
  <c r="R127" i="8"/>
  <c r="P127" i="8"/>
  <c r="BK127" i="8"/>
  <c r="J127" i="8"/>
  <c r="BE127" i="8"/>
  <c r="BI126" i="8"/>
  <c r="BH126" i="8"/>
  <c r="BG126" i="8"/>
  <c r="BF126" i="8"/>
  <c r="T126" i="8"/>
  <c r="R126" i="8"/>
  <c r="R125" i="8"/>
  <c r="P126" i="8"/>
  <c r="BK126" i="8"/>
  <c r="BK125" i="8"/>
  <c r="J125" i="8"/>
  <c r="J67" i="8" s="1"/>
  <c r="J126" i="8"/>
  <c r="BE126" i="8" s="1"/>
  <c r="BI124" i="8"/>
  <c r="BH124" i="8"/>
  <c r="BG124" i="8"/>
  <c r="BF124" i="8"/>
  <c r="T124" i="8"/>
  <c r="R124" i="8"/>
  <c r="P124" i="8"/>
  <c r="BK124" i="8"/>
  <c r="J124" i="8"/>
  <c r="BE124" i="8" s="1"/>
  <c r="BI123" i="8"/>
  <c r="BH123" i="8"/>
  <c r="BG123" i="8"/>
  <c r="BF123" i="8"/>
  <c r="T123" i="8"/>
  <c r="R123" i="8"/>
  <c r="P123" i="8"/>
  <c r="BK123" i="8"/>
  <c r="J123" i="8"/>
  <c r="BE123" i="8"/>
  <c r="BI122" i="8"/>
  <c r="BH122" i="8"/>
  <c r="BG122" i="8"/>
  <c r="BF122" i="8"/>
  <c r="T122" i="8"/>
  <c r="R122" i="8"/>
  <c r="P122" i="8"/>
  <c r="BK122" i="8"/>
  <c r="J122" i="8"/>
  <c r="BE122" i="8" s="1"/>
  <c r="BI121" i="8"/>
  <c r="BH121" i="8"/>
  <c r="BG121" i="8"/>
  <c r="BF121" i="8"/>
  <c r="T121" i="8"/>
  <c r="R121" i="8"/>
  <c r="P121" i="8"/>
  <c r="BK121" i="8"/>
  <c r="J121" i="8"/>
  <c r="BE121" i="8"/>
  <c r="BI120" i="8"/>
  <c r="BH120" i="8"/>
  <c r="BG120" i="8"/>
  <c r="BF120" i="8"/>
  <c r="T120" i="8"/>
  <c r="T119" i="8" s="1"/>
  <c r="R120" i="8"/>
  <c r="R119" i="8"/>
  <c r="P120" i="8"/>
  <c r="BK120" i="8"/>
  <c r="BK119" i="8"/>
  <c r="J119" i="8"/>
  <c r="J66" i="8" s="1"/>
  <c r="J120" i="8"/>
  <c r="BE120" i="8" s="1"/>
  <c r="BI118" i="8"/>
  <c r="BH118" i="8"/>
  <c r="BG118" i="8"/>
  <c r="BF118" i="8"/>
  <c r="T118" i="8"/>
  <c r="R118" i="8"/>
  <c r="P118" i="8"/>
  <c r="BK118" i="8"/>
  <c r="J118" i="8"/>
  <c r="BE118" i="8" s="1"/>
  <c r="BI117" i="8"/>
  <c r="BH117" i="8"/>
  <c r="BG117" i="8"/>
  <c r="BF117" i="8"/>
  <c r="T117" i="8"/>
  <c r="R117" i="8"/>
  <c r="P117" i="8"/>
  <c r="BK117" i="8"/>
  <c r="J117" i="8"/>
  <c r="BE117" i="8"/>
  <c r="BI116" i="8"/>
  <c r="BH116" i="8"/>
  <c r="BG116" i="8"/>
  <c r="BF116" i="8"/>
  <c r="T116" i="8"/>
  <c r="R116" i="8"/>
  <c r="P116" i="8"/>
  <c r="BK116" i="8"/>
  <c r="J116" i="8"/>
  <c r="BE116" i="8" s="1"/>
  <c r="BI115" i="8"/>
  <c r="BH115" i="8"/>
  <c r="BG115" i="8"/>
  <c r="BF115" i="8"/>
  <c r="T115" i="8"/>
  <c r="R115" i="8"/>
  <c r="P115" i="8"/>
  <c r="BK115" i="8"/>
  <c r="J115" i="8"/>
  <c r="BE115" i="8"/>
  <c r="BI114" i="8"/>
  <c r="BH114" i="8"/>
  <c r="BG114" i="8"/>
  <c r="BF114" i="8"/>
  <c r="T114" i="8"/>
  <c r="R114" i="8"/>
  <c r="P114" i="8"/>
  <c r="BK114" i="8"/>
  <c r="J114" i="8"/>
  <c r="BE114" i="8" s="1"/>
  <c r="BI113" i="8"/>
  <c r="BH113" i="8"/>
  <c r="BG113" i="8"/>
  <c r="BF113" i="8"/>
  <c r="T113" i="8"/>
  <c r="R113" i="8"/>
  <c r="P113" i="8"/>
  <c r="BK113" i="8"/>
  <c r="J113" i="8"/>
  <c r="BE113" i="8"/>
  <c r="BI112" i="8"/>
  <c r="BH112" i="8"/>
  <c r="BG112" i="8"/>
  <c r="BF112" i="8"/>
  <c r="T112" i="8"/>
  <c r="R112" i="8"/>
  <c r="P112" i="8"/>
  <c r="BK112" i="8"/>
  <c r="J112" i="8"/>
  <c r="BE112" i="8" s="1"/>
  <c r="BI111" i="8"/>
  <c r="BH111" i="8"/>
  <c r="BG111" i="8"/>
  <c r="BF111" i="8"/>
  <c r="T111" i="8"/>
  <c r="R111" i="8"/>
  <c r="P111" i="8"/>
  <c r="BK111" i="8"/>
  <c r="J111" i="8"/>
  <c r="BE111" i="8"/>
  <c r="BI110" i="8"/>
  <c r="BH110" i="8"/>
  <c r="BG110" i="8"/>
  <c r="BF110" i="8"/>
  <c r="T110" i="8"/>
  <c r="R110" i="8"/>
  <c r="P110" i="8"/>
  <c r="BK110" i="8"/>
  <c r="J110" i="8"/>
  <c r="BE110" i="8" s="1"/>
  <c r="BI109" i="8"/>
  <c r="BH109" i="8"/>
  <c r="BG109" i="8"/>
  <c r="BF109" i="8"/>
  <c r="T109" i="8"/>
  <c r="R109" i="8"/>
  <c r="P109" i="8"/>
  <c r="BK109" i="8"/>
  <c r="J109" i="8"/>
  <c r="BE109" i="8"/>
  <c r="BI108" i="8"/>
  <c r="BH108" i="8"/>
  <c r="BG108" i="8"/>
  <c r="BF108" i="8"/>
  <c r="T108" i="8"/>
  <c r="R108" i="8"/>
  <c r="P108" i="8"/>
  <c r="BK108" i="8"/>
  <c r="J108" i="8"/>
  <c r="BE108" i="8" s="1"/>
  <c r="BI107" i="8"/>
  <c r="BH107" i="8"/>
  <c r="BG107" i="8"/>
  <c r="BF107" i="8"/>
  <c r="T107" i="8"/>
  <c r="R107" i="8"/>
  <c r="P107" i="8"/>
  <c r="BK107" i="8"/>
  <c r="J107" i="8"/>
  <c r="BE107" i="8"/>
  <c r="BI106" i="8"/>
  <c r="BH106" i="8"/>
  <c r="BG106" i="8"/>
  <c r="BF106" i="8"/>
  <c r="T106" i="8"/>
  <c r="R106" i="8"/>
  <c r="P106" i="8"/>
  <c r="BK106" i="8"/>
  <c r="J106" i="8"/>
  <c r="BE106" i="8" s="1"/>
  <c r="BI105" i="8"/>
  <c r="BH105" i="8"/>
  <c r="BG105" i="8"/>
  <c r="BF105" i="8"/>
  <c r="T105" i="8"/>
  <c r="R105" i="8"/>
  <c r="P105" i="8"/>
  <c r="BK105" i="8"/>
  <c r="J105" i="8"/>
  <c r="BE105" i="8"/>
  <c r="BI104" i="8"/>
  <c r="BH104" i="8"/>
  <c r="BG104" i="8"/>
  <c r="BF104" i="8"/>
  <c r="T104" i="8"/>
  <c r="R104" i="8"/>
  <c r="P104" i="8"/>
  <c r="BK104" i="8"/>
  <c r="J104" i="8"/>
  <c r="BE104" i="8" s="1"/>
  <c r="BI103" i="8"/>
  <c r="BH103" i="8"/>
  <c r="BG103" i="8"/>
  <c r="BF103" i="8"/>
  <c r="T103" i="8"/>
  <c r="R103" i="8"/>
  <c r="P103" i="8"/>
  <c r="P101" i="8" s="1"/>
  <c r="BK103" i="8"/>
  <c r="J103" i="8"/>
  <c r="BE103" i="8"/>
  <c r="BI102" i="8"/>
  <c r="BH102" i="8"/>
  <c r="F38" i="8"/>
  <c r="BC65" i="1" s="1"/>
  <c r="BG102" i="8"/>
  <c r="BF102" i="8"/>
  <c r="J36" i="8" s="1"/>
  <c r="AW65" i="1" s="1"/>
  <c r="F36" i="8"/>
  <c r="BA65" i="1" s="1"/>
  <c r="T102" i="8"/>
  <c r="R102" i="8"/>
  <c r="R101" i="8"/>
  <c r="R100" i="8"/>
  <c r="R99" i="8" s="1"/>
  <c r="P102" i="8"/>
  <c r="BK102" i="8"/>
  <c r="BK101" i="8"/>
  <c r="J102" i="8"/>
  <c r="BE102" i="8" s="1"/>
  <c r="F93" i="8"/>
  <c r="E91" i="8"/>
  <c r="F56" i="8"/>
  <c r="E54" i="8"/>
  <c r="J26" i="8"/>
  <c r="E26" i="8"/>
  <c r="J59" i="8" s="1"/>
  <c r="J96" i="8"/>
  <c r="J25" i="8"/>
  <c r="J23" i="8"/>
  <c r="E23" i="8"/>
  <c r="J22" i="8"/>
  <c r="J20" i="8"/>
  <c r="E20" i="8"/>
  <c r="F96" i="8" s="1"/>
  <c r="F59" i="8"/>
  <c r="J19" i="8"/>
  <c r="J17" i="8"/>
  <c r="E17" i="8"/>
  <c r="F95" i="8"/>
  <c r="F58" i="8"/>
  <c r="J16" i="8"/>
  <c r="J14" i="8"/>
  <c r="J93" i="8"/>
  <c r="J56" i="8"/>
  <c r="E7" i="8"/>
  <c r="E87" i="8" s="1"/>
  <c r="E50" i="8"/>
  <c r="J39" i="7"/>
  <c r="J38" i="7"/>
  <c r="AY63" i="1" s="1"/>
  <c r="J37" i="7"/>
  <c r="AX63" i="1"/>
  <c r="BI113" i="7"/>
  <c r="BH113" i="7"/>
  <c r="BG113" i="7"/>
  <c r="BF113" i="7"/>
  <c r="T113" i="7"/>
  <c r="T112" i="7" s="1"/>
  <c r="R113" i="7"/>
  <c r="R112" i="7"/>
  <c r="P113" i="7"/>
  <c r="P112" i="7" s="1"/>
  <c r="BK113" i="7"/>
  <c r="BK112" i="7"/>
  <c r="J112" i="7" s="1"/>
  <c r="J67" i="7" s="1"/>
  <c r="J113" i="7"/>
  <c r="BE113" i="7"/>
  <c r="BI111" i="7"/>
  <c r="BH111" i="7"/>
  <c r="BG111" i="7"/>
  <c r="BF111" i="7"/>
  <c r="T111" i="7"/>
  <c r="R111" i="7"/>
  <c r="P111" i="7"/>
  <c r="BK111" i="7"/>
  <c r="J111" i="7"/>
  <c r="BE111" i="7" s="1"/>
  <c r="BI110" i="7"/>
  <c r="BH110" i="7"/>
  <c r="BG110" i="7"/>
  <c r="BF110" i="7"/>
  <c r="T110" i="7"/>
  <c r="R110" i="7"/>
  <c r="P110" i="7"/>
  <c r="BK110" i="7"/>
  <c r="J110" i="7"/>
  <c r="BE110" i="7"/>
  <c r="BI109" i="7"/>
  <c r="BH109" i="7"/>
  <c r="BG109" i="7"/>
  <c r="BF109" i="7"/>
  <c r="T109" i="7"/>
  <c r="T108" i="7" s="1"/>
  <c r="R109" i="7"/>
  <c r="R108" i="7"/>
  <c r="P109" i="7"/>
  <c r="P108" i="7" s="1"/>
  <c r="BK109" i="7"/>
  <c r="BK108" i="7"/>
  <c r="J108" i="7" s="1"/>
  <c r="J66" i="7" s="1"/>
  <c r="J109" i="7"/>
  <c r="BE109" i="7"/>
  <c r="BI107" i="7"/>
  <c r="BH107" i="7"/>
  <c r="BG107" i="7"/>
  <c r="BF107" i="7"/>
  <c r="T107" i="7"/>
  <c r="R107" i="7"/>
  <c r="P107" i="7"/>
  <c r="BK107" i="7"/>
  <c r="J107" i="7"/>
  <c r="BE107" i="7" s="1"/>
  <c r="BI106" i="7"/>
  <c r="BH106" i="7"/>
  <c r="BG106" i="7"/>
  <c r="BF106" i="7"/>
  <c r="T106" i="7"/>
  <c r="R106" i="7"/>
  <c r="P106" i="7"/>
  <c r="BK106" i="7"/>
  <c r="J106" i="7"/>
  <c r="BE106" i="7" s="1"/>
  <c r="BI105" i="7"/>
  <c r="BH105" i="7"/>
  <c r="BG105" i="7"/>
  <c r="BF105" i="7"/>
  <c r="T105" i="7"/>
  <c r="R105" i="7"/>
  <c r="P105" i="7"/>
  <c r="BK105" i="7"/>
  <c r="J105" i="7"/>
  <c r="BE105" i="7" s="1"/>
  <c r="BI104" i="7"/>
  <c r="BH104" i="7"/>
  <c r="BG104" i="7"/>
  <c r="BF104" i="7"/>
  <c r="T104" i="7"/>
  <c r="R104" i="7"/>
  <c r="P104" i="7"/>
  <c r="BK104" i="7"/>
  <c r="J104" i="7"/>
  <c r="BE104" i="7"/>
  <c r="BI103" i="7"/>
  <c r="BH103" i="7"/>
  <c r="BG103" i="7"/>
  <c r="BF103" i="7"/>
  <c r="T103" i="7"/>
  <c r="R103" i="7"/>
  <c r="P103" i="7"/>
  <c r="BK103" i="7"/>
  <c r="J103" i="7"/>
  <c r="BE103" i="7" s="1"/>
  <c r="BI102" i="7"/>
  <c r="BH102" i="7"/>
  <c r="BG102" i="7"/>
  <c r="BF102" i="7"/>
  <c r="T102" i="7"/>
  <c r="R102" i="7"/>
  <c r="P102" i="7"/>
  <c r="BK102" i="7"/>
  <c r="J102" i="7"/>
  <c r="BE102" i="7"/>
  <c r="BI101" i="7"/>
  <c r="BH101" i="7"/>
  <c r="BG101" i="7"/>
  <c r="BF101" i="7"/>
  <c r="T101" i="7"/>
  <c r="R101" i="7"/>
  <c r="P101" i="7"/>
  <c r="BK101" i="7"/>
  <c r="J101" i="7"/>
  <c r="BE101" i="7" s="1"/>
  <c r="BI100" i="7"/>
  <c r="BH100" i="7"/>
  <c r="BG100" i="7"/>
  <c r="BF100" i="7"/>
  <c r="T100" i="7"/>
  <c r="R100" i="7"/>
  <c r="P100" i="7"/>
  <c r="BK100" i="7"/>
  <c r="J100" i="7"/>
  <c r="BE100" i="7" s="1"/>
  <c r="BI99" i="7"/>
  <c r="BH99" i="7"/>
  <c r="BG99" i="7"/>
  <c r="BF99" i="7"/>
  <c r="T99" i="7"/>
  <c r="R99" i="7"/>
  <c r="P99" i="7"/>
  <c r="BK99" i="7"/>
  <c r="J99" i="7"/>
  <c r="BE99" i="7" s="1"/>
  <c r="BI98" i="7"/>
  <c r="BH98" i="7"/>
  <c r="BG98" i="7"/>
  <c r="BF98" i="7"/>
  <c r="T98" i="7"/>
  <c r="R98" i="7"/>
  <c r="P98" i="7"/>
  <c r="BK98" i="7"/>
  <c r="J98" i="7"/>
  <c r="BE98" i="7" s="1"/>
  <c r="BI97" i="7"/>
  <c r="BH97" i="7"/>
  <c r="BG97" i="7"/>
  <c r="BF97" i="7"/>
  <c r="T97" i="7"/>
  <c r="R97" i="7"/>
  <c r="P97" i="7"/>
  <c r="BK97" i="7"/>
  <c r="J97" i="7"/>
  <c r="BE97" i="7" s="1"/>
  <c r="BI96" i="7"/>
  <c r="BH96" i="7"/>
  <c r="F38" i="7" s="1"/>
  <c r="BC63" i="1" s="1"/>
  <c r="BG96" i="7"/>
  <c r="BF96" i="7"/>
  <c r="T96" i="7"/>
  <c r="R96" i="7"/>
  <c r="P96" i="7"/>
  <c r="BK96" i="7"/>
  <c r="J96" i="7"/>
  <c r="BE96" i="7"/>
  <c r="BI95" i="7"/>
  <c r="BH95" i="7"/>
  <c r="BG95" i="7"/>
  <c r="BF95" i="7"/>
  <c r="F36" i="7" s="1"/>
  <c r="BA63" i="1" s="1"/>
  <c r="T95" i="7"/>
  <c r="R95" i="7"/>
  <c r="P95" i="7"/>
  <c r="BK95" i="7"/>
  <c r="J95" i="7"/>
  <c r="BE95" i="7" s="1"/>
  <c r="BI94" i="7"/>
  <c r="BH94" i="7"/>
  <c r="BG94" i="7"/>
  <c r="BF94" i="7"/>
  <c r="T94" i="7"/>
  <c r="R94" i="7"/>
  <c r="P94" i="7"/>
  <c r="BK94" i="7"/>
  <c r="J94" i="7"/>
  <c r="BE94" i="7"/>
  <c r="BI93" i="7"/>
  <c r="BH93" i="7"/>
  <c r="BG93" i="7"/>
  <c r="BF93" i="7"/>
  <c r="T93" i="7"/>
  <c r="R93" i="7"/>
  <c r="P93" i="7"/>
  <c r="BK93" i="7"/>
  <c r="J93" i="7"/>
  <c r="BE93" i="7" s="1"/>
  <c r="BI92" i="7"/>
  <c r="F39" i="7" s="1"/>
  <c r="BD63" i="1" s="1"/>
  <c r="BH92" i="7"/>
  <c r="BG92" i="7"/>
  <c r="BF92" i="7"/>
  <c r="J36" i="7" s="1"/>
  <c r="AW63" i="1" s="1"/>
  <c r="T92" i="7"/>
  <c r="R92" i="7"/>
  <c r="R91" i="7" s="1"/>
  <c r="P92" i="7"/>
  <c r="BK92" i="7"/>
  <c r="BK91" i="7"/>
  <c r="J92" i="7"/>
  <c r="BE92" i="7"/>
  <c r="F83" i="7"/>
  <c r="E81" i="7"/>
  <c r="F56" i="7"/>
  <c r="E54" i="7"/>
  <c r="J26" i="7"/>
  <c r="E26" i="7"/>
  <c r="J86" i="7"/>
  <c r="J59" i="7"/>
  <c r="J25" i="7"/>
  <c r="J23" i="7"/>
  <c r="E23" i="7"/>
  <c r="J22" i="7"/>
  <c r="J20" i="7"/>
  <c r="E20" i="7"/>
  <c r="F59" i="7" s="1"/>
  <c r="J19" i="7"/>
  <c r="J17" i="7"/>
  <c r="E17" i="7"/>
  <c r="F85" i="7" s="1"/>
  <c r="J16" i="7"/>
  <c r="J14" i="7"/>
  <c r="E7" i="7"/>
  <c r="E50" i="7" s="1"/>
  <c r="E77" i="7"/>
  <c r="J39" i="6"/>
  <c r="J38" i="6"/>
  <c r="AY62" i="1" s="1"/>
  <c r="J37" i="6"/>
  <c r="AX62" i="1"/>
  <c r="BI158" i="6"/>
  <c r="BH158" i="6"/>
  <c r="BG158" i="6"/>
  <c r="BF158" i="6"/>
  <c r="T158" i="6"/>
  <c r="R158" i="6"/>
  <c r="P158" i="6"/>
  <c r="BK158" i="6"/>
  <c r="J158" i="6"/>
  <c r="BE158" i="6" s="1"/>
  <c r="BI157" i="6"/>
  <c r="BH157" i="6"/>
  <c r="BG157" i="6"/>
  <c r="BF157" i="6"/>
  <c r="T157" i="6"/>
  <c r="T156" i="6"/>
  <c r="R157" i="6"/>
  <c r="R156" i="6" s="1"/>
  <c r="P157" i="6"/>
  <c r="P156" i="6"/>
  <c r="BK157" i="6"/>
  <c r="J157" i="6"/>
  <c r="BE157" i="6"/>
  <c r="BI155" i="6"/>
  <c r="BH155" i="6"/>
  <c r="BG155" i="6"/>
  <c r="BF155" i="6"/>
  <c r="T155" i="6"/>
  <c r="R155" i="6"/>
  <c r="P155" i="6"/>
  <c r="P152" i="6" s="1"/>
  <c r="BK155" i="6"/>
  <c r="J155" i="6"/>
  <c r="BE155" i="6"/>
  <c r="BI154" i="6"/>
  <c r="F39" i="6" s="1"/>
  <c r="BD62" i="1" s="1"/>
  <c r="BD61" i="1" s="1"/>
  <c r="BH154" i="6"/>
  <c r="BG154" i="6"/>
  <c r="BF154" i="6"/>
  <c r="T154" i="6"/>
  <c r="T152" i="6" s="1"/>
  <c r="R154" i="6"/>
  <c r="P154" i="6"/>
  <c r="BK154" i="6"/>
  <c r="J154" i="6"/>
  <c r="BE154" i="6" s="1"/>
  <c r="BI153" i="6"/>
  <c r="BH153" i="6"/>
  <c r="BG153" i="6"/>
  <c r="BF153" i="6"/>
  <c r="T153" i="6"/>
  <c r="R153" i="6"/>
  <c r="R152" i="6" s="1"/>
  <c r="P153" i="6"/>
  <c r="BK153" i="6"/>
  <c r="BK152" i="6" s="1"/>
  <c r="J152" i="6" s="1"/>
  <c r="J76" i="6" s="1"/>
  <c r="J153" i="6"/>
  <c r="BE153" i="6"/>
  <c r="BI151" i="6"/>
  <c r="BH151" i="6"/>
  <c r="BG151" i="6"/>
  <c r="BF151" i="6"/>
  <c r="T151" i="6"/>
  <c r="R151" i="6"/>
  <c r="P151" i="6"/>
  <c r="P149" i="6" s="1"/>
  <c r="BK151" i="6"/>
  <c r="J151" i="6"/>
  <c r="BE151" i="6"/>
  <c r="BI150" i="6"/>
  <c r="BH150" i="6"/>
  <c r="BG150" i="6"/>
  <c r="BF150" i="6"/>
  <c r="T150" i="6"/>
  <c r="T149" i="6"/>
  <c r="R150" i="6"/>
  <c r="R149" i="6" s="1"/>
  <c r="P150" i="6"/>
  <c r="BK150" i="6"/>
  <c r="J150" i="6"/>
  <c r="BE150" i="6"/>
  <c r="BI147" i="6"/>
  <c r="BH147" i="6"/>
  <c r="BG147" i="6"/>
  <c r="BF147" i="6"/>
  <c r="T147" i="6"/>
  <c r="R147" i="6"/>
  <c r="P147" i="6"/>
  <c r="BK147" i="6"/>
  <c r="J147" i="6"/>
  <c r="BE147" i="6"/>
  <c r="BI146" i="6"/>
  <c r="BH146" i="6"/>
  <c r="BG146" i="6"/>
  <c r="BF146" i="6"/>
  <c r="T146" i="6"/>
  <c r="R146" i="6"/>
  <c r="P146" i="6"/>
  <c r="BK146" i="6"/>
  <c r="J146" i="6"/>
  <c r="BE146" i="6" s="1"/>
  <c r="BI145" i="6"/>
  <c r="BH145" i="6"/>
  <c r="BG145" i="6"/>
  <c r="BF145" i="6"/>
  <c r="T145" i="6"/>
  <c r="R145" i="6"/>
  <c r="P145" i="6"/>
  <c r="BK145" i="6"/>
  <c r="J145" i="6"/>
  <c r="BE145" i="6"/>
  <c r="BI144" i="6"/>
  <c r="BH144" i="6"/>
  <c r="BG144" i="6"/>
  <c r="BF144" i="6"/>
  <c r="T144" i="6"/>
  <c r="R144" i="6"/>
  <c r="P144" i="6"/>
  <c r="BK144" i="6"/>
  <c r="J144" i="6"/>
  <c r="BE144" i="6" s="1"/>
  <c r="BI143" i="6"/>
  <c r="BH143" i="6"/>
  <c r="BG143" i="6"/>
  <c r="BF143" i="6"/>
  <c r="T143" i="6"/>
  <c r="T142" i="6"/>
  <c r="T141" i="6" s="1"/>
  <c r="R143" i="6"/>
  <c r="P143" i="6"/>
  <c r="P142" i="6" s="1"/>
  <c r="P141" i="6" s="1"/>
  <c r="BK143" i="6"/>
  <c r="J143" i="6"/>
  <c r="BE143" i="6"/>
  <c r="BI140" i="6"/>
  <c r="BH140" i="6"/>
  <c r="BG140" i="6"/>
  <c r="BF140" i="6"/>
  <c r="T140" i="6"/>
  <c r="T139" i="6"/>
  <c r="R140" i="6"/>
  <c r="R139" i="6" s="1"/>
  <c r="P140" i="6"/>
  <c r="P139" i="6"/>
  <c r="BK140" i="6"/>
  <c r="BK139" i="6" s="1"/>
  <c r="J139" i="6" s="1"/>
  <c r="J71" i="6" s="1"/>
  <c r="J140" i="6"/>
  <c r="BE140" i="6" s="1"/>
  <c r="BI138" i="6"/>
  <c r="BH138" i="6"/>
  <c r="BG138" i="6"/>
  <c r="BF138" i="6"/>
  <c r="T138" i="6"/>
  <c r="R138" i="6"/>
  <c r="P138" i="6"/>
  <c r="BK138" i="6"/>
  <c r="J138" i="6"/>
  <c r="BE138" i="6"/>
  <c r="BI137" i="6"/>
  <c r="BH137" i="6"/>
  <c r="BG137" i="6"/>
  <c r="BF137" i="6"/>
  <c r="T137" i="6"/>
  <c r="R137" i="6"/>
  <c r="P137" i="6"/>
  <c r="BK137" i="6"/>
  <c r="J137" i="6"/>
  <c r="BE137" i="6" s="1"/>
  <c r="BI136" i="6"/>
  <c r="BH136" i="6"/>
  <c r="BG136" i="6"/>
  <c r="BF136" i="6"/>
  <c r="T136" i="6"/>
  <c r="R136" i="6"/>
  <c r="P136" i="6"/>
  <c r="BK136" i="6"/>
  <c r="J136" i="6"/>
  <c r="BE136" i="6"/>
  <c r="BI135" i="6"/>
  <c r="BH135" i="6"/>
  <c r="BG135" i="6"/>
  <c r="BF135" i="6"/>
  <c r="T135" i="6"/>
  <c r="R135" i="6"/>
  <c r="P135" i="6"/>
  <c r="BK135" i="6"/>
  <c r="J135" i="6"/>
  <c r="BE135" i="6" s="1"/>
  <c r="BI134" i="6"/>
  <c r="BH134" i="6"/>
  <c r="BG134" i="6"/>
  <c r="BF134" i="6"/>
  <c r="T134" i="6"/>
  <c r="T133" i="6"/>
  <c r="R134" i="6"/>
  <c r="P134" i="6"/>
  <c r="P133" i="6"/>
  <c r="BK134" i="6"/>
  <c r="J134" i="6"/>
  <c r="BE134" i="6" s="1"/>
  <c r="BI132" i="6"/>
  <c r="BH132" i="6"/>
  <c r="BG132" i="6"/>
  <c r="BF132" i="6"/>
  <c r="T132" i="6"/>
  <c r="R132" i="6"/>
  <c r="P132" i="6"/>
  <c r="BK132" i="6"/>
  <c r="J132" i="6"/>
  <c r="BE132" i="6"/>
  <c r="BI131" i="6"/>
  <c r="BH131" i="6"/>
  <c r="BG131" i="6"/>
  <c r="BF131" i="6"/>
  <c r="T131" i="6"/>
  <c r="R131" i="6"/>
  <c r="P131" i="6"/>
  <c r="BK131" i="6"/>
  <c r="J131" i="6"/>
  <c r="BE131" i="6" s="1"/>
  <c r="BI130" i="6"/>
  <c r="BH130" i="6"/>
  <c r="BG130" i="6"/>
  <c r="BF130" i="6"/>
  <c r="T130" i="6"/>
  <c r="R130" i="6"/>
  <c r="P130" i="6"/>
  <c r="BK130" i="6"/>
  <c r="J130" i="6"/>
  <c r="BE130" i="6"/>
  <c r="BI129" i="6"/>
  <c r="BH129" i="6"/>
  <c r="BG129" i="6"/>
  <c r="BF129" i="6"/>
  <c r="T129" i="6"/>
  <c r="R129" i="6"/>
  <c r="P129" i="6"/>
  <c r="BK129" i="6"/>
  <c r="BK126" i="6" s="1"/>
  <c r="J126" i="6" s="1"/>
  <c r="J69" i="6" s="1"/>
  <c r="J129" i="6"/>
  <c r="BE129" i="6" s="1"/>
  <c r="BI128" i="6"/>
  <c r="BH128" i="6"/>
  <c r="BG128" i="6"/>
  <c r="BF128" i="6"/>
  <c r="T128" i="6"/>
  <c r="R128" i="6"/>
  <c r="R126" i="6" s="1"/>
  <c r="P128" i="6"/>
  <c r="BK128" i="6"/>
  <c r="J128" i="6"/>
  <c r="BE128" i="6"/>
  <c r="BI127" i="6"/>
  <c r="BH127" i="6"/>
  <c r="BG127" i="6"/>
  <c r="BF127" i="6"/>
  <c r="T127" i="6"/>
  <c r="T126" i="6" s="1"/>
  <c r="R127" i="6"/>
  <c r="P127" i="6"/>
  <c r="P126" i="6" s="1"/>
  <c r="BK127" i="6"/>
  <c r="J127" i="6"/>
  <c r="BE127" i="6"/>
  <c r="BI125" i="6"/>
  <c r="BH125" i="6"/>
  <c r="BG125" i="6"/>
  <c r="BF125" i="6"/>
  <c r="T125" i="6"/>
  <c r="T124" i="6" s="1"/>
  <c r="R125" i="6"/>
  <c r="R124" i="6"/>
  <c r="P125" i="6"/>
  <c r="P124" i="6" s="1"/>
  <c r="BK125" i="6"/>
  <c r="BK124" i="6"/>
  <c r="J124" i="6" s="1"/>
  <c r="J125" i="6"/>
  <c r="BE125" i="6"/>
  <c r="J68" i="6"/>
  <c r="BI123" i="6"/>
  <c r="BH123" i="6"/>
  <c r="BG123" i="6"/>
  <c r="BF123" i="6"/>
  <c r="T123" i="6"/>
  <c r="R123" i="6"/>
  <c r="P123" i="6"/>
  <c r="BK123" i="6"/>
  <c r="BK120" i="6" s="1"/>
  <c r="J120" i="6" s="1"/>
  <c r="J67" i="6" s="1"/>
  <c r="J123" i="6"/>
  <c r="BE123" i="6" s="1"/>
  <c r="BI122" i="6"/>
  <c r="BH122" i="6"/>
  <c r="BG122" i="6"/>
  <c r="BF122" i="6"/>
  <c r="T122" i="6"/>
  <c r="R122" i="6"/>
  <c r="R120" i="6" s="1"/>
  <c r="P122" i="6"/>
  <c r="BK122" i="6"/>
  <c r="J122" i="6"/>
  <c r="BE122" i="6"/>
  <c r="BI121" i="6"/>
  <c r="BH121" i="6"/>
  <c r="BG121" i="6"/>
  <c r="BF121" i="6"/>
  <c r="T121" i="6"/>
  <c r="T120" i="6" s="1"/>
  <c r="R121" i="6"/>
  <c r="P121" i="6"/>
  <c r="P120" i="6" s="1"/>
  <c r="BK121" i="6"/>
  <c r="J121" i="6"/>
  <c r="BE121" i="6"/>
  <c r="BI119" i="6"/>
  <c r="BH119" i="6"/>
  <c r="BG119" i="6"/>
  <c r="BF119" i="6"/>
  <c r="T119" i="6"/>
  <c r="R119" i="6"/>
  <c r="P119" i="6"/>
  <c r="BK119" i="6"/>
  <c r="J119" i="6"/>
  <c r="BE119" i="6" s="1"/>
  <c r="BI118" i="6"/>
  <c r="BH118" i="6"/>
  <c r="BG118" i="6"/>
  <c r="BF118" i="6"/>
  <c r="T118" i="6"/>
  <c r="R118" i="6"/>
  <c r="P118" i="6"/>
  <c r="BK118" i="6"/>
  <c r="J118" i="6"/>
  <c r="BE118" i="6"/>
  <c r="BI117" i="6"/>
  <c r="BH117" i="6"/>
  <c r="BG117" i="6"/>
  <c r="BF117" i="6"/>
  <c r="T117" i="6"/>
  <c r="R117" i="6"/>
  <c r="P117" i="6"/>
  <c r="BK117" i="6"/>
  <c r="BK114" i="6" s="1"/>
  <c r="J114" i="6" s="1"/>
  <c r="J66" i="6" s="1"/>
  <c r="J117" i="6"/>
  <c r="BE117" i="6" s="1"/>
  <c r="BI116" i="6"/>
  <c r="BH116" i="6"/>
  <c r="BG116" i="6"/>
  <c r="BF116" i="6"/>
  <c r="T116" i="6"/>
  <c r="R116" i="6"/>
  <c r="P116" i="6"/>
  <c r="BK116" i="6"/>
  <c r="J116" i="6"/>
  <c r="BE116" i="6"/>
  <c r="BI115" i="6"/>
  <c r="BH115" i="6"/>
  <c r="BG115" i="6"/>
  <c r="BF115" i="6"/>
  <c r="T115" i="6"/>
  <c r="T114" i="6" s="1"/>
  <c r="R115" i="6"/>
  <c r="P115" i="6"/>
  <c r="P114" i="6" s="1"/>
  <c r="BK115" i="6"/>
  <c r="J115" i="6"/>
  <c r="BE115" i="6"/>
  <c r="BI113" i="6"/>
  <c r="BH113" i="6"/>
  <c r="BG113" i="6"/>
  <c r="BF113" i="6"/>
  <c r="T113" i="6"/>
  <c r="R113" i="6"/>
  <c r="P113" i="6"/>
  <c r="BK113" i="6"/>
  <c r="J113" i="6"/>
  <c r="BE113" i="6" s="1"/>
  <c r="BI112" i="6"/>
  <c r="BH112" i="6"/>
  <c r="BG112" i="6"/>
  <c r="BF112" i="6"/>
  <c r="T112" i="6"/>
  <c r="R112" i="6"/>
  <c r="P112" i="6"/>
  <c r="BK112" i="6"/>
  <c r="J112" i="6"/>
  <c r="BE112" i="6"/>
  <c r="BI111" i="6"/>
  <c r="BH111" i="6"/>
  <c r="BG111" i="6"/>
  <c r="BF111" i="6"/>
  <c r="T111" i="6"/>
  <c r="R111" i="6"/>
  <c r="P111" i="6"/>
  <c r="BK111" i="6"/>
  <c r="J111" i="6"/>
  <c r="BE111" i="6" s="1"/>
  <c r="BI110" i="6"/>
  <c r="BH110" i="6"/>
  <c r="BG110" i="6"/>
  <c r="BF110" i="6"/>
  <c r="T110" i="6"/>
  <c r="R110" i="6"/>
  <c r="P110" i="6"/>
  <c r="BK110" i="6"/>
  <c r="J110" i="6"/>
  <c r="BE110" i="6"/>
  <c r="BI109" i="6"/>
  <c r="BH109" i="6"/>
  <c r="BG109" i="6"/>
  <c r="BF109" i="6"/>
  <c r="T109" i="6"/>
  <c r="R109" i="6"/>
  <c r="P109" i="6"/>
  <c r="BK109" i="6"/>
  <c r="J109" i="6"/>
  <c r="BE109" i="6" s="1"/>
  <c r="BI108" i="6"/>
  <c r="BH108" i="6"/>
  <c r="BG108" i="6"/>
  <c r="BF108" i="6"/>
  <c r="T108" i="6"/>
  <c r="R108" i="6"/>
  <c r="P108" i="6"/>
  <c r="BK108" i="6"/>
  <c r="J108" i="6"/>
  <c r="BE108" i="6"/>
  <c r="BI107" i="6"/>
  <c r="BH107" i="6"/>
  <c r="BG107" i="6"/>
  <c r="BF107" i="6"/>
  <c r="T107" i="6"/>
  <c r="R107" i="6"/>
  <c r="P107" i="6"/>
  <c r="BK107" i="6"/>
  <c r="J107" i="6"/>
  <c r="BE107" i="6" s="1"/>
  <c r="BI106" i="6"/>
  <c r="BH106" i="6"/>
  <c r="BG106" i="6"/>
  <c r="BF106" i="6"/>
  <c r="T106" i="6"/>
  <c r="R106" i="6"/>
  <c r="P106" i="6"/>
  <c r="BK106" i="6"/>
  <c r="J106" i="6"/>
  <c r="BE106" i="6"/>
  <c r="BI105" i="6"/>
  <c r="BH105" i="6"/>
  <c r="BG105" i="6"/>
  <c r="BF105" i="6"/>
  <c r="T105" i="6"/>
  <c r="R105" i="6"/>
  <c r="P105" i="6"/>
  <c r="BK105" i="6"/>
  <c r="J105" i="6"/>
  <c r="BE105" i="6" s="1"/>
  <c r="BI104" i="6"/>
  <c r="BH104" i="6"/>
  <c r="BG104" i="6"/>
  <c r="BF104" i="6"/>
  <c r="T104" i="6"/>
  <c r="R104" i="6"/>
  <c r="P104" i="6"/>
  <c r="BK104" i="6"/>
  <c r="J104" i="6"/>
  <c r="BE104" i="6"/>
  <c r="BI103" i="6"/>
  <c r="BH103" i="6"/>
  <c r="BG103" i="6"/>
  <c r="BF103" i="6"/>
  <c r="T103" i="6"/>
  <c r="R103" i="6"/>
  <c r="P103" i="6"/>
  <c r="BK103" i="6"/>
  <c r="J103" i="6"/>
  <c r="BE103" i="6" s="1"/>
  <c r="BI102" i="6"/>
  <c r="BH102" i="6"/>
  <c r="BG102" i="6"/>
  <c r="BF102" i="6"/>
  <c r="T102" i="6"/>
  <c r="T101" i="6" s="1"/>
  <c r="T100" i="6" s="1"/>
  <c r="R102" i="6"/>
  <c r="P102" i="6"/>
  <c r="P101" i="6" s="1"/>
  <c r="P100" i="6" s="1"/>
  <c r="BK102" i="6"/>
  <c r="J102" i="6"/>
  <c r="BE102" i="6" s="1"/>
  <c r="F93" i="6"/>
  <c r="E91" i="6"/>
  <c r="F56" i="6"/>
  <c r="E54" i="6"/>
  <c r="J26" i="6"/>
  <c r="E26" i="6"/>
  <c r="J96" i="6"/>
  <c r="J59" i="6"/>
  <c r="J25" i="6"/>
  <c r="J23" i="6"/>
  <c r="E23" i="6"/>
  <c r="J58" i="6" s="1"/>
  <c r="J95" i="6"/>
  <c r="J22" i="6"/>
  <c r="J20" i="6"/>
  <c r="E20" i="6"/>
  <c r="J19" i="6"/>
  <c r="J17" i="6"/>
  <c r="E17" i="6"/>
  <c r="F95" i="6" s="1"/>
  <c r="F58" i="6"/>
  <c r="J16" i="6"/>
  <c r="J14" i="6"/>
  <c r="J93" i="6" s="1"/>
  <c r="J56" i="6"/>
  <c r="E7" i="6"/>
  <c r="J39" i="5"/>
  <c r="J38" i="5"/>
  <c r="AY60" i="1" s="1"/>
  <c r="J37" i="5"/>
  <c r="AX60" i="1"/>
  <c r="BI137" i="5"/>
  <c r="BH137" i="5"/>
  <c r="BG137" i="5"/>
  <c r="BF137" i="5"/>
  <c r="T137" i="5"/>
  <c r="T136" i="5" s="1"/>
  <c r="R137" i="5"/>
  <c r="R136" i="5"/>
  <c r="P137" i="5"/>
  <c r="P136" i="5" s="1"/>
  <c r="BK137" i="5"/>
  <c r="BK136" i="5"/>
  <c r="J136" i="5"/>
  <c r="J71" i="5" s="1"/>
  <c r="J137" i="5"/>
  <c r="BE137" i="5" s="1"/>
  <c r="BI135" i="5"/>
  <c r="BH135" i="5"/>
  <c r="BG135" i="5"/>
  <c r="BF135" i="5"/>
  <c r="T135" i="5"/>
  <c r="R135" i="5"/>
  <c r="P135" i="5"/>
  <c r="BK135" i="5"/>
  <c r="J135" i="5"/>
  <c r="BE135" i="5" s="1"/>
  <c r="BI134" i="5"/>
  <c r="BH134" i="5"/>
  <c r="BG134" i="5"/>
  <c r="BF134" i="5"/>
  <c r="T134" i="5"/>
  <c r="R134" i="5"/>
  <c r="P134" i="5"/>
  <c r="BK134" i="5"/>
  <c r="J134" i="5"/>
  <c r="BE134" i="5"/>
  <c r="BI133" i="5"/>
  <c r="BH133" i="5"/>
  <c r="BG133" i="5"/>
  <c r="BF133" i="5"/>
  <c r="T133" i="5"/>
  <c r="R133" i="5"/>
  <c r="P133" i="5"/>
  <c r="BK133" i="5"/>
  <c r="J133" i="5"/>
  <c r="BE133" i="5" s="1"/>
  <c r="BI132" i="5"/>
  <c r="BH132" i="5"/>
  <c r="BG132" i="5"/>
  <c r="BF132" i="5"/>
  <c r="T132" i="5"/>
  <c r="R132" i="5"/>
  <c r="P132" i="5"/>
  <c r="P129" i="5" s="1"/>
  <c r="BK132" i="5"/>
  <c r="J132" i="5"/>
  <c r="BE132" i="5"/>
  <c r="BI131" i="5"/>
  <c r="BH131" i="5"/>
  <c r="BG131" i="5"/>
  <c r="BF131" i="5"/>
  <c r="T131" i="5"/>
  <c r="R131" i="5"/>
  <c r="P131" i="5"/>
  <c r="BK131" i="5"/>
  <c r="J131" i="5"/>
  <c r="BE131" i="5" s="1"/>
  <c r="BI130" i="5"/>
  <c r="BH130" i="5"/>
  <c r="BG130" i="5"/>
  <c r="BF130" i="5"/>
  <c r="T130" i="5"/>
  <c r="R130" i="5"/>
  <c r="R129" i="5" s="1"/>
  <c r="P130" i="5"/>
  <c r="BK130" i="5"/>
  <c r="BK129" i="5" s="1"/>
  <c r="J129" i="5" s="1"/>
  <c r="J70" i="5" s="1"/>
  <c r="J130" i="5"/>
  <c r="BE130" i="5"/>
  <c r="BI128" i="5"/>
  <c r="BH128" i="5"/>
  <c r="BG128" i="5"/>
  <c r="BF128" i="5"/>
  <c r="T128" i="5"/>
  <c r="R128" i="5"/>
  <c r="P128" i="5"/>
  <c r="BK128" i="5"/>
  <c r="J128" i="5"/>
  <c r="BE128" i="5"/>
  <c r="BI127" i="5"/>
  <c r="BH127" i="5"/>
  <c r="BG127" i="5"/>
  <c r="BF127" i="5"/>
  <c r="T127" i="5"/>
  <c r="T126" i="5" s="1"/>
  <c r="R127" i="5"/>
  <c r="R126" i="5"/>
  <c r="P127" i="5"/>
  <c r="P126" i="5" s="1"/>
  <c r="BK127" i="5"/>
  <c r="BK126" i="5"/>
  <c r="J126" i="5"/>
  <c r="J69" i="5" s="1"/>
  <c r="J127" i="5"/>
  <c r="BE127" i="5" s="1"/>
  <c r="BI125" i="5"/>
  <c r="BH125" i="5"/>
  <c r="BG125" i="5"/>
  <c r="BF125" i="5"/>
  <c r="T125" i="5"/>
  <c r="R125" i="5"/>
  <c r="P125" i="5"/>
  <c r="BK125" i="5"/>
  <c r="J125" i="5"/>
  <c r="BE125" i="5" s="1"/>
  <c r="BI124" i="5"/>
  <c r="BH124" i="5"/>
  <c r="BG124" i="5"/>
  <c r="BF124" i="5"/>
  <c r="T124" i="5"/>
  <c r="R124" i="5"/>
  <c r="P124" i="5"/>
  <c r="BK124" i="5"/>
  <c r="J124" i="5"/>
  <c r="BE124" i="5"/>
  <c r="BI123" i="5"/>
  <c r="BH123" i="5"/>
  <c r="BG123" i="5"/>
  <c r="BF123" i="5"/>
  <c r="T123" i="5"/>
  <c r="R123" i="5"/>
  <c r="P123" i="5"/>
  <c r="BK123" i="5"/>
  <c r="J123" i="5"/>
  <c r="BE123" i="5" s="1"/>
  <c r="BI122" i="5"/>
  <c r="BH122" i="5"/>
  <c r="BG122" i="5"/>
  <c r="BF122" i="5"/>
  <c r="T122" i="5"/>
  <c r="R122" i="5"/>
  <c r="P122" i="5"/>
  <c r="BK122" i="5"/>
  <c r="J122" i="5"/>
  <c r="BE122" i="5"/>
  <c r="BI121" i="5"/>
  <c r="BH121" i="5"/>
  <c r="BG121" i="5"/>
  <c r="BF121" i="5"/>
  <c r="T121" i="5"/>
  <c r="R121" i="5"/>
  <c r="P121" i="5"/>
  <c r="BK121" i="5"/>
  <c r="J121" i="5"/>
  <c r="BE121" i="5" s="1"/>
  <c r="BI120" i="5"/>
  <c r="BH120" i="5"/>
  <c r="BG120" i="5"/>
  <c r="BF120" i="5"/>
  <c r="T120" i="5"/>
  <c r="R120" i="5"/>
  <c r="P120" i="5"/>
  <c r="BK120" i="5"/>
  <c r="J120" i="5"/>
  <c r="BE120" i="5"/>
  <c r="BI119" i="5"/>
  <c r="BH119" i="5"/>
  <c r="BG119" i="5"/>
  <c r="BF119" i="5"/>
  <c r="T119" i="5"/>
  <c r="R119" i="5"/>
  <c r="P119" i="5"/>
  <c r="BK119" i="5"/>
  <c r="J119" i="5"/>
  <c r="BE119" i="5" s="1"/>
  <c r="BI118" i="5"/>
  <c r="BH118" i="5"/>
  <c r="BG118" i="5"/>
  <c r="BF118" i="5"/>
  <c r="T118" i="5"/>
  <c r="R118" i="5"/>
  <c r="P118" i="5"/>
  <c r="BK118" i="5"/>
  <c r="J118" i="5"/>
  <c r="BE118" i="5"/>
  <c r="BI117" i="5"/>
  <c r="BH117" i="5"/>
  <c r="BG117" i="5"/>
  <c r="BF117" i="5"/>
  <c r="T117" i="5"/>
  <c r="R117" i="5"/>
  <c r="P117" i="5"/>
  <c r="BK117" i="5"/>
  <c r="J117" i="5"/>
  <c r="BE117" i="5" s="1"/>
  <c r="BI116" i="5"/>
  <c r="BH116" i="5"/>
  <c r="BG116" i="5"/>
  <c r="BF116" i="5"/>
  <c r="T116" i="5"/>
  <c r="R116" i="5"/>
  <c r="P116" i="5"/>
  <c r="BK116" i="5"/>
  <c r="J116" i="5"/>
  <c r="BE116" i="5"/>
  <c r="BI115" i="5"/>
  <c r="BH115" i="5"/>
  <c r="BG115" i="5"/>
  <c r="BF115" i="5"/>
  <c r="T115" i="5"/>
  <c r="R115" i="5"/>
  <c r="P115" i="5"/>
  <c r="BK115" i="5"/>
  <c r="J115" i="5"/>
  <c r="BE115" i="5" s="1"/>
  <c r="BI114" i="5"/>
  <c r="BH114" i="5"/>
  <c r="BG114" i="5"/>
  <c r="BF114" i="5"/>
  <c r="T114" i="5"/>
  <c r="R114" i="5"/>
  <c r="P114" i="5"/>
  <c r="BK114" i="5"/>
  <c r="J114" i="5"/>
  <c r="BE114" i="5"/>
  <c r="BI113" i="5"/>
  <c r="BH113" i="5"/>
  <c r="BG113" i="5"/>
  <c r="BF113" i="5"/>
  <c r="T113" i="5"/>
  <c r="R113" i="5"/>
  <c r="P113" i="5"/>
  <c r="BK113" i="5"/>
  <c r="J113" i="5"/>
  <c r="BE113" i="5" s="1"/>
  <c r="BI112" i="5"/>
  <c r="BH112" i="5"/>
  <c r="BG112" i="5"/>
  <c r="BF112" i="5"/>
  <c r="T112" i="5"/>
  <c r="R112" i="5"/>
  <c r="P112" i="5"/>
  <c r="BK112" i="5"/>
  <c r="J112" i="5"/>
  <c r="BE112" i="5"/>
  <c r="BI111" i="5"/>
  <c r="BH111" i="5"/>
  <c r="BG111" i="5"/>
  <c r="BF111" i="5"/>
  <c r="T111" i="5"/>
  <c r="R111" i="5"/>
  <c r="P111" i="5"/>
  <c r="BK111" i="5"/>
  <c r="J111" i="5"/>
  <c r="BE111" i="5" s="1"/>
  <c r="BI110" i="5"/>
  <c r="BH110" i="5"/>
  <c r="BG110" i="5"/>
  <c r="BF110" i="5"/>
  <c r="T110" i="5"/>
  <c r="R110" i="5"/>
  <c r="P110" i="5"/>
  <c r="BK110" i="5"/>
  <c r="J110" i="5"/>
  <c r="BE110" i="5"/>
  <c r="BI109" i="5"/>
  <c r="BH109" i="5"/>
  <c r="BG109" i="5"/>
  <c r="BF109" i="5"/>
  <c r="T109" i="5"/>
  <c r="R109" i="5"/>
  <c r="P109" i="5"/>
  <c r="BK109" i="5"/>
  <c r="J109" i="5"/>
  <c r="BE109" i="5" s="1"/>
  <c r="BI108" i="5"/>
  <c r="BH108" i="5"/>
  <c r="BG108" i="5"/>
  <c r="BF108" i="5"/>
  <c r="T108" i="5"/>
  <c r="R108" i="5"/>
  <c r="P108" i="5"/>
  <c r="BK108" i="5"/>
  <c r="J108" i="5"/>
  <c r="BE108" i="5"/>
  <c r="BI107" i="5"/>
  <c r="BH107" i="5"/>
  <c r="BG107" i="5"/>
  <c r="BF107" i="5"/>
  <c r="T107" i="5"/>
  <c r="R107" i="5"/>
  <c r="P107" i="5"/>
  <c r="BK107" i="5"/>
  <c r="J107" i="5"/>
  <c r="BE107" i="5" s="1"/>
  <c r="BI106" i="5"/>
  <c r="BH106" i="5"/>
  <c r="BG106" i="5"/>
  <c r="BF106" i="5"/>
  <c r="T106" i="5"/>
  <c r="R106" i="5"/>
  <c r="P106" i="5"/>
  <c r="BK106" i="5"/>
  <c r="J106" i="5"/>
  <c r="BE106" i="5"/>
  <c r="BI105" i="5"/>
  <c r="BH105" i="5"/>
  <c r="BG105" i="5"/>
  <c r="BF105" i="5"/>
  <c r="T105" i="5"/>
  <c r="T104" i="5" s="1"/>
  <c r="R105" i="5"/>
  <c r="R104" i="5"/>
  <c r="P105" i="5"/>
  <c r="BK105" i="5"/>
  <c r="BK104" i="5"/>
  <c r="J104" i="5"/>
  <c r="J68" i="5" s="1"/>
  <c r="J105" i="5"/>
  <c r="BE105" i="5" s="1"/>
  <c r="BI103" i="5"/>
  <c r="BH103" i="5"/>
  <c r="BG103" i="5"/>
  <c r="BF103" i="5"/>
  <c r="T103" i="5"/>
  <c r="T102" i="5" s="1"/>
  <c r="R103" i="5"/>
  <c r="R102" i="5"/>
  <c r="P103" i="5"/>
  <c r="P102" i="5" s="1"/>
  <c r="BK103" i="5"/>
  <c r="BK102" i="5"/>
  <c r="J102" i="5"/>
  <c r="J67" i="5" s="1"/>
  <c r="J103" i="5"/>
  <c r="BE103" i="5" s="1"/>
  <c r="BI101" i="5"/>
  <c r="BH101" i="5"/>
  <c r="BG101" i="5"/>
  <c r="BF101" i="5"/>
  <c r="T101" i="5"/>
  <c r="R101" i="5"/>
  <c r="P101" i="5"/>
  <c r="BK101" i="5"/>
  <c r="J101" i="5"/>
  <c r="BE101" i="5" s="1"/>
  <c r="BI100" i="5"/>
  <c r="BH100" i="5"/>
  <c r="BG100" i="5"/>
  <c r="BF100" i="5"/>
  <c r="T100" i="5"/>
  <c r="R100" i="5"/>
  <c r="P100" i="5"/>
  <c r="P97" i="5" s="1"/>
  <c r="BK100" i="5"/>
  <c r="J100" i="5"/>
  <c r="BE100" i="5"/>
  <c r="BI99" i="5"/>
  <c r="BH99" i="5"/>
  <c r="BG99" i="5"/>
  <c r="BF99" i="5"/>
  <c r="T99" i="5"/>
  <c r="R99" i="5"/>
  <c r="P99" i="5"/>
  <c r="BK99" i="5"/>
  <c r="J99" i="5"/>
  <c r="BE99" i="5" s="1"/>
  <c r="BI98" i="5"/>
  <c r="BH98" i="5"/>
  <c r="BG98" i="5"/>
  <c r="BF98" i="5"/>
  <c r="T98" i="5"/>
  <c r="R98" i="5"/>
  <c r="R97" i="5" s="1"/>
  <c r="P98" i="5"/>
  <c r="BK98" i="5"/>
  <c r="BK97" i="5" s="1"/>
  <c r="J97" i="5" s="1"/>
  <c r="J66" i="5" s="1"/>
  <c r="J98" i="5"/>
  <c r="BE98" i="5"/>
  <c r="BI96" i="5"/>
  <c r="BH96" i="5"/>
  <c r="F38" i="5" s="1"/>
  <c r="BC60" i="1" s="1"/>
  <c r="BG96" i="5"/>
  <c r="BF96" i="5"/>
  <c r="F36" i="5" s="1"/>
  <c r="BA60" i="1" s="1"/>
  <c r="J36" i="5"/>
  <c r="AW60" i="1" s="1"/>
  <c r="T96" i="5"/>
  <c r="T95" i="5" s="1"/>
  <c r="R96" i="5"/>
  <c r="R95" i="5" s="1"/>
  <c r="P96" i="5"/>
  <c r="P95" i="5" s="1"/>
  <c r="BK96" i="5"/>
  <c r="BK95" i="5" s="1"/>
  <c r="J96" i="5"/>
  <c r="BE96" i="5" s="1"/>
  <c r="F87" i="5"/>
  <c r="E85" i="5"/>
  <c r="F56" i="5"/>
  <c r="E54" i="5"/>
  <c r="J26" i="5"/>
  <c r="E26" i="5"/>
  <c r="J25" i="5"/>
  <c r="J23" i="5"/>
  <c r="E23" i="5"/>
  <c r="J89" i="5"/>
  <c r="J58" i="5"/>
  <c r="J22" i="5"/>
  <c r="J20" i="5"/>
  <c r="E20" i="5"/>
  <c r="F90" i="5" s="1"/>
  <c r="F59" i="5"/>
  <c r="J19" i="5"/>
  <c r="J17" i="5"/>
  <c r="E17" i="5"/>
  <c r="F58" i="5" s="1"/>
  <c r="F89" i="5"/>
  <c r="J16" i="5"/>
  <c r="J14" i="5"/>
  <c r="J56" i="5" s="1"/>
  <c r="E7" i="5"/>
  <c r="E50" i="5" s="1"/>
  <c r="E81" i="5"/>
  <c r="J39" i="4"/>
  <c r="J38" i="4"/>
  <c r="AY59" i="1"/>
  <c r="J37" i="4"/>
  <c r="AX59" i="1" s="1"/>
  <c r="BI176" i="4"/>
  <c r="BH176" i="4"/>
  <c r="BG176" i="4"/>
  <c r="BF176" i="4"/>
  <c r="T176" i="4"/>
  <c r="R176" i="4"/>
  <c r="P176" i="4"/>
  <c r="BK176" i="4"/>
  <c r="J176" i="4"/>
  <c r="BE176" i="4"/>
  <c r="BI175" i="4"/>
  <c r="BH175" i="4"/>
  <c r="BG175" i="4"/>
  <c r="BF175" i="4"/>
  <c r="T175" i="4"/>
  <c r="R175" i="4"/>
  <c r="P175" i="4"/>
  <c r="BK175" i="4"/>
  <c r="J175" i="4"/>
  <c r="BE175" i="4" s="1"/>
  <c r="BI174" i="4"/>
  <c r="BH174" i="4"/>
  <c r="BG174" i="4"/>
  <c r="BF174" i="4"/>
  <c r="T174" i="4"/>
  <c r="R174" i="4"/>
  <c r="R173" i="4" s="1"/>
  <c r="P174" i="4"/>
  <c r="BK174" i="4"/>
  <c r="J174" i="4"/>
  <c r="BE174" i="4" s="1"/>
  <c r="BI172" i="4"/>
  <c r="BH172" i="4"/>
  <c r="BG172" i="4"/>
  <c r="BF172" i="4"/>
  <c r="T172" i="4"/>
  <c r="R172" i="4"/>
  <c r="P172" i="4"/>
  <c r="BK172" i="4"/>
  <c r="J172" i="4"/>
  <c r="BE172" i="4"/>
  <c r="BI171" i="4"/>
  <c r="BH171" i="4"/>
  <c r="BG171" i="4"/>
  <c r="BF171" i="4"/>
  <c r="T171" i="4"/>
  <c r="R171" i="4"/>
  <c r="P171" i="4"/>
  <c r="BK171" i="4"/>
  <c r="J171" i="4"/>
  <c r="BE171" i="4" s="1"/>
  <c r="BI170" i="4"/>
  <c r="BH170" i="4"/>
  <c r="BG170" i="4"/>
  <c r="BF170" i="4"/>
  <c r="T170" i="4"/>
  <c r="R170" i="4"/>
  <c r="R169" i="4" s="1"/>
  <c r="P170" i="4"/>
  <c r="BK170" i="4"/>
  <c r="J170" i="4"/>
  <c r="BE170" i="4" s="1"/>
  <c r="BI168" i="4"/>
  <c r="BH168" i="4"/>
  <c r="BG168" i="4"/>
  <c r="BF168" i="4"/>
  <c r="T168" i="4"/>
  <c r="R168" i="4"/>
  <c r="P168" i="4"/>
  <c r="BK168" i="4"/>
  <c r="J168" i="4"/>
  <c r="BE168" i="4"/>
  <c r="BI167" i="4"/>
  <c r="BH167" i="4"/>
  <c r="BG167" i="4"/>
  <c r="BF167" i="4"/>
  <c r="T167" i="4"/>
  <c r="T166" i="4" s="1"/>
  <c r="R167" i="4"/>
  <c r="R166" i="4"/>
  <c r="R165" i="4" s="1"/>
  <c r="P167" i="4"/>
  <c r="BK167" i="4"/>
  <c r="BK166" i="4"/>
  <c r="J167" i="4"/>
  <c r="BE167" i="4"/>
  <c r="BI164" i="4"/>
  <c r="BH164" i="4"/>
  <c r="BG164" i="4"/>
  <c r="BF164" i="4"/>
  <c r="T164" i="4"/>
  <c r="R164" i="4"/>
  <c r="P164" i="4"/>
  <c r="BK164" i="4"/>
  <c r="J164" i="4"/>
  <c r="BE164" i="4"/>
  <c r="BI163" i="4"/>
  <c r="BH163" i="4"/>
  <c r="BG163" i="4"/>
  <c r="BF163" i="4"/>
  <c r="T163" i="4"/>
  <c r="R163" i="4"/>
  <c r="P163" i="4"/>
  <c r="BK163" i="4"/>
  <c r="J163" i="4"/>
  <c r="BE163" i="4" s="1"/>
  <c r="BI162" i="4"/>
  <c r="BH162" i="4"/>
  <c r="BG162" i="4"/>
  <c r="BF162" i="4"/>
  <c r="T162" i="4"/>
  <c r="R162" i="4"/>
  <c r="P162" i="4"/>
  <c r="BK162" i="4"/>
  <c r="J162" i="4"/>
  <c r="BE162" i="4" s="1"/>
  <c r="BI161" i="4"/>
  <c r="BH161" i="4"/>
  <c r="BG161" i="4"/>
  <c r="BF161" i="4"/>
  <c r="T161" i="4"/>
  <c r="R161" i="4"/>
  <c r="P161" i="4"/>
  <c r="BK161" i="4"/>
  <c r="J161" i="4"/>
  <c r="BE161" i="4" s="1"/>
  <c r="BI160" i="4"/>
  <c r="BH160" i="4"/>
  <c r="BG160" i="4"/>
  <c r="BF160" i="4"/>
  <c r="T160" i="4"/>
  <c r="T159" i="4" s="1"/>
  <c r="T158" i="4" s="1"/>
  <c r="R160" i="4"/>
  <c r="R159" i="4"/>
  <c r="R158" i="4" s="1"/>
  <c r="P160" i="4"/>
  <c r="BK160" i="4"/>
  <c r="BK159" i="4" s="1"/>
  <c r="J160" i="4"/>
  <c r="BE160" i="4" s="1"/>
  <c r="BI157" i="4"/>
  <c r="BH157" i="4"/>
  <c r="BG157" i="4"/>
  <c r="BF157" i="4"/>
  <c r="T157" i="4"/>
  <c r="T156" i="4" s="1"/>
  <c r="R157" i="4"/>
  <c r="R156" i="4" s="1"/>
  <c r="P157" i="4"/>
  <c r="P156" i="4" s="1"/>
  <c r="BK157" i="4"/>
  <c r="BK156" i="4"/>
  <c r="J156" i="4" s="1"/>
  <c r="J157" i="4"/>
  <c r="BE157" i="4"/>
  <c r="J71" i="4"/>
  <c r="BI155" i="4"/>
  <c r="BH155" i="4"/>
  <c r="BG155" i="4"/>
  <c r="BF155" i="4"/>
  <c r="T155" i="4"/>
  <c r="R155" i="4"/>
  <c r="P155" i="4"/>
  <c r="BK155" i="4"/>
  <c r="J155" i="4"/>
  <c r="BE155" i="4" s="1"/>
  <c r="BI154" i="4"/>
  <c r="BH154" i="4"/>
  <c r="BG154" i="4"/>
  <c r="BF154" i="4"/>
  <c r="T154" i="4"/>
  <c r="R154" i="4"/>
  <c r="P154" i="4"/>
  <c r="BK154" i="4"/>
  <c r="J154" i="4"/>
  <c r="BE154" i="4"/>
  <c r="BI153" i="4"/>
  <c r="BH153" i="4"/>
  <c r="BG153" i="4"/>
  <c r="BF153" i="4"/>
  <c r="T153" i="4"/>
  <c r="R153" i="4"/>
  <c r="P153" i="4"/>
  <c r="BK153" i="4"/>
  <c r="J153" i="4"/>
  <c r="BE153" i="4" s="1"/>
  <c r="BI152" i="4"/>
  <c r="BH152" i="4"/>
  <c r="BG152" i="4"/>
  <c r="BF152" i="4"/>
  <c r="T152" i="4"/>
  <c r="R152" i="4"/>
  <c r="P152" i="4"/>
  <c r="BK152" i="4"/>
  <c r="J152" i="4"/>
  <c r="BE152" i="4" s="1"/>
  <c r="BI151" i="4"/>
  <c r="BH151" i="4"/>
  <c r="BG151" i="4"/>
  <c r="BF151" i="4"/>
  <c r="T151" i="4"/>
  <c r="R151" i="4"/>
  <c r="R150" i="4" s="1"/>
  <c r="P151" i="4"/>
  <c r="BK151" i="4"/>
  <c r="BK150" i="4"/>
  <c r="J150" i="4" s="1"/>
  <c r="J70" i="4" s="1"/>
  <c r="J151" i="4"/>
  <c r="BE151" i="4"/>
  <c r="BI149" i="4"/>
  <c r="BH149" i="4"/>
  <c r="BG149" i="4"/>
  <c r="BF149" i="4"/>
  <c r="T149" i="4"/>
  <c r="R149" i="4"/>
  <c r="P149" i="4"/>
  <c r="BK149" i="4"/>
  <c r="J149" i="4"/>
  <c r="BE149" i="4" s="1"/>
  <c r="BI148" i="4"/>
  <c r="BH148" i="4"/>
  <c r="BG148" i="4"/>
  <c r="BF148" i="4"/>
  <c r="T148" i="4"/>
  <c r="R148" i="4"/>
  <c r="P148" i="4"/>
  <c r="BK148" i="4"/>
  <c r="J148" i="4"/>
  <c r="BE148" i="4"/>
  <c r="BI147" i="4"/>
  <c r="BH147" i="4"/>
  <c r="BG147" i="4"/>
  <c r="BF147" i="4"/>
  <c r="T147" i="4"/>
  <c r="R147" i="4"/>
  <c r="P147" i="4"/>
  <c r="BK147" i="4"/>
  <c r="J147" i="4"/>
  <c r="BE147" i="4" s="1"/>
  <c r="BI146" i="4"/>
  <c r="BH146" i="4"/>
  <c r="BG146" i="4"/>
  <c r="BF146" i="4"/>
  <c r="T146" i="4"/>
  <c r="R146" i="4"/>
  <c r="P146" i="4"/>
  <c r="BK146" i="4"/>
  <c r="J146" i="4"/>
  <c r="BE146" i="4" s="1"/>
  <c r="BI145" i="4"/>
  <c r="BH145" i="4"/>
  <c r="BG145" i="4"/>
  <c r="BF145" i="4"/>
  <c r="T145" i="4"/>
  <c r="R145" i="4"/>
  <c r="R144" i="4" s="1"/>
  <c r="P145" i="4"/>
  <c r="BK145" i="4"/>
  <c r="BK144" i="4"/>
  <c r="J144" i="4" s="1"/>
  <c r="J145" i="4"/>
  <c r="BE145" i="4"/>
  <c r="J69" i="4"/>
  <c r="BI143" i="4"/>
  <c r="BH143" i="4"/>
  <c r="BG143" i="4"/>
  <c r="BF143" i="4"/>
  <c r="T143" i="4"/>
  <c r="R143" i="4"/>
  <c r="P143" i="4"/>
  <c r="BK143" i="4"/>
  <c r="J143" i="4"/>
  <c r="BE143" i="4" s="1"/>
  <c r="BI142" i="4"/>
  <c r="BH142" i="4"/>
  <c r="BG142" i="4"/>
  <c r="BF142" i="4"/>
  <c r="T142" i="4"/>
  <c r="R142" i="4"/>
  <c r="P142" i="4"/>
  <c r="P137" i="4" s="1"/>
  <c r="BK142" i="4"/>
  <c r="J142" i="4"/>
  <c r="BE142" i="4"/>
  <c r="BI141" i="4"/>
  <c r="BH141" i="4"/>
  <c r="BG141" i="4"/>
  <c r="BF141" i="4"/>
  <c r="T141" i="4"/>
  <c r="R141" i="4"/>
  <c r="P141" i="4"/>
  <c r="BK141" i="4"/>
  <c r="J141" i="4"/>
  <c r="BE141" i="4" s="1"/>
  <c r="BI140" i="4"/>
  <c r="BH140" i="4"/>
  <c r="BG140" i="4"/>
  <c r="BF140" i="4"/>
  <c r="T140" i="4"/>
  <c r="R140" i="4"/>
  <c r="P140" i="4"/>
  <c r="BK140" i="4"/>
  <c r="J140" i="4"/>
  <c r="BE140" i="4" s="1"/>
  <c r="BI139" i="4"/>
  <c r="BH139" i="4"/>
  <c r="BG139" i="4"/>
  <c r="BF139" i="4"/>
  <c r="T139" i="4"/>
  <c r="R139" i="4"/>
  <c r="P139" i="4"/>
  <c r="BK139" i="4"/>
  <c r="J139" i="4"/>
  <c r="BE139" i="4" s="1"/>
  <c r="BI138" i="4"/>
  <c r="BH138" i="4"/>
  <c r="BG138" i="4"/>
  <c r="BF138" i="4"/>
  <c r="T138" i="4"/>
  <c r="R138" i="4"/>
  <c r="P138" i="4"/>
  <c r="BK138" i="4"/>
  <c r="J138" i="4"/>
  <c r="BE138" i="4"/>
  <c r="BI136" i="4"/>
  <c r="BH136" i="4"/>
  <c r="BG136" i="4"/>
  <c r="BF136" i="4"/>
  <c r="T136" i="4"/>
  <c r="R136" i="4"/>
  <c r="P136" i="4"/>
  <c r="BK136" i="4"/>
  <c r="J136" i="4"/>
  <c r="BE136" i="4" s="1"/>
  <c r="BI135" i="4"/>
  <c r="BH135" i="4"/>
  <c r="BG135" i="4"/>
  <c r="BF135" i="4"/>
  <c r="T135" i="4"/>
  <c r="R135" i="4"/>
  <c r="P135" i="4"/>
  <c r="BK135" i="4"/>
  <c r="J135" i="4"/>
  <c r="BE135" i="4" s="1"/>
  <c r="BI134" i="4"/>
  <c r="BH134" i="4"/>
  <c r="BG134" i="4"/>
  <c r="BF134" i="4"/>
  <c r="T134" i="4"/>
  <c r="R134" i="4"/>
  <c r="P134" i="4"/>
  <c r="BK134" i="4"/>
  <c r="J134" i="4"/>
  <c r="BE134" i="4" s="1"/>
  <c r="BI133" i="4"/>
  <c r="BH133" i="4"/>
  <c r="BG133" i="4"/>
  <c r="BF133" i="4"/>
  <c r="T133" i="4"/>
  <c r="R133" i="4"/>
  <c r="P133" i="4"/>
  <c r="BK133" i="4"/>
  <c r="J133" i="4"/>
  <c r="BE133" i="4" s="1"/>
  <c r="BI132" i="4"/>
  <c r="BH132" i="4"/>
  <c r="BG132" i="4"/>
  <c r="BF132" i="4"/>
  <c r="T132" i="4"/>
  <c r="R132" i="4"/>
  <c r="P132" i="4"/>
  <c r="BK132" i="4"/>
  <c r="J132" i="4"/>
  <c r="BE132" i="4"/>
  <c r="BI131" i="4"/>
  <c r="BH131" i="4"/>
  <c r="BG131" i="4"/>
  <c r="BF131" i="4"/>
  <c r="T131" i="4"/>
  <c r="R131" i="4"/>
  <c r="P131" i="4"/>
  <c r="BK131" i="4"/>
  <c r="J131" i="4"/>
  <c r="BE131" i="4" s="1"/>
  <c r="BI130" i="4"/>
  <c r="BH130" i="4"/>
  <c r="BG130" i="4"/>
  <c r="BF130" i="4"/>
  <c r="T130" i="4"/>
  <c r="R130" i="4"/>
  <c r="P130" i="4"/>
  <c r="BK130" i="4"/>
  <c r="J130" i="4"/>
  <c r="BE130" i="4"/>
  <c r="BI129" i="4"/>
  <c r="BH129" i="4"/>
  <c r="BG129" i="4"/>
  <c r="BF129" i="4"/>
  <c r="T129" i="4"/>
  <c r="R129" i="4"/>
  <c r="R128" i="4" s="1"/>
  <c r="P129" i="4"/>
  <c r="BK129" i="4"/>
  <c r="J129" i="4"/>
  <c r="BE129" i="4"/>
  <c r="BI127" i="4"/>
  <c r="BH127" i="4"/>
  <c r="BG127" i="4"/>
  <c r="BF127" i="4"/>
  <c r="T127" i="4"/>
  <c r="R127" i="4"/>
  <c r="P127" i="4"/>
  <c r="BK127" i="4"/>
  <c r="J127" i="4"/>
  <c r="BE127" i="4" s="1"/>
  <c r="BI126" i="4"/>
  <c r="BH126" i="4"/>
  <c r="BG126" i="4"/>
  <c r="BF126" i="4"/>
  <c r="T126" i="4"/>
  <c r="R126" i="4"/>
  <c r="P126" i="4"/>
  <c r="BK126" i="4"/>
  <c r="J126" i="4"/>
  <c r="BE126" i="4"/>
  <c r="BI125" i="4"/>
  <c r="BH125" i="4"/>
  <c r="BG125" i="4"/>
  <c r="BF125" i="4"/>
  <c r="T125" i="4"/>
  <c r="R125" i="4"/>
  <c r="P125" i="4"/>
  <c r="BK125" i="4"/>
  <c r="BK120" i="4" s="1"/>
  <c r="J120" i="4" s="1"/>
  <c r="J66" i="4" s="1"/>
  <c r="J125" i="4"/>
  <c r="BE125" i="4" s="1"/>
  <c r="BI124" i="4"/>
  <c r="BH124" i="4"/>
  <c r="BG124" i="4"/>
  <c r="BF124" i="4"/>
  <c r="T124" i="4"/>
  <c r="R124" i="4"/>
  <c r="P124" i="4"/>
  <c r="BK124" i="4"/>
  <c r="J124" i="4"/>
  <c r="BE124" i="4"/>
  <c r="BI123" i="4"/>
  <c r="BH123" i="4"/>
  <c r="BG123" i="4"/>
  <c r="BF123" i="4"/>
  <c r="T123" i="4"/>
  <c r="R123" i="4"/>
  <c r="P123" i="4"/>
  <c r="BK123" i="4"/>
  <c r="J123" i="4"/>
  <c r="BE123" i="4" s="1"/>
  <c r="BI122" i="4"/>
  <c r="BH122" i="4"/>
  <c r="BG122" i="4"/>
  <c r="BF122" i="4"/>
  <c r="T122" i="4"/>
  <c r="R122" i="4"/>
  <c r="P122" i="4"/>
  <c r="BK122" i="4"/>
  <c r="J122" i="4"/>
  <c r="BE122" i="4" s="1"/>
  <c r="BI121" i="4"/>
  <c r="BH121" i="4"/>
  <c r="BG121" i="4"/>
  <c r="BF121" i="4"/>
  <c r="T121" i="4"/>
  <c r="R121" i="4"/>
  <c r="P121" i="4"/>
  <c r="BK121" i="4"/>
  <c r="J121" i="4"/>
  <c r="BE121" i="4"/>
  <c r="BI119" i="4"/>
  <c r="BH119" i="4"/>
  <c r="BG119" i="4"/>
  <c r="BF119" i="4"/>
  <c r="T119" i="4"/>
  <c r="R119" i="4"/>
  <c r="P119" i="4"/>
  <c r="BK119" i="4"/>
  <c r="J119" i="4"/>
  <c r="BE119" i="4" s="1"/>
  <c r="BI118" i="4"/>
  <c r="BH118" i="4"/>
  <c r="BG118" i="4"/>
  <c r="F37" i="4" s="1"/>
  <c r="BB59" i="1" s="1"/>
  <c r="BF118" i="4"/>
  <c r="T118" i="4"/>
  <c r="R118" i="4"/>
  <c r="P118" i="4"/>
  <c r="P101" i="4" s="1"/>
  <c r="BK118" i="4"/>
  <c r="J118" i="4"/>
  <c r="BE118" i="4"/>
  <c r="BI117" i="4"/>
  <c r="BH117" i="4"/>
  <c r="BG117" i="4"/>
  <c r="BF117" i="4"/>
  <c r="T117" i="4"/>
  <c r="T101" i="4" s="1"/>
  <c r="R117" i="4"/>
  <c r="P117" i="4"/>
  <c r="BK117" i="4"/>
  <c r="J117" i="4"/>
  <c r="BE117" i="4" s="1"/>
  <c r="BI116" i="4"/>
  <c r="BH116" i="4"/>
  <c r="BG116" i="4"/>
  <c r="BF116" i="4"/>
  <c r="T116" i="4"/>
  <c r="R116" i="4"/>
  <c r="P116" i="4"/>
  <c r="BK116" i="4"/>
  <c r="J116" i="4"/>
  <c r="BE116" i="4" s="1"/>
  <c r="BI115" i="4"/>
  <c r="BH115" i="4"/>
  <c r="BG115" i="4"/>
  <c r="BF115" i="4"/>
  <c r="T115" i="4"/>
  <c r="R115" i="4"/>
  <c r="P115" i="4"/>
  <c r="BK115" i="4"/>
  <c r="J115" i="4"/>
  <c r="BE115" i="4"/>
  <c r="BI114" i="4"/>
  <c r="BH114" i="4"/>
  <c r="BG114" i="4"/>
  <c r="BF114" i="4"/>
  <c r="T114" i="4"/>
  <c r="R114" i="4"/>
  <c r="P114" i="4"/>
  <c r="BK114" i="4"/>
  <c r="J114" i="4"/>
  <c r="BE114" i="4" s="1"/>
  <c r="BI113" i="4"/>
  <c r="BH113" i="4"/>
  <c r="BG113" i="4"/>
  <c r="BF113" i="4"/>
  <c r="T113" i="4"/>
  <c r="R113" i="4"/>
  <c r="P113" i="4"/>
  <c r="BK113" i="4"/>
  <c r="J113" i="4"/>
  <c r="BE113" i="4"/>
  <c r="BI112" i="4"/>
  <c r="BH112" i="4"/>
  <c r="BG112" i="4"/>
  <c r="BF112" i="4"/>
  <c r="T112" i="4"/>
  <c r="R112" i="4"/>
  <c r="P112" i="4"/>
  <c r="BK112" i="4"/>
  <c r="J112" i="4"/>
  <c r="BE112" i="4" s="1"/>
  <c r="BI111" i="4"/>
  <c r="BH111" i="4"/>
  <c r="BG111" i="4"/>
  <c r="BF111" i="4"/>
  <c r="T111" i="4"/>
  <c r="R111" i="4"/>
  <c r="P111" i="4"/>
  <c r="BK111" i="4"/>
  <c r="J111" i="4"/>
  <c r="BE111" i="4"/>
  <c r="BI110" i="4"/>
  <c r="BH110" i="4"/>
  <c r="BG110" i="4"/>
  <c r="BF110" i="4"/>
  <c r="T110" i="4"/>
  <c r="R110" i="4"/>
  <c r="P110" i="4"/>
  <c r="BK110" i="4"/>
  <c r="J110" i="4"/>
  <c r="BE110" i="4" s="1"/>
  <c r="BI109" i="4"/>
  <c r="BH109" i="4"/>
  <c r="BG109" i="4"/>
  <c r="BF109" i="4"/>
  <c r="T109" i="4"/>
  <c r="R109" i="4"/>
  <c r="R101" i="4" s="1"/>
  <c r="P109" i="4"/>
  <c r="BK109" i="4"/>
  <c r="J109" i="4"/>
  <c r="BE109" i="4"/>
  <c r="BI108" i="4"/>
  <c r="BH108" i="4"/>
  <c r="BG108" i="4"/>
  <c r="BF108" i="4"/>
  <c r="T108" i="4"/>
  <c r="R108" i="4"/>
  <c r="P108" i="4"/>
  <c r="BK108" i="4"/>
  <c r="J108" i="4"/>
  <c r="BE108" i="4" s="1"/>
  <c r="BI107" i="4"/>
  <c r="BH107" i="4"/>
  <c r="BG107" i="4"/>
  <c r="BF107" i="4"/>
  <c r="T107" i="4"/>
  <c r="R107" i="4"/>
  <c r="P107" i="4"/>
  <c r="BK107" i="4"/>
  <c r="J107" i="4"/>
  <c r="BE107" i="4"/>
  <c r="BI106" i="4"/>
  <c r="BH106" i="4"/>
  <c r="BG106" i="4"/>
  <c r="BF106" i="4"/>
  <c r="T106" i="4"/>
  <c r="R106" i="4"/>
  <c r="P106" i="4"/>
  <c r="BK106" i="4"/>
  <c r="J106" i="4"/>
  <c r="BE106" i="4" s="1"/>
  <c r="J35" i="4" s="1"/>
  <c r="AV59" i="1" s="1"/>
  <c r="BI105" i="4"/>
  <c r="BH105" i="4"/>
  <c r="BG105" i="4"/>
  <c r="BF105" i="4"/>
  <c r="T105" i="4"/>
  <c r="R105" i="4"/>
  <c r="P105" i="4"/>
  <c r="BK105" i="4"/>
  <c r="J105" i="4"/>
  <c r="BE105" i="4"/>
  <c r="BI104" i="4"/>
  <c r="BH104" i="4"/>
  <c r="BG104" i="4"/>
  <c r="BF104" i="4"/>
  <c r="T104" i="4"/>
  <c r="R104" i="4"/>
  <c r="P104" i="4"/>
  <c r="BK104" i="4"/>
  <c r="J104" i="4"/>
  <c r="BE104" i="4" s="1"/>
  <c r="BI103" i="4"/>
  <c r="BH103" i="4"/>
  <c r="BG103" i="4"/>
  <c r="BF103" i="4"/>
  <c r="T103" i="4"/>
  <c r="R103" i="4"/>
  <c r="P103" i="4"/>
  <c r="BK103" i="4"/>
  <c r="J103" i="4"/>
  <c r="BE103" i="4"/>
  <c r="BI102" i="4"/>
  <c r="BH102" i="4"/>
  <c r="BG102" i="4"/>
  <c r="BF102" i="4"/>
  <c r="T102" i="4"/>
  <c r="R102" i="4"/>
  <c r="P102" i="4"/>
  <c r="BK102" i="4"/>
  <c r="J102" i="4"/>
  <c r="BE102" i="4"/>
  <c r="F93" i="4"/>
  <c r="E91" i="4"/>
  <c r="F56" i="4"/>
  <c r="E54" i="4"/>
  <c r="J26" i="4"/>
  <c r="E26" i="4"/>
  <c r="J25" i="4"/>
  <c r="J23" i="4"/>
  <c r="E23" i="4"/>
  <c r="J95" i="4" s="1"/>
  <c r="J58" i="4"/>
  <c r="J22" i="4"/>
  <c r="J20" i="4"/>
  <c r="E20" i="4"/>
  <c r="F96" i="4"/>
  <c r="F59" i="4"/>
  <c r="J19" i="4"/>
  <c r="J17" i="4"/>
  <c r="E17" i="4"/>
  <c r="F58" i="4" s="1"/>
  <c r="F95" i="4"/>
  <c r="J16" i="4"/>
  <c r="J14" i="4"/>
  <c r="J56" i="4" s="1"/>
  <c r="J93" i="4"/>
  <c r="E7" i="4"/>
  <c r="E87" i="4"/>
  <c r="E50" i="4"/>
  <c r="J39" i="3"/>
  <c r="J38" i="3"/>
  <c r="AY57" i="1"/>
  <c r="J37" i="3"/>
  <c r="AX57" i="1" s="1"/>
  <c r="BI112" i="3"/>
  <c r="BH112" i="3"/>
  <c r="BG112" i="3"/>
  <c r="BF112" i="3"/>
  <c r="T112" i="3"/>
  <c r="T111" i="3"/>
  <c r="R112" i="3"/>
  <c r="R111" i="3" s="1"/>
  <c r="P112" i="3"/>
  <c r="P111" i="3"/>
  <c r="BK112" i="3"/>
  <c r="BK111" i="3" s="1"/>
  <c r="J111" i="3" s="1"/>
  <c r="J67" i="3" s="1"/>
  <c r="J112" i="3"/>
  <c r="BE112" i="3"/>
  <c r="BI110" i="3"/>
  <c r="BH110" i="3"/>
  <c r="BG110" i="3"/>
  <c r="BF110" i="3"/>
  <c r="T110" i="3"/>
  <c r="R110" i="3"/>
  <c r="P110" i="3"/>
  <c r="P107" i="3" s="1"/>
  <c r="BK110" i="3"/>
  <c r="J110" i="3"/>
  <c r="BE110" i="3"/>
  <c r="BI109" i="3"/>
  <c r="BH109" i="3"/>
  <c r="BG109" i="3"/>
  <c r="BF109" i="3"/>
  <c r="T109" i="3"/>
  <c r="T107" i="3" s="1"/>
  <c r="R109" i="3"/>
  <c r="P109" i="3"/>
  <c r="BK109" i="3"/>
  <c r="J109" i="3"/>
  <c r="BE109" i="3" s="1"/>
  <c r="BI108" i="3"/>
  <c r="BH108" i="3"/>
  <c r="BG108" i="3"/>
  <c r="BF108" i="3"/>
  <c r="T108" i="3"/>
  <c r="R108" i="3"/>
  <c r="R107" i="3" s="1"/>
  <c r="P108" i="3"/>
  <c r="BK108" i="3"/>
  <c r="BK107" i="3" s="1"/>
  <c r="J107" i="3" s="1"/>
  <c r="J66" i="3" s="1"/>
  <c r="J108" i="3"/>
  <c r="BE108" i="3"/>
  <c r="BI106" i="3"/>
  <c r="BH106" i="3"/>
  <c r="BG106" i="3"/>
  <c r="BF106" i="3"/>
  <c r="T106" i="3"/>
  <c r="R106" i="3"/>
  <c r="P106" i="3"/>
  <c r="BK106" i="3"/>
  <c r="J106" i="3"/>
  <c r="BE106" i="3"/>
  <c r="BI105" i="3"/>
  <c r="BH105" i="3"/>
  <c r="BG105" i="3"/>
  <c r="BF105" i="3"/>
  <c r="T105" i="3"/>
  <c r="R105" i="3"/>
  <c r="P105" i="3"/>
  <c r="BK105" i="3"/>
  <c r="J105" i="3"/>
  <c r="BE105" i="3" s="1"/>
  <c r="BI104" i="3"/>
  <c r="BH104" i="3"/>
  <c r="BG104" i="3"/>
  <c r="BF104" i="3"/>
  <c r="T104" i="3"/>
  <c r="R104" i="3"/>
  <c r="P104" i="3"/>
  <c r="BK104" i="3"/>
  <c r="J104" i="3"/>
  <c r="BE104" i="3"/>
  <c r="BI103" i="3"/>
  <c r="BH103" i="3"/>
  <c r="BG103" i="3"/>
  <c r="BF103" i="3"/>
  <c r="T103" i="3"/>
  <c r="R103" i="3"/>
  <c r="P103" i="3"/>
  <c r="BK103" i="3"/>
  <c r="J103" i="3"/>
  <c r="BE103" i="3" s="1"/>
  <c r="BI102" i="3"/>
  <c r="BH102" i="3"/>
  <c r="BG102" i="3"/>
  <c r="BF102" i="3"/>
  <c r="T102" i="3"/>
  <c r="R102" i="3"/>
  <c r="P102" i="3"/>
  <c r="BK102" i="3"/>
  <c r="J102" i="3"/>
  <c r="BE102" i="3"/>
  <c r="BI101" i="3"/>
  <c r="BH101" i="3"/>
  <c r="BG101" i="3"/>
  <c r="BF101" i="3"/>
  <c r="T101" i="3"/>
  <c r="R101" i="3"/>
  <c r="P101" i="3"/>
  <c r="BK101" i="3"/>
  <c r="J101" i="3"/>
  <c r="BE101" i="3" s="1"/>
  <c r="BI100" i="3"/>
  <c r="BH100" i="3"/>
  <c r="BG100" i="3"/>
  <c r="BF100" i="3"/>
  <c r="T100" i="3"/>
  <c r="R100" i="3"/>
  <c r="P100" i="3"/>
  <c r="BK100" i="3"/>
  <c r="J100" i="3"/>
  <c r="BE100" i="3"/>
  <c r="BI99" i="3"/>
  <c r="BH99" i="3"/>
  <c r="BG99" i="3"/>
  <c r="BF99" i="3"/>
  <c r="T99" i="3"/>
  <c r="R99" i="3"/>
  <c r="P99" i="3"/>
  <c r="BK99" i="3"/>
  <c r="J99" i="3"/>
  <c r="BE99" i="3" s="1"/>
  <c r="BI98" i="3"/>
  <c r="BH98" i="3"/>
  <c r="BG98" i="3"/>
  <c r="BF98" i="3"/>
  <c r="T98" i="3"/>
  <c r="R98" i="3"/>
  <c r="P98" i="3"/>
  <c r="BK98" i="3"/>
  <c r="J98" i="3"/>
  <c r="BE98" i="3"/>
  <c r="BI97" i="3"/>
  <c r="BH97" i="3"/>
  <c r="BG97" i="3"/>
  <c r="BF97" i="3"/>
  <c r="T97" i="3"/>
  <c r="R97" i="3"/>
  <c r="P97" i="3"/>
  <c r="BK97" i="3"/>
  <c r="J97" i="3"/>
  <c r="BE97" i="3" s="1"/>
  <c r="BI96" i="3"/>
  <c r="BH96" i="3"/>
  <c r="BG96" i="3"/>
  <c r="BF96" i="3"/>
  <c r="T96" i="3"/>
  <c r="R96" i="3"/>
  <c r="P96" i="3"/>
  <c r="BK96" i="3"/>
  <c r="J96" i="3"/>
  <c r="BE96" i="3"/>
  <c r="BI95" i="3"/>
  <c r="BH95" i="3"/>
  <c r="BG95" i="3"/>
  <c r="BF95" i="3"/>
  <c r="T95" i="3"/>
  <c r="R95" i="3"/>
  <c r="P95" i="3"/>
  <c r="BK95" i="3"/>
  <c r="J95" i="3"/>
  <c r="BE95" i="3" s="1"/>
  <c r="BI94" i="3"/>
  <c r="BH94" i="3"/>
  <c r="BG94" i="3"/>
  <c r="BF94" i="3"/>
  <c r="T94" i="3"/>
  <c r="R94" i="3"/>
  <c r="P94" i="3"/>
  <c r="BK94" i="3"/>
  <c r="J94" i="3"/>
  <c r="BE94" i="3"/>
  <c r="BI93" i="3"/>
  <c r="BH93" i="3"/>
  <c r="BG93" i="3"/>
  <c r="BF93" i="3"/>
  <c r="T93" i="3"/>
  <c r="R93" i="3"/>
  <c r="P93" i="3"/>
  <c r="BK93" i="3"/>
  <c r="J93" i="3"/>
  <c r="BE93" i="3" s="1"/>
  <c r="BI92" i="3"/>
  <c r="BH92" i="3"/>
  <c r="F38" i="3" s="1"/>
  <c r="BC57" i="1" s="1"/>
  <c r="BG92" i="3"/>
  <c r="BF92" i="3"/>
  <c r="F36" i="3" s="1"/>
  <c r="BA57" i="1" s="1"/>
  <c r="J36" i="3"/>
  <c r="AW57" i="1" s="1"/>
  <c r="T92" i="3"/>
  <c r="R92" i="3"/>
  <c r="R91" i="3" s="1"/>
  <c r="P92" i="3"/>
  <c r="P91" i="3" s="1"/>
  <c r="P90" i="3" s="1"/>
  <c r="P89" i="3" s="1"/>
  <c r="AU57" i="1" s="1"/>
  <c r="BK92" i="3"/>
  <c r="BK91" i="3" s="1"/>
  <c r="J91" i="3" s="1"/>
  <c r="J65" i="3" s="1"/>
  <c r="J92" i="3"/>
  <c r="BE92" i="3"/>
  <c r="F83" i="3"/>
  <c r="E81" i="3"/>
  <c r="F56" i="3"/>
  <c r="E54" i="3"/>
  <c r="J26" i="3"/>
  <c r="E26" i="3"/>
  <c r="J86" i="3" s="1"/>
  <c r="J59" i="3"/>
  <c r="J25" i="3"/>
  <c r="J23" i="3"/>
  <c r="E23" i="3"/>
  <c r="J85" i="3"/>
  <c r="J58" i="3"/>
  <c r="J22" i="3"/>
  <c r="J20" i="3"/>
  <c r="E20" i="3"/>
  <c r="F59" i="3" s="1"/>
  <c r="F86" i="3"/>
  <c r="J19" i="3"/>
  <c r="J17" i="3"/>
  <c r="E17" i="3"/>
  <c r="J16" i="3"/>
  <c r="J14" i="3"/>
  <c r="E7" i="3"/>
  <c r="E50" i="3" s="1"/>
  <c r="E77" i="3"/>
  <c r="J39" i="2"/>
  <c r="J38" i="2"/>
  <c r="AY56" i="1"/>
  <c r="J37" i="2"/>
  <c r="AX56" i="1" s="1"/>
  <c r="BI164" i="2"/>
  <c r="BH164" i="2"/>
  <c r="BG164" i="2"/>
  <c r="BF164" i="2"/>
  <c r="T164" i="2"/>
  <c r="R164" i="2"/>
  <c r="P164" i="2"/>
  <c r="BK164" i="2"/>
  <c r="J164" i="2"/>
  <c r="BE164" i="2"/>
  <c r="BI163" i="2"/>
  <c r="BH163" i="2"/>
  <c r="BG163" i="2"/>
  <c r="BF163" i="2"/>
  <c r="T163" i="2"/>
  <c r="R163" i="2"/>
  <c r="P163" i="2"/>
  <c r="BK163" i="2"/>
  <c r="J163" i="2"/>
  <c r="BE163" i="2" s="1"/>
  <c r="BI162" i="2"/>
  <c r="BH162" i="2"/>
  <c r="BG162" i="2"/>
  <c r="BF162" i="2"/>
  <c r="T162" i="2"/>
  <c r="T161" i="2"/>
  <c r="R162" i="2"/>
  <c r="R161" i="2" s="1"/>
  <c r="P162" i="2"/>
  <c r="P161" i="2"/>
  <c r="BK162" i="2"/>
  <c r="J162" i="2"/>
  <c r="BE162" i="2" s="1"/>
  <c r="BI160" i="2"/>
  <c r="BH160" i="2"/>
  <c r="BG160" i="2"/>
  <c r="BF160" i="2"/>
  <c r="T160" i="2"/>
  <c r="R160" i="2"/>
  <c r="P160" i="2"/>
  <c r="BK160" i="2"/>
  <c r="J160" i="2"/>
  <c r="BE160" i="2"/>
  <c r="BI159" i="2"/>
  <c r="BH159" i="2"/>
  <c r="BG159" i="2"/>
  <c r="BF159" i="2"/>
  <c r="T159" i="2"/>
  <c r="R159" i="2"/>
  <c r="P159" i="2"/>
  <c r="BK159" i="2"/>
  <c r="J159" i="2"/>
  <c r="BE159" i="2" s="1"/>
  <c r="BI158" i="2"/>
  <c r="BH158" i="2"/>
  <c r="BG158" i="2"/>
  <c r="BF158" i="2"/>
  <c r="T158" i="2"/>
  <c r="T157" i="2"/>
  <c r="R158" i="2"/>
  <c r="R157" i="2" s="1"/>
  <c r="P158" i="2"/>
  <c r="P157" i="2"/>
  <c r="BK158" i="2"/>
  <c r="BK157" i="2" s="1"/>
  <c r="J157" i="2" s="1"/>
  <c r="J76" i="2" s="1"/>
  <c r="J158" i="2"/>
  <c r="BE158" i="2" s="1"/>
  <c r="BI156" i="2"/>
  <c r="BH156" i="2"/>
  <c r="BG156" i="2"/>
  <c r="BF156" i="2"/>
  <c r="T156" i="2"/>
  <c r="R156" i="2"/>
  <c r="P156" i="2"/>
  <c r="BK156" i="2"/>
  <c r="J156" i="2"/>
  <c r="BE156" i="2"/>
  <c r="BI155" i="2"/>
  <c r="BH155" i="2"/>
  <c r="BG155" i="2"/>
  <c r="BF155" i="2"/>
  <c r="T155" i="2"/>
  <c r="T154" i="2" s="1"/>
  <c r="R155" i="2"/>
  <c r="P155" i="2"/>
  <c r="P154" i="2"/>
  <c r="P153" i="2" s="1"/>
  <c r="BK155" i="2"/>
  <c r="BK154" i="2"/>
  <c r="J154" i="2"/>
  <c r="J75" i="2" s="1"/>
  <c r="J155" i="2"/>
  <c r="BE155" i="2"/>
  <c r="BI152" i="2"/>
  <c r="BH152" i="2"/>
  <c r="BG152" i="2"/>
  <c r="BF152" i="2"/>
  <c r="T152" i="2"/>
  <c r="R152" i="2"/>
  <c r="P152" i="2"/>
  <c r="BK152" i="2"/>
  <c r="J152" i="2"/>
  <c r="BE152" i="2"/>
  <c r="BI151" i="2"/>
  <c r="BH151" i="2"/>
  <c r="BG151" i="2"/>
  <c r="BF151" i="2"/>
  <c r="T151" i="2"/>
  <c r="R151" i="2"/>
  <c r="P151" i="2"/>
  <c r="BK151" i="2"/>
  <c r="J151" i="2"/>
  <c r="BE151" i="2" s="1"/>
  <c r="BI150" i="2"/>
  <c r="BH150" i="2"/>
  <c r="BG150" i="2"/>
  <c r="BF150" i="2"/>
  <c r="T150" i="2"/>
  <c r="R150" i="2"/>
  <c r="P150" i="2"/>
  <c r="BK150" i="2"/>
  <c r="J150" i="2"/>
  <c r="BE150" i="2"/>
  <c r="BI149" i="2"/>
  <c r="BH149" i="2"/>
  <c r="BG149" i="2"/>
  <c r="BF149" i="2"/>
  <c r="T149" i="2"/>
  <c r="R149" i="2"/>
  <c r="P149" i="2"/>
  <c r="BK149" i="2"/>
  <c r="J149" i="2"/>
  <c r="BE149" i="2" s="1"/>
  <c r="BI148" i="2"/>
  <c r="BH148" i="2"/>
  <c r="BG148" i="2"/>
  <c r="BF148" i="2"/>
  <c r="T148" i="2"/>
  <c r="T147" i="2"/>
  <c r="T146" i="2" s="1"/>
  <c r="R148" i="2"/>
  <c r="P148" i="2"/>
  <c r="P147" i="2" s="1"/>
  <c r="P146" i="2" s="1"/>
  <c r="BK148" i="2"/>
  <c r="J148" i="2"/>
  <c r="BE148" i="2" s="1"/>
  <c r="BI145" i="2"/>
  <c r="BH145" i="2"/>
  <c r="BG145" i="2"/>
  <c r="BF145" i="2"/>
  <c r="T145" i="2"/>
  <c r="T144" i="2" s="1"/>
  <c r="R145" i="2"/>
  <c r="R144" i="2"/>
  <c r="P145" i="2"/>
  <c r="P144" i="2" s="1"/>
  <c r="BK145" i="2"/>
  <c r="BK144" i="2"/>
  <c r="J144" i="2" s="1"/>
  <c r="J145" i="2"/>
  <c r="BE145" i="2"/>
  <c r="J71" i="2"/>
  <c r="BI143" i="2"/>
  <c r="BH143" i="2"/>
  <c r="BG143" i="2"/>
  <c r="BF143" i="2"/>
  <c r="T143" i="2"/>
  <c r="R143" i="2"/>
  <c r="P143" i="2"/>
  <c r="BK143" i="2"/>
  <c r="J143" i="2"/>
  <c r="BE143" i="2" s="1"/>
  <c r="BI142" i="2"/>
  <c r="BH142" i="2"/>
  <c r="BG142" i="2"/>
  <c r="BF142" i="2"/>
  <c r="T142" i="2"/>
  <c r="R142" i="2"/>
  <c r="P142" i="2"/>
  <c r="BK142" i="2"/>
  <c r="J142" i="2"/>
  <c r="BE142" i="2"/>
  <c r="BI141" i="2"/>
  <c r="BH141" i="2"/>
  <c r="BG141" i="2"/>
  <c r="BF141" i="2"/>
  <c r="T141" i="2"/>
  <c r="R141" i="2"/>
  <c r="P141" i="2"/>
  <c r="BK141" i="2"/>
  <c r="BK138" i="2" s="1"/>
  <c r="J138" i="2" s="1"/>
  <c r="J70" i="2" s="1"/>
  <c r="J141" i="2"/>
  <c r="BE141" i="2" s="1"/>
  <c r="BI140" i="2"/>
  <c r="BH140" i="2"/>
  <c r="BG140" i="2"/>
  <c r="BF140" i="2"/>
  <c r="T140" i="2"/>
  <c r="R140" i="2"/>
  <c r="R138" i="2" s="1"/>
  <c r="P140" i="2"/>
  <c r="BK140" i="2"/>
  <c r="J140" i="2"/>
  <c r="BE140" i="2"/>
  <c r="BI139" i="2"/>
  <c r="BH139" i="2"/>
  <c r="BG139" i="2"/>
  <c r="BF139" i="2"/>
  <c r="T139" i="2"/>
  <c r="T138" i="2" s="1"/>
  <c r="R139" i="2"/>
  <c r="P139" i="2"/>
  <c r="P138" i="2" s="1"/>
  <c r="BK139" i="2"/>
  <c r="J139" i="2"/>
  <c r="BE139" i="2"/>
  <c r="BI137" i="2"/>
  <c r="BH137" i="2"/>
  <c r="BG137" i="2"/>
  <c r="BF137" i="2"/>
  <c r="T137" i="2"/>
  <c r="R137" i="2"/>
  <c r="P137" i="2"/>
  <c r="BK137" i="2"/>
  <c r="J137" i="2"/>
  <c r="BE137" i="2" s="1"/>
  <c r="BI136" i="2"/>
  <c r="BH136" i="2"/>
  <c r="BG136" i="2"/>
  <c r="BF136" i="2"/>
  <c r="T136" i="2"/>
  <c r="R136" i="2"/>
  <c r="P136" i="2"/>
  <c r="BK136" i="2"/>
  <c r="J136" i="2"/>
  <c r="BE136" i="2"/>
  <c r="BI135" i="2"/>
  <c r="BH135" i="2"/>
  <c r="BG135" i="2"/>
  <c r="BF135" i="2"/>
  <c r="T135" i="2"/>
  <c r="R135" i="2"/>
  <c r="P135" i="2"/>
  <c r="BK135" i="2"/>
  <c r="J135" i="2"/>
  <c r="BE135" i="2" s="1"/>
  <c r="BI134" i="2"/>
  <c r="BH134" i="2"/>
  <c r="BG134" i="2"/>
  <c r="BF134" i="2"/>
  <c r="T134" i="2"/>
  <c r="R134" i="2"/>
  <c r="P134" i="2"/>
  <c r="BK134" i="2"/>
  <c r="J134" i="2"/>
  <c r="BE134" i="2"/>
  <c r="BI133" i="2"/>
  <c r="BH133" i="2"/>
  <c r="BG133" i="2"/>
  <c r="BF133" i="2"/>
  <c r="T133" i="2"/>
  <c r="R133" i="2"/>
  <c r="P133" i="2"/>
  <c r="BK133" i="2"/>
  <c r="J133" i="2"/>
  <c r="BE133" i="2" s="1"/>
  <c r="BI132" i="2"/>
  <c r="BH132" i="2"/>
  <c r="BG132" i="2"/>
  <c r="BF132" i="2"/>
  <c r="T132" i="2"/>
  <c r="T131" i="2"/>
  <c r="R132" i="2"/>
  <c r="P132" i="2"/>
  <c r="P131" i="2"/>
  <c r="BK132" i="2"/>
  <c r="J132" i="2"/>
  <c r="BE132" i="2" s="1"/>
  <c r="BI130" i="2"/>
  <c r="BH130" i="2"/>
  <c r="BG130" i="2"/>
  <c r="BF130" i="2"/>
  <c r="T130" i="2"/>
  <c r="T129" i="2"/>
  <c r="R130" i="2"/>
  <c r="R129" i="2" s="1"/>
  <c r="P130" i="2"/>
  <c r="P129" i="2"/>
  <c r="BK130" i="2"/>
  <c r="BK129" i="2" s="1"/>
  <c r="J129" i="2" s="1"/>
  <c r="J68" i="2" s="1"/>
  <c r="J130" i="2"/>
  <c r="BE130" i="2" s="1"/>
  <c r="BI128" i="2"/>
  <c r="BH128" i="2"/>
  <c r="BG128" i="2"/>
  <c r="BF128" i="2"/>
  <c r="T128" i="2"/>
  <c r="R128" i="2"/>
  <c r="P128" i="2"/>
  <c r="BK128" i="2"/>
  <c r="J128" i="2"/>
  <c r="BE128" i="2"/>
  <c r="BI127" i="2"/>
  <c r="BH127" i="2"/>
  <c r="BG127" i="2"/>
  <c r="BF127" i="2"/>
  <c r="T127" i="2"/>
  <c r="R127" i="2"/>
  <c r="P127" i="2"/>
  <c r="BK127" i="2"/>
  <c r="J127" i="2"/>
  <c r="BE127" i="2" s="1"/>
  <c r="BI126" i="2"/>
  <c r="BH126" i="2"/>
  <c r="BG126" i="2"/>
  <c r="BF126" i="2"/>
  <c r="T126" i="2"/>
  <c r="T125" i="2"/>
  <c r="R126" i="2"/>
  <c r="R125" i="2" s="1"/>
  <c r="P126" i="2"/>
  <c r="P125" i="2"/>
  <c r="BK126" i="2"/>
  <c r="J126" i="2"/>
  <c r="BE126" i="2" s="1"/>
  <c r="BI124" i="2"/>
  <c r="BH124" i="2"/>
  <c r="BG124" i="2"/>
  <c r="BF124" i="2"/>
  <c r="T124" i="2"/>
  <c r="R124" i="2"/>
  <c r="P124" i="2"/>
  <c r="BK124" i="2"/>
  <c r="J124" i="2"/>
  <c r="BE124" i="2"/>
  <c r="BI123" i="2"/>
  <c r="BH123" i="2"/>
  <c r="BG123" i="2"/>
  <c r="BF123" i="2"/>
  <c r="T123" i="2"/>
  <c r="R123" i="2"/>
  <c r="P123" i="2"/>
  <c r="BK123" i="2"/>
  <c r="J123" i="2"/>
  <c r="BE123" i="2" s="1"/>
  <c r="BI122" i="2"/>
  <c r="BH122" i="2"/>
  <c r="BG122" i="2"/>
  <c r="BF122" i="2"/>
  <c r="T122" i="2"/>
  <c r="R122" i="2"/>
  <c r="P122" i="2"/>
  <c r="BK122" i="2"/>
  <c r="J122" i="2"/>
  <c r="BE122" i="2"/>
  <c r="BI121" i="2"/>
  <c r="BH121" i="2"/>
  <c r="BG121" i="2"/>
  <c r="BF121" i="2"/>
  <c r="T121" i="2"/>
  <c r="R121" i="2"/>
  <c r="P121" i="2"/>
  <c r="BK121" i="2"/>
  <c r="J121" i="2"/>
  <c r="BE121" i="2" s="1"/>
  <c r="BI120" i="2"/>
  <c r="BH120" i="2"/>
  <c r="BG120" i="2"/>
  <c r="BF120" i="2"/>
  <c r="T120" i="2"/>
  <c r="T119" i="2"/>
  <c r="R120" i="2"/>
  <c r="R119" i="2" s="1"/>
  <c r="P120" i="2"/>
  <c r="P119" i="2"/>
  <c r="BK120" i="2"/>
  <c r="J120" i="2"/>
  <c r="BE120" i="2" s="1"/>
  <c r="BI118" i="2"/>
  <c r="BH118" i="2"/>
  <c r="BG118" i="2"/>
  <c r="BF118" i="2"/>
  <c r="T118" i="2"/>
  <c r="R118" i="2"/>
  <c r="P118" i="2"/>
  <c r="BK118" i="2"/>
  <c r="J118" i="2"/>
  <c r="BE118" i="2" s="1"/>
  <c r="BI117" i="2"/>
  <c r="BH117" i="2"/>
  <c r="BG117" i="2"/>
  <c r="BF117" i="2"/>
  <c r="T117" i="2"/>
  <c r="R117" i="2"/>
  <c r="P117" i="2"/>
  <c r="BK117" i="2"/>
  <c r="J117" i="2"/>
  <c r="BE117" i="2" s="1"/>
  <c r="BI116" i="2"/>
  <c r="BH116" i="2"/>
  <c r="BG116" i="2"/>
  <c r="BF116" i="2"/>
  <c r="T116" i="2"/>
  <c r="R116" i="2"/>
  <c r="P116" i="2"/>
  <c r="BK116" i="2"/>
  <c r="J116" i="2"/>
  <c r="BE116" i="2" s="1"/>
  <c r="BI115" i="2"/>
  <c r="BH115" i="2"/>
  <c r="BG115" i="2"/>
  <c r="BF115" i="2"/>
  <c r="T115" i="2"/>
  <c r="R115" i="2"/>
  <c r="P115" i="2"/>
  <c r="BK115" i="2"/>
  <c r="J115" i="2"/>
  <c r="BE115" i="2" s="1"/>
  <c r="BI114" i="2"/>
  <c r="BH114" i="2"/>
  <c r="BG114" i="2"/>
  <c r="BF114" i="2"/>
  <c r="T114" i="2"/>
  <c r="R114" i="2"/>
  <c r="P114" i="2"/>
  <c r="BK114" i="2"/>
  <c r="J114" i="2"/>
  <c r="BE114" i="2"/>
  <c r="BI113" i="2"/>
  <c r="BH113" i="2"/>
  <c r="BG113" i="2"/>
  <c r="BF113" i="2"/>
  <c r="T113" i="2"/>
  <c r="R113" i="2"/>
  <c r="P113" i="2"/>
  <c r="BK113" i="2"/>
  <c r="J113" i="2"/>
  <c r="BE113" i="2" s="1"/>
  <c r="BI112" i="2"/>
  <c r="BH112" i="2"/>
  <c r="BG112" i="2"/>
  <c r="BF112" i="2"/>
  <c r="T112" i="2"/>
  <c r="R112" i="2"/>
  <c r="P112" i="2"/>
  <c r="BK112" i="2"/>
  <c r="J112" i="2"/>
  <c r="BE112" i="2"/>
  <c r="BI111" i="2"/>
  <c r="BH111" i="2"/>
  <c r="BG111" i="2"/>
  <c r="BF111" i="2"/>
  <c r="T111" i="2"/>
  <c r="R111" i="2"/>
  <c r="P111" i="2"/>
  <c r="BK111" i="2"/>
  <c r="J111" i="2"/>
  <c r="BE111" i="2" s="1"/>
  <c r="BI110" i="2"/>
  <c r="BH110" i="2"/>
  <c r="BG110" i="2"/>
  <c r="BF110" i="2"/>
  <c r="T110" i="2"/>
  <c r="R110" i="2"/>
  <c r="P110" i="2"/>
  <c r="BK110" i="2"/>
  <c r="J110" i="2"/>
  <c r="BE110" i="2" s="1"/>
  <c r="BI109" i="2"/>
  <c r="BH109" i="2"/>
  <c r="BG109" i="2"/>
  <c r="BF109" i="2"/>
  <c r="T109" i="2"/>
  <c r="R109" i="2"/>
  <c r="P109" i="2"/>
  <c r="BK109" i="2"/>
  <c r="J109" i="2"/>
  <c r="BE109" i="2" s="1"/>
  <c r="BI108" i="2"/>
  <c r="BH108" i="2"/>
  <c r="BG108" i="2"/>
  <c r="BF108" i="2"/>
  <c r="T108" i="2"/>
  <c r="R108" i="2"/>
  <c r="P108" i="2"/>
  <c r="BK108" i="2"/>
  <c r="J108" i="2"/>
  <c r="BE108" i="2" s="1"/>
  <c r="BI107" i="2"/>
  <c r="BH107" i="2"/>
  <c r="BG107" i="2"/>
  <c r="BF107" i="2"/>
  <c r="T107" i="2"/>
  <c r="R107" i="2"/>
  <c r="P107" i="2"/>
  <c r="BK107" i="2"/>
  <c r="J107" i="2"/>
  <c r="BE107" i="2" s="1"/>
  <c r="BI106" i="2"/>
  <c r="BH106" i="2"/>
  <c r="BG106" i="2"/>
  <c r="BF106" i="2"/>
  <c r="T106" i="2"/>
  <c r="R106" i="2"/>
  <c r="P106" i="2"/>
  <c r="BK106" i="2"/>
  <c r="J106" i="2"/>
  <c r="BE106" i="2"/>
  <c r="BI105" i="2"/>
  <c r="BH105" i="2"/>
  <c r="BG105" i="2"/>
  <c r="BF105" i="2"/>
  <c r="F36" i="2" s="1"/>
  <c r="BA56" i="1" s="1"/>
  <c r="BA55" i="1" s="1"/>
  <c r="T105" i="2"/>
  <c r="R105" i="2"/>
  <c r="P105" i="2"/>
  <c r="BK105" i="2"/>
  <c r="J105" i="2"/>
  <c r="BE105" i="2" s="1"/>
  <c r="BI104" i="2"/>
  <c r="BH104" i="2"/>
  <c r="F38" i="2" s="1"/>
  <c r="BC56" i="1" s="1"/>
  <c r="BC55" i="1" s="1"/>
  <c r="BG104" i="2"/>
  <c r="BF104" i="2"/>
  <c r="T104" i="2"/>
  <c r="R104" i="2"/>
  <c r="P104" i="2"/>
  <c r="BK104" i="2"/>
  <c r="J104" i="2"/>
  <c r="BE104" i="2"/>
  <c r="BI103" i="2"/>
  <c r="BH103" i="2"/>
  <c r="BG103" i="2"/>
  <c r="BF103" i="2"/>
  <c r="T103" i="2"/>
  <c r="R103" i="2"/>
  <c r="P103" i="2"/>
  <c r="BK103" i="2"/>
  <c r="J103" i="2"/>
  <c r="BE103" i="2" s="1"/>
  <c r="BI102" i="2"/>
  <c r="F39" i="2" s="1"/>
  <c r="BD56" i="1" s="1"/>
  <c r="BH102" i="2"/>
  <c r="BG102" i="2"/>
  <c r="BF102" i="2"/>
  <c r="J36" i="2" s="1"/>
  <c r="AW56" i="1" s="1"/>
  <c r="T102" i="2"/>
  <c r="R102" i="2"/>
  <c r="R101" i="2" s="1"/>
  <c r="P102" i="2"/>
  <c r="BK102" i="2"/>
  <c r="BK101" i="2"/>
  <c r="J102" i="2"/>
  <c r="BE102" i="2"/>
  <c r="F93" i="2"/>
  <c r="E91" i="2"/>
  <c r="F56" i="2"/>
  <c r="E54" i="2"/>
  <c r="J26" i="2"/>
  <c r="E26" i="2"/>
  <c r="J96" i="2"/>
  <c r="J59" i="2"/>
  <c r="J25" i="2"/>
  <c r="J23" i="2"/>
  <c r="E23" i="2"/>
  <c r="J58" i="2" s="1"/>
  <c r="J22" i="2"/>
  <c r="J20" i="2"/>
  <c r="E20" i="2"/>
  <c r="F59" i="2" s="1"/>
  <c r="J19" i="2"/>
  <c r="J17" i="2"/>
  <c r="E17" i="2"/>
  <c r="F95" i="2" s="1"/>
  <c r="J16" i="2"/>
  <c r="J14" i="2"/>
  <c r="J93" i="2" s="1"/>
  <c r="E7" i="2"/>
  <c r="E50" i="2" s="1"/>
  <c r="E87" i="2"/>
  <c r="AS64" i="1"/>
  <c r="AS61" i="1"/>
  <c r="AS58" i="1"/>
  <c r="AS55" i="1"/>
  <c r="AS54" i="1" s="1"/>
  <c r="L50" i="1"/>
  <c r="AM50" i="1"/>
  <c r="AM49" i="1"/>
  <c r="L49" i="1"/>
  <c r="AM47" i="1"/>
  <c r="L47" i="1"/>
  <c r="L45" i="1"/>
  <c r="L44" i="1"/>
  <c r="AW55" i="1" l="1"/>
  <c r="AT59" i="1"/>
  <c r="AY55" i="1"/>
  <c r="BK100" i="2"/>
  <c r="J56" i="3"/>
  <c r="J83" i="3"/>
  <c r="J90" i="5"/>
  <c r="J59" i="5"/>
  <c r="J56" i="2"/>
  <c r="J95" i="2"/>
  <c r="J101" i="2"/>
  <c r="J65" i="2" s="1"/>
  <c r="T101" i="2"/>
  <c r="T100" i="2" s="1"/>
  <c r="BK131" i="2"/>
  <c r="J131" i="2" s="1"/>
  <c r="J69" i="2" s="1"/>
  <c r="BK147" i="2"/>
  <c r="T153" i="2"/>
  <c r="J159" i="4"/>
  <c r="J73" i="4" s="1"/>
  <c r="BK158" i="4"/>
  <c r="J158" i="4" s="1"/>
  <c r="J72" i="4" s="1"/>
  <c r="J166" i="4"/>
  <c r="J75" i="4" s="1"/>
  <c r="T169" i="4"/>
  <c r="T173" i="4"/>
  <c r="J35" i="5"/>
  <c r="AV60" i="1" s="1"/>
  <c r="AT60" i="1" s="1"/>
  <c r="F35" i="5"/>
  <c r="AZ60" i="1" s="1"/>
  <c r="P101" i="2"/>
  <c r="P100" i="2" s="1"/>
  <c r="P99" i="2" s="1"/>
  <c r="AU56" i="1" s="1"/>
  <c r="AU55" i="1" s="1"/>
  <c r="BK119" i="2"/>
  <c r="J119" i="2" s="1"/>
  <c r="J66" i="2" s="1"/>
  <c r="BK161" i="2"/>
  <c r="J161" i="2" s="1"/>
  <c r="J77" i="2" s="1"/>
  <c r="BK90" i="3"/>
  <c r="R90" i="3"/>
  <c r="R89" i="3" s="1"/>
  <c r="F37" i="3"/>
  <c r="BB57" i="1" s="1"/>
  <c r="F39" i="3"/>
  <c r="BD57" i="1" s="1"/>
  <c r="BD55" i="1" s="1"/>
  <c r="BD54" i="1" s="1"/>
  <c r="W33" i="1" s="1"/>
  <c r="F38" i="4"/>
  <c r="BC59" i="1" s="1"/>
  <c r="BC58" i="1" s="1"/>
  <c r="AY58" i="1" s="1"/>
  <c r="T128" i="4"/>
  <c r="T137" i="4"/>
  <c r="P166" i="4"/>
  <c r="P165" i="4" s="1"/>
  <c r="P169" i="4"/>
  <c r="P173" i="4"/>
  <c r="R114" i="6"/>
  <c r="R148" i="6"/>
  <c r="J35" i="2"/>
  <c r="AV56" i="1" s="1"/>
  <c r="AT56" i="1" s="1"/>
  <c r="T165" i="4"/>
  <c r="J95" i="5"/>
  <c r="J65" i="5" s="1"/>
  <c r="BK94" i="5"/>
  <c r="F37" i="2"/>
  <c r="BB56" i="1" s="1"/>
  <c r="F58" i="2"/>
  <c r="F96" i="2"/>
  <c r="F35" i="2"/>
  <c r="AZ56" i="1" s="1"/>
  <c r="BK125" i="2"/>
  <c r="J125" i="2" s="1"/>
  <c r="J67" i="2" s="1"/>
  <c r="R131" i="2"/>
  <c r="R100" i="2" s="1"/>
  <c r="R99" i="2" s="1"/>
  <c r="R147" i="2"/>
  <c r="R146" i="2" s="1"/>
  <c r="R154" i="2"/>
  <c r="R153" i="2" s="1"/>
  <c r="F58" i="3"/>
  <c r="F85" i="3"/>
  <c r="F35" i="3"/>
  <c r="AZ57" i="1" s="1"/>
  <c r="J35" i="3"/>
  <c r="AV57" i="1" s="1"/>
  <c r="AT57" i="1" s="1"/>
  <c r="T91" i="3"/>
  <c r="T90" i="3" s="1"/>
  <c r="T89" i="3" s="1"/>
  <c r="J59" i="4"/>
  <c r="J96" i="4"/>
  <c r="F35" i="4"/>
  <c r="AZ59" i="1" s="1"/>
  <c r="BK101" i="4"/>
  <c r="F39" i="4"/>
  <c r="BD59" i="1" s="1"/>
  <c r="BD58" i="1" s="1"/>
  <c r="J36" i="4"/>
  <c r="AW59" i="1" s="1"/>
  <c r="F36" i="4"/>
  <c r="BA59" i="1" s="1"/>
  <c r="BA58" i="1" s="1"/>
  <c r="AW58" i="1" s="1"/>
  <c r="R120" i="4"/>
  <c r="R100" i="4" s="1"/>
  <c r="R99" i="4" s="1"/>
  <c r="BK128" i="4"/>
  <c r="J128" i="4" s="1"/>
  <c r="J67" i="4" s="1"/>
  <c r="BK137" i="4"/>
  <c r="J137" i="4" s="1"/>
  <c r="J68" i="4" s="1"/>
  <c r="R94" i="5"/>
  <c r="R93" i="5" s="1"/>
  <c r="F37" i="5"/>
  <c r="BB60" i="1" s="1"/>
  <c r="BB58" i="1" s="1"/>
  <c r="AX58" i="1" s="1"/>
  <c r="T129" i="5"/>
  <c r="J35" i="6"/>
  <c r="AV62" i="1" s="1"/>
  <c r="F37" i="6"/>
  <c r="BB62" i="1" s="1"/>
  <c r="E50" i="9"/>
  <c r="E77" i="9"/>
  <c r="T120" i="4"/>
  <c r="T100" i="4" s="1"/>
  <c r="T99" i="4" s="1"/>
  <c r="P128" i="4"/>
  <c r="T144" i="4"/>
  <c r="T150" i="4"/>
  <c r="T97" i="5"/>
  <c r="T94" i="5" s="1"/>
  <c r="T93" i="5" s="1"/>
  <c r="F39" i="5"/>
  <c r="BD60" i="1" s="1"/>
  <c r="P104" i="5"/>
  <c r="P94" i="5" s="1"/>
  <c r="P93" i="5" s="1"/>
  <c r="AU60" i="1" s="1"/>
  <c r="BK101" i="6"/>
  <c r="F38" i="6"/>
  <c r="BC62" i="1" s="1"/>
  <c r="BC61" i="1" s="1"/>
  <c r="AY61" i="1" s="1"/>
  <c r="R133" i="6"/>
  <c r="T148" i="6"/>
  <c r="T99" i="6" s="1"/>
  <c r="BK156" i="6"/>
  <c r="J156" i="6" s="1"/>
  <c r="J77" i="6" s="1"/>
  <c r="BK90" i="7"/>
  <c r="J91" i="7"/>
  <c r="J65" i="7" s="1"/>
  <c r="R90" i="7"/>
  <c r="R89" i="7" s="1"/>
  <c r="F39" i="8"/>
  <c r="BD65" i="1" s="1"/>
  <c r="BD64" i="1" s="1"/>
  <c r="F37" i="8"/>
  <c r="BB65" i="1" s="1"/>
  <c r="BB64" i="1" s="1"/>
  <c r="AX64" i="1" s="1"/>
  <c r="J35" i="9"/>
  <c r="AV66" i="1" s="1"/>
  <c r="F35" i="9"/>
  <c r="AZ66" i="1" s="1"/>
  <c r="P120" i="4"/>
  <c r="P100" i="4" s="1"/>
  <c r="P99" i="4" s="1"/>
  <c r="AU59" i="1" s="1"/>
  <c r="AU58" i="1" s="1"/>
  <c r="R137" i="4"/>
  <c r="P144" i="4"/>
  <c r="P150" i="4"/>
  <c r="P159" i="4"/>
  <c r="P158" i="4" s="1"/>
  <c r="BK169" i="4"/>
  <c r="J169" i="4" s="1"/>
  <c r="J76" i="4" s="1"/>
  <c r="BK173" i="4"/>
  <c r="J173" i="4" s="1"/>
  <c r="J77" i="4" s="1"/>
  <c r="J87" i="5"/>
  <c r="E50" i="6"/>
  <c r="E87" i="6"/>
  <c r="F59" i="6"/>
  <c r="F96" i="6"/>
  <c r="F35" i="6"/>
  <c r="AZ62" i="1" s="1"/>
  <c r="R101" i="6"/>
  <c r="R100" i="6" s="1"/>
  <c r="R99" i="6" s="1"/>
  <c r="F36" i="6"/>
  <c r="BA62" i="1" s="1"/>
  <c r="BA61" i="1" s="1"/>
  <c r="AW61" i="1" s="1"/>
  <c r="J36" i="6"/>
  <c r="AW62" i="1" s="1"/>
  <c r="BK133" i="6"/>
  <c r="J133" i="6" s="1"/>
  <c r="J70" i="6" s="1"/>
  <c r="BK142" i="6"/>
  <c r="P148" i="6"/>
  <c r="P99" i="6" s="1"/>
  <c r="AU62" i="1" s="1"/>
  <c r="AU61" i="1" s="1"/>
  <c r="J83" i="7"/>
  <c r="J56" i="7"/>
  <c r="J58" i="7"/>
  <c r="J85" i="7"/>
  <c r="J35" i="7"/>
  <c r="AV63" i="1" s="1"/>
  <c r="AT63" i="1" s="1"/>
  <c r="F35" i="7"/>
  <c r="AZ63" i="1" s="1"/>
  <c r="T91" i="7"/>
  <c r="T90" i="7" s="1"/>
  <c r="T89" i="7" s="1"/>
  <c r="T101" i="8"/>
  <c r="T100" i="8" s="1"/>
  <c r="P125" i="8"/>
  <c r="T137" i="8"/>
  <c r="BK145" i="8"/>
  <c r="J145" i="8" s="1"/>
  <c r="J72" i="8" s="1"/>
  <c r="J146" i="8"/>
  <c r="J73" i="8" s="1"/>
  <c r="R91" i="9"/>
  <c r="R90" i="9" s="1"/>
  <c r="R89" i="9" s="1"/>
  <c r="F36" i="9"/>
  <c r="BA66" i="1" s="1"/>
  <c r="BA64" i="1" s="1"/>
  <c r="AW64" i="1" s="1"/>
  <c r="J36" i="9"/>
  <c r="AW66" i="1" s="1"/>
  <c r="BK149" i="6"/>
  <c r="P91" i="7"/>
  <c r="P90" i="7" s="1"/>
  <c r="P89" i="7" s="1"/>
  <c r="AU63" i="1" s="1"/>
  <c r="F37" i="7"/>
  <c r="BB63" i="1" s="1"/>
  <c r="BK100" i="8"/>
  <c r="J101" i="8"/>
  <c r="J65" i="8" s="1"/>
  <c r="P119" i="8"/>
  <c r="P100" i="8" s="1"/>
  <c r="P99" i="8" s="1"/>
  <c r="AU65" i="1" s="1"/>
  <c r="AU64" i="1" s="1"/>
  <c r="T131" i="8"/>
  <c r="P146" i="8"/>
  <c r="P145" i="8" s="1"/>
  <c r="T146" i="8"/>
  <c r="T145" i="8" s="1"/>
  <c r="P90" i="9"/>
  <c r="P89" i="9" s="1"/>
  <c r="AU66" i="1" s="1"/>
  <c r="R142" i="6"/>
  <c r="R141" i="6" s="1"/>
  <c r="F58" i="7"/>
  <c r="F86" i="7"/>
  <c r="J58" i="8"/>
  <c r="J95" i="8"/>
  <c r="J35" i="8"/>
  <c r="AV65" i="1" s="1"/>
  <c r="AT65" i="1" s="1"/>
  <c r="F35" i="8"/>
  <c r="AZ65" i="1" s="1"/>
  <c r="AZ64" i="1" s="1"/>
  <c r="AV64" i="1" s="1"/>
  <c r="AT64" i="1" s="1"/>
  <c r="T125" i="8"/>
  <c r="P131" i="8"/>
  <c r="BK152" i="8"/>
  <c r="J152" i="8" s="1"/>
  <c r="J74" i="8" s="1"/>
  <c r="F59" i="9"/>
  <c r="F86" i="9"/>
  <c r="BK91" i="9"/>
  <c r="F38" i="9"/>
  <c r="BC66" i="1" s="1"/>
  <c r="BC64" i="1" s="1"/>
  <c r="AY64" i="1" s="1"/>
  <c r="J56" i="9"/>
  <c r="F58" i="9"/>
  <c r="BK148" i="6" l="1"/>
  <c r="J148" i="6" s="1"/>
  <c r="J74" i="6" s="1"/>
  <c r="J149" i="6"/>
  <c r="J75" i="6" s="1"/>
  <c r="T99" i="8"/>
  <c r="BK100" i="6"/>
  <c r="J101" i="6"/>
  <c r="J65" i="6" s="1"/>
  <c r="BK153" i="2"/>
  <c r="J153" i="2" s="1"/>
  <c r="J74" i="2" s="1"/>
  <c r="AZ55" i="1"/>
  <c r="BK89" i="3"/>
  <c r="J89" i="3" s="1"/>
  <c r="J90" i="3"/>
  <c r="J64" i="3" s="1"/>
  <c r="T99" i="2"/>
  <c r="J100" i="8"/>
  <c r="J64" i="8" s="1"/>
  <c r="BK99" i="8"/>
  <c r="J99" i="8" s="1"/>
  <c r="J100" i="2"/>
  <c r="J64" i="2" s="1"/>
  <c r="AZ61" i="1"/>
  <c r="AV61" i="1" s="1"/>
  <c r="AT61" i="1" s="1"/>
  <c r="BB61" i="1"/>
  <c r="AX61" i="1" s="1"/>
  <c r="J101" i="4"/>
  <c r="J65" i="4" s="1"/>
  <c r="BK100" i="4"/>
  <c r="BK165" i="4"/>
  <c r="J165" i="4" s="1"/>
  <c r="J74" i="4" s="1"/>
  <c r="J147" i="2"/>
  <c r="J73" i="2" s="1"/>
  <c r="BK146" i="2"/>
  <c r="J146" i="2" s="1"/>
  <c r="J72" i="2" s="1"/>
  <c r="BA54" i="1"/>
  <c r="BK141" i="6"/>
  <c r="J141" i="6" s="1"/>
  <c r="J72" i="6" s="1"/>
  <c r="J142" i="6"/>
  <c r="J73" i="6" s="1"/>
  <c r="AT66" i="1"/>
  <c r="BK93" i="5"/>
  <c r="J93" i="5" s="1"/>
  <c r="J94" i="5"/>
  <c r="J64" i="5" s="1"/>
  <c r="BK90" i="9"/>
  <c r="J91" i="9"/>
  <c r="J65" i="9" s="1"/>
  <c r="J90" i="7"/>
  <c r="J64" i="7" s="1"/>
  <c r="BK89" i="7"/>
  <c r="J89" i="7" s="1"/>
  <c r="AT62" i="1"/>
  <c r="AZ58" i="1"/>
  <c r="AV58" i="1" s="1"/>
  <c r="AT58" i="1" s="1"/>
  <c r="BB55" i="1"/>
  <c r="AU54" i="1"/>
  <c r="BC54" i="1"/>
  <c r="J32" i="3" l="1"/>
  <c r="J63" i="3"/>
  <c r="J32" i="7"/>
  <c r="J63" i="7"/>
  <c r="AV55" i="1"/>
  <c r="AT55" i="1" s="1"/>
  <c r="AZ54" i="1"/>
  <c r="W32" i="1"/>
  <c r="AY54" i="1"/>
  <c r="J63" i="8"/>
  <c r="J32" i="8"/>
  <c r="AX55" i="1"/>
  <c r="BB54" i="1"/>
  <c r="J32" i="5"/>
  <c r="J63" i="5"/>
  <c r="W30" i="1"/>
  <c r="AW54" i="1"/>
  <c r="AK30" i="1" s="1"/>
  <c r="BK99" i="4"/>
  <c r="J99" i="4" s="1"/>
  <c r="J100" i="4"/>
  <c r="J64" i="4" s="1"/>
  <c r="BK99" i="2"/>
  <c r="J99" i="2" s="1"/>
  <c r="J90" i="9"/>
  <c r="J64" i="9" s="1"/>
  <c r="BK89" i="9"/>
  <c r="J89" i="9" s="1"/>
  <c r="J100" i="6"/>
  <c r="J64" i="6" s="1"/>
  <c r="BK99" i="6"/>
  <c r="J99" i="6" s="1"/>
  <c r="AX54" i="1" l="1"/>
  <c r="W31" i="1"/>
  <c r="J32" i="6"/>
  <c r="J63" i="6"/>
  <c r="J41" i="8"/>
  <c r="AG65" i="1"/>
  <c r="AV54" i="1"/>
  <c r="W29" i="1"/>
  <c r="J32" i="2"/>
  <c r="J63" i="2"/>
  <c r="AG63" i="1"/>
  <c r="AN63" i="1" s="1"/>
  <c r="J41" i="7"/>
  <c r="J32" i="9"/>
  <c r="J63" i="9"/>
  <c r="J63" i="4"/>
  <c r="J32" i="4"/>
  <c r="AG60" i="1"/>
  <c r="AN60" i="1" s="1"/>
  <c r="J41" i="5"/>
  <c r="AG57" i="1"/>
  <c r="AN57" i="1" s="1"/>
  <c r="J41" i="3"/>
  <c r="J41" i="4" l="1"/>
  <c r="AG59" i="1"/>
  <c r="AK29" i="1"/>
  <c r="AT54" i="1"/>
  <c r="AN65" i="1"/>
  <c r="AG62" i="1"/>
  <c r="J41" i="6"/>
  <c r="AG66" i="1"/>
  <c r="AN66" i="1" s="1"/>
  <c r="J41" i="9"/>
  <c r="AG56" i="1"/>
  <c r="J41" i="2"/>
  <c r="AG55" i="1" l="1"/>
  <c r="AN56" i="1"/>
  <c r="AG58" i="1"/>
  <c r="AN58" i="1" s="1"/>
  <c r="AN59" i="1"/>
  <c r="AN62" i="1"/>
  <c r="AG61" i="1"/>
  <c r="AN61" i="1" s="1"/>
  <c r="AG64" i="1"/>
  <c r="AN64" i="1" s="1"/>
  <c r="AG54" i="1" l="1"/>
  <c r="AN55" i="1"/>
  <c r="AN54" i="1" l="1"/>
  <c r="AK26" i="1"/>
  <c r="AK35" i="1" s="1"/>
</calcChain>
</file>

<file path=xl/sharedStrings.xml><?xml version="1.0" encoding="utf-8"?>
<sst xmlns="http://schemas.openxmlformats.org/spreadsheetml/2006/main" count="6102" uniqueCount="528">
  <si>
    <t>Export Komplet</t>
  </si>
  <si>
    <t/>
  </si>
  <si>
    <t>2.0</t>
  </si>
  <si>
    <t>False</t>
  </si>
  <si>
    <t>{bfdacc35-1c3a-4b3a-963a-74ed18961b7f}</t>
  </si>
  <si>
    <t>&gt;&gt;  skryté sloupce  &lt;&lt;</t>
  </si>
  <si>
    <t>0,01</t>
  </si>
  <si>
    <t>21</t>
  </si>
  <si>
    <t>15</t>
  </si>
  <si>
    <t>REKAPITULACE STAVBY</t>
  </si>
  <si>
    <t>v ---  níže se nacházejí doplnkové a pomocné údaje k sestavám  --- v</t>
  </si>
  <si>
    <t>Návod na vyplnění</t>
  </si>
  <si>
    <t>0,001</t>
  </si>
  <si>
    <t>Kód:</t>
  </si>
  <si>
    <t>2019_I3</t>
  </si>
  <si>
    <t>Měnit lze pouze buňky se žlutým podbarvením!_x000D_
_x000D_
1) na prvním listu Rekapitulace stavby vyplňte v sestavě_x000D_
_x000D_
    a) Souhrnný list_x000D_
       - údaje o Zhotoviteli_x000D_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Zhotoviteli, pokud se liší od údajů o Zhotoviteli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</si>
  <si>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</si>
  <si>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Oprava propustků v km 24,666, 25,142, 25,589 a 25,786 na trati Vsetín - Velké Karlovice</t>
  </si>
  <si>
    <t>KSO:</t>
  </si>
  <si>
    <t>CC-CZ:</t>
  </si>
  <si>
    <t>Místo:</t>
  </si>
  <si>
    <t xml:space="preserve"> </t>
  </si>
  <si>
    <t>Datum:</t>
  </si>
  <si>
    <t>3. 4. 2019</t>
  </si>
  <si>
    <t>Zadavatel:</t>
  </si>
  <si>
    <t>IČ:</t>
  </si>
  <si>
    <t>DIČ:</t>
  </si>
  <si>
    <t>Uchazeč:</t>
  </si>
  <si>
    <t>Vyplň údaj</t>
  </si>
  <si>
    <t>Projektant:</t>
  </si>
  <si>
    <t>True</t>
  </si>
  <si>
    <t>Zpracovatel: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</si>
  <si>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</si>
  <si>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</si>
  <si>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</si>
  <si>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</si>
  <si>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</si>
  <si>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</si>
  <si>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</si>
  <si>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</si>
  <si>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</si>
  <si>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</si>
  <si>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</si>
  <si>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</si>
  <si>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</si>
  <si>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</si>
  <si>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</si>
  <si>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</si>
  <si>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</si>
  <si>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</si>
  <si>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</si>
  <si>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</si>
  <si>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</si>
  <si>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</si>
  <si>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</si>
  <si>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</si>
  <si>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</si>
  <si>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</si>
  <si>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</si>
  <si>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</si>
  <si>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</si>
  <si>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</si>
  <si>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</si>
  <si>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</si>
  <si>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</si>
  <si>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</si>
  <si>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</si>
  <si>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</si>
  <si>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###NOIMPORT###</t>
  </si>
  <si>
    <t>IMPORT</t>
  </si>
  <si>
    <t>{00000000-0000-0000-0000-000000000000}</t>
  </si>
  <si>
    <t>SO 01</t>
  </si>
  <si>
    <t>Propustek v km 24,666</t>
  </si>
  <si>
    <t>ING</t>
  </si>
  <si>
    <t>1</t>
  </si>
  <si>
    <t>{bd01eb42-08c0-4db0-939c-0b41f0118166}</t>
  </si>
  <si>
    <t>2</t>
  </si>
  <si>
    <t>/</t>
  </si>
  <si>
    <t>SO 01.1</t>
  </si>
  <si>
    <t>Oprava propustku - km 24,666</t>
  </si>
  <si>
    <t>Soupis</t>
  </si>
  <si>
    <t>{b2203765-45e8-44e8-aad3-8488aecb4f7e}</t>
  </si>
  <si>
    <t>SO 01.2</t>
  </si>
  <si>
    <t>Železniční svršek - km 24,666</t>
  </si>
  <si>
    <t>{284f8085-8b09-475b-a92b-7c6dfe53a080}</t>
  </si>
  <si>
    <t>SO 02</t>
  </si>
  <si>
    <t>Propustek v km 25,142</t>
  </si>
  <si>
    <t>STA</t>
  </si>
  <si>
    <t>{b870d365-f5cf-4870-b20e-b6cdb2872fd6}</t>
  </si>
  <si>
    <t>SO 02.1</t>
  </si>
  <si>
    <t>Oprava propustku - km 25,142</t>
  </si>
  <si>
    <t>{5b66d2bc-cc60-4d28-b5cb-d9703ef7334e}</t>
  </si>
  <si>
    <t>SO 02.2</t>
  </si>
  <si>
    <t>Železniční svršek - km 25,142</t>
  </si>
  <si>
    <t>{0bfba506-54f3-4c50-b1f4-f8bf2450ca96}</t>
  </si>
  <si>
    <t>SO 03</t>
  </si>
  <si>
    <t>Propustek v km 25,589</t>
  </si>
  <si>
    <t>{4048e4b8-f8f5-4032-9c1e-eefce15029c3}</t>
  </si>
  <si>
    <t>SO 03.1</t>
  </si>
  <si>
    <t>Oprava propustku - km 25,589</t>
  </si>
  <si>
    <t>{21aa6e05-871f-4fb4-9dc7-1295e9e55ffd}</t>
  </si>
  <si>
    <t>SO 03.2</t>
  </si>
  <si>
    <t>Železniční svršek - km 25,589</t>
  </si>
  <si>
    <t>{fd9a17fc-df73-48a2-a86f-2d856b45fc19}</t>
  </si>
  <si>
    <t>SO 04</t>
  </si>
  <si>
    <t>Propustek v km 25,786</t>
  </si>
  <si>
    <t>{8071f663-201a-43b1-a653-d8ffc4885e2b}</t>
  </si>
  <si>
    <t>SO 04.1</t>
  </si>
  <si>
    <t>Oprava propustku - km 25,786</t>
  </si>
  <si>
    <t>{f3aca2a1-d40d-4b55-b152-7b0fe2b51f50}</t>
  </si>
  <si>
    <t>SO 04.2</t>
  </si>
  <si>
    <t>Železniční svršek - km 25,786</t>
  </si>
  <si>
    <t>{0886fe5c-84c1-4732-9303-fa099ab41688}</t>
  </si>
  <si>
    <t>KRYCÍ LIST SOUPISU PRACÍ</t>
  </si>
  <si>
    <t>Objekt:</t>
  </si>
  <si>
    <t>SO 01 - Propustek v km 24,666</t>
  </si>
  <si>
    <t>Soupis:</t>
  </si>
  <si>
    <t>SO 01.1 - Oprava propustku - km 24,666</t>
  </si>
  <si>
    <t>REKAPITULACE ČLENĚNÍ SOUPISU PRACÍ</t>
  </si>
  <si>
    <t>Kód dílu - Popis</t>
  </si>
  <si>
    <t>Cena celkem [CZK]</t>
  </si>
  <si>
    <t>Náklady ze soupisu prací</t>
  </si>
  <si>
    <t>-1</t>
  </si>
  <si>
    <t>HSV - Práce a dodávky HSV</t>
  </si>
  <si>
    <t xml:space="preserve">    1 - Zemní práce</t>
  </si>
  <si>
    <t xml:space="preserve">    2 - Zakládání</t>
  </si>
  <si>
    <t xml:space="preserve">    4 - Vodorovné konstrukce</t>
  </si>
  <si>
    <t xml:space="preserve">    8 - Trubní vedení</t>
  </si>
  <si>
    <t xml:space="preserve">    9 - Ostatní konstrukce a práce-bourání</t>
  </si>
  <si>
    <t xml:space="preserve">    997 - Přesun sutě</t>
  </si>
  <si>
    <t xml:space="preserve">    998 - Přesun hmot</t>
  </si>
  <si>
    <t>PSV - Práce a dodávky PSV</t>
  </si>
  <si>
    <t xml:space="preserve">    711 - Izolace proti vodě, vlhkosti a plynům</t>
  </si>
  <si>
    <t>VRN - Vedlejší rozpočtové náklady</t>
  </si>
  <si>
    <t xml:space="preserve">    VRN1 - Průzkumné, geodetické a projektové práce</t>
  </si>
  <si>
    <t xml:space="preserve">    VRN3 - Zařízení staveniště</t>
  </si>
  <si>
    <t xml:space="preserve">    VRN9 - Ostatní náklady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</si>
  <si>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</si>
  <si>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</si>
  <si>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</si>
  <si>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</si>
  <si>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</si>
  <si>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</si>
  <si>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</si>
  <si>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</si>
  <si>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</si>
  <si>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</si>
  <si>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</si>
  <si>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</si>
  <si>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</si>
  <si>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</si>
  <si>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</si>
  <si>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</si>
  <si>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Zemní práce</t>
  </si>
  <si>
    <t>K</t>
  </si>
  <si>
    <t>113105113</t>
  </si>
  <si>
    <t>Rozebrání dlažeb z lomového kamene kladených na MC vyspárované MC</t>
  </si>
  <si>
    <t>m2</t>
  </si>
  <si>
    <t>4</t>
  </si>
  <si>
    <t>115101202</t>
  </si>
  <si>
    <t>Čerpání vody na dopravní výšku do 10 m průměrný přítok do 1000 l/min</t>
  </si>
  <si>
    <t>hod</t>
  </si>
  <si>
    <t>3</t>
  </si>
  <si>
    <t>121101101</t>
  </si>
  <si>
    <t>Sejmutí ornice s přemístěním na vzdálenost do 50 m</t>
  </si>
  <si>
    <t>m3</t>
  </si>
  <si>
    <t>6</t>
  </si>
  <si>
    <t>131201102</t>
  </si>
  <si>
    <t>Hloubení jam nezapažených v hornině tř. 3 objemu do 1000 m3</t>
  </si>
  <si>
    <t>8</t>
  </si>
  <si>
    <t>5</t>
  </si>
  <si>
    <t>131201109</t>
  </si>
  <si>
    <t>Příplatek za lepivost u hloubení jam nezapažených v hornině tř. 3</t>
  </si>
  <si>
    <t>10</t>
  </si>
  <si>
    <t>132201101</t>
  </si>
  <si>
    <t>Hloubení rýh š do 600 mm v hornině tř. 3 objemu do 100 m3</t>
  </si>
  <si>
    <t>12</t>
  </si>
  <si>
    <t>7</t>
  </si>
  <si>
    <t>132201109</t>
  </si>
  <si>
    <t>Příplatek za lepivost k hloubení rýh š do 600 mm v hornině tř. 3</t>
  </si>
  <si>
    <t>14</t>
  </si>
  <si>
    <t>162701105</t>
  </si>
  <si>
    <t>Vodorovné přemístění do 10000 m výkopku/sypaniny z horniny tř. 1 až 4</t>
  </si>
  <si>
    <t>16</t>
  </si>
  <si>
    <t>9</t>
  </si>
  <si>
    <t>162701109</t>
  </si>
  <si>
    <t>Příplatek k vodorovnému přemístění výkopku/sypaniny z horniny tř. 1 až 4 ZKD 1000 m přes 10000 m</t>
  </si>
  <si>
    <t>18</t>
  </si>
  <si>
    <t>167101102</t>
  </si>
  <si>
    <t>Nakládání výkopku z hornin tř. 1 až 4 přes 100 m3</t>
  </si>
  <si>
    <t>20</t>
  </si>
  <si>
    <t>11</t>
  </si>
  <si>
    <t>171101101</t>
  </si>
  <si>
    <t>Uložení sypaniny z hornin soudržných do násypů zhutněných na 95 % PS</t>
  </si>
  <si>
    <t>22</t>
  </si>
  <si>
    <t>171201201</t>
  </si>
  <si>
    <t>Uložení sypaniny na skládky</t>
  </si>
  <si>
    <t>24</t>
  </si>
  <si>
    <t>13</t>
  </si>
  <si>
    <t>171201211</t>
  </si>
  <si>
    <t>Poplatek za uložení odpadu ze sypaniny na skládce (skládkovné)</t>
  </si>
  <si>
    <t>t</t>
  </si>
  <si>
    <t>26</t>
  </si>
  <si>
    <t>174101101</t>
  </si>
  <si>
    <t>Zásyp jam, šachet rýh nebo kolem objektů sypaninou se zhutněním</t>
  </si>
  <si>
    <t>28</t>
  </si>
  <si>
    <t>181301105</t>
  </si>
  <si>
    <t>Rozprostření ornice tl vrstvy do 300 mm pl do 500 m2 v rovině nebo ve svahu do 1:5</t>
  </si>
  <si>
    <t>30</t>
  </si>
  <si>
    <t>181411121</t>
  </si>
  <si>
    <t>Založení lučního trávníku výsevem plochy do 1000 m2 v rovině a ve svahu do 1:5</t>
  </si>
  <si>
    <t>32</t>
  </si>
  <si>
    <t>17</t>
  </si>
  <si>
    <t>M</t>
  </si>
  <si>
    <t>005724740</t>
  </si>
  <si>
    <t>osivo směs travní krajinná - svahová</t>
  </si>
  <si>
    <t>kg</t>
  </si>
  <si>
    <t>34</t>
  </si>
  <si>
    <t>Zakládání</t>
  </si>
  <si>
    <t>273321118</t>
  </si>
  <si>
    <t>Základové desky ze ŽB C 30/37</t>
  </si>
  <si>
    <t>36</t>
  </si>
  <si>
    <t>19</t>
  </si>
  <si>
    <t>273354111</t>
  </si>
  <si>
    <t>Bednění základových desek - zřízení</t>
  </si>
  <si>
    <t>38</t>
  </si>
  <si>
    <t>273354211</t>
  </si>
  <si>
    <t>Bednění základových desek - odstranění</t>
  </si>
  <si>
    <t>40</t>
  </si>
  <si>
    <t>273361116</t>
  </si>
  <si>
    <t>Výztuž základových desek z betonářské oceli 10 505</t>
  </si>
  <si>
    <t>42</t>
  </si>
  <si>
    <t>273361413-R</t>
  </si>
  <si>
    <t>Výztuž základových desek ze svařovaných sítí do 8 kg/m2</t>
  </si>
  <si>
    <t>44</t>
  </si>
  <si>
    <t>Vodorovné konstrukce</t>
  </si>
  <si>
    <t>23</t>
  </si>
  <si>
    <t>451315110-R</t>
  </si>
  <si>
    <t>Podkladní nebo vyrovnávací vrstva z betonu C25/30 tl 150 mm</t>
  </si>
  <si>
    <t>46</t>
  </si>
  <si>
    <t>452318510</t>
  </si>
  <si>
    <t>Zajišťovací práh z betonu prostého</t>
  </si>
  <si>
    <t>48</t>
  </si>
  <si>
    <t>25</t>
  </si>
  <si>
    <t>465511523</t>
  </si>
  <si>
    <t>Dlažba z lomového kamene do malty s vyplněním spár maltou a vyspárováním plocha nad 20 m2 tl 300 mm</t>
  </si>
  <si>
    <t>50</t>
  </si>
  <si>
    <t>Trubní vedení</t>
  </si>
  <si>
    <t>894812438</t>
  </si>
  <si>
    <t>Revizní a čistící šachta z PP DN 1000 šachtová skruž světlé hloubky 1000 mm</t>
  </si>
  <si>
    <t>kus</t>
  </si>
  <si>
    <t>52</t>
  </si>
  <si>
    <t>Ostatní konstrukce a práce-bourání</t>
  </si>
  <si>
    <t>27</t>
  </si>
  <si>
    <t>919521017</t>
  </si>
  <si>
    <t>Zřízení propustků z trub betonových DN 800</t>
  </si>
  <si>
    <t>m</t>
  </si>
  <si>
    <t>54</t>
  </si>
  <si>
    <t>592211460-R</t>
  </si>
  <si>
    <t>trouba železobetonová patková DN 800</t>
  </si>
  <si>
    <t>56</t>
  </si>
  <si>
    <t>29</t>
  </si>
  <si>
    <t>592211461-R</t>
  </si>
  <si>
    <t>trouba šikmá vtoková/výtoková železobetonová patková DN 800</t>
  </si>
  <si>
    <t>58</t>
  </si>
  <si>
    <t>961044111</t>
  </si>
  <si>
    <t>Bourání základů z betonu prostého</t>
  </si>
  <si>
    <t>60</t>
  </si>
  <si>
    <t>31</t>
  </si>
  <si>
    <t>966008113</t>
  </si>
  <si>
    <t>Bourání trubního propustku do DN 800</t>
  </si>
  <si>
    <t>62</t>
  </si>
  <si>
    <t>976044311</t>
  </si>
  <si>
    <t>Vybourání betonových nebo ŽB obrub šachet průřezu přes 0,03 m2</t>
  </si>
  <si>
    <t>64</t>
  </si>
  <si>
    <t>997</t>
  </si>
  <si>
    <t>Přesun sutě</t>
  </si>
  <si>
    <t>33</t>
  </si>
  <si>
    <t>997221571</t>
  </si>
  <si>
    <t>Vodorovná doprava vybouraných hmot do 1 km</t>
  </si>
  <si>
    <t>66</t>
  </si>
  <si>
    <t>997221579</t>
  </si>
  <si>
    <t>Příplatek ZKD 1 km u vodorovné dopravy vybouraných hmot</t>
  </si>
  <si>
    <t>68</t>
  </si>
  <si>
    <t>35</t>
  </si>
  <si>
    <t>997221612</t>
  </si>
  <si>
    <t>Nakládání vybouraných hmot na dopravní prostředky pro vodorovnou dopravu</t>
  </si>
  <si>
    <t>70</t>
  </si>
  <si>
    <t>997221815</t>
  </si>
  <si>
    <t>Poplatek za uložení betonového odpadu na skládce (skládkovné)</t>
  </si>
  <si>
    <t>72</t>
  </si>
  <si>
    <t>37</t>
  </si>
  <si>
    <t>997221855</t>
  </si>
  <si>
    <t>Poplatek za uložení odpadu z kameniva na skládce (skládkovné)</t>
  </si>
  <si>
    <t>74</t>
  </si>
  <si>
    <t>998</t>
  </si>
  <si>
    <t>Přesun hmot</t>
  </si>
  <si>
    <t>998241011</t>
  </si>
  <si>
    <t>Přesun hmot pro železniční spodek drah kolejových o sklonu 0,8 %</t>
  </si>
  <si>
    <t>76</t>
  </si>
  <si>
    <t>PSV</t>
  </si>
  <si>
    <t>Práce a dodávky PSV</t>
  </si>
  <si>
    <t>711</t>
  </si>
  <si>
    <t>Izolace proti vodě, vlhkosti a plynům</t>
  </si>
  <si>
    <t>39</t>
  </si>
  <si>
    <t>711511101</t>
  </si>
  <si>
    <t>Provedení hydroizolace potrubí za studena penetračním nátěrem</t>
  </si>
  <si>
    <t>78</t>
  </si>
  <si>
    <t>111631500</t>
  </si>
  <si>
    <t>lak asfaltový ALP/9 bal 9 kg</t>
  </si>
  <si>
    <t>80</t>
  </si>
  <si>
    <t>41</t>
  </si>
  <si>
    <t>711521131</t>
  </si>
  <si>
    <t>Provedení hydroizolace potrubí za horka asfaltovým nátěrem</t>
  </si>
  <si>
    <t>82</t>
  </si>
  <si>
    <t>111613460</t>
  </si>
  <si>
    <t>asfalt stavebně-izolační, AOSI 85/25 B2 bal. 190 kg</t>
  </si>
  <si>
    <t>84</t>
  </si>
  <si>
    <t>43</t>
  </si>
  <si>
    <t>998711101</t>
  </si>
  <si>
    <t>Přesun hmot tonážní pro izolace proti vodě, vlhkosti a plynům v objektech výšky do 6 m</t>
  </si>
  <si>
    <t>86</t>
  </si>
  <si>
    <t>VRN</t>
  </si>
  <si>
    <t>Vedlejší rozpočtové náklady</t>
  </si>
  <si>
    <t>VRN1</t>
  </si>
  <si>
    <t>Průzkumné, geodetické a projektové práce</t>
  </si>
  <si>
    <t>012103000</t>
  </si>
  <si>
    <t>Geodetické práce před výstavbou</t>
  </si>
  <si>
    <t>Kč</t>
  </si>
  <si>
    <t>88</t>
  </si>
  <si>
    <t>013002000</t>
  </si>
  <si>
    <t>Projektové práce</t>
  </si>
  <si>
    <t>…</t>
  </si>
  <si>
    <t>CS ÚRS 2019 01</t>
  </si>
  <si>
    <t>1024</t>
  </si>
  <si>
    <t>1625691047</t>
  </si>
  <si>
    <t>VRN3</t>
  </si>
  <si>
    <t>Zařízení staveniště</t>
  </si>
  <si>
    <t>45</t>
  </si>
  <si>
    <t>030001000</t>
  </si>
  <si>
    <t>90</t>
  </si>
  <si>
    <t>039002000</t>
  </si>
  <si>
    <t>Zrušení zařízení staveniště</t>
  </si>
  <si>
    <t>92</t>
  </si>
  <si>
    <t>47</t>
  </si>
  <si>
    <t>039203000</t>
  </si>
  <si>
    <t>Úprava terénu po zrušení zařízení staveniště</t>
  </si>
  <si>
    <t>94</t>
  </si>
  <si>
    <t>VRN9</t>
  </si>
  <si>
    <t>Ostatní náklady</t>
  </si>
  <si>
    <t>51</t>
  </si>
  <si>
    <t>091003001-R.1</t>
  </si>
  <si>
    <t>Přístupové komunikace</t>
  </si>
  <si>
    <t>96</t>
  </si>
  <si>
    <t>49</t>
  </si>
  <si>
    <t>091003002-R</t>
  </si>
  <si>
    <t>Poplatek za zvláštní užívání komunikace vč. PD přechodného značení a povolení</t>
  </si>
  <si>
    <t>98</t>
  </si>
  <si>
    <t>091003003-R</t>
  </si>
  <si>
    <t>Provizorní vyvěšení sdělovacích kabelů</t>
  </si>
  <si>
    <t>100</t>
  </si>
  <si>
    <t>SO 01.2 - Železniční svršek - km 24,666</t>
  </si>
  <si>
    <t xml:space="preserve">    5 - Komunikace</t>
  </si>
  <si>
    <t>Komunikace</t>
  </si>
  <si>
    <t>5905035120</t>
  </si>
  <si>
    <t>Výměna KL malou těžící mechanizací včetně lavičky (pod ložnou plochou pražce) zapuštěného</t>
  </si>
  <si>
    <t>5955101000</t>
  </si>
  <si>
    <t>Kamenivo nové frakce 31,5/63 třídy BI</t>
  </si>
  <si>
    <t>5905105030</t>
  </si>
  <si>
    <t>Doplnění KL kamenivem souvisle v koleji</t>
  </si>
  <si>
    <t>5906130380</t>
  </si>
  <si>
    <t>Montáž kolejového roštu v ose koleje pražce betonové vystrojené tv. S49 rozdělení "c"</t>
  </si>
  <si>
    <t>km</t>
  </si>
  <si>
    <t>5906140235</t>
  </si>
  <si>
    <t>Demontáž kolejového roštu koleje v ose koleje pražce betonové tv. T rozdělení "c"</t>
  </si>
  <si>
    <t>Sborník UOŽI 01 2019</t>
  </si>
  <si>
    <t>-769200953</t>
  </si>
  <si>
    <t>5907050020</t>
  </si>
  <si>
    <t>Dělení kolejnic řezáním nebo rozbroušením tv. S49</t>
  </si>
  <si>
    <t>5909025020</t>
  </si>
  <si>
    <t>Úprava směrového a výškového uspořádání koleje na krátkých úsecích pražce betonové</t>
  </si>
  <si>
    <t>5910020130</t>
  </si>
  <si>
    <t>Svařování kolejnic termitem standardní spára, plný předehřev svar jednotlivý tv. S49</t>
  </si>
  <si>
    <t>svar</t>
  </si>
  <si>
    <t>5910035030</t>
  </si>
  <si>
    <t>Dosažení dovolené upínací teploty v BK prodloužením kolejnicového pásu v koleji tv. S49</t>
  </si>
  <si>
    <t>5910040310</t>
  </si>
  <si>
    <t>Umožnění volné dilatace kolejnic demontáž upevňovadel s osazením kluzných podložek rozdělení pražců "c"</t>
  </si>
  <si>
    <t>5910040410</t>
  </si>
  <si>
    <t>Umožnění volné dilatace kolejnic montáž upevňovadel s odstraněním kluzných podložek rozdělení pražců "c"</t>
  </si>
  <si>
    <t>5910055110</t>
  </si>
  <si>
    <t>Oprava profilu hlavy kolejnice broušením souvisle ručně do 2 mm</t>
  </si>
  <si>
    <t>5999005010</t>
  </si>
  <si>
    <t>Třídění vyzískaných hmot spojovacích a upevňovacích součástí</t>
  </si>
  <si>
    <t>5999005020</t>
  </si>
  <si>
    <t>Třídění vyzískaných hmot pražců a kolejnicových podpor</t>
  </si>
  <si>
    <t>5999005030</t>
  </si>
  <si>
    <t>Třídění vyzískaných hmot kolejnic</t>
  </si>
  <si>
    <t>997241531</t>
  </si>
  <si>
    <t>Vodorovné přemístění suti do 7 km</t>
  </si>
  <si>
    <t>997241539</t>
  </si>
  <si>
    <t>Vodorovné přemístění suti ZKD 1 km</t>
  </si>
  <si>
    <t>998242011</t>
  </si>
  <si>
    <t>Přesun hmot pro železniční svršek drah kolejových o sklonu 0,8 %</t>
  </si>
  <si>
    <t>SO 02 - Propustek v km 25,142</t>
  </si>
  <si>
    <t>SO 02.1 - Oprava propustku - km 25,142</t>
  </si>
  <si>
    <t xml:space="preserve">    3 - Svislé a kompletní konstrukce</t>
  </si>
  <si>
    <t>115001105</t>
  </si>
  <si>
    <t>Převedení vody potrubím DN do 600</t>
  </si>
  <si>
    <t>122201101</t>
  </si>
  <si>
    <t>Odkopávky a prokopávky nezapažené v hornině tř. 3 objem do 100 m3</t>
  </si>
  <si>
    <t>122201109</t>
  </si>
  <si>
    <t>Příplatek za lepivost u odkopávek v hornině tř. 1 až 3</t>
  </si>
  <si>
    <t>171103101</t>
  </si>
  <si>
    <t>Zemní hrázky melioračních kanálů z horniny tř. 1 až 4</t>
  </si>
  <si>
    <t>181301103</t>
  </si>
  <si>
    <t>Rozprostření ornice tl vrstvy do 200 mm pl do 500 m2 v rovině nebo ve svahu do 1:5</t>
  </si>
  <si>
    <t>274321118</t>
  </si>
  <si>
    <t>Základové pasy, prahy, věnce a ostruhy ze ŽB C 30/37</t>
  </si>
  <si>
    <t>274354111</t>
  </si>
  <si>
    <t>Bednění základových pasů - zřízení</t>
  </si>
  <si>
    <t>274354211</t>
  </si>
  <si>
    <t>Bednění základových pasů - odstranění</t>
  </si>
  <si>
    <t>Svislé a kompletní konstrukce</t>
  </si>
  <si>
    <t>317321118</t>
  </si>
  <si>
    <t>Mostní římsy ze ŽB C 30/37</t>
  </si>
  <si>
    <t>317353121</t>
  </si>
  <si>
    <t>Bednění mostních říms všech tvarů - zřízení</t>
  </si>
  <si>
    <t>317353221</t>
  </si>
  <si>
    <t>Bednění mostních říms všech tvarů - odstranění</t>
  </si>
  <si>
    <t>317361116</t>
  </si>
  <si>
    <t>Výztuž mostních říms z betonářské oceli 10 505</t>
  </si>
  <si>
    <t>334213000-R</t>
  </si>
  <si>
    <t>Přezdění zdi nadzákladové pilířů, opěr, křídel z lomového kamene</t>
  </si>
  <si>
    <t>334323118</t>
  </si>
  <si>
    <t>Mostní opěry a úložné prahy ze ŽB C 30/37</t>
  </si>
  <si>
    <t>334351112</t>
  </si>
  <si>
    <t>Bednění systémové mostních opěr a úložných prahů z překližek pro ŽB - zřízení</t>
  </si>
  <si>
    <t>334351211</t>
  </si>
  <si>
    <t>Bednění systémové mostních opěr a úložných prahů z překližek - odstranění</t>
  </si>
  <si>
    <t>417353300-R</t>
  </si>
  <si>
    <t>Vložení matrice do betonu kamenné dlažby</t>
  </si>
  <si>
    <t>462451114</t>
  </si>
  <si>
    <t>Prolití kamenného záhozu maltou MC 25</t>
  </si>
  <si>
    <t>462511270</t>
  </si>
  <si>
    <t>Zához z lomového kamene bez proštěrkování z terénu hmotnost do 200 kg</t>
  </si>
  <si>
    <t>462519002</t>
  </si>
  <si>
    <t>Příplatek za urovnání ploch záhozu z lomového kamene hmotnost do 200 kg</t>
  </si>
  <si>
    <t>919521019</t>
  </si>
  <si>
    <t>Zřízení propustků z trub betonových DN 1000</t>
  </si>
  <si>
    <t>592211480-R</t>
  </si>
  <si>
    <t>trouba železobetonová patková DN 1000</t>
  </si>
  <si>
    <t>962021112</t>
  </si>
  <si>
    <t>Bourání mostních zdí a pilířů z kamene</t>
  </si>
  <si>
    <t>102</t>
  </si>
  <si>
    <t>104</t>
  </si>
  <si>
    <t>53</t>
  </si>
  <si>
    <t>106</t>
  </si>
  <si>
    <t>108</t>
  </si>
  <si>
    <t>55</t>
  </si>
  <si>
    <t>110</t>
  </si>
  <si>
    <t>112</t>
  </si>
  <si>
    <t>63</t>
  </si>
  <si>
    <t>768533890</t>
  </si>
  <si>
    <t>57</t>
  </si>
  <si>
    <t>114</t>
  </si>
  <si>
    <t>116</t>
  </si>
  <si>
    <t>59</t>
  </si>
  <si>
    <t>118</t>
  </si>
  <si>
    <t>091003001-R</t>
  </si>
  <si>
    <t>120</t>
  </si>
  <si>
    <t>61</t>
  </si>
  <si>
    <t>122</t>
  </si>
  <si>
    <t>124</t>
  </si>
  <si>
    <t>SO 02.2 - Železniční svršek - km 25,142</t>
  </si>
  <si>
    <t>171101121</t>
  </si>
  <si>
    <t>Uložení sypaniny z hornin nesoudržných kamenitých do násypů zhutněných</t>
  </si>
  <si>
    <t>334323218</t>
  </si>
  <si>
    <t>Mostní křídla a závěrné zídky ze ŽB C 30/37</t>
  </si>
  <si>
    <t>334352111</t>
  </si>
  <si>
    <t>Bednění mostních křídel a závěrných zídek ze systémového bednění s výplní z překližek - zřízení</t>
  </si>
  <si>
    <t>334352211</t>
  </si>
  <si>
    <t>Bednění mostních křídel a závěrných zídek ze systémového bednění s výplní z překližek - odstranění</t>
  </si>
  <si>
    <t>334361226</t>
  </si>
  <si>
    <t>Výztuž křídel, závěrných zdí z betonářské oceli 10 505</t>
  </si>
  <si>
    <t>451315115</t>
  </si>
  <si>
    <t>Podkladní nebo výplňová vrstva z betonu C 16/20 tl do 100 mm</t>
  </si>
  <si>
    <t>-1780561082</t>
  </si>
  <si>
    <t>5913070010</t>
  </si>
  <si>
    <t>Demontáž betonové přejezdové konstrukce v koleji v celé šíři</t>
  </si>
  <si>
    <t>5913100000-R</t>
  </si>
  <si>
    <t>Doplňkové díly zádlažbové přejezdové konstrukce v koleji z opěrných hranolů D+M komplet</t>
  </si>
  <si>
    <t>5913110010</t>
  </si>
  <si>
    <t>Montáž zádlažbové přejezdové konstrukce v koleji v celé šíři</t>
  </si>
  <si>
    <t>5963107015</t>
  </si>
  <si>
    <t>Přejezd zádlažbový prefabrikát pro zádlažbu kolejí LP-A</t>
  </si>
  <si>
    <t>5963107020</t>
  </si>
  <si>
    <t>Přejezd zádlažbový prefabrikát pro zádlažbu kolejí LP-B</t>
  </si>
  <si>
    <t>5913200000-R</t>
  </si>
  <si>
    <t>Doplňkové díly zádlažbové přejezdové konstrukce v koleji z pryžových hadic D+M komplet</t>
  </si>
  <si>
    <t>922111111</t>
  </si>
  <si>
    <t>Pražcové podloží separační vrstva z geotextilie</t>
  </si>
  <si>
    <t>922111411</t>
  </si>
  <si>
    <t>Pražcové podloží podkladní vrstva ze štěrkopísku</t>
  </si>
  <si>
    <t>997221825</t>
  </si>
  <si>
    <t>Poplatek za uložení železobetonového odpadu na skládce (skládkovné)</t>
  </si>
  <si>
    <t>997241511</t>
  </si>
  <si>
    <t>Vodorovné přemístění vybouraných hmot do 7 km</t>
  </si>
  <si>
    <t>997241519</t>
  </si>
  <si>
    <t>Příplatek ZKD 1 km u vodorovného přemístění vybouraných hmot</t>
  </si>
  <si>
    <t>SO 03 - Propustek v km 25,589</t>
  </si>
  <si>
    <t>SO 03.1 - Oprava propustku - km 25,589</t>
  </si>
  <si>
    <t>451315190-R</t>
  </si>
  <si>
    <t>Podkladní nebo vyrovnávací vrstva z betonu C25/30</t>
  </si>
  <si>
    <t>728754783</t>
  </si>
  <si>
    <t>SO 03.2 - Železniční svršek - km 25,589</t>
  </si>
  <si>
    <t>5905085040</t>
  </si>
  <si>
    <t>Souvislé čištění KL koleje pražce betonové rozdělení "c"</t>
  </si>
  <si>
    <t>5906140250</t>
  </si>
  <si>
    <t>Demontáž kolejového roštu koleje v ose koleje pražce ocelové válcované tv. T nebo A válcované rozdělení "c"</t>
  </si>
  <si>
    <t>1049406634</t>
  </si>
  <si>
    <t>SO 04 - Propustek v km 25,786</t>
  </si>
  <si>
    <t>SO 04.1 - Oprava propustku - km 25,786</t>
  </si>
  <si>
    <t>451315114</t>
  </si>
  <si>
    <t>Podkladní nebo výplňová vrstva z betonu C 12/15 tl do 100 mm</t>
  </si>
  <si>
    <t>-2087085045</t>
  </si>
  <si>
    <t>SO 04.2 - Železniční svršek - km 25,786</t>
  </si>
  <si>
    <t>-1533098108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</si>
</sst>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%"/>
    <numFmt numFmtId="165" formatCode="dd\.mm\.yyyy"/>
    <numFmt numFmtId="166" formatCode="#,##0.00000"/>
    <numFmt numFmtId="167" formatCode="#,##0.000"/>
  </numFmts>
  <fonts count="32" x14ac:knownFonts="1">
    <font>
      <sz val="8"/>
      <name val="Arial CE"/>
      <family val="2"/>
    </font>
    <font>
      <sz val="8"/>
      <color rgb="FF969696"/>
      <name val="Arial CE"/>
      <family val="2"/>
      <charset val="238"/>
    </font>
    <font>
      <b/>
      <sz val="11"/>
      <name val="Arial CE"/>
      <family val="2"/>
      <charset val="238"/>
    </font>
    <font>
      <b/>
      <sz val="12"/>
      <name val="Arial CE"/>
      <family val="2"/>
      <charset val="238"/>
    </font>
    <font>
      <sz val="11"/>
      <name val="Arial CE"/>
      <family val="2"/>
      <charset val="238"/>
    </font>
    <font>
      <sz val="10"/>
      <name val="Arial CE"/>
      <family val="2"/>
      <charset val="238"/>
    </font>
    <font>
      <sz val="12"/>
      <color rgb="FF003366"/>
      <name val="Arial CE"/>
      <family val="2"/>
      <charset val="238"/>
    </font>
    <font>
      <sz val="10"/>
      <color rgb="FF003366"/>
      <name val="Arial CE"/>
      <family val="2"/>
      <charset val="238"/>
    </font>
    <font>
      <sz val="8"/>
      <color rgb="FF003366"/>
      <name val="Arial CE"/>
      <family val="2"/>
      <charset val="238"/>
    </font>
    <font>
      <sz val="8"/>
      <color rgb="FFFFFFFF"/>
      <name val="Arial CE"/>
      <family val="2"/>
      <charset val="238"/>
    </font>
    <font>
      <sz val="8"/>
      <color rgb="FF3366FF"/>
      <name val="Arial CE"/>
      <family val="2"/>
      <charset val="238"/>
    </font>
    <font>
      <b/>
      <sz val="14"/>
      <name val="Arial CE"/>
      <family val="2"/>
      <charset val="238"/>
    </font>
    <font>
      <b/>
      <sz val="12"/>
      <color rgb="FF969696"/>
      <name val="Arial CE"/>
      <family val="2"/>
      <charset val="238"/>
    </font>
    <font>
      <b/>
      <sz val="8"/>
      <color rgb="FF969696"/>
      <name val="Arial CE"/>
      <family val="2"/>
      <charset val="238"/>
    </font>
    <font>
      <b/>
      <sz val="10"/>
      <name val="Arial CE"/>
      <family val="2"/>
      <charset val="238"/>
    </font>
    <font>
      <b/>
      <sz val="8"/>
      <name val="Arial CE"/>
      <family val="2"/>
      <charset val="238"/>
    </font>
    <font>
      <sz val="12"/>
      <color rgb="FF969696"/>
      <name val="Arial CE"/>
      <family val="2"/>
      <charset val="238"/>
    </font>
    <font>
      <sz val="9"/>
      <name val="Arial CE"/>
      <family val="2"/>
      <charset val="238"/>
    </font>
    <font>
      <sz val="9"/>
      <color rgb="FF969696"/>
      <name val="Arial CE"/>
      <family val="2"/>
      <charset val="238"/>
    </font>
    <font>
      <b/>
      <sz val="12"/>
      <color rgb="FF960000"/>
      <name val="Arial CE"/>
      <family val="2"/>
      <charset val="238"/>
    </font>
    <font>
      <sz val="12"/>
      <name val="Arial CE"/>
      <family val="2"/>
      <charset val="238"/>
    </font>
    <font>
      <b/>
      <sz val="11"/>
      <color rgb="FF003366"/>
      <name val="Arial CE"/>
      <family val="2"/>
      <charset val="238"/>
    </font>
    <font>
      <sz val="11"/>
      <color rgb="FF003366"/>
      <name val="Arial CE"/>
      <family val="2"/>
      <charset val="238"/>
    </font>
    <font>
      <sz val="11"/>
      <color rgb="FF969696"/>
      <name val="Arial CE"/>
      <family val="2"/>
      <charset val="238"/>
    </font>
    <font>
      <sz val="18"/>
      <color theme="10"/>
      <name val="Wingdings 2"/>
      <family val="1"/>
      <charset val="2"/>
    </font>
    <font>
      <b/>
      <sz val="10"/>
      <color rgb="FF003366"/>
      <name val="Arial CE"/>
      <family val="2"/>
      <charset val="238"/>
    </font>
    <font>
      <sz val="10"/>
      <color rgb="FF969696"/>
      <name val="Arial CE"/>
      <family val="2"/>
      <charset val="238"/>
    </font>
    <font>
      <b/>
      <sz val="12"/>
      <color rgb="FF800000"/>
      <name val="Arial CE"/>
      <family val="2"/>
      <charset val="238"/>
    </font>
    <font>
      <sz val="8"/>
      <color rgb="FF960000"/>
      <name val="Arial CE"/>
      <family val="2"/>
      <charset val="238"/>
    </font>
    <font>
      <i/>
      <sz val="8"/>
      <color rgb="FF0000FF"/>
      <name val="Arial CE"/>
      <family val="2"/>
      <charset val="238"/>
    </font>
    <font>
      <u/>
      <sz val="11"/>
      <color theme="10"/>
      <name val="Calibri"/>
      <family val="2"/>
      <charset val="238"/>
      <scheme val="minor"/>
    </font>
    <font>
      <sz val="8"/>
      <color rgb="FFC00000"/>
      <name val="Arial CE"/>
      <family val="2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0" fillId="0" borderId="0" applyNumberFormat="0" applyFill="0" applyBorder="0" applyAlignment="0" applyProtection="0"/>
  </cellStyleXfs>
  <cellXfs count="223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0" fillId="3" borderId="0" xfId="0" applyFont="1" applyFill="1" applyAlignment="1" applyProtection="1">
      <alignment horizontal="left" vertical="center"/>
      <protection locked="0"/>
    </xf>
    <xf numFmtId="49" fontId="0" fillId="3" borderId="0" xfId="0" applyNumberFormat="1" applyFont="1" applyFill="1" applyAlignment="1" applyProtection="1">
      <alignment horizontal="left" vertical="center"/>
      <protection locked="0"/>
    </xf>
    <xf numFmtId="0" fontId="0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3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0" fillId="4" borderId="0" xfId="0" applyFont="1" applyFill="1" applyAlignment="1">
      <alignment vertical="center"/>
    </xf>
    <xf numFmtId="0" fontId="3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3" fillId="4" borderId="7" xfId="0" applyFont="1" applyFill="1" applyBorder="1" applyAlignment="1">
      <alignment horizontal="center"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15" fillId="0" borderId="0" xfId="0" applyFont="1" applyAlignment="1">
      <alignment vertical="center"/>
    </xf>
    <xf numFmtId="165" fontId="0" fillId="0" borderId="0" xfId="0" applyNumberFormat="1" applyFont="1" applyAlignment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5" borderId="7" xfId="0" applyFont="1" applyFill="1" applyBorder="1" applyAlignment="1">
      <alignment vertical="center"/>
    </xf>
    <xf numFmtId="0" fontId="17" fillId="5" borderId="0" xfId="0" applyFont="1" applyFill="1" applyAlignment="1">
      <alignment horizontal="center" vertical="center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vertical="center"/>
    </xf>
    <xf numFmtId="4" fontId="19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4" fontId="16" fillId="0" borderId="14" xfId="0" applyNumberFormat="1" applyFont="1" applyBorder="1" applyAlignment="1">
      <alignment vertical="center"/>
    </xf>
    <xf numFmtId="4" fontId="16" fillId="0" borderId="0" xfId="0" applyNumberFormat="1" applyFont="1" applyBorder="1" applyAlignment="1">
      <alignment vertical="center"/>
    </xf>
    <xf numFmtId="166" fontId="16" fillId="0" borderId="0" xfId="0" applyNumberFormat="1" applyFont="1" applyBorder="1" applyAlignment="1">
      <alignment vertical="center"/>
    </xf>
    <xf numFmtId="4" fontId="16" fillId="0" borderId="15" xfId="0" applyNumberFormat="1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4" fillId="0" borderId="3" xfId="0" applyFont="1" applyBorder="1" applyAlignment="1">
      <alignment vertical="center"/>
    </xf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4" fontId="23" fillId="0" borderId="14" xfId="0" applyNumberFormat="1" applyFont="1" applyBorder="1" applyAlignment="1">
      <alignment vertical="center"/>
    </xf>
    <xf numFmtId="4" fontId="23" fillId="0" borderId="0" xfId="0" applyNumberFormat="1" applyFont="1" applyBorder="1" applyAlignment="1">
      <alignment vertical="center"/>
    </xf>
    <xf numFmtId="166" fontId="23" fillId="0" borderId="0" xfId="0" applyNumberFormat="1" applyFont="1" applyBorder="1" applyAlignment="1">
      <alignment vertical="center"/>
    </xf>
    <xf numFmtId="4" fontId="23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4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4" fontId="26" fillId="0" borderId="14" xfId="0" applyNumberFormat="1" applyFont="1" applyBorder="1" applyAlignment="1">
      <alignment vertical="center"/>
    </xf>
    <xf numFmtId="4" fontId="26" fillId="0" borderId="0" xfId="0" applyNumberFormat="1" applyFont="1" applyBorder="1" applyAlignment="1">
      <alignment vertical="center"/>
    </xf>
    <xf numFmtId="166" fontId="26" fillId="0" borderId="0" xfId="0" applyNumberFormat="1" applyFont="1" applyBorder="1" applyAlignment="1">
      <alignment vertical="center"/>
    </xf>
    <xf numFmtId="4" fontId="26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4" fontId="26" fillId="0" borderId="19" xfId="0" applyNumberFormat="1" applyFont="1" applyBorder="1" applyAlignment="1">
      <alignment vertical="center"/>
    </xf>
    <xf numFmtId="4" fontId="26" fillId="0" borderId="20" xfId="0" applyNumberFormat="1" applyFont="1" applyBorder="1" applyAlignment="1">
      <alignment vertical="center"/>
    </xf>
    <xf numFmtId="166" fontId="26" fillId="0" borderId="20" xfId="0" applyNumberFormat="1" applyFont="1" applyBorder="1" applyAlignment="1">
      <alignment vertical="center"/>
    </xf>
    <xf numFmtId="4" fontId="26" fillId="0" borderId="21" xfId="0" applyNumberFormat="1" applyFont="1" applyBorder="1" applyAlignment="1">
      <alignment vertical="center"/>
    </xf>
    <xf numFmtId="0" fontId="0" fillId="0" borderId="0" xfId="0" applyProtection="1">
      <protection locked="0"/>
    </xf>
    <xf numFmtId="0" fontId="0" fillId="0" borderId="2" xfId="0" applyBorder="1" applyProtection="1">
      <protection locked="0"/>
    </xf>
    <xf numFmtId="0" fontId="0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0" fillId="0" borderId="3" xfId="0" applyFont="1" applyBorder="1" applyAlignment="1">
      <alignment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12" xfId="0" applyFont="1" applyBorder="1" applyAlignment="1" applyProtection="1">
      <alignment vertical="center"/>
      <protection locked="0"/>
    </xf>
    <xf numFmtId="0" fontId="14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right" vertical="center"/>
      <protection locked="0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5" borderId="0" xfId="0" applyFont="1" applyFill="1" applyAlignment="1">
      <alignment vertical="center"/>
    </xf>
    <xf numFmtId="0" fontId="3" fillId="5" borderId="6" xfId="0" applyFont="1" applyFill="1" applyBorder="1" applyAlignment="1">
      <alignment horizontal="left" vertical="center"/>
    </xf>
    <xf numFmtId="0" fontId="3" fillId="5" borderId="7" xfId="0" applyFont="1" applyFill="1" applyBorder="1" applyAlignment="1">
      <alignment horizontal="right" vertical="center"/>
    </xf>
    <xf numFmtId="0" fontId="3" fillId="5" borderId="7" xfId="0" applyFont="1" applyFill="1" applyBorder="1" applyAlignment="1">
      <alignment horizontal="center" vertical="center"/>
    </xf>
    <xf numFmtId="0" fontId="0" fillId="5" borderId="7" xfId="0" applyFont="1" applyFill="1" applyBorder="1" applyAlignment="1" applyProtection="1">
      <alignment vertical="center"/>
      <protection locked="0"/>
    </xf>
    <xf numFmtId="4" fontId="3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2" xfId="0" applyFont="1" applyBorder="1" applyAlignment="1" applyProtection="1">
      <alignment vertical="center"/>
      <protection locked="0"/>
    </xf>
    <xf numFmtId="0" fontId="17" fillId="5" borderId="0" xfId="0" applyFont="1" applyFill="1" applyAlignment="1">
      <alignment horizontal="left" vertical="center"/>
    </xf>
    <xf numFmtId="0" fontId="0" fillId="5" borderId="0" xfId="0" applyFont="1" applyFill="1" applyAlignment="1" applyProtection="1">
      <alignment vertical="center"/>
      <protection locked="0"/>
    </xf>
    <xf numFmtId="0" fontId="17" fillId="5" borderId="0" xfId="0" applyFont="1" applyFill="1" applyAlignment="1">
      <alignment horizontal="right" vertical="center"/>
    </xf>
    <xf numFmtId="0" fontId="27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>
      <alignment vertical="center"/>
    </xf>
    <xf numFmtId="0" fontId="0" fillId="0" borderId="3" xfId="0" applyFont="1" applyBorder="1" applyAlignment="1">
      <alignment horizontal="center" vertical="center" wrapText="1"/>
    </xf>
    <xf numFmtId="0" fontId="17" fillId="5" borderId="16" xfId="0" applyFont="1" applyFill="1" applyBorder="1" applyAlignment="1">
      <alignment horizontal="center" vertical="center" wrapText="1"/>
    </xf>
    <xf numFmtId="0" fontId="17" fillId="5" borderId="17" xfId="0" applyFont="1" applyFill="1" applyBorder="1" applyAlignment="1">
      <alignment horizontal="center" vertical="center" wrapText="1"/>
    </xf>
    <xf numFmtId="0" fontId="17" fillId="5" borderId="17" xfId="0" applyFont="1" applyFill="1" applyBorder="1" applyAlignment="1" applyProtection="1">
      <alignment horizontal="center" vertical="center" wrapText="1"/>
      <protection locked="0"/>
    </xf>
    <xf numFmtId="0" fontId="17" fillId="5" borderId="18" xfId="0" applyFont="1" applyFill="1" applyBorder="1" applyAlignment="1">
      <alignment horizontal="center" vertical="center" wrapText="1"/>
    </xf>
    <xf numFmtId="0" fontId="17" fillId="5" borderId="0" xfId="0" applyFont="1" applyFill="1" applyAlignment="1">
      <alignment horizontal="center" vertical="center" wrapText="1"/>
    </xf>
    <xf numFmtId="4" fontId="19" fillId="0" borderId="0" xfId="0" applyNumberFormat="1" applyFont="1" applyAlignment="1"/>
    <xf numFmtId="166" fontId="28" fillId="0" borderId="12" xfId="0" applyNumberFormat="1" applyFont="1" applyBorder="1" applyAlignment="1"/>
    <xf numFmtId="166" fontId="28" fillId="0" borderId="13" xfId="0" applyNumberFormat="1" applyFont="1" applyBorder="1" applyAlignment="1"/>
    <xf numFmtId="4" fontId="15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49" fontId="0" fillId="0" borderId="22" xfId="0" applyNumberFormat="1" applyFont="1" applyBorder="1" applyAlignment="1" applyProtection="1">
      <alignment horizontal="left" vertical="center" wrapText="1"/>
      <protection locked="0"/>
    </xf>
    <xf numFmtId="0" fontId="0" fillId="0" borderId="22" xfId="0" applyFont="1" applyBorder="1" applyAlignment="1" applyProtection="1">
      <alignment horizontal="left" vertical="center" wrapText="1"/>
      <protection locked="0"/>
    </xf>
    <xf numFmtId="0" fontId="0" fillId="0" borderId="22" xfId="0" applyFont="1" applyBorder="1" applyAlignment="1" applyProtection="1">
      <alignment horizontal="center" vertical="center" wrapText="1"/>
      <protection locked="0"/>
    </xf>
    <xf numFmtId="167" fontId="0" fillId="0" borderId="22" xfId="0" applyNumberFormat="1" applyFont="1" applyBorder="1" applyAlignment="1" applyProtection="1">
      <alignment vertical="center"/>
      <protection locked="0"/>
    </xf>
    <xf numFmtId="4" fontId="0" fillId="3" borderId="22" xfId="0" applyNumberFormat="1" applyFont="1" applyFill="1" applyBorder="1" applyAlignment="1" applyProtection="1">
      <alignment vertical="center"/>
      <protection locked="0"/>
    </xf>
    <xf numFmtId="4" fontId="0" fillId="0" borderId="22" xfId="0" applyNumberFormat="1" applyFont="1" applyBorder="1" applyAlignment="1" applyProtection="1">
      <alignment vertical="center"/>
      <protection locked="0"/>
    </xf>
    <xf numFmtId="0" fontId="1" fillId="3" borderId="14" xfId="0" applyFont="1" applyFill="1" applyBorder="1" applyAlignment="1" applyProtection="1">
      <alignment horizontal="left" vertical="center"/>
      <protection locked="0"/>
    </xf>
    <xf numFmtId="0" fontId="1" fillId="0" borderId="0" xfId="0" applyFont="1" applyBorder="1" applyAlignment="1">
      <alignment horizontal="center" vertical="center"/>
    </xf>
    <xf numFmtId="166" fontId="1" fillId="0" borderId="0" xfId="0" applyNumberFormat="1" applyFont="1" applyBorder="1" applyAlignment="1">
      <alignment vertical="center"/>
    </xf>
    <xf numFmtId="166" fontId="1" fillId="0" borderId="15" xfId="0" applyNumberFormat="1" applyFont="1" applyBorder="1" applyAlignment="1">
      <alignment vertical="center"/>
    </xf>
    <xf numFmtId="4" fontId="0" fillId="0" borderId="0" xfId="0" applyNumberFormat="1" applyFont="1" applyAlignment="1">
      <alignment vertical="center"/>
    </xf>
    <xf numFmtId="0" fontId="29" fillId="0" borderId="22" xfId="0" applyFont="1" applyBorder="1" applyAlignment="1" applyProtection="1">
      <alignment horizontal="center" vertical="center"/>
      <protection locked="0"/>
    </xf>
    <xf numFmtId="49" fontId="29" fillId="0" borderId="22" xfId="0" applyNumberFormat="1" applyFont="1" applyBorder="1" applyAlignment="1" applyProtection="1">
      <alignment horizontal="left" vertical="center" wrapText="1"/>
      <protection locked="0"/>
    </xf>
    <xf numFmtId="0" fontId="29" fillId="0" borderId="22" xfId="0" applyFont="1" applyBorder="1" applyAlignment="1" applyProtection="1">
      <alignment horizontal="left" vertical="center" wrapText="1"/>
      <protection locked="0"/>
    </xf>
    <xf numFmtId="0" fontId="29" fillId="0" borderId="22" xfId="0" applyFont="1" applyBorder="1" applyAlignment="1" applyProtection="1">
      <alignment horizontal="center" vertical="center" wrapText="1"/>
      <protection locked="0"/>
    </xf>
    <xf numFmtId="167" fontId="29" fillId="0" borderId="22" xfId="0" applyNumberFormat="1" applyFont="1" applyBorder="1" applyAlignment="1" applyProtection="1">
      <alignment vertical="center"/>
      <protection locked="0"/>
    </xf>
    <xf numFmtId="4" fontId="29" fillId="3" borderId="22" xfId="0" applyNumberFormat="1" applyFont="1" applyFill="1" applyBorder="1" applyAlignment="1" applyProtection="1">
      <alignment vertical="center"/>
      <protection locked="0"/>
    </xf>
    <xf numFmtId="4" fontId="29" fillId="0" borderId="22" xfId="0" applyNumberFormat="1" applyFont="1" applyBorder="1" applyAlignment="1" applyProtection="1">
      <alignment vertical="center"/>
      <protection locked="0"/>
    </xf>
    <xf numFmtId="0" fontId="29" fillId="0" borderId="3" xfId="0" applyFont="1" applyBorder="1" applyAlignment="1">
      <alignment vertical="center"/>
    </xf>
    <xf numFmtId="0" fontId="29" fillId="3" borderId="14" xfId="0" applyFont="1" applyFill="1" applyBorder="1" applyAlignment="1" applyProtection="1">
      <alignment horizontal="left" vertical="center"/>
      <protection locked="0"/>
    </xf>
    <xf numFmtId="0" fontId="29" fillId="0" borderId="0" xfId="0" applyFont="1" applyBorder="1" applyAlignment="1">
      <alignment horizontal="center" vertical="center"/>
    </xf>
    <xf numFmtId="0" fontId="1" fillId="3" borderId="19" xfId="0" applyFont="1" applyFill="1" applyBorder="1" applyAlignment="1" applyProtection="1">
      <alignment horizontal="left" vertical="center"/>
      <protection locked="0"/>
    </xf>
    <xf numFmtId="0" fontId="1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1" fillId="0" borderId="20" xfId="0" applyNumberFormat="1" applyFont="1" applyBorder="1" applyAlignment="1">
      <alignment vertical="center"/>
    </xf>
    <xf numFmtId="166" fontId="1" fillId="0" borderId="21" xfId="0" applyNumberFormat="1" applyFont="1" applyBorder="1" applyAlignment="1">
      <alignment vertical="center"/>
    </xf>
    <xf numFmtId="4" fontId="13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4" fontId="14" fillId="0" borderId="5" xfId="0" applyNumberFormat="1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3" fillId="4" borderId="7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4" fontId="3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0" fillId="2" borderId="0" xfId="0" applyFont="1" applyFill="1" applyAlignment="1">
      <alignment horizontal="center" vertical="center"/>
    </xf>
    <xf numFmtId="0" fontId="0" fillId="0" borderId="0" xfId="0"/>
    <xf numFmtId="0" fontId="16" fillId="0" borderId="11" xfId="0" applyFont="1" applyBorder="1" applyAlignment="1">
      <alignment horizontal="center" vertical="center"/>
    </xf>
    <xf numFmtId="0" fontId="16" fillId="0" borderId="12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/>
    </xf>
    <xf numFmtId="165" fontId="0" fillId="0" borderId="0" xfId="0" applyNumberFormat="1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2" fillId="0" borderId="0" xfId="0" applyFont="1" applyAlignment="1">
      <alignment horizontal="left" vertical="top" wrapText="1"/>
    </xf>
    <xf numFmtId="49" fontId="0" fillId="3" borderId="0" xfId="0" applyNumberFormat="1" applyFont="1" applyFill="1" applyAlignment="1" applyProtection="1">
      <alignment horizontal="left" vertical="center"/>
      <protection locked="0"/>
    </xf>
    <xf numFmtId="49" fontId="0" fillId="0" borderId="0" xfId="0" applyNumberFormat="1" applyFont="1" applyAlignment="1">
      <alignment horizontal="left" vertical="center"/>
    </xf>
    <xf numFmtId="0" fontId="0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164" fontId="1" fillId="0" borderId="0" xfId="0" applyNumberFormat="1" applyFont="1" applyAlignment="1">
      <alignment horizontal="right" vertical="center"/>
    </xf>
    <xf numFmtId="4" fontId="22" fillId="0" borderId="0" xfId="0" applyNumberFormat="1" applyFont="1" applyAlignment="1">
      <alignment vertical="center"/>
    </xf>
    <xf numFmtId="0" fontId="22" fillId="0" borderId="0" xfId="0" applyFont="1" applyAlignment="1">
      <alignment vertical="center"/>
    </xf>
    <xf numFmtId="4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25" fillId="0" borderId="0" xfId="0" applyFont="1" applyAlignment="1">
      <alignment horizontal="left" vertical="center" wrapText="1"/>
    </xf>
    <xf numFmtId="0" fontId="21" fillId="0" borderId="0" xfId="0" applyFont="1" applyAlignment="1">
      <alignment horizontal="left" vertical="center" wrapText="1"/>
    </xf>
    <xf numFmtId="4" fontId="22" fillId="0" borderId="0" xfId="0" applyNumberFormat="1" applyFont="1" applyAlignment="1">
      <alignment horizontal="right" vertical="center"/>
    </xf>
    <xf numFmtId="0" fontId="17" fillId="5" borderId="6" xfId="0" applyFont="1" applyFill="1" applyBorder="1" applyAlignment="1">
      <alignment horizontal="center" vertical="center"/>
    </xf>
    <xf numFmtId="0" fontId="17" fillId="5" borderId="7" xfId="0" applyFont="1" applyFill="1" applyBorder="1" applyAlignment="1">
      <alignment horizontal="left" vertical="center"/>
    </xf>
    <xf numFmtId="0" fontId="17" fillId="5" borderId="7" xfId="0" applyFont="1" applyFill="1" applyBorder="1" applyAlignment="1">
      <alignment horizontal="center" vertical="center"/>
    </xf>
    <xf numFmtId="0" fontId="17" fillId="5" borderId="8" xfId="0" applyFont="1" applyFill="1" applyBorder="1" applyAlignment="1">
      <alignment horizontal="left" vertical="center"/>
    </xf>
    <xf numFmtId="0" fontId="17" fillId="5" borderId="7" xfId="0" applyFont="1" applyFill="1" applyBorder="1" applyAlignment="1">
      <alignment horizontal="right" vertical="center"/>
    </xf>
    <xf numFmtId="4" fontId="19" fillId="0" borderId="0" xfId="0" applyNumberFormat="1" applyFont="1" applyAlignment="1">
      <alignment horizontal="right" vertical="center"/>
    </xf>
    <xf numFmtId="4" fontId="19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0" fillId="3" borderId="0" xfId="0" applyFont="1" applyFill="1" applyAlignment="1" applyProtection="1">
      <alignment horizontal="left" vertical="center"/>
      <protection locked="0"/>
    </xf>
    <xf numFmtId="0" fontId="31" fillId="0" borderId="22" xfId="0" applyFont="1" applyBorder="1" applyAlignment="1" applyProtection="1">
      <alignment horizontal="center" vertical="center"/>
      <protection locked="0"/>
    </xf>
    <xf numFmtId="49" fontId="31" fillId="0" borderId="22" xfId="0" applyNumberFormat="1" applyFont="1" applyBorder="1" applyAlignment="1" applyProtection="1">
      <alignment horizontal="left" vertical="center" wrapText="1"/>
      <protection locked="0"/>
    </xf>
    <xf numFmtId="0" fontId="31" fillId="0" borderId="22" xfId="0" applyFont="1" applyBorder="1" applyAlignment="1" applyProtection="1">
      <alignment horizontal="left" vertical="center" wrapText="1"/>
      <protection locked="0"/>
    </xf>
    <xf numFmtId="0" fontId="31" fillId="0" borderId="22" xfId="0" applyFont="1" applyBorder="1" applyAlignment="1" applyProtection="1">
      <alignment horizontal="center" vertical="center" wrapText="1"/>
      <protection locked="0"/>
    </xf>
    <xf numFmtId="167" fontId="31" fillId="0" borderId="22" xfId="0" applyNumberFormat="1" applyFont="1" applyBorder="1" applyAlignment="1" applyProtection="1">
      <alignment vertical="center"/>
      <protection locked="0"/>
    </xf>
    <xf numFmtId="4" fontId="31" fillId="3" borderId="22" xfId="0" applyNumberFormat="1" applyFont="1" applyFill="1" applyBorder="1" applyAlignment="1" applyProtection="1">
      <alignment vertical="center"/>
      <protection locked="0"/>
    </xf>
    <xf numFmtId="4" fontId="31" fillId="0" borderId="22" xfId="0" applyNumberFormat="1" applyFont="1" applyBorder="1" applyAlignment="1" applyProtection="1">
      <alignment vertical="center"/>
      <protection locked="0"/>
    </xf>
  </cellXfs>
  <cellStyles count="2">
    <cellStyle name="Hypertextový odkaz" xfId="1" builtinId="8"/>
    <cellStyle name="Normální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68"/>
  <sheetViews>
    <sheetView showGridLines="0" topLeftCell="A40" workbookViewId="0"/>
  </sheetViews>
  <sheetFormatPr defaultRowHeight="13.8" x14ac:dyDescent="0.2"/>
  <cols>
    <col min="1" max="1" width="8.28515625" customWidth="1"/>
    <col min="2" max="2" width="1.7109375" customWidth="1"/>
    <col min="3" max="3" width="4.140625" customWidth="1"/>
    <col min="4" max="33" width="2.7109375" customWidth="1"/>
    <col min="34" max="34" width="3.28515625" customWidth="1"/>
    <col min="35" max="35" width="31.7109375" customWidth="1"/>
    <col min="36" max="37" width="2.42578125" customWidth="1"/>
    <col min="38" max="38" width="8.28515625" customWidth="1"/>
    <col min="39" max="39" width="3.28515625" customWidth="1"/>
    <col min="40" max="40" width="13.28515625" customWidth="1"/>
    <col min="41" max="41" width="7.42578125" customWidth="1"/>
    <col min="42" max="42" width="4.140625" customWidth="1"/>
    <col min="43" max="43" width="15.7109375" hidden="1" customWidth="1"/>
    <col min="44" max="44" width="13.7109375" customWidth="1"/>
    <col min="45" max="47" width="25.85546875" hidden="1" customWidth="1"/>
    <col min="48" max="49" width="21.7109375" hidden="1" customWidth="1"/>
    <col min="50" max="51" width="25" hidden="1" customWidth="1"/>
    <col min="52" max="52" width="21.7109375" hidden="1" customWidth="1"/>
    <col min="53" max="53" width="19.140625" hidden="1" customWidth="1"/>
    <col min="54" max="54" width="25" hidden="1" customWidth="1"/>
    <col min="55" max="55" width="21.7109375" hidden="1" customWidth="1"/>
    <col min="56" max="56" width="19.140625" hidden="1" customWidth="1"/>
    <col min="57" max="57" width="66.42578125" customWidth="1"/>
    <col min="71" max="91" width="9.28515625" hidden="1"/>
  </cols>
  <sheetData>
    <row r="1" spans="1:74" ht="10.199999999999999" x14ac:dyDescent="0.2">
      <c r="A1" s="12" t="s">
        <v>0</v>
      </c>
      <c r="AZ1" s="12" t="s">
        <v>1</v>
      </c>
      <c r="BA1" s="12" t="s">
        <v>2</v>
      </c>
      <c r="BB1" s="12" t="s">
        <v>1</v>
      </c>
      <c r="BT1" s="12" t="s">
        <v>3</v>
      </c>
      <c r="BU1" s="12" t="s">
        <v>3</v>
      </c>
      <c r="BV1" s="12" t="s">
        <v>4</v>
      </c>
    </row>
    <row r="2" spans="1:74" ht="36.9" customHeight="1" x14ac:dyDescent="0.2">
      <c r="AR2" s="181" t="s">
        <v>5</v>
      </c>
      <c r="AS2" s="182"/>
      <c r="AT2" s="182"/>
      <c r="AU2" s="182"/>
      <c r="AV2" s="182"/>
      <c r="AW2" s="182"/>
      <c r="AX2" s="182"/>
      <c r="AY2" s="182"/>
      <c r="AZ2" s="182"/>
      <c r="BA2" s="182"/>
      <c r="BB2" s="182"/>
      <c r="BC2" s="182"/>
      <c r="BD2" s="182"/>
      <c r="BE2" s="182"/>
      <c r="BS2" s="13" t="s">
        <v>6</v>
      </c>
      <c r="BT2" s="13" t="s">
        <v>7</v>
      </c>
    </row>
    <row r="3" spans="1:74" ht="6.9" customHeight="1" x14ac:dyDescent="0.2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6"/>
      <c r="BS3" s="13" t="s">
        <v>6</v>
      </c>
      <c r="BT3" s="13" t="s">
        <v>8</v>
      </c>
    </row>
    <row r="4" spans="1:74" ht="24.9" customHeight="1" x14ac:dyDescent="0.2">
      <c r="B4" s="16"/>
      <c r="D4" s="17" t="s">
        <v>9</v>
      </c>
      <c r="AR4" s="16"/>
      <c r="AS4" s="18" t="s">
        <v>10</v>
      </c>
      <c r="BE4" s="19" t="s">
        <v>11</v>
      </c>
      <c r="BS4" s="13" t="s">
        <v>12</v>
      </c>
    </row>
    <row r="5" spans="1:74" ht="12" customHeight="1" x14ac:dyDescent="0.2">
      <c r="B5" s="16"/>
      <c r="D5" s="20" t="s">
        <v>13</v>
      </c>
      <c r="K5" s="192" t="s">
        <v>14</v>
      </c>
      <c r="L5" s="182"/>
      <c r="M5" s="182"/>
      <c r="N5" s="182"/>
      <c r="O5" s="182"/>
      <c r="P5" s="182"/>
      <c r="Q5" s="182"/>
      <c r="R5" s="182"/>
      <c r="S5" s="182"/>
      <c r="T5" s="182"/>
      <c r="U5" s="182"/>
      <c r="V5" s="182"/>
      <c r="W5" s="182"/>
      <c r="X5" s="182"/>
      <c r="Y5" s="182"/>
      <c r="Z5" s="182"/>
      <c r="AA5" s="182"/>
      <c r="AB5" s="182"/>
      <c r="AC5" s="182"/>
      <c r="AD5" s="182"/>
      <c r="AE5" s="182"/>
      <c r="AF5" s="182"/>
      <c r="AG5" s="182"/>
      <c r="AH5" s="182"/>
      <c r="AI5" s="182"/>
      <c r="AJ5" s="182"/>
      <c r="AK5" s="182"/>
      <c r="AL5" s="182"/>
      <c r="AM5" s="182"/>
      <c r="AN5" s="182"/>
      <c r="AO5" s="182"/>
      <c r="AR5" s="16"/>
      <c r="BE5" s="173" t="s">
        <v>15</v>
      </c>
      <c r="BS5" s="13" t="s">
        <v>6</v>
      </c>
    </row>
    <row r="6" spans="1:74" ht="36.9" customHeight="1" x14ac:dyDescent="0.2">
      <c r="B6" s="16"/>
      <c r="D6" s="21" t="s">
        <v>16</v>
      </c>
      <c r="K6" s="193" t="s">
        <v>17</v>
      </c>
      <c r="L6" s="182"/>
      <c r="M6" s="182"/>
      <c r="N6" s="182"/>
      <c r="O6" s="182"/>
      <c r="P6" s="182"/>
      <c r="Q6" s="182"/>
      <c r="R6" s="182"/>
      <c r="S6" s="182"/>
      <c r="T6" s="182"/>
      <c r="U6" s="182"/>
      <c r="V6" s="182"/>
      <c r="W6" s="182"/>
      <c r="X6" s="182"/>
      <c r="Y6" s="182"/>
      <c r="Z6" s="182"/>
      <c r="AA6" s="182"/>
      <c r="AB6" s="182"/>
      <c r="AC6" s="182"/>
      <c r="AD6" s="182"/>
      <c r="AE6" s="182"/>
      <c r="AF6" s="182"/>
      <c r="AG6" s="182"/>
      <c r="AH6" s="182"/>
      <c r="AI6" s="182"/>
      <c r="AJ6" s="182"/>
      <c r="AK6" s="182"/>
      <c r="AL6" s="182"/>
      <c r="AM6" s="182"/>
      <c r="AN6" s="182"/>
      <c r="AO6" s="182"/>
      <c r="AR6" s="16"/>
      <c r="BE6" s="174"/>
      <c r="BS6" s="13" t="s">
        <v>6</v>
      </c>
    </row>
    <row r="7" spans="1:74" ht="12" customHeight="1" x14ac:dyDescent="0.2">
      <c r="B7" s="16"/>
      <c r="D7" s="22" t="s">
        <v>18</v>
      </c>
      <c r="K7" s="13" t="s">
        <v>1</v>
      </c>
      <c r="AK7" s="22" t="s">
        <v>19</v>
      </c>
      <c r="AN7" s="13" t="s">
        <v>1</v>
      </c>
      <c r="AR7" s="16"/>
      <c r="BE7" s="174"/>
      <c r="BS7" s="13" t="s">
        <v>6</v>
      </c>
    </row>
    <row r="8" spans="1:74" ht="12" customHeight="1" x14ac:dyDescent="0.2">
      <c r="B8" s="16"/>
      <c r="D8" s="22" t="s">
        <v>20</v>
      </c>
      <c r="K8" s="13" t="s">
        <v>21</v>
      </c>
      <c r="AK8" s="22" t="s">
        <v>22</v>
      </c>
      <c r="AN8" s="23" t="s">
        <v>23</v>
      </c>
      <c r="AR8" s="16"/>
      <c r="BE8" s="174"/>
      <c r="BS8" s="13" t="s">
        <v>6</v>
      </c>
    </row>
    <row r="9" spans="1:74" ht="14.4" customHeight="1" x14ac:dyDescent="0.2">
      <c r="B9" s="16"/>
      <c r="AR9" s="16"/>
      <c r="BE9" s="174"/>
      <c r="BS9" s="13" t="s">
        <v>6</v>
      </c>
    </row>
    <row r="10" spans="1:74" ht="12" customHeight="1" x14ac:dyDescent="0.2">
      <c r="B10" s="16"/>
      <c r="D10" s="22" t="s">
        <v>24</v>
      </c>
      <c r="AK10" s="22" t="s">
        <v>25</v>
      </c>
      <c r="AN10" s="13" t="s">
        <v>1</v>
      </c>
      <c r="AR10" s="16"/>
      <c r="BE10" s="174"/>
      <c r="BS10" s="13" t="s">
        <v>6</v>
      </c>
    </row>
    <row r="11" spans="1:74" ht="18.45" customHeight="1" x14ac:dyDescent="0.2">
      <c r="B11" s="16"/>
      <c r="E11" s="13" t="s">
        <v>21</v>
      </c>
      <c r="AK11" s="22" t="s">
        <v>26</v>
      </c>
      <c r="AN11" s="13" t="s">
        <v>1</v>
      </c>
      <c r="AR11" s="16"/>
      <c r="BE11" s="174"/>
      <c r="BS11" s="13" t="s">
        <v>6</v>
      </c>
    </row>
    <row r="12" spans="1:74" ht="6.9" customHeight="1" x14ac:dyDescent="0.2">
      <c r="B12" s="16"/>
      <c r="AR12" s="16"/>
      <c r="BE12" s="174"/>
      <c r="BS12" s="13" t="s">
        <v>6</v>
      </c>
    </row>
    <row r="13" spans="1:74" ht="12" customHeight="1" x14ac:dyDescent="0.2">
      <c r="B13" s="16"/>
      <c r="D13" s="22" t="s">
        <v>27</v>
      </c>
      <c r="AK13" s="22" t="s">
        <v>25</v>
      </c>
      <c r="AN13" s="24" t="s">
        <v>28</v>
      </c>
      <c r="AR13" s="16"/>
      <c r="BE13" s="174"/>
      <c r="BS13" s="13" t="s">
        <v>6</v>
      </c>
    </row>
    <row r="14" spans="1:74" ht="10.199999999999999" x14ac:dyDescent="0.2">
      <c r="B14" s="16"/>
      <c r="E14" s="194" t="s">
        <v>28</v>
      </c>
      <c r="F14" s="195"/>
      <c r="G14" s="195"/>
      <c r="H14" s="195"/>
      <c r="I14" s="195"/>
      <c r="J14" s="195"/>
      <c r="K14" s="195"/>
      <c r="L14" s="195"/>
      <c r="M14" s="195"/>
      <c r="N14" s="195"/>
      <c r="O14" s="195"/>
      <c r="P14" s="195"/>
      <c r="Q14" s="195"/>
      <c r="R14" s="195"/>
      <c r="S14" s="195"/>
      <c r="T14" s="195"/>
      <c r="U14" s="195"/>
      <c r="V14" s="195"/>
      <c r="W14" s="195"/>
      <c r="X14" s="195"/>
      <c r="Y14" s="195"/>
      <c r="Z14" s="195"/>
      <c r="AA14" s="195"/>
      <c r="AB14" s="195"/>
      <c r="AC14" s="195"/>
      <c r="AD14" s="195"/>
      <c r="AE14" s="195"/>
      <c r="AF14" s="195"/>
      <c r="AG14" s="195"/>
      <c r="AH14" s="195"/>
      <c r="AI14" s="195"/>
      <c r="AJ14" s="195"/>
      <c r="AK14" s="22" t="s">
        <v>26</v>
      </c>
      <c r="AN14" s="24" t="s">
        <v>28</v>
      </c>
      <c r="AR14" s="16"/>
      <c r="BE14" s="174"/>
      <c r="BS14" s="13" t="s">
        <v>6</v>
      </c>
    </row>
    <row r="15" spans="1:74" ht="6.9" customHeight="1" x14ac:dyDescent="0.2">
      <c r="B15" s="16"/>
      <c r="AR15" s="16"/>
      <c r="BE15" s="174"/>
      <c r="BS15" s="13" t="s">
        <v>3</v>
      </c>
    </row>
    <row r="16" spans="1:74" ht="12" customHeight="1" x14ac:dyDescent="0.2">
      <c r="B16" s="16"/>
      <c r="D16" s="22" t="s">
        <v>29</v>
      </c>
      <c r="AK16" s="22" t="s">
        <v>25</v>
      </c>
      <c r="AN16" s="13" t="s">
        <v>1</v>
      </c>
      <c r="AR16" s="16"/>
      <c r="BE16" s="174"/>
      <c r="BS16" s="13" t="s">
        <v>3</v>
      </c>
    </row>
    <row r="17" spans="2:71" ht="18.45" customHeight="1" x14ac:dyDescent="0.2">
      <c r="B17" s="16"/>
      <c r="E17" s="13" t="s">
        <v>21</v>
      </c>
      <c r="AK17" s="22" t="s">
        <v>26</v>
      </c>
      <c r="AN17" s="13" t="s">
        <v>1</v>
      </c>
      <c r="AR17" s="16"/>
      <c r="BE17" s="174"/>
      <c r="BS17" s="13" t="s">
        <v>30</v>
      </c>
    </row>
    <row r="18" spans="2:71" ht="6.9" customHeight="1" x14ac:dyDescent="0.2">
      <c r="B18" s="16"/>
      <c r="AR18" s="16"/>
      <c r="BE18" s="174"/>
      <c r="BS18" s="13" t="s">
        <v>6</v>
      </c>
    </row>
    <row r="19" spans="2:71" ht="12" customHeight="1" x14ac:dyDescent="0.2">
      <c r="B19" s="16"/>
      <c r="D19" s="22" t="s">
        <v>31</v>
      </c>
      <c r="AK19" s="22" t="s">
        <v>25</v>
      </c>
      <c r="AN19" s="13" t="s">
        <v>1</v>
      </c>
      <c r="AR19" s="16"/>
      <c r="BE19" s="174"/>
      <c r="BS19" s="13" t="s">
        <v>6</v>
      </c>
    </row>
    <row r="20" spans="2:71" ht="18.45" customHeight="1" x14ac:dyDescent="0.2">
      <c r="B20" s="16"/>
      <c r="E20" s="13" t="s">
        <v>21</v>
      </c>
      <c r="AK20" s="22" t="s">
        <v>26</v>
      </c>
      <c r="AN20" s="13" t="s">
        <v>1</v>
      </c>
      <c r="AR20" s="16"/>
      <c r="BE20" s="174"/>
      <c r="BS20" s="13" t="s">
        <v>30</v>
      </c>
    </row>
    <row r="21" spans="2:71" ht="6.9" customHeight="1" x14ac:dyDescent="0.2">
      <c r="B21" s="16"/>
      <c r="AR21" s="16"/>
      <c r="BE21" s="174"/>
    </row>
    <row r="22" spans="2:71" ht="12" customHeight="1" x14ac:dyDescent="0.2">
      <c r="B22" s="16"/>
      <c r="D22" s="22" t="s">
        <v>32</v>
      </c>
      <c r="AR22" s="16"/>
      <c r="BE22" s="174"/>
    </row>
    <row r="23" spans="2:71" ht="16.5" customHeight="1" x14ac:dyDescent="0.2">
      <c r="B23" s="16"/>
      <c r="E23" s="196" t="s">
        <v>1</v>
      </c>
      <c r="F23" s="196"/>
      <c r="G23" s="196"/>
      <c r="H23" s="196"/>
      <c r="I23" s="196"/>
      <c r="J23" s="196"/>
      <c r="K23" s="196"/>
      <c r="L23" s="196"/>
      <c r="M23" s="196"/>
      <c r="N23" s="196"/>
      <c r="O23" s="196"/>
      <c r="P23" s="196"/>
      <c r="Q23" s="196"/>
      <c r="R23" s="196"/>
      <c r="S23" s="196"/>
      <c r="T23" s="196"/>
      <c r="U23" s="196"/>
      <c r="V23" s="196"/>
      <c r="W23" s="196"/>
      <c r="X23" s="196"/>
      <c r="Y23" s="196"/>
      <c r="Z23" s="196"/>
      <c r="AA23" s="196"/>
      <c r="AB23" s="196"/>
      <c r="AC23" s="196"/>
      <c r="AD23" s="196"/>
      <c r="AE23" s="196"/>
      <c r="AF23" s="196"/>
      <c r="AG23" s="196"/>
      <c r="AH23" s="196"/>
      <c r="AI23" s="196"/>
      <c r="AJ23" s="196"/>
      <c r="AK23" s="196"/>
      <c r="AL23" s="196"/>
      <c r="AM23" s="196"/>
      <c r="AN23" s="196"/>
      <c r="AR23" s="16"/>
      <c r="BE23" s="174"/>
    </row>
    <row r="24" spans="2:71" ht="6.9" customHeight="1" x14ac:dyDescent="0.2">
      <c r="B24" s="16"/>
      <c r="AR24" s="16"/>
      <c r="BE24" s="174"/>
    </row>
    <row r="25" spans="2:71" ht="6.9" customHeight="1" x14ac:dyDescent="0.2">
      <c r="B25" s="1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R25" s="16"/>
      <c r="BE25" s="174"/>
    </row>
    <row r="26" spans="2:71" s="1" customFormat="1" ht="25.95" customHeight="1" x14ac:dyDescent="0.2">
      <c r="B26" s="27"/>
      <c r="D26" s="28" t="s">
        <v>33</v>
      </c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175">
        <f>ROUND(AG54,2)</f>
        <v>0</v>
      </c>
      <c r="AL26" s="176"/>
      <c r="AM26" s="176"/>
      <c r="AN26" s="176"/>
      <c r="AO26" s="176"/>
      <c r="AR26" s="27"/>
      <c r="BE26" s="174"/>
    </row>
    <row r="27" spans="2:71" s="1" customFormat="1" ht="6.9" customHeight="1" x14ac:dyDescent="0.2">
      <c r="B27" s="27"/>
      <c r="AR27" s="27"/>
      <c r="BE27" s="174"/>
    </row>
    <row r="28" spans="2:71" s="1" customFormat="1" ht="10.199999999999999" x14ac:dyDescent="0.2">
      <c r="B28" s="27"/>
      <c r="L28" s="197" t="s">
        <v>34</v>
      </c>
      <c r="M28" s="197"/>
      <c r="N28" s="197"/>
      <c r="O28" s="197"/>
      <c r="P28" s="197"/>
      <c r="W28" s="197" t="s">
        <v>35</v>
      </c>
      <c r="X28" s="197"/>
      <c r="Y28" s="197"/>
      <c r="Z28" s="197"/>
      <c r="AA28" s="197"/>
      <c r="AB28" s="197"/>
      <c r="AC28" s="197"/>
      <c r="AD28" s="197"/>
      <c r="AE28" s="197"/>
      <c r="AK28" s="197" t="s">
        <v>36</v>
      </c>
      <c r="AL28" s="197"/>
      <c r="AM28" s="197"/>
      <c r="AN28" s="197"/>
      <c r="AO28" s="197"/>
      <c r="AR28" s="27"/>
      <c r="BE28" s="174"/>
    </row>
    <row r="29" spans="2:71" s="2" customFormat="1" ht="14.4" customHeight="1" x14ac:dyDescent="0.2">
      <c r="B29" s="31"/>
      <c r="D29" s="22" t="s">
        <v>37</v>
      </c>
      <c r="F29" s="22" t="s">
        <v>38</v>
      </c>
      <c r="L29" s="198">
        <v>0.21</v>
      </c>
      <c r="M29" s="172"/>
      <c r="N29" s="172"/>
      <c r="O29" s="172"/>
      <c r="P29" s="172"/>
      <c r="W29" s="171">
        <f>ROUND(AZ54, 2)</f>
        <v>0</v>
      </c>
      <c r="X29" s="172"/>
      <c r="Y29" s="172"/>
      <c r="Z29" s="172"/>
      <c r="AA29" s="172"/>
      <c r="AB29" s="172"/>
      <c r="AC29" s="172"/>
      <c r="AD29" s="172"/>
      <c r="AE29" s="172"/>
      <c r="AK29" s="171">
        <f>ROUND(AV54, 2)</f>
        <v>0</v>
      </c>
      <c r="AL29" s="172"/>
      <c r="AM29" s="172"/>
      <c r="AN29" s="172"/>
      <c r="AO29" s="172"/>
      <c r="AR29" s="31"/>
      <c r="BE29" s="174"/>
    </row>
    <row r="30" spans="2:71" s="2" customFormat="1" ht="14.4" customHeight="1" x14ac:dyDescent="0.2">
      <c r="B30" s="31"/>
      <c r="F30" s="22" t="s">
        <v>39</v>
      </c>
      <c r="L30" s="198">
        <v>0.15</v>
      </c>
      <c r="M30" s="172"/>
      <c r="N30" s="172"/>
      <c r="O30" s="172"/>
      <c r="P30" s="172"/>
      <c r="W30" s="171">
        <f>ROUND(BA54, 2)</f>
        <v>0</v>
      </c>
      <c r="X30" s="172"/>
      <c r="Y30" s="172"/>
      <c r="Z30" s="172"/>
      <c r="AA30" s="172"/>
      <c r="AB30" s="172"/>
      <c r="AC30" s="172"/>
      <c r="AD30" s="172"/>
      <c r="AE30" s="172"/>
      <c r="AK30" s="171">
        <f>ROUND(AW54, 2)</f>
        <v>0</v>
      </c>
      <c r="AL30" s="172"/>
      <c r="AM30" s="172"/>
      <c r="AN30" s="172"/>
      <c r="AO30" s="172"/>
      <c r="AR30" s="31"/>
      <c r="BE30" s="174"/>
    </row>
    <row r="31" spans="2:71" s="2" customFormat="1" ht="14.4" hidden="1" customHeight="1" x14ac:dyDescent="0.2">
      <c r="B31" s="31"/>
      <c r="F31" s="22" t="s">
        <v>40</v>
      </c>
      <c r="L31" s="198">
        <v>0.21</v>
      </c>
      <c r="M31" s="172"/>
      <c r="N31" s="172"/>
      <c r="O31" s="172"/>
      <c r="P31" s="172"/>
      <c r="W31" s="171">
        <f>ROUND(BB54, 2)</f>
        <v>0</v>
      </c>
      <c r="X31" s="172"/>
      <c r="Y31" s="172"/>
      <c r="Z31" s="172"/>
      <c r="AA31" s="172"/>
      <c r="AB31" s="172"/>
      <c r="AC31" s="172"/>
      <c r="AD31" s="172"/>
      <c r="AE31" s="172"/>
      <c r="AK31" s="171">
        <v>0</v>
      </c>
      <c r="AL31" s="172"/>
      <c r="AM31" s="172"/>
      <c r="AN31" s="172"/>
      <c r="AO31" s="172"/>
      <c r="AR31" s="31"/>
      <c r="BE31" s="174"/>
    </row>
    <row r="32" spans="2:71" s="2" customFormat="1" ht="14.4" hidden="1" customHeight="1" x14ac:dyDescent="0.2">
      <c r="B32" s="31"/>
      <c r="F32" s="22" t="s">
        <v>41</v>
      </c>
      <c r="L32" s="198">
        <v>0.15</v>
      </c>
      <c r="M32" s="172"/>
      <c r="N32" s="172"/>
      <c r="O32" s="172"/>
      <c r="P32" s="172"/>
      <c r="W32" s="171">
        <f>ROUND(BC54, 2)</f>
        <v>0</v>
      </c>
      <c r="X32" s="172"/>
      <c r="Y32" s="172"/>
      <c r="Z32" s="172"/>
      <c r="AA32" s="172"/>
      <c r="AB32" s="172"/>
      <c r="AC32" s="172"/>
      <c r="AD32" s="172"/>
      <c r="AE32" s="172"/>
      <c r="AK32" s="171">
        <v>0</v>
      </c>
      <c r="AL32" s="172"/>
      <c r="AM32" s="172"/>
      <c r="AN32" s="172"/>
      <c r="AO32" s="172"/>
      <c r="AR32" s="31"/>
      <c r="BE32" s="174"/>
    </row>
    <row r="33" spans="2:57" s="2" customFormat="1" ht="14.4" hidden="1" customHeight="1" x14ac:dyDescent="0.2">
      <c r="B33" s="31"/>
      <c r="F33" s="22" t="s">
        <v>42</v>
      </c>
      <c r="L33" s="198">
        <v>0</v>
      </c>
      <c r="M33" s="172"/>
      <c r="N33" s="172"/>
      <c r="O33" s="172"/>
      <c r="P33" s="172"/>
      <c r="W33" s="171">
        <f>ROUND(BD54, 2)</f>
        <v>0</v>
      </c>
      <c r="X33" s="172"/>
      <c r="Y33" s="172"/>
      <c r="Z33" s="172"/>
      <c r="AA33" s="172"/>
      <c r="AB33" s="172"/>
      <c r="AC33" s="172"/>
      <c r="AD33" s="172"/>
      <c r="AE33" s="172"/>
      <c r="AK33" s="171">
        <v>0</v>
      </c>
      <c r="AL33" s="172"/>
      <c r="AM33" s="172"/>
      <c r="AN33" s="172"/>
      <c r="AO33" s="172"/>
      <c r="AR33" s="31"/>
      <c r="BE33" s="174"/>
    </row>
    <row r="34" spans="2:57" s="1" customFormat="1" ht="6.9" customHeight="1" x14ac:dyDescent="0.2">
      <c r="B34" s="27"/>
      <c r="AR34" s="27"/>
      <c r="BE34" s="174"/>
    </row>
    <row r="35" spans="2:57" s="1" customFormat="1" ht="25.95" customHeight="1" x14ac:dyDescent="0.2">
      <c r="B35" s="27"/>
      <c r="C35" s="32"/>
      <c r="D35" s="33" t="s">
        <v>43</v>
      </c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5" t="s">
        <v>44</v>
      </c>
      <c r="U35" s="34"/>
      <c r="V35" s="34"/>
      <c r="W35" s="34"/>
      <c r="X35" s="177" t="s">
        <v>45</v>
      </c>
      <c r="Y35" s="178"/>
      <c r="Z35" s="178"/>
      <c r="AA35" s="178"/>
      <c r="AB35" s="178"/>
      <c r="AC35" s="34"/>
      <c r="AD35" s="34"/>
      <c r="AE35" s="34"/>
      <c r="AF35" s="34"/>
      <c r="AG35" s="34"/>
      <c r="AH35" s="34"/>
      <c r="AI35" s="34"/>
      <c r="AJ35" s="34"/>
      <c r="AK35" s="179">
        <f>SUM(AK26:AK33)</f>
        <v>0</v>
      </c>
      <c r="AL35" s="178"/>
      <c r="AM35" s="178"/>
      <c r="AN35" s="178"/>
      <c r="AO35" s="180"/>
      <c r="AP35" s="32"/>
      <c r="AQ35" s="32"/>
      <c r="AR35" s="27"/>
    </row>
    <row r="36" spans="2:57" s="1" customFormat="1" ht="6.9" customHeight="1" x14ac:dyDescent="0.2">
      <c r="B36" s="27"/>
      <c r="AR36" s="27"/>
    </row>
    <row r="37" spans="2:57" s="1" customFormat="1" ht="6.9" customHeight="1" x14ac:dyDescent="0.2">
      <c r="B37" s="36"/>
      <c r="C37" s="37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27"/>
    </row>
    <row r="41" spans="2:57" s="1" customFormat="1" ht="6.9" customHeight="1" x14ac:dyDescent="0.2">
      <c r="B41" s="38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27"/>
    </row>
    <row r="42" spans="2:57" s="1" customFormat="1" ht="24.9" customHeight="1" x14ac:dyDescent="0.2">
      <c r="B42" s="27"/>
      <c r="C42" s="17" t="s">
        <v>46</v>
      </c>
      <c r="AR42" s="27"/>
    </row>
    <row r="43" spans="2:57" s="1" customFormat="1" ht="6.9" customHeight="1" x14ac:dyDescent="0.2">
      <c r="B43" s="27"/>
      <c r="AR43" s="27"/>
    </row>
    <row r="44" spans="2:57" s="1" customFormat="1" ht="12" customHeight="1" x14ac:dyDescent="0.2">
      <c r="B44" s="27"/>
      <c r="C44" s="22" t="s">
        <v>13</v>
      </c>
      <c r="L44" s="1" t="str">
        <f>K5</f>
        <v>2019_I3</v>
      </c>
      <c r="AR44" s="27"/>
    </row>
    <row r="45" spans="2:57" s="3" customFormat="1" ht="36.9" customHeight="1" x14ac:dyDescent="0.2">
      <c r="B45" s="40"/>
      <c r="C45" s="41" t="s">
        <v>16</v>
      </c>
      <c r="L45" s="189" t="str">
        <f>K6</f>
        <v>Oprava propustků v km 24,666, 25,142, 25,589 a 25,786 na trati Vsetín - Velké Karlovice</v>
      </c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0"/>
      <c r="AE45" s="190"/>
      <c r="AF45" s="190"/>
      <c r="AG45" s="190"/>
      <c r="AH45" s="190"/>
      <c r="AI45" s="190"/>
      <c r="AJ45" s="190"/>
      <c r="AK45" s="190"/>
      <c r="AL45" s="190"/>
      <c r="AM45" s="190"/>
      <c r="AN45" s="190"/>
      <c r="AO45" s="190"/>
      <c r="AR45" s="40"/>
    </row>
    <row r="46" spans="2:57" s="1" customFormat="1" ht="6.9" customHeight="1" x14ac:dyDescent="0.2">
      <c r="B46" s="27"/>
      <c r="AR46" s="27"/>
    </row>
    <row r="47" spans="2:57" s="1" customFormat="1" ht="12" customHeight="1" x14ac:dyDescent="0.2">
      <c r="B47" s="27"/>
      <c r="C47" s="22" t="s">
        <v>20</v>
      </c>
      <c r="L47" s="42" t="str">
        <f>IF(K8="","",K8)</f>
        <v xml:space="preserve"> </v>
      </c>
      <c r="AI47" s="22" t="s">
        <v>22</v>
      </c>
      <c r="AM47" s="191" t="str">
        <f>IF(AN8= "","",AN8)</f>
        <v>3. 4. 2019</v>
      </c>
      <c r="AN47" s="191"/>
      <c r="AR47" s="27"/>
    </row>
    <row r="48" spans="2:57" s="1" customFormat="1" ht="6.9" customHeight="1" x14ac:dyDescent="0.2">
      <c r="B48" s="27"/>
      <c r="AR48" s="27"/>
    </row>
    <row r="49" spans="1:91" s="1" customFormat="1" ht="13.65" customHeight="1" x14ac:dyDescent="0.2">
      <c r="B49" s="27"/>
      <c r="C49" s="22" t="s">
        <v>24</v>
      </c>
      <c r="L49" s="1" t="str">
        <f>IF(E11= "","",E11)</f>
        <v xml:space="preserve"> </v>
      </c>
      <c r="AI49" s="22" t="s">
        <v>29</v>
      </c>
      <c r="AM49" s="187" t="str">
        <f>IF(E17="","",E17)</f>
        <v xml:space="preserve"> </v>
      </c>
      <c r="AN49" s="188"/>
      <c r="AO49" s="188"/>
      <c r="AP49" s="188"/>
      <c r="AR49" s="27"/>
      <c r="AS49" s="183" t="s">
        <v>47</v>
      </c>
      <c r="AT49" s="184"/>
      <c r="AU49" s="44"/>
      <c r="AV49" s="44"/>
      <c r="AW49" s="44"/>
      <c r="AX49" s="44"/>
      <c r="AY49" s="44"/>
      <c r="AZ49" s="44"/>
      <c r="BA49" s="44"/>
      <c r="BB49" s="44"/>
      <c r="BC49" s="44"/>
      <c r="BD49" s="45"/>
    </row>
    <row r="50" spans="1:91" s="1" customFormat="1" ht="13.65" customHeight="1" x14ac:dyDescent="0.2">
      <c r="B50" s="27"/>
      <c r="C50" s="22" t="s">
        <v>27</v>
      </c>
      <c r="L50" s="1" t="str">
        <f>IF(E14= "Vyplň údaj","",E14)</f>
        <v/>
      </c>
      <c r="AI50" s="22" t="s">
        <v>31</v>
      </c>
      <c r="AM50" s="187" t="str">
        <f>IF(E20="","",E20)</f>
        <v xml:space="preserve"> </v>
      </c>
      <c r="AN50" s="188"/>
      <c r="AO50" s="188"/>
      <c r="AP50" s="188"/>
      <c r="AR50" s="27"/>
      <c r="AS50" s="185"/>
      <c r="AT50" s="186"/>
      <c r="AU50" s="46"/>
      <c r="AV50" s="46"/>
      <c r="AW50" s="46"/>
      <c r="AX50" s="46"/>
      <c r="AY50" s="46"/>
      <c r="AZ50" s="46"/>
      <c r="BA50" s="46"/>
      <c r="BB50" s="46"/>
      <c r="BC50" s="46"/>
      <c r="BD50" s="47"/>
    </row>
    <row r="51" spans="1:91" s="1" customFormat="1" ht="10.8" customHeight="1" x14ac:dyDescent="0.2">
      <c r="B51" s="27"/>
      <c r="AR51" s="27"/>
      <c r="AS51" s="185"/>
      <c r="AT51" s="186"/>
      <c r="AU51" s="46"/>
      <c r="AV51" s="46"/>
      <c r="AW51" s="46"/>
      <c r="AX51" s="46"/>
      <c r="AY51" s="46"/>
      <c r="AZ51" s="46"/>
      <c r="BA51" s="46"/>
      <c r="BB51" s="46"/>
      <c r="BC51" s="46"/>
      <c r="BD51" s="47"/>
    </row>
    <row r="52" spans="1:91" s="1" customFormat="1" ht="29.25" customHeight="1" x14ac:dyDescent="0.2">
      <c r="B52" s="27"/>
      <c r="C52" s="206" t="s">
        <v>48</v>
      </c>
      <c r="D52" s="207"/>
      <c r="E52" s="207"/>
      <c r="F52" s="207"/>
      <c r="G52" s="207"/>
      <c r="H52" s="48"/>
      <c r="I52" s="208" t="s">
        <v>49</v>
      </c>
      <c r="J52" s="207"/>
      <c r="K52" s="207"/>
      <c r="L52" s="207"/>
      <c r="M52" s="207"/>
      <c r="N52" s="207"/>
      <c r="O52" s="207"/>
      <c r="P52" s="207"/>
      <c r="Q52" s="207"/>
      <c r="R52" s="207"/>
      <c r="S52" s="207"/>
      <c r="T52" s="207"/>
      <c r="U52" s="207"/>
      <c r="V52" s="207"/>
      <c r="W52" s="207"/>
      <c r="X52" s="207"/>
      <c r="Y52" s="207"/>
      <c r="Z52" s="207"/>
      <c r="AA52" s="207"/>
      <c r="AB52" s="207"/>
      <c r="AC52" s="207"/>
      <c r="AD52" s="207"/>
      <c r="AE52" s="207"/>
      <c r="AF52" s="207"/>
      <c r="AG52" s="210" t="s">
        <v>50</v>
      </c>
      <c r="AH52" s="207"/>
      <c r="AI52" s="207"/>
      <c r="AJ52" s="207"/>
      <c r="AK52" s="207"/>
      <c r="AL52" s="207"/>
      <c r="AM52" s="207"/>
      <c r="AN52" s="208" t="s">
        <v>51</v>
      </c>
      <c r="AO52" s="207"/>
      <c r="AP52" s="209"/>
      <c r="AQ52" s="49" t="s">
        <v>52</v>
      </c>
      <c r="AR52" s="27"/>
      <c r="AS52" s="50" t="s">
        <v>53</v>
      </c>
      <c r="AT52" s="51" t="s">
        <v>54</v>
      </c>
      <c r="AU52" s="51" t="s">
        <v>55</v>
      </c>
      <c r="AV52" s="51" t="s">
        <v>56</v>
      </c>
      <c r="AW52" s="51" t="s">
        <v>57</v>
      </c>
      <c r="AX52" s="51" t="s">
        <v>58</v>
      </c>
      <c r="AY52" s="51" t="s">
        <v>59</v>
      </c>
      <c r="AZ52" s="51" t="s">
        <v>60</v>
      </c>
      <c r="BA52" s="51" t="s">
        <v>61</v>
      </c>
      <c r="BB52" s="51" t="s">
        <v>62</v>
      </c>
      <c r="BC52" s="51" t="s">
        <v>63</v>
      </c>
      <c r="BD52" s="52" t="s">
        <v>64</v>
      </c>
    </row>
    <row r="53" spans="1:91" s="1" customFormat="1" ht="10.8" customHeight="1" x14ac:dyDescent="0.2">
      <c r="B53" s="27"/>
      <c r="AR53" s="27"/>
      <c r="AS53" s="53"/>
      <c r="AT53" s="44"/>
      <c r="AU53" s="44"/>
      <c r="AV53" s="44"/>
      <c r="AW53" s="44"/>
      <c r="AX53" s="44"/>
      <c r="AY53" s="44"/>
      <c r="AZ53" s="44"/>
      <c r="BA53" s="44"/>
      <c r="BB53" s="44"/>
      <c r="BC53" s="44"/>
      <c r="BD53" s="45"/>
    </row>
    <row r="54" spans="1:91" s="4" customFormat="1" ht="32.4" customHeight="1" x14ac:dyDescent="0.2">
      <c r="B54" s="54"/>
      <c r="C54" s="55" t="s">
        <v>65</v>
      </c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6"/>
      <c r="AC54" s="56"/>
      <c r="AD54" s="56"/>
      <c r="AE54" s="56"/>
      <c r="AF54" s="56"/>
      <c r="AG54" s="211">
        <f>ROUND(AG55+AG58+AG61+AG64,2)</f>
        <v>0</v>
      </c>
      <c r="AH54" s="211"/>
      <c r="AI54" s="211"/>
      <c r="AJ54" s="211"/>
      <c r="AK54" s="211"/>
      <c r="AL54" s="211"/>
      <c r="AM54" s="211"/>
      <c r="AN54" s="212">
        <f t="shared" ref="AN54:AN66" si="0">SUM(AG54,AT54)</f>
        <v>0</v>
      </c>
      <c r="AO54" s="212"/>
      <c r="AP54" s="212"/>
      <c r="AQ54" s="58" t="s">
        <v>1</v>
      </c>
      <c r="AR54" s="54"/>
      <c r="AS54" s="59">
        <f>ROUND(AS55+AS58+AS61+AS64,2)</f>
        <v>0</v>
      </c>
      <c r="AT54" s="60">
        <f t="shared" ref="AT54:AT66" si="1">ROUND(SUM(AV54:AW54),2)</f>
        <v>0</v>
      </c>
      <c r="AU54" s="61">
        <f>ROUND(AU55+AU58+AU61+AU64,5)</f>
        <v>0</v>
      </c>
      <c r="AV54" s="60">
        <f>ROUND(AZ54*L29,2)</f>
        <v>0</v>
      </c>
      <c r="AW54" s="60">
        <f>ROUND(BA54*L30,2)</f>
        <v>0</v>
      </c>
      <c r="AX54" s="60">
        <f>ROUND(BB54*L29,2)</f>
        <v>0</v>
      </c>
      <c r="AY54" s="60">
        <f>ROUND(BC54*L30,2)</f>
        <v>0</v>
      </c>
      <c r="AZ54" s="60">
        <f>ROUND(AZ55+AZ58+AZ61+AZ64,2)</f>
        <v>0</v>
      </c>
      <c r="BA54" s="60">
        <f>ROUND(BA55+BA58+BA61+BA64,2)</f>
        <v>0</v>
      </c>
      <c r="BB54" s="60">
        <f>ROUND(BB55+BB58+BB61+BB64,2)</f>
        <v>0</v>
      </c>
      <c r="BC54" s="60">
        <f>ROUND(BC55+BC58+BC61+BC64,2)</f>
        <v>0</v>
      </c>
      <c r="BD54" s="62">
        <f>ROUND(BD55+BD58+BD61+BD64,2)</f>
        <v>0</v>
      </c>
      <c r="BS54" s="63" t="s">
        <v>66</v>
      </c>
      <c r="BT54" s="63" t="s">
        <v>67</v>
      </c>
      <c r="BU54" s="64" t="s">
        <v>68</v>
      </c>
      <c r="BV54" s="63" t="s">
        <v>69</v>
      </c>
      <c r="BW54" s="63" t="s">
        <v>4</v>
      </c>
      <c r="BX54" s="63" t="s">
        <v>70</v>
      </c>
      <c r="CL54" s="63" t="s">
        <v>1</v>
      </c>
    </row>
    <row r="55" spans="1:91" s="5" customFormat="1" ht="16.5" customHeight="1" x14ac:dyDescent="0.2">
      <c r="B55" s="65"/>
      <c r="C55" s="66"/>
      <c r="D55" s="204" t="s">
        <v>71</v>
      </c>
      <c r="E55" s="204"/>
      <c r="F55" s="204"/>
      <c r="G55" s="204"/>
      <c r="H55" s="204"/>
      <c r="I55" s="67"/>
      <c r="J55" s="204" t="s">
        <v>72</v>
      </c>
      <c r="K55" s="204"/>
      <c r="L55" s="204"/>
      <c r="M55" s="204"/>
      <c r="N55" s="204"/>
      <c r="O55" s="204"/>
      <c r="P55" s="204"/>
      <c r="Q55" s="204"/>
      <c r="R55" s="204"/>
      <c r="S55" s="204"/>
      <c r="T55" s="204"/>
      <c r="U55" s="204"/>
      <c r="V55" s="204"/>
      <c r="W55" s="204"/>
      <c r="X55" s="204"/>
      <c r="Y55" s="204"/>
      <c r="Z55" s="204"/>
      <c r="AA55" s="204"/>
      <c r="AB55" s="204"/>
      <c r="AC55" s="204"/>
      <c r="AD55" s="204"/>
      <c r="AE55" s="204"/>
      <c r="AF55" s="204"/>
      <c r="AG55" s="205">
        <f>ROUND(SUM(AG56:AG57),2)</f>
        <v>0</v>
      </c>
      <c r="AH55" s="200"/>
      <c r="AI55" s="200"/>
      <c r="AJ55" s="200"/>
      <c r="AK55" s="200"/>
      <c r="AL55" s="200"/>
      <c r="AM55" s="200"/>
      <c r="AN55" s="199">
        <f t="shared" si="0"/>
        <v>0</v>
      </c>
      <c r="AO55" s="200"/>
      <c r="AP55" s="200"/>
      <c r="AQ55" s="68" t="s">
        <v>73</v>
      </c>
      <c r="AR55" s="65"/>
      <c r="AS55" s="69">
        <f>ROUND(SUM(AS56:AS57),2)</f>
        <v>0</v>
      </c>
      <c r="AT55" s="70">
        <f t="shared" si="1"/>
        <v>0</v>
      </c>
      <c r="AU55" s="71">
        <f>ROUND(SUM(AU56:AU57),5)</f>
        <v>0</v>
      </c>
      <c r="AV55" s="70">
        <f>ROUND(AZ55*L29,2)</f>
        <v>0</v>
      </c>
      <c r="AW55" s="70">
        <f>ROUND(BA55*L30,2)</f>
        <v>0</v>
      </c>
      <c r="AX55" s="70">
        <f>ROUND(BB55*L29,2)</f>
        <v>0</v>
      </c>
      <c r="AY55" s="70">
        <f>ROUND(BC55*L30,2)</f>
        <v>0</v>
      </c>
      <c r="AZ55" s="70">
        <f>ROUND(SUM(AZ56:AZ57),2)</f>
        <v>0</v>
      </c>
      <c r="BA55" s="70">
        <f>ROUND(SUM(BA56:BA57),2)</f>
        <v>0</v>
      </c>
      <c r="BB55" s="70">
        <f>ROUND(SUM(BB56:BB57),2)</f>
        <v>0</v>
      </c>
      <c r="BC55" s="70">
        <f>ROUND(SUM(BC56:BC57),2)</f>
        <v>0</v>
      </c>
      <c r="BD55" s="72">
        <f>ROUND(SUM(BD56:BD57),2)</f>
        <v>0</v>
      </c>
      <c r="BS55" s="73" t="s">
        <v>66</v>
      </c>
      <c r="BT55" s="73" t="s">
        <v>74</v>
      </c>
      <c r="BU55" s="73" t="s">
        <v>68</v>
      </c>
      <c r="BV55" s="73" t="s">
        <v>69</v>
      </c>
      <c r="BW55" s="73" t="s">
        <v>75</v>
      </c>
      <c r="BX55" s="73" t="s">
        <v>4</v>
      </c>
      <c r="CL55" s="73" t="s">
        <v>1</v>
      </c>
      <c r="CM55" s="73" t="s">
        <v>76</v>
      </c>
    </row>
    <row r="56" spans="1:91" s="6" customFormat="1" ht="16.5" customHeight="1" x14ac:dyDescent="0.2">
      <c r="A56" s="74" t="s">
        <v>77</v>
      </c>
      <c r="B56" s="75"/>
      <c r="C56" s="9"/>
      <c r="D56" s="9"/>
      <c r="E56" s="203" t="s">
        <v>78</v>
      </c>
      <c r="F56" s="203"/>
      <c r="G56" s="203"/>
      <c r="H56" s="203"/>
      <c r="I56" s="203"/>
      <c r="J56" s="9"/>
      <c r="K56" s="203" t="s">
        <v>79</v>
      </c>
      <c r="L56" s="203"/>
      <c r="M56" s="203"/>
      <c r="N56" s="203"/>
      <c r="O56" s="203"/>
      <c r="P56" s="203"/>
      <c r="Q56" s="203"/>
      <c r="R56" s="203"/>
      <c r="S56" s="203"/>
      <c r="T56" s="203"/>
      <c r="U56" s="203"/>
      <c r="V56" s="203"/>
      <c r="W56" s="203"/>
      <c r="X56" s="203"/>
      <c r="Y56" s="203"/>
      <c r="Z56" s="203"/>
      <c r="AA56" s="203"/>
      <c r="AB56" s="203"/>
      <c r="AC56" s="203"/>
      <c r="AD56" s="203"/>
      <c r="AE56" s="203"/>
      <c r="AF56" s="203"/>
      <c r="AG56" s="201">
        <f>'SO 01.1 - Oprava propustk...'!J32</f>
        <v>0</v>
      </c>
      <c r="AH56" s="202"/>
      <c r="AI56" s="202"/>
      <c r="AJ56" s="202"/>
      <c r="AK56" s="202"/>
      <c r="AL56" s="202"/>
      <c r="AM56" s="202"/>
      <c r="AN56" s="201">
        <f t="shared" si="0"/>
        <v>0</v>
      </c>
      <c r="AO56" s="202"/>
      <c r="AP56" s="202"/>
      <c r="AQ56" s="76" t="s">
        <v>80</v>
      </c>
      <c r="AR56" s="75"/>
      <c r="AS56" s="77">
        <v>0</v>
      </c>
      <c r="AT56" s="78">
        <f t="shared" si="1"/>
        <v>0</v>
      </c>
      <c r="AU56" s="79">
        <f>'SO 01.1 - Oprava propustk...'!P99</f>
        <v>0</v>
      </c>
      <c r="AV56" s="78">
        <f>'SO 01.1 - Oprava propustk...'!J35</f>
        <v>0</v>
      </c>
      <c r="AW56" s="78">
        <f>'SO 01.1 - Oprava propustk...'!J36</f>
        <v>0</v>
      </c>
      <c r="AX56" s="78">
        <f>'SO 01.1 - Oprava propustk...'!J37</f>
        <v>0</v>
      </c>
      <c r="AY56" s="78">
        <f>'SO 01.1 - Oprava propustk...'!J38</f>
        <v>0</v>
      </c>
      <c r="AZ56" s="78">
        <f>'SO 01.1 - Oprava propustk...'!F35</f>
        <v>0</v>
      </c>
      <c r="BA56" s="78">
        <f>'SO 01.1 - Oprava propustk...'!F36</f>
        <v>0</v>
      </c>
      <c r="BB56" s="78">
        <f>'SO 01.1 - Oprava propustk...'!F37</f>
        <v>0</v>
      </c>
      <c r="BC56" s="78">
        <f>'SO 01.1 - Oprava propustk...'!F38</f>
        <v>0</v>
      </c>
      <c r="BD56" s="80">
        <f>'SO 01.1 - Oprava propustk...'!F39</f>
        <v>0</v>
      </c>
      <c r="BT56" s="81" t="s">
        <v>76</v>
      </c>
      <c r="BV56" s="81" t="s">
        <v>69</v>
      </c>
      <c r="BW56" s="81" t="s">
        <v>81</v>
      </c>
      <c r="BX56" s="81" t="s">
        <v>75</v>
      </c>
      <c r="CL56" s="81" t="s">
        <v>1</v>
      </c>
    </row>
    <row r="57" spans="1:91" s="6" customFormat="1" ht="16.5" customHeight="1" x14ac:dyDescent="0.2">
      <c r="A57" s="74" t="s">
        <v>77</v>
      </c>
      <c r="B57" s="75"/>
      <c r="C57" s="9"/>
      <c r="D57" s="9"/>
      <c r="E57" s="203" t="s">
        <v>82</v>
      </c>
      <c r="F57" s="203"/>
      <c r="G57" s="203"/>
      <c r="H57" s="203"/>
      <c r="I57" s="203"/>
      <c r="J57" s="9"/>
      <c r="K57" s="203" t="s">
        <v>83</v>
      </c>
      <c r="L57" s="203"/>
      <c r="M57" s="203"/>
      <c r="N57" s="203"/>
      <c r="O57" s="203"/>
      <c r="P57" s="203"/>
      <c r="Q57" s="203"/>
      <c r="R57" s="203"/>
      <c r="S57" s="203"/>
      <c r="T57" s="203"/>
      <c r="U57" s="203"/>
      <c r="V57" s="203"/>
      <c r="W57" s="203"/>
      <c r="X57" s="203"/>
      <c r="Y57" s="203"/>
      <c r="Z57" s="203"/>
      <c r="AA57" s="203"/>
      <c r="AB57" s="203"/>
      <c r="AC57" s="203"/>
      <c r="AD57" s="203"/>
      <c r="AE57" s="203"/>
      <c r="AF57" s="203"/>
      <c r="AG57" s="201">
        <f>'SO 01.2 - Železniční svrš...'!J32</f>
        <v>0</v>
      </c>
      <c r="AH57" s="202"/>
      <c r="AI57" s="202"/>
      <c r="AJ57" s="202"/>
      <c r="AK57" s="202"/>
      <c r="AL57" s="202"/>
      <c r="AM57" s="202"/>
      <c r="AN57" s="201">
        <f t="shared" si="0"/>
        <v>0</v>
      </c>
      <c r="AO57" s="202"/>
      <c r="AP57" s="202"/>
      <c r="AQ57" s="76" t="s">
        <v>80</v>
      </c>
      <c r="AR57" s="75"/>
      <c r="AS57" s="77">
        <v>0</v>
      </c>
      <c r="AT57" s="78">
        <f t="shared" si="1"/>
        <v>0</v>
      </c>
      <c r="AU57" s="79">
        <f>'SO 01.2 - Železniční svrš...'!P89</f>
        <v>0</v>
      </c>
      <c r="AV57" s="78">
        <f>'SO 01.2 - Železniční svrš...'!J35</f>
        <v>0</v>
      </c>
      <c r="AW57" s="78">
        <f>'SO 01.2 - Železniční svrš...'!J36</f>
        <v>0</v>
      </c>
      <c r="AX57" s="78">
        <f>'SO 01.2 - Železniční svrš...'!J37</f>
        <v>0</v>
      </c>
      <c r="AY57" s="78">
        <f>'SO 01.2 - Železniční svrš...'!J38</f>
        <v>0</v>
      </c>
      <c r="AZ57" s="78">
        <f>'SO 01.2 - Železniční svrš...'!F35</f>
        <v>0</v>
      </c>
      <c r="BA57" s="78">
        <f>'SO 01.2 - Železniční svrš...'!F36</f>
        <v>0</v>
      </c>
      <c r="BB57" s="78">
        <f>'SO 01.2 - Železniční svrš...'!F37</f>
        <v>0</v>
      </c>
      <c r="BC57" s="78">
        <f>'SO 01.2 - Železniční svrš...'!F38</f>
        <v>0</v>
      </c>
      <c r="BD57" s="80">
        <f>'SO 01.2 - Železniční svrš...'!F39</f>
        <v>0</v>
      </c>
      <c r="BT57" s="81" t="s">
        <v>76</v>
      </c>
      <c r="BV57" s="81" t="s">
        <v>69</v>
      </c>
      <c r="BW57" s="81" t="s">
        <v>84</v>
      </c>
      <c r="BX57" s="81" t="s">
        <v>75</v>
      </c>
      <c r="CL57" s="81" t="s">
        <v>1</v>
      </c>
    </row>
    <row r="58" spans="1:91" s="5" customFormat="1" ht="16.5" customHeight="1" x14ac:dyDescent="0.2">
      <c r="B58" s="65"/>
      <c r="C58" s="66"/>
      <c r="D58" s="204" t="s">
        <v>85</v>
      </c>
      <c r="E58" s="204"/>
      <c r="F58" s="204"/>
      <c r="G58" s="204"/>
      <c r="H58" s="204"/>
      <c r="I58" s="67"/>
      <c r="J58" s="204" t="s">
        <v>86</v>
      </c>
      <c r="K58" s="204"/>
      <c r="L58" s="204"/>
      <c r="M58" s="204"/>
      <c r="N58" s="204"/>
      <c r="O58" s="204"/>
      <c r="P58" s="204"/>
      <c r="Q58" s="204"/>
      <c r="R58" s="204"/>
      <c r="S58" s="204"/>
      <c r="T58" s="204"/>
      <c r="U58" s="204"/>
      <c r="V58" s="204"/>
      <c r="W58" s="204"/>
      <c r="X58" s="204"/>
      <c r="Y58" s="204"/>
      <c r="Z58" s="204"/>
      <c r="AA58" s="204"/>
      <c r="AB58" s="204"/>
      <c r="AC58" s="204"/>
      <c r="AD58" s="204"/>
      <c r="AE58" s="204"/>
      <c r="AF58" s="204"/>
      <c r="AG58" s="205">
        <f>ROUND(SUM(AG59:AG60),2)</f>
        <v>0</v>
      </c>
      <c r="AH58" s="200"/>
      <c r="AI58" s="200"/>
      <c r="AJ58" s="200"/>
      <c r="AK58" s="200"/>
      <c r="AL58" s="200"/>
      <c r="AM58" s="200"/>
      <c r="AN58" s="199">
        <f t="shared" si="0"/>
        <v>0</v>
      </c>
      <c r="AO58" s="200"/>
      <c r="AP58" s="200"/>
      <c r="AQ58" s="68" t="s">
        <v>87</v>
      </c>
      <c r="AR58" s="65"/>
      <c r="AS58" s="69">
        <f>ROUND(SUM(AS59:AS60),2)</f>
        <v>0</v>
      </c>
      <c r="AT58" s="70">
        <f t="shared" si="1"/>
        <v>0</v>
      </c>
      <c r="AU58" s="71">
        <f>ROUND(SUM(AU59:AU60),5)</f>
        <v>0</v>
      </c>
      <c r="AV58" s="70">
        <f>ROUND(AZ58*L29,2)</f>
        <v>0</v>
      </c>
      <c r="AW58" s="70">
        <f>ROUND(BA58*L30,2)</f>
        <v>0</v>
      </c>
      <c r="AX58" s="70">
        <f>ROUND(BB58*L29,2)</f>
        <v>0</v>
      </c>
      <c r="AY58" s="70">
        <f>ROUND(BC58*L30,2)</f>
        <v>0</v>
      </c>
      <c r="AZ58" s="70">
        <f>ROUND(SUM(AZ59:AZ60),2)</f>
        <v>0</v>
      </c>
      <c r="BA58" s="70">
        <f>ROUND(SUM(BA59:BA60),2)</f>
        <v>0</v>
      </c>
      <c r="BB58" s="70">
        <f>ROUND(SUM(BB59:BB60),2)</f>
        <v>0</v>
      </c>
      <c r="BC58" s="70">
        <f>ROUND(SUM(BC59:BC60),2)</f>
        <v>0</v>
      </c>
      <c r="BD58" s="72">
        <f>ROUND(SUM(BD59:BD60),2)</f>
        <v>0</v>
      </c>
      <c r="BS58" s="73" t="s">
        <v>66</v>
      </c>
      <c r="BT58" s="73" t="s">
        <v>74</v>
      </c>
      <c r="BU58" s="73" t="s">
        <v>68</v>
      </c>
      <c r="BV58" s="73" t="s">
        <v>69</v>
      </c>
      <c r="BW58" s="73" t="s">
        <v>88</v>
      </c>
      <c r="BX58" s="73" t="s">
        <v>4</v>
      </c>
      <c r="CL58" s="73" t="s">
        <v>1</v>
      </c>
      <c r="CM58" s="73" t="s">
        <v>76</v>
      </c>
    </row>
    <row r="59" spans="1:91" s="6" customFormat="1" ht="16.5" customHeight="1" x14ac:dyDescent="0.2">
      <c r="A59" s="74" t="s">
        <v>77</v>
      </c>
      <c r="B59" s="75"/>
      <c r="C59" s="9"/>
      <c r="D59" s="9"/>
      <c r="E59" s="203" t="s">
        <v>89</v>
      </c>
      <c r="F59" s="203"/>
      <c r="G59" s="203"/>
      <c r="H59" s="203"/>
      <c r="I59" s="203"/>
      <c r="J59" s="9"/>
      <c r="K59" s="203" t="s">
        <v>90</v>
      </c>
      <c r="L59" s="203"/>
      <c r="M59" s="203"/>
      <c r="N59" s="203"/>
      <c r="O59" s="203"/>
      <c r="P59" s="203"/>
      <c r="Q59" s="203"/>
      <c r="R59" s="203"/>
      <c r="S59" s="203"/>
      <c r="T59" s="203"/>
      <c r="U59" s="203"/>
      <c r="V59" s="203"/>
      <c r="W59" s="203"/>
      <c r="X59" s="203"/>
      <c r="Y59" s="203"/>
      <c r="Z59" s="203"/>
      <c r="AA59" s="203"/>
      <c r="AB59" s="203"/>
      <c r="AC59" s="203"/>
      <c r="AD59" s="203"/>
      <c r="AE59" s="203"/>
      <c r="AF59" s="203"/>
      <c r="AG59" s="201">
        <f>'SO 02.1 - Oprava propustk...'!J32</f>
        <v>0</v>
      </c>
      <c r="AH59" s="202"/>
      <c r="AI59" s="202"/>
      <c r="AJ59" s="202"/>
      <c r="AK59" s="202"/>
      <c r="AL59" s="202"/>
      <c r="AM59" s="202"/>
      <c r="AN59" s="201">
        <f t="shared" si="0"/>
        <v>0</v>
      </c>
      <c r="AO59" s="202"/>
      <c r="AP59" s="202"/>
      <c r="AQ59" s="76" t="s">
        <v>80</v>
      </c>
      <c r="AR59" s="75"/>
      <c r="AS59" s="77">
        <v>0</v>
      </c>
      <c r="AT59" s="78">
        <f t="shared" si="1"/>
        <v>0</v>
      </c>
      <c r="AU59" s="79">
        <f>'SO 02.1 - Oprava propustk...'!P99</f>
        <v>0</v>
      </c>
      <c r="AV59" s="78">
        <f>'SO 02.1 - Oprava propustk...'!J35</f>
        <v>0</v>
      </c>
      <c r="AW59" s="78">
        <f>'SO 02.1 - Oprava propustk...'!J36</f>
        <v>0</v>
      </c>
      <c r="AX59" s="78">
        <f>'SO 02.1 - Oprava propustk...'!J37</f>
        <v>0</v>
      </c>
      <c r="AY59" s="78">
        <f>'SO 02.1 - Oprava propustk...'!J38</f>
        <v>0</v>
      </c>
      <c r="AZ59" s="78">
        <f>'SO 02.1 - Oprava propustk...'!F35</f>
        <v>0</v>
      </c>
      <c r="BA59" s="78">
        <f>'SO 02.1 - Oprava propustk...'!F36</f>
        <v>0</v>
      </c>
      <c r="BB59" s="78">
        <f>'SO 02.1 - Oprava propustk...'!F37</f>
        <v>0</v>
      </c>
      <c r="BC59" s="78">
        <f>'SO 02.1 - Oprava propustk...'!F38</f>
        <v>0</v>
      </c>
      <c r="BD59" s="80">
        <f>'SO 02.1 - Oprava propustk...'!F39</f>
        <v>0</v>
      </c>
      <c r="BT59" s="81" t="s">
        <v>76</v>
      </c>
      <c r="BV59" s="81" t="s">
        <v>69</v>
      </c>
      <c r="BW59" s="81" t="s">
        <v>91</v>
      </c>
      <c r="BX59" s="81" t="s">
        <v>88</v>
      </c>
      <c r="CL59" s="81" t="s">
        <v>1</v>
      </c>
    </row>
    <row r="60" spans="1:91" s="6" customFormat="1" ht="16.5" customHeight="1" x14ac:dyDescent="0.2">
      <c r="A60" s="74" t="s">
        <v>77</v>
      </c>
      <c r="B60" s="75"/>
      <c r="C60" s="9"/>
      <c r="D60" s="9"/>
      <c r="E60" s="203" t="s">
        <v>92</v>
      </c>
      <c r="F60" s="203"/>
      <c r="G60" s="203"/>
      <c r="H60" s="203"/>
      <c r="I60" s="203"/>
      <c r="J60" s="9"/>
      <c r="K60" s="203" t="s">
        <v>93</v>
      </c>
      <c r="L60" s="203"/>
      <c r="M60" s="203"/>
      <c r="N60" s="203"/>
      <c r="O60" s="203"/>
      <c r="P60" s="203"/>
      <c r="Q60" s="203"/>
      <c r="R60" s="203"/>
      <c r="S60" s="203"/>
      <c r="T60" s="203"/>
      <c r="U60" s="203"/>
      <c r="V60" s="203"/>
      <c r="W60" s="203"/>
      <c r="X60" s="203"/>
      <c r="Y60" s="203"/>
      <c r="Z60" s="203"/>
      <c r="AA60" s="203"/>
      <c r="AB60" s="203"/>
      <c r="AC60" s="203"/>
      <c r="AD60" s="203"/>
      <c r="AE60" s="203"/>
      <c r="AF60" s="203"/>
      <c r="AG60" s="201">
        <f>'SO 02.2 - Železniční svrš...'!J32</f>
        <v>0</v>
      </c>
      <c r="AH60" s="202"/>
      <c r="AI60" s="202"/>
      <c r="AJ60" s="202"/>
      <c r="AK60" s="202"/>
      <c r="AL60" s="202"/>
      <c r="AM60" s="202"/>
      <c r="AN60" s="201">
        <f t="shared" si="0"/>
        <v>0</v>
      </c>
      <c r="AO60" s="202"/>
      <c r="AP60" s="202"/>
      <c r="AQ60" s="76" t="s">
        <v>80</v>
      </c>
      <c r="AR60" s="75"/>
      <c r="AS60" s="77">
        <v>0</v>
      </c>
      <c r="AT60" s="78">
        <f t="shared" si="1"/>
        <v>0</v>
      </c>
      <c r="AU60" s="79">
        <f>'SO 02.2 - Železniční svrš...'!P93</f>
        <v>0</v>
      </c>
      <c r="AV60" s="78">
        <f>'SO 02.2 - Železniční svrš...'!J35</f>
        <v>0</v>
      </c>
      <c r="AW60" s="78">
        <f>'SO 02.2 - Železniční svrš...'!J36</f>
        <v>0</v>
      </c>
      <c r="AX60" s="78">
        <f>'SO 02.2 - Železniční svrš...'!J37</f>
        <v>0</v>
      </c>
      <c r="AY60" s="78">
        <f>'SO 02.2 - Železniční svrš...'!J38</f>
        <v>0</v>
      </c>
      <c r="AZ60" s="78">
        <f>'SO 02.2 - Železniční svrš...'!F35</f>
        <v>0</v>
      </c>
      <c r="BA60" s="78">
        <f>'SO 02.2 - Železniční svrš...'!F36</f>
        <v>0</v>
      </c>
      <c r="BB60" s="78">
        <f>'SO 02.2 - Železniční svrš...'!F37</f>
        <v>0</v>
      </c>
      <c r="BC60" s="78">
        <f>'SO 02.2 - Železniční svrš...'!F38</f>
        <v>0</v>
      </c>
      <c r="BD60" s="80">
        <f>'SO 02.2 - Železniční svrš...'!F39</f>
        <v>0</v>
      </c>
      <c r="BT60" s="81" t="s">
        <v>76</v>
      </c>
      <c r="BV60" s="81" t="s">
        <v>69</v>
      </c>
      <c r="BW60" s="81" t="s">
        <v>94</v>
      </c>
      <c r="BX60" s="81" t="s">
        <v>88</v>
      </c>
      <c r="CL60" s="81" t="s">
        <v>1</v>
      </c>
    </row>
    <row r="61" spans="1:91" s="5" customFormat="1" ht="16.5" customHeight="1" x14ac:dyDescent="0.2">
      <c r="B61" s="65"/>
      <c r="C61" s="66"/>
      <c r="D61" s="204" t="s">
        <v>95</v>
      </c>
      <c r="E61" s="204"/>
      <c r="F61" s="204"/>
      <c r="G61" s="204"/>
      <c r="H61" s="204"/>
      <c r="I61" s="67"/>
      <c r="J61" s="204" t="s">
        <v>96</v>
      </c>
      <c r="K61" s="204"/>
      <c r="L61" s="204"/>
      <c r="M61" s="204"/>
      <c r="N61" s="204"/>
      <c r="O61" s="204"/>
      <c r="P61" s="204"/>
      <c r="Q61" s="204"/>
      <c r="R61" s="204"/>
      <c r="S61" s="204"/>
      <c r="T61" s="204"/>
      <c r="U61" s="204"/>
      <c r="V61" s="204"/>
      <c r="W61" s="204"/>
      <c r="X61" s="204"/>
      <c r="Y61" s="204"/>
      <c r="Z61" s="204"/>
      <c r="AA61" s="204"/>
      <c r="AB61" s="204"/>
      <c r="AC61" s="204"/>
      <c r="AD61" s="204"/>
      <c r="AE61" s="204"/>
      <c r="AF61" s="204"/>
      <c r="AG61" s="205">
        <f>ROUND(SUM(AG62:AG63),2)</f>
        <v>0</v>
      </c>
      <c r="AH61" s="200"/>
      <c r="AI61" s="200"/>
      <c r="AJ61" s="200"/>
      <c r="AK61" s="200"/>
      <c r="AL61" s="200"/>
      <c r="AM61" s="200"/>
      <c r="AN61" s="199">
        <f t="shared" si="0"/>
        <v>0</v>
      </c>
      <c r="AO61" s="200"/>
      <c r="AP61" s="200"/>
      <c r="AQ61" s="68" t="s">
        <v>87</v>
      </c>
      <c r="AR61" s="65"/>
      <c r="AS61" s="69">
        <f>ROUND(SUM(AS62:AS63),2)</f>
        <v>0</v>
      </c>
      <c r="AT61" s="70">
        <f t="shared" si="1"/>
        <v>0</v>
      </c>
      <c r="AU61" s="71">
        <f>ROUND(SUM(AU62:AU63),5)</f>
        <v>0</v>
      </c>
      <c r="AV61" s="70">
        <f>ROUND(AZ61*L29,2)</f>
        <v>0</v>
      </c>
      <c r="AW61" s="70">
        <f>ROUND(BA61*L30,2)</f>
        <v>0</v>
      </c>
      <c r="AX61" s="70">
        <f>ROUND(BB61*L29,2)</f>
        <v>0</v>
      </c>
      <c r="AY61" s="70">
        <f>ROUND(BC61*L30,2)</f>
        <v>0</v>
      </c>
      <c r="AZ61" s="70">
        <f>ROUND(SUM(AZ62:AZ63),2)</f>
        <v>0</v>
      </c>
      <c r="BA61" s="70">
        <f>ROUND(SUM(BA62:BA63),2)</f>
        <v>0</v>
      </c>
      <c r="BB61" s="70">
        <f>ROUND(SUM(BB62:BB63),2)</f>
        <v>0</v>
      </c>
      <c r="BC61" s="70">
        <f>ROUND(SUM(BC62:BC63),2)</f>
        <v>0</v>
      </c>
      <c r="BD61" s="72">
        <f>ROUND(SUM(BD62:BD63),2)</f>
        <v>0</v>
      </c>
      <c r="BS61" s="73" t="s">
        <v>66</v>
      </c>
      <c r="BT61" s="73" t="s">
        <v>74</v>
      </c>
      <c r="BU61" s="73" t="s">
        <v>68</v>
      </c>
      <c r="BV61" s="73" t="s">
        <v>69</v>
      </c>
      <c r="BW61" s="73" t="s">
        <v>97</v>
      </c>
      <c r="BX61" s="73" t="s">
        <v>4</v>
      </c>
      <c r="CL61" s="73" t="s">
        <v>1</v>
      </c>
      <c r="CM61" s="73" t="s">
        <v>76</v>
      </c>
    </row>
    <row r="62" spans="1:91" s="6" customFormat="1" ht="16.5" customHeight="1" x14ac:dyDescent="0.2">
      <c r="A62" s="74" t="s">
        <v>77</v>
      </c>
      <c r="B62" s="75"/>
      <c r="C62" s="9"/>
      <c r="D62" s="9"/>
      <c r="E62" s="203" t="s">
        <v>98</v>
      </c>
      <c r="F62" s="203"/>
      <c r="G62" s="203"/>
      <c r="H62" s="203"/>
      <c r="I62" s="203"/>
      <c r="J62" s="9"/>
      <c r="K62" s="203" t="s">
        <v>99</v>
      </c>
      <c r="L62" s="203"/>
      <c r="M62" s="203"/>
      <c r="N62" s="203"/>
      <c r="O62" s="203"/>
      <c r="P62" s="203"/>
      <c r="Q62" s="203"/>
      <c r="R62" s="203"/>
      <c r="S62" s="203"/>
      <c r="T62" s="203"/>
      <c r="U62" s="203"/>
      <c r="V62" s="203"/>
      <c r="W62" s="203"/>
      <c r="X62" s="203"/>
      <c r="Y62" s="203"/>
      <c r="Z62" s="203"/>
      <c r="AA62" s="203"/>
      <c r="AB62" s="203"/>
      <c r="AC62" s="203"/>
      <c r="AD62" s="203"/>
      <c r="AE62" s="203"/>
      <c r="AF62" s="203"/>
      <c r="AG62" s="201">
        <f>'SO 03.1 - Oprava propustk...'!J32</f>
        <v>0</v>
      </c>
      <c r="AH62" s="202"/>
      <c r="AI62" s="202"/>
      <c r="AJ62" s="202"/>
      <c r="AK62" s="202"/>
      <c r="AL62" s="202"/>
      <c r="AM62" s="202"/>
      <c r="AN62" s="201">
        <f t="shared" si="0"/>
        <v>0</v>
      </c>
      <c r="AO62" s="202"/>
      <c r="AP62" s="202"/>
      <c r="AQ62" s="76" t="s">
        <v>80</v>
      </c>
      <c r="AR62" s="75"/>
      <c r="AS62" s="77">
        <v>0</v>
      </c>
      <c r="AT62" s="78">
        <f t="shared" si="1"/>
        <v>0</v>
      </c>
      <c r="AU62" s="79">
        <f>'SO 03.1 - Oprava propustk...'!P99</f>
        <v>0</v>
      </c>
      <c r="AV62" s="78">
        <f>'SO 03.1 - Oprava propustk...'!J35</f>
        <v>0</v>
      </c>
      <c r="AW62" s="78">
        <f>'SO 03.1 - Oprava propustk...'!J36</f>
        <v>0</v>
      </c>
      <c r="AX62" s="78">
        <f>'SO 03.1 - Oprava propustk...'!J37</f>
        <v>0</v>
      </c>
      <c r="AY62" s="78">
        <f>'SO 03.1 - Oprava propustk...'!J38</f>
        <v>0</v>
      </c>
      <c r="AZ62" s="78">
        <f>'SO 03.1 - Oprava propustk...'!F35</f>
        <v>0</v>
      </c>
      <c r="BA62" s="78">
        <f>'SO 03.1 - Oprava propustk...'!F36</f>
        <v>0</v>
      </c>
      <c r="BB62" s="78">
        <f>'SO 03.1 - Oprava propustk...'!F37</f>
        <v>0</v>
      </c>
      <c r="BC62" s="78">
        <f>'SO 03.1 - Oprava propustk...'!F38</f>
        <v>0</v>
      </c>
      <c r="BD62" s="80">
        <f>'SO 03.1 - Oprava propustk...'!F39</f>
        <v>0</v>
      </c>
      <c r="BT62" s="81" t="s">
        <v>76</v>
      </c>
      <c r="BV62" s="81" t="s">
        <v>69</v>
      </c>
      <c r="BW62" s="81" t="s">
        <v>100</v>
      </c>
      <c r="BX62" s="81" t="s">
        <v>97</v>
      </c>
      <c r="CL62" s="81" t="s">
        <v>1</v>
      </c>
    </row>
    <row r="63" spans="1:91" s="6" customFormat="1" ht="16.5" customHeight="1" x14ac:dyDescent="0.2">
      <c r="A63" s="74" t="s">
        <v>77</v>
      </c>
      <c r="B63" s="75"/>
      <c r="C63" s="9"/>
      <c r="D63" s="9"/>
      <c r="E63" s="203" t="s">
        <v>101</v>
      </c>
      <c r="F63" s="203"/>
      <c r="G63" s="203"/>
      <c r="H63" s="203"/>
      <c r="I63" s="203"/>
      <c r="J63" s="9"/>
      <c r="K63" s="203" t="s">
        <v>102</v>
      </c>
      <c r="L63" s="203"/>
      <c r="M63" s="203"/>
      <c r="N63" s="203"/>
      <c r="O63" s="203"/>
      <c r="P63" s="203"/>
      <c r="Q63" s="203"/>
      <c r="R63" s="203"/>
      <c r="S63" s="203"/>
      <c r="T63" s="203"/>
      <c r="U63" s="203"/>
      <c r="V63" s="203"/>
      <c r="W63" s="203"/>
      <c r="X63" s="203"/>
      <c r="Y63" s="203"/>
      <c r="Z63" s="203"/>
      <c r="AA63" s="203"/>
      <c r="AB63" s="203"/>
      <c r="AC63" s="203"/>
      <c r="AD63" s="203"/>
      <c r="AE63" s="203"/>
      <c r="AF63" s="203"/>
      <c r="AG63" s="201">
        <f>'SO 03.2 - Železniční svrš...'!J32</f>
        <v>0</v>
      </c>
      <c r="AH63" s="202"/>
      <c r="AI63" s="202"/>
      <c r="AJ63" s="202"/>
      <c r="AK63" s="202"/>
      <c r="AL63" s="202"/>
      <c r="AM63" s="202"/>
      <c r="AN63" s="201">
        <f t="shared" si="0"/>
        <v>0</v>
      </c>
      <c r="AO63" s="202"/>
      <c r="AP63" s="202"/>
      <c r="AQ63" s="76" t="s">
        <v>80</v>
      </c>
      <c r="AR63" s="75"/>
      <c r="AS63" s="77">
        <v>0</v>
      </c>
      <c r="AT63" s="78">
        <f t="shared" si="1"/>
        <v>0</v>
      </c>
      <c r="AU63" s="79">
        <f>'SO 03.2 - Železniční svrš...'!P89</f>
        <v>0</v>
      </c>
      <c r="AV63" s="78">
        <f>'SO 03.2 - Železniční svrš...'!J35</f>
        <v>0</v>
      </c>
      <c r="AW63" s="78">
        <f>'SO 03.2 - Železniční svrš...'!J36</f>
        <v>0</v>
      </c>
      <c r="AX63" s="78">
        <f>'SO 03.2 - Železniční svrš...'!J37</f>
        <v>0</v>
      </c>
      <c r="AY63" s="78">
        <f>'SO 03.2 - Železniční svrš...'!J38</f>
        <v>0</v>
      </c>
      <c r="AZ63" s="78">
        <f>'SO 03.2 - Železniční svrš...'!F35</f>
        <v>0</v>
      </c>
      <c r="BA63" s="78">
        <f>'SO 03.2 - Železniční svrš...'!F36</f>
        <v>0</v>
      </c>
      <c r="BB63" s="78">
        <f>'SO 03.2 - Železniční svrš...'!F37</f>
        <v>0</v>
      </c>
      <c r="BC63" s="78">
        <f>'SO 03.2 - Železniční svrš...'!F38</f>
        <v>0</v>
      </c>
      <c r="BD63" s="80">
        <f>'SO 03.2 - Železniční svrš...'!F39</f>
        <v>0</v>
      </c>
      <c r="BT63" s="81" t="s">
        <v>76</v>
      </c>
      <c r="BV63" s="81" t="s">
        <v>69</v>
      </c>
      <c r="BW63" s="81" t="s">
        <v>103</v>
      </c>
      <c r="BX63" s="81" t="s">
        <v>97</v>
      </c>
      <c r="CL63" s="81" t="s">
        <v>1</v>
      </c>
    </row>
    <row r="64" spans="1:91" s="5" customFormat="1" ht="16.5" customHeight="1" x14ac:dyDescent="0.2">
      <c r="B64" s="65"/>
      <c r="C64" s="66"/>
      <c r="D64" s="204" t="s">
        <v>104</v>
      </c>
      <c r="E64" s="204"/>
      <c r="F64" s="204"/>
      <c r="G64" s="204"/>
      <c r="H64" s="204"/>
      <c r="I64" s="67"/>
      <c r="J64" s="204" t="s">
        <v>105</v>
      </c>
      <c r="K64" s="204"/>
      <c r="L64" s="204"/>
      <c r="M64" s="204"/>
      <c r="N64" s="204"/>
      <c r="O64" s="204"/>
      <c r="P64" s="204"/>
      <c r="Q64" s="204"/>
      <c r="R64" s="204"/>
      <c r="S64" s="204"/>
      <c r="T64" s="204"/>
      <c r="U64" s="204"/>
      <c r="V64" s="204"/>
      <c r="W64" s="204"/>
      <c r="X64" s="204"/>
      <c r="Y64" s="204"/>
      <c r="Z64" s="204"/>
      <c r="AA64" s="204"/>
      <c r="AB64" s="204"/>
      <c r="AC64" s="204"/>
      <c r="AD64" s="204"/>
      <c r="AE64" s="204"/>
      <c r="AF64" s="204"/>
      <c r="AG64" s="205">
        <f>ROUND(SUM(AG65:AG66),2)</f>
        <v>0</v>
      </c>
      <c r="AH64" s="200"/>
      <c r="AI64" s="200"/>
      <c r="AJ64" s="200"/>
      <c r="AK64" s="200"/>
      <c r="AL64" s="200"/>
      <c r="AM64" s="200"/>
      <c r="AN64" s="199">
        <f t="shared" si="0"/>
        <v>0</v>
      </c>
      <c r="AO64" s="200"/>
      <c r="AP64" s="200"/>
      <c r="AQ64" s="68" t="s">
        <v>87</v>
      </c>
      <c r="AR64" s="65"/>
      <c r="AS64" s="69">
        <f>ROUND(SUM(AS65:AS66),2)</f>
        <v>0</v>
      </c>
      <c r="AT64" s="70">
        <f t="shared" si="1"/>
        <v>0</v>
      </c>
      <c r="AU64" s="71">
        <f>ROUND(SUM(AU65:AU66),5)</f>
        <v>0</v>
      </c>
      <c r="AV64" s="70">
        <f>ROUND(AZ64*L29,2)</f>
        <v>0</v>
      </c>
      <c r="AW64" s="70">
        <f>ROUND(BA64*L30,2)</f>
        <v>0</v>
      </c>
      <c r="AX64" s="70">
        <f>ROUND(BB64*L29,2)</f>
        <v>0</v>
      </c>
      <c r="AY64" s="70">
        <f>ROUND(BC64*L30,2)</f>
        <v>0</v>
      </c>
      <c r="AZ64" s="70">
        <f>ROUND(SUM(AZ65:AZ66),2)</f>
        <v>0</v>
      </c>
      <c r="BA64" s="70">
        <f>ROUND(SUM(BA65:BA66),2)</f>
        <v>0</v>
      </c>
      <c r="BB64" s="70">
        <f>ROUND(SUM(BB65:BB66),2)</f>
        <v>0</v>
      </c>
      <c r="BC64" s="70">
        <f>ROUND(SUM(BC65:BC66),2)</f>
        <v>0</v>
      </c>
      <c r="BD64" s="72">
        <f>ROUND(SUM(BD65:BD66),2)</f>
        <v>0</v>
      </c>
      <c r="BS64" s="73" t="s">
        <v>66</v>
      </c>
      <c r="BT64" s="73" t="s">
        <v>74</v>
      </c>
      <c r="BU64" s="73" t="s">
        <v>68</v>
      </c>
      <c r="BV64" s="73" t="s">
        <v>69</v>
      </c>
      <c r="BW64" s="73" t="s">
        <v>106</v>
      </c>
      <c r="BX64" s="73" t="s">
        <v>4</v>
      </c>
      <c r="CL64" s="73" t="s">
        <v>1</v>
      </c>
      <c r="CM64" s="73" t="s">
        <v>76</v>
      </c>
    </row>
    <row r="65" spans="1:90" s="6" customFormat="1" ht="16.5" customHeight="1" x14ac:dyDescent="0.2">
      <c r="A65" s="74" t="s">
        <v>77</v>
      </c>
      <c r="B65" s="75"/>
      <c r="C65" s="9"/>
      <c r="D65" s="9"/>
      <c r="E65" s="203" t="s">
        <v>107</v>
      </c>
      <c r="F65" s="203"/>
      <c r="G65" s="203"/>
      <c r="H65" s="203"/>
      <c r="I65" s="203"/>
      <c r="J65" s="9"/>
      <c r="K65" s="203" t="s">
        <v>108</v>
      </c>
      <c r="L65" s="203"/>
      <c r="M65" s="203"/>
      <c r="N65" s="203"/>
      <c r="O65" s="203"/>
      <c r="P65" s="203"/>
      <c r="Q65" s="203"/>
      <c r="R65" s="203"/>
      <c r="S65" s="203"/>
      <c r="T65" s="203"/>
      <c r="U65" s="203"/>
      <c r="V65" s="203"/>
      <c r="W65" s="203"/>
      <c r="X65" s="203"/>
      <c r="Y65" s="203"/>
      <c r="Z65" s="203"/>
      <c r="AA65" s="203"/>
      <c r="AB65" s="203"/>
      <c r="AC65" s="203"/>
      <c r="AD65" s="203"/>
      <c r="AE65" s="203"/>
      <c r="AF65" s="203"/>
      <c r="AG65" s="201">
        <f>'SO 04.1 - Oprava propustk...'!J32</f>
        <v>0</v>
      </c>
      <c r="AH65" s="202"/>
      <c r="AI65" s="202"/>
      <c r="AJ65" s="202"/>
      <c r="AK65" s="202"/>
      <c r="AL65" s="202"/>
      <c r="AM65" s="202"/>
      <c r="AN65" s="201">
        <f t="shared" si="0"/>
        <v>0</v>
      </c>
      <c r="AO65" s="202"/>
      <c r="AP65" s="202"/>
      <c r="AQ65" s="76" t="s">
        <v>80</v>
      </c>
      <c r="AR65" s="75"/>
      <c r="AS65" s="77">
        <v>0</v>
      </c>
      <c r="AT65" s="78">
        <f t="shared" si="1"/>
        <v>0</v>
      </c>
      <c r="AU65" s="79">
        <f>'SO 04.1 - Oprava propustk...'!P99</f>
        <v>0</v>
      </c>
      <c r="AV65" s="78">
        <f>'SO 04.1 - Oprava propustk...'!J35</f>
        <v>0</v>
      </c>
      <c r="AW65" s="78">
        <f>'SO 04.1 - Oprava propustk...'!J36</f>
        <v>0</v>
      </c>
      <c r="AX65" s="78">
        <f>'SO 04.1 - Oprava propustk...'!J37</f>
        <v>0</v>
      </c>
      <c r="AY65" s="78">
        <f>'SO 04.1 - Oprava propustk...'!J38</f>
        <v>0</v>
      </c>
      <c r="AZ65" s="78">
        <f>'SO 04.1 - Oprava propustk...'!F35</f>
        <v>0</v>
      </c>
      <c r="BA65" s="78">
        <f>'SO 04.1 - Oprava propustk...'!F36</f>
        <v>0</v>
      </c>
      <c r="BB65" s="78">
        <f>'SO 04.1 - Oprava propustk...'!F37</f>
        <v>0</v>
      </c>
      <c r="BC65" s="78">
        <f>'SO 04.1 - Oprava propustk...'!F38</f>
        <v>0</v>
      </c>
      <c r="BD65" s="80">
        <f>'SO 04.1 - Oprava propustk...'!F39</f>
        <v>0</v>
      </c>
      <c r="BT65" s="81" t="s">
        <v>76</v>
      </c>
      <c r="BV65" s="81" t="s">
        <v>69</v>
      </c>
      <c r="BW65" s="81" t="s">
        <v>109</v>
      </c>
      <c r="BX65" s="81" t="s">
        <v>106</v>
      </c>
      <c r="CL65" s="81" t="s">
        <v>1</v>
      </c>
    </row>
    <row r="66" spans="1:90" s="6" customFormat="1" ht="16.5" customHeight="1" x14ac:dyDescent="0.2">
      <c r="A66" s="74" t="s">
        <v>77</v>
      </c>
      <c r="B66" s="75"/>
      <c r="C66" s="9"/>
      <c r="D66" s="9"/>
      <c r="E66" s="203" t="s">
        <v>110</v>
      </c>
      <c r="F66" s="203"/>
      <c r="G66" s="203"/>
      <c r="H66" s="203"/>
      <c r="I66" s="203"/>
      <c r="J66" s="9"/>
      <c r="K66" s="203" t="s">
        <v>111</v>
      </c>
      <c r="L66" s="203"/>
      <c r="M66" s="203"/>
      <c r="N66" s="203"/>
      <c r="O66" s="203"/>
      <c r="P66" s="203"/>
      <c r="Q66" s="203"/>
      <c r="R66" s="203"/>
      <c r="S66" s="203"/>
      <c r="T66" s="203"/>
      <c r="U66" s="203"/>
      <c r="V66" s="203"/>
      <c r="W66" s="203"/>
      <c r="X66" s="203"/>
      <c r="Y66" s="203"/>
      <c r="Z66" s="203"/>
      <c r="AA66" s="203"/>
      <c r="AB66" s="203"/>
      <c r="AC66" s="203"/>
      <c r="AD66" s="203"/>
      <c r="AE66" s="203"/>
      <c r="AF66" s="203"/>
      <c r="AG66" s="201">
        <f>'SO 04.2 - Železniční svrš...'!J32</f>
        <v>0</v>
      </c>
      <c r="AH66" s="202"/>
      <c r="AI66" s="202"/>
      <c r="AJ66" s="202"/>
      <c r="AK66" s="202"/>
      <c r="AL66" s="202"/>
      <c r="AM66" s="202"/>
      <c r="AN66" s="201">
        <f t="shared" si="0"/>
        <v>0</v>
      </c>
      <c r="AO66" s="202"/>
      <c r="AP66" s="202"/>
      <c r="AQ66" s="76" t="s">
        <v>80</v>
      </c>
      <c r="AR66" s="75"/>
      <c r="AS66" s="82">
        <v>0</v>
      </c>
      <c r="AT66" s="83">
        <f t="shared" si="1"/>
        <v>0</v>
      </c>
      <c r="AU66" s="84">
        <f>'SO 04.2 - Železniční svrš...'!P89</f>
        <v>0</v>
      </c>
      <c r="AV66" s="83">
        <f>'SO 04.2 - Železniční svrš...'!J35</f>
        <v>0</v>
      </c>
      <c r="AW66" s="83">
        <f>'SO 04.2 - Železniční svrš...'!J36</f>
        <v>0</v>
      </c>
      <c r="AX66" s="83">
        <f>'SO 04.2 - Železniční svrš...'!J37</f>
        <v>0</v>
      </c>
      <c r="AY66" s="83">
        <f>'SO 04.2 - Železniční svrš...'!J38</f>
        <v>0</v>
      </c>
      <c r="AZ66" s="83">
        <f>'SO 04.2 - Železniční svrš...'!F35</f>
        <v>0</v>
      </c>
      <c r="BA66" s="83">
        <f>'SO 04.2 - Železniční svrš...'!F36</f>
        <v>0</v>
      </c>
      <c r="BB66" s="83">
        <f>'SO 04.2 - Železniční svrš...'!F37</f>
        <v>0</v>
      </c>
      <c r="BC66" s="83">
        <f>'SO 04.2 - Železniční svrš...'!F38</f>
        <v>0</v>
      </c>
      <c r="BD66" s="85">
        <f>'SO 04.2 - Železniční svrš...'!F39</f>
        <v>0</v>
      </c>
      <c r="BT66" s="81" t="s">
        <v>76</v>
      </c>
      <c r="BV66" s="81" t="s">
        <v>69</v>
      </c>
      <c r="BW66" s="81" t="s">
        <v>112</v>
      </c>
      <c r="BX66" s="81" t="s">
        <v>106</v>
      </c>
      <c r="CL66" s="81" t="s">
        <v>1</v>
      </c>
    </row>
    <row r="67" spans="1:90" s="1" customFormat="1" ht="30" customHeight="1" x14ac:dyDescent="0.2">
      <c r="B67" s="27"/>
      <c r="AR67" s="27"/>
    </row>
    <row r="68" spans="1:90" s="1" customFormat="1" ht="6.9" customHeight="1" x14ac:dyDescent="0.2">
      <c r="B68" s="36"/>
      <c r="C68" s="37"/>
      <c r="D68" s="37"/>
      <c r="E68" s="37"/>
      <c r="F68" s="37"/>
      <c r="G68" s="37"/>
      <c r="H68" s="37"/>
      <c r="I68" s="37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  <c r="AQ68" s="37"/>
      <c r="AR68" s="27"/>
    </row>
  </sheetData>
  <mergeCells count="86">
    <mergeCell ref="AN54:AP54"/>
    <mergeCell ref="AG59:AM59"/>
    <mergeCell ref="AG60:AM60"/>
    <mergeCell ref="AG61:AM61"/>
    <mergeCell ref="AG62:AM62"/>
    <mergeCell ref="AG54:AM54"/>
    <mergeCell ref="AN56:AP56"/>
    <mergeCell ref="AG56:AM56"/>
    <mergeCell ref="AN57:AP57"/>
    <mergeCell ref="AG57:AM57"/>
    <mergeCell ref="AG58:AM58"/>
    <mergeCell ref="K62:AF62"/>
    <mergeCell ref="K63:AF63"/>
    <mergeCell ref="J64:AF64"/>
    <mergeCell ref="K65:AF65"/>
    <mergeCell ref="K66:AF66"/>
    <mergeCell ref="C52:G52"/>
    <mergeCell ref="I52:AF52"/>
    <mergeCell ref="J55:AF55"/>
    <mergeCell ref="K56:AF56"/>
    <mergeCell ref="K57:AF57"/>
    <mergeCell ref="E63:I63"/>
    <mergeCell ref="D64:H64"/>
    <mergeCell ref="E65:I65"/>
    <mergeCell ref="E66:I66"/>
    <mergeCell ref="AG64:AM64"/>
    <mergeCell ref="AG63:AM63"/>
    <mergeCell ref="AG65:AM65"/>
    <mergeCell ref="AG66:AM66"/>
    <mergeCell ref="E62:I62"/>
    <mergeCell ref="D55:H55"/>
    <mergeCell ref="E56:I56"/>
    <mergeCell ref="E57:I57"/>
    <mergeCell ref="D58:H58"/>
    <mergeCell ref="E59:I59"/>
    <mergeCell ref="E60:I60"/>
    <mergeCell ref="D61:H61"/>
    <mergeCell ref="AN62:AP62"/>
    <mergeCell ref="AN63:AP63"/>
    <mergeCell ref="AN64:AP64"/>
    <mergeCell ref="AN65:AP65"/>
    <mergeCell ref="AN66:AP66"/>
    <mergeCell ref="L30:P30"/>
    <mergeCell ref="L31:P31"/>
    <mergeCell ref="L32:P32"/>
    <mergeCell ref="L33:P33"/>
    <mergeCell ref="AN61:AP61"/>
    <mergeCell ref="AN58:AP58"/>
    <mergeCell ref="AN59:AP59"/>
    <mergeCell ref="AN60:AP60"/>
    <mergeCell ref="J58:AF58"/>
    <mergeCell ref="K59:AF59"/>
    <mergeCell ref="K60:AF60"/>
    <mergeCell ref="J61:AF61"/>
    <mergeCell ref="AN52:AP52"/>
    <mergeCell ref="AG52:AM52"/>
    <mergeCell ref="AN55:AP55"/>
    <mergeCell ref="AG55:AM55"/>
    <mergeCell ref="X35:AB35"/>
    <mergeCell ref="AK35:AO35"/>
    <mergeCell ref="AR2:BE2"/>
    <mergeCell ref="AS49:AT51"/>
    <mergeCell ref="AM50:AP50"/>
    <mergeCell ref="L45:AO45"/>
    <mergeCell ref="AM47:AN47"/>
    <mergeCell ref="AM49:AP49"/>
    <mergeCell ref="K5:AO5"/>
    <mergeCell ref="K6:AO6"/>
    <mergeCell ref="E14:AJ14"/>
    <mergeCell ref="E23:AN23"/>
    <mergeCell ref="L28:P28"/>
    <mergeCell ref="W28:AE28"/>
    <mergeCell ref="AK28:AO28"/>
    <mergeCell ref="L29:P29"/>
    <mergeCell ref="W31:AE31"/>
    <mergeCell ref="BE5:BE34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</mergeCells>
  <hyperlinks>
    <hyperlink ref="A56" location="'SO 01.1 - Oprava propustk...'!C2" display="/"/>
    <hyperlink ref="A57" location="'SO 01.2 - Železniční svrš...'!C2" display="/"/>
    <hyperlink ref="A59" location="'SO 02.1 - Oprava propustk...'!C2" display="/"/>
    <hyperlink ref="A60" location="'SO 02.2 - Železniční svrš...'!C2" display="/"/>
    <hyperlink ref="A62" location="'SO 03.1 - Oprava propustk...'!C2" display="/"/>
    <hyperlink ref="A63" location="'SO 03.2 - Železniční svrš...'!C2" display="/"/>
    <hyperlink ref="A65" location="'SO 04.1 - Oprava propustk...'!C2" display="/"/>
    <hyperlink ref="A66" location="'SO 04.2 - Železniční svrš...'!C2" display="/"/>
  </hyperlink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M165"/>
  <sheetViews>
    <sheetView showGridLines="0" workbookViewId="0"/>
  </sheetViews>
  <sheetFormatPr defaultRowHeight="13.8" x14ac:dyDescent="0.2"/>
  <cols>
    <col min="1" max="1" width="8.28515625" customWidth="1"/>
    <col min="2" max="2" width="1.7109375" customWidth="1"/>
    <col min="3" max="3" width="4.140625" customWidth="1"/>
    <col min="4" max="4" width="4.28515625" customWidth="1"/>
    <col min="5" max="5" width="17.140625" customWidth="1"/>
    <col min="6" max="6" width="100.85546875" customWidth="1"/>
    <col min="7" max="7" width="8.7109375" customWidth="1"/>
    <col min="8" max="8" width="11.140625" customWidth="1"/>
    <col min="9" max="9" width="14.140625" style="86" customWidth="1"/>
    <col min="10" max="10" width="23.42578125" customWidth="1"/>
    <col min="11" max="11" width="15.42578125" hidden="1" customWidth="1"/>
    <col min="12" max="12" width="9.28515625" customWidth="1"/>
    <col min="13" max="13" width="10.85546875" hidden="1" customWidth="1"/>
    <col min="14" max="14" width="9.28515625" hidden="1"/>
    <col min="15" max="20" width="14.140625" hidden="1" customWidth="1"/>
    <col min="21" max="21" width="16.28515625" hidden="1" customWidth="1"/>
    <col min="22" max="22" width="12.28515625" customWidth="1"/>
    <col min="23" max="23" width="16.28515625" customWidth="1"/>
    <col min="24" max="24" width="12.28515625" customWidth="1"/>
    <col min="25" max="25" width="15" customWidth="1"/>
    <col min="26" max="26" width="11" customWidth="1"/>
    <col min="27" max="27" width="15" customWidth="1"/>
    <col min="28" max="28" width="16.28515625" customWidth="1"/>
    <col min="29" max="29" width="11" customWidth="1"/>
    <col min="30" max="30" width="15" customWidth="1"/>
    <col min="31" max="31" width="16.28515625" customWidth="1"/>
    <col min="44" max="65" width="9.28515625" hidden="1"/>
  </cols>
  <sheetData>
    <row r="2" spans="2:46" ht="36.9" customHeight="1" x14ac:dyDescent="0.2">
      <c r="L2" s="181" t="s">
        <v>5</v>
      </c>
      <c r="M2" s="182"/>
      <c r="N2" s="182"/>
      <c r="O2" s="182"/>
      <c r="P2" s="182"/>
      <c r="Q2" s="182"/>
      <c r="R2" s="182"/>
      <c r="S2" s="182"/>
      <c r="T2" s="182"/>
      <c r="U2" s="182"/>
      <c r="V2" s="182"/>
      <c r="AT2" s="13" t="s">
        <v>81</v>
      </c>
    </row>
    <row r="3" spans="2:46" ht="6.9" customHeight="1" x14ac:dyDescent="0.2">
      <c r="B3" s="14"/>
      <c r="C3" s="15"/>
      <c r="D3" s="15"/>
      <c r="E3" s="15"/>
      <c r="F3" s="15"/>
      <c r="G3" s="15"/>
      <c r="H3" s="15"/>
      <c r="I3" s="87"/>
      <c r="J3" s="15"/>
      <c r="K3" s="15"/>
      <c r="L3" s="16"/>
      <c r="AT3" s="13" t="s">
        <v>76</v>
      </c>
    </row>
    <row r="4" spans="2:46" ht="24.9" customHeight="1" x14ac:dyDescent="0.2">
      <c r="B4" s="16"/>
      <c r="D4" s="17" t="s">
        <v>113</v>
      </c>
      <c r="L4" s="16"/>
      <c r="M4" s="18" t="s">
        <v>10</v>
      </c>
      <c r="AT4" s="13" t="s">
        <v>3</v>
      </c>
    </row>
    <row r="5" spans="2:46" ht="6.9" customHeight="1" x14ac:dyDescent="0.2">
      <c r="B5" s="16"/>
      <c r="L5" s="16"/>
    </row>
    <row r="6" spans="2:46" ht="12" customHeight="1" x14ac:dyDescent="0.2">
      <c r="B6" s="16"/>
      <c r="D6" s="22" t="s">
        <v>16</v>
      </c>
      <c r="L6" s="16"/>
    </row>
    <row r="7" spans="2:46" ht="16.5" customHeight="1" x14ac:dyDescent="0.2">
      <c r="B7" s="16"/>
      <c r="E7" s="213" t="str">
        <f>'Rekapitulace stavby'!K6</f>
        <v>Oprava propustků v km 24,666, 25,142, 25,589 a 25,786 na trati Vsetín - Velké Karlovice</v>
      </c>
      <c r="F7" s="214"/>
      <c r="G7" s="214"/>
      <c r="H7" s="214"/>
      <c r="L7" s="16"/>
    </row>
    <row r="8" spans="2:46" ht="12" customHeight="1" x14ac:dyDescent="0.2">
      <c r="B8" s="16"/>
      <c r="D8" s="22" t="s">
        <v>114</v>
      </c>
      <c r="L8" s="16"/>
    </row>
    <row r="9" spans="2:46" s="1" customFormat="1" ht="16.5" customHeight="1" x14ac:dyDescent="0.2">
      <c r="B9" s="27"/>
      <c r="E9" s="213" t="s">
        <v>115</v>
      </c>
      <c r="F9" s="188"/>
      <c r="G9" s="188"/>
      <c r="H9" s="188"/>
      <c r="I9" s="88"/>
      <c r="L9" s="27"/>
    </row>
    <row r="10" spans="2:46" s="1" customFormat="1" ht="12" customHeight="1" x14ac:dyDescent="0.2">
      <c r="B10" s="27"/>
      <c r="D10" s="22" t="s">
        <v>116</v>
      </c>
      <c r="I10" s="88"/>
      <c r="L10" s="27"/>
    </row>
    <row r="11" spans="2:46" s="1" customFormat="1" ht="36.9" customHeight="1" x14ac:dyDescent="0.2">
      <c r="B11" s="27"/>
      <c r="E11" s="189" t="s">
        <v>117</v>
      </c>
      <c r="F11" s="188"/>
      <c r="G11" s="188"/>
      <c r="H11" s="188"/>
      <c r="I11" s="88"/>
      <c r="L11" s="27"/>
    </row>
    <row r="12" spans="2:46" s="1" customFormat="1" ht="10.199999999999999" x14ac:dyDescent="0.2">
      <c r="B12" s="27"/>
      <c r="I12" s="88"/>
      <c r="L12" s="27"/>
    </row>
    <row r="13" spans="2:46" s="1" customFormat="1" ht="12" customHeight="1" x14ac:dyDescent="0.2">
      <c r="B13" s="27"/>
      <c r="D13" s="22" t="s">
        <v>18</v>
      </c>
      <c r="F13" s="13" t="s">
        <v>1</v>
      </c>
      <c r="I13" s="89" t="s">
        <v>19</v>
      </c>
      <c r="J13" s="13" t="s">
        <v>1</v>
      </c>
      <c r="L13" s="27"/>
    </row>
    <row r="14" spans="2:46" s="1" customFormat="1" ht="12" customHeight="1" x14ac:dyDescent="0.2">
      <c r="B14" s="27"/>
      <c r="D14" s="22" t="s">
        <v>20</v>
      </c>
      <c r="F14" s="13" t="s">
        <v>21</v>
      </c>
      <c r="I14" s="89" t="s">
        <v>22</v>
      </c>
      <c r="J14" s="43" t="str">
        <f>'Rekapitulace stavby'!AN8</f>
        <v>3. 4. 2019</v>
      </c>
      <c r="L14" s="27"/>
    </row>
    <row r="15" spans="2:46" s="1" customFormat="1" ht="10.8" customHeight="1" x14ac:dyDescent="0.2">
      <c r="B15" s="27"/>
      <c r="I15" s="88"/>
      <c r="L15" s="27"/>
    </row>
    <row r="16" spans="2:46" s="1" customFormat="1" ht="12" customHeight="1" x14ac:dyDescent="0.2">
      <c r="B16" s="27"/>
      <c r="D16" s="22" t="s">
        <v>24</v>
      </c>
      <c r="I16" s="89" t="s">
        <v>25</v>
      </c>
      <c r="J16" s="13" t="str">
        <f>IF('Rekapitulace stavby'!AN10="","",'Rekapitulace stavby'!AN10)</f>
        <v/>
      </c>
      <c r="L16" s="27"/>
    </row>
    <row r="17" spans="2:12" s="1" customFormat="1" ht="18" customHeight="1" x14ac:dyDescent="0.2">
      <c r="B17" s="27"/>
      <c r="E17" s="13" t="str">
        <f>IF('Rekapitulace stavby'!E11="","",'Rekapitulace stavby'!E11)</f>
        <v xml:space="preserve"> </v>
      </c>
      <c r="I17" s="89" t="s">
        <v>26</v>
      </c>
      <c r="J17" s="13" t="str">
        <f>IF('Rekapitulace stavby'!AN11="","",'Rekapitulace stavby'!AN11)</f>
        <v/>
      </c>
      <c r="L17" s="27"/>
    </row>
    <row r="18" spans="2:12" s="1" customFormat="1" ht="6.9" customHeight="1" x14ac:dyDescent="0.2">
      <c r="B18" s="27"/>
      <c r="I18" s="88"/>
      <c r="L18" s="27"/>
    </row>
    <row r="19" spans="2:12" s="1" customFormat="1" ht="12" customHeight="1" x14ac:dyDescent="0.2">
      <c r="B19" s="27"/>
      <c r="D19" s="22" t="s">
        <v>27</v>
      </c>
      <c r="I19" s="89" t="s">
        <v>25</v>
      </c>
      <c r="J19" s="23" t="str">
        <f>'Rekapitulace stavby'!AN13</f>
        <v>Vyplň údaj</v>
      </c>
      <c r="L19" s="27"/>
    </row>
    <row r="20" spans="2:12" s="1" customFormat="1" ht="18" customHeight="1" x14ac:dyDescent="0.2">
      <c r="B20" s="27"/>
      <c r="E20" s="215" t="str">
        <f>'Rekapitulace stavby'!E14</f>
        <v>Vyplň údaj</v>
      </c>
      <c r="F20" s="192"/>
      <c r="G20" s="192"/>
      <c r="H20" s="192"/>
      <c r="I20" s="89" t="s">
        <v>26</v>
      </c>
      <c r="J20" s="23" t="str">
        <f>'Rekapitulace stavby'!AN14</f>
        <v>Vyplň údaj</v>
      </c>
      <c r="L20" s="27"/>
    </row>
    <row r="21" spans="2:12" s="1" customFormat="1" ht="6.9" customHeight="1" x14ac:dyDescent="0.2">
      <c r="B21" s="27"/>
      <c r="I21" s="88"/>
      <c r="L21" s="27"/>
    </row>
    <row r="22" spans="2:12" s="1" customFormat="1" ht="12" customHeight="1" x14ac:dyDescent="0.2">
      <c r="B22" s="27"/>
      <c r="D22" s="22" t="s">
        <v>29</v>
      </c>
      <c r="I22" s="89" t="s">
        <v>25</v>
      </c>
      <c r="J22" s="13" t="str">
        <f>IF('Rekapitulace stavby'!AN16="","",'Rekapitulace stavby'!AN16)</f>
        <v/>
      </c>
      <c r="L22" s="27"/>
    </row>
    <row r="23" spans="2:12" s="1" customFormat="1" ht="18" customHeight="1" x14ac:dyDescent="0.2">
      <c r="B23" s="27"/>
      <c r="E23" s="13" t="str">
        <f>IF('Rekapitulace stavby'!E17="","",'Rekapitulace stavby'!E17)</f>
        <v xml:space="preserve"> </v>
      </c>
      <c r="I23" s="89" t="s">
        <v>26</v>
      </c>
      <c r="J23" s="13" t="str">
        <f>IF('Rekapitulace stavby'!AN17="","",'Rekapitulace stavby'!AN17)</f>
        <v/>
      </c>
      <c r="L23" s="27"/>
    </row>
    <row r="24" spans="2:12" s="1" customFormat="1" ht="6.9" customHeight="1" x14ac:dyDescent="0.2">
      <c r="B24" s="27"/>
      <c r="I24" s="88"/>
      <c r="L24" s="27"/>
    </row>
    <row r="25" spans="2:12" s="1" customFormat="1" ht="12" customHeight="1" x14ac:dyDescent="0.2">
      <c r="B25" s="27"/>
      <c r="D25" s="22" t="s">
        <v>31</v>
      </c>
      <c r="I25" s="89" t="s">
        <v>25</v>
      </c>
      <c r="J25" s="13" t="str">
        <f>IF('Rekapitulace stavby'!AN19="","",'Rekapitulace stavby'!AN19)</f>
        <v/>
      </c>
      <c r="L25" s="27"/>
    </row>
    <row r="26" spans="2:12" s="1" customFormat="1" ht="18" customHeight="1" x14ac:dyDescent="0.2">
      <c r="B26" s="27"/>
      <c r="E26" s="13" t="str">
        <f>IF('Rekapitulace stavby'!E20="","",'Rekapitulace stavby'!E20)</f>
        <v xml:space="preserve"> </v>
      </c>
      <c r="I26" s="89" t="s">
        <v>26</v>
      </c>
      <c r="J26" s="13" t="str">
        <f>IF('Rekapitulace stavby'!AN20="","",'Rekapitulace stavby'!AN20)</f>
        <v/>
      </c>
      <c r="L26" s="27"/>
    </row>
    <row r="27" spans="2:12" s="1" customFormat="1" ht="6.9" customHeight="1" x14ac:dyDescent="0.2">
      <c r="B27" s="27"/>
      <c r="I27" s="88"/>
      <c r="L27" s="27"/>
    </row>
    <row r="28" spans="2:12" s="1" customFormat="1" ht="12" customHeight="1" x14ac:dyDescent="0.2">
      <c r="B28" s="27"/>
      <c r="D28" s="22" t="s">
        <v>32</v>
      </c>
      <c r="I28" s="88"/>
      <c r="L28" s="27"/>
    </row>
    <row r="29" spans="2:12" s="7" customFormat="1" ht="16.5" customHeight="1" x14ac:dyDescent="0.2">
      <c r="B29" s="90"/>
      <c r="E29" s="196" t="s">
        <v>1</v>
      </c>
      <c r="F29" s="196"/>
      <c r="G29" s="196"/>
      <c r="H29" s="196"/>
      <c r="I29" s="91"/>
      <c r="L29" s="90"/>
    </row>
    <row r="30" spans="2:12" s="1" customFormat="1" ht="6.9" customHeight="1" x14ac:dyDescent="0.2">
      <c r="B30" s="27"/>
      <c r="I30" s="88"/>
      <c r="L30" s="27"/>
    </row>
    <row r="31" spans="2:12" s="1" customFormat="1" ht="6.9" customHeight="1" x14ac:dyDescent="0.2">
      <c r="B31" s="27"/>
      <c r="D31" s="44"/>
      <c r="E31" s="44"/>
      <c r="F31" s="44"/>
      <c r="G31" s="44"/>
      <c r="H31" s="44"/>
      <c r="I31" s="92"/>
      <c r="J31" s="44"/>
      <c r="K31" s="44"/>
      <c r="L31" s="27"/>
    </row>
    <row r="32" spans="2:12" s="1" customFormat="1" ht="25.35" customHeight="1" x14ac:dyDescent="0.2">
      <c r="B32" s="27"/>
      <c r="D32" s="93" t="s">
        <v>33</v>
      </c>
      <c r="I32" s="88"/>
      <c r="J32" s="57">
        <f>ROUND(J99, 2)</f>
        <v>0</v>
      </c>
      <c r="L32" s="27"/>
    </row>
    <row r="33" spans="2:12" s="1" customFormat="1" ht="6.9" customHeight="1" x14ac:dyDescent="0.2">
      <c r="B33" s="27"/>
      <c r="D33" s="44"/>
      <c r="E33" s="44"/>
      <c r="F33" s="44"/>
      <c r="G33" s="44"/>
      <c r="H33" s="44"/>
      <c r="I33" s="92"/>
      <c r="J33" s="44"/>
      <c r="K33" s="44"/>
      <c r="L33" s="27"/>
    </row>
    <row r="34" spans="2:12" s="1" customFormat="1" ht="14.4" customHeight="1" x14ac:dyDescent="0.2">
      <c r="B34" s="27"/>
      <c r="F34" s="30" t="s">
        <v>35</v>
      </c>
      <c r="I34" s="94" t="s">
        <v>34</v>
      </c>
      <c r="J34" s="30" t="s">
        <v>36</v>
      </c>
      <c r="L34" s="27"/>
    </row>
    <row r="35" spans="2:12" s="1" customFormat="1" ht="14.4" customHeight="1" x14ac:dyDescent="0.2">
      <c r="B35" s="27"/>
      <c r="D35" s="22" t="s">
        <v>37</v>
      </c>
      <c r="E35" s="22" t="s">
        <v>38</v>
      </c>
      <c r="F35" s="95">
        <f>ROUND((SUM(BE99:BE164)),  2)</f>
        <v>0</v>
      </c>
      <c r="I35" s="96">
        <v>0.21</v>
      </c>
      <c r="J35" s="95">
        <f>ROUND(((SUM(BE99:BE164))*I35),  2)</f>
        <v>0</v>
      </c>
      <c r="L35" s="27"/>
    </row>
    <row r="36" spans="2:12" s="1" customFormat="1" ht="14.4" customHeight="1" x14ac:dyDescent="0.2">
      <c r="B36" s="27"/>
      <c r="E36" s="22" t="s">
        <v>39</v>
      </c>
      <c r="F36" s="95">
        <f>ROUND((SUM(BF99:BF164)),  2)</f>
        <v>0</v>
      </c>
      <c r="I36" s="96">
        <v>0.15</v>
      </c>
      <c r="J36" s="95">
        <f>ROUND(((SUM(BF99:BF164))*I36),  2)</f>
        <v>0</v>
      </c>
      <c r="L36" s="27"/>
    </row>
    <row r="37" spans="2:12" s="1" customFormat="1" ht="14.4" hidden="1" customHeight="1" x14ac:dyDescent="0.2">
      <c r="B37" s="27"/>
      <c r="E37" s="22" t="s">
        <v>40</v>
      </c>
      <c r="F37" s="95">
        <f>ROUND((SUM(BG99:BG164)),  2)</f>
        <v>0</v>
      </c>
      <c r="I37" s="96">
        <v>0.21</v>
      </c>
      <c r="J37" s="95">
        <f>0</f>
        <v>0</v>
      </c>
      <c r="L37" s="27"/>
    </row>
    <row r="38" spans="2:12" s="1" customFormat="1" ht="14.4" hidden="1" customHeight="1" x14ac:dyDescent="0.2">
      <c r="B38" s="27"/>
      <c r="E38" s="22" t="s">
        <v>41</v>
      </c>
      <c r="F38" s="95">
        <f>ROUND((SUM(BH99:BH164)),  2)</f>
        <v>0</v>
      </c>
      <c r="I38" s="96">
        <v>0.15</v>
      </c>
      <c r="J38" s="95">
        <f>0</f>
        <v>0</v>
      </c>
      <c r="L38" s="27"/>
    </row>
    <row r="39" spans="2:12" s="1" customFormat="1" ht="14.4" hidden="1" customHeight="1" x14ac:dyDescent="0.2">
      <c r="B39" s="27"/>
      <c r="E39" s="22" t="s">
        <v>42</v>
      </c>
      <c r="F39" s="95">
        <f>ROUND((SUM(BI99:BI164)),  2)</f>
        <v>0</v>
      </c>
      <c r="I39" s="96">
        <v>0</v>
      </c>
      <c r="J39" s="95">
        <f>0</f>
        <v>0</v>
      </c>
      <c r="L39" s="27"/>
    </row>
    <row r="40" spans="2:12" s="1" customFormat="1" ht="6.9" customHeight="1" x14ac:dyDescent="0.2">
      <c r="B40" s="27"/>
      <c r="I40" s="88"/>
      <c r="L40" s="27"/>
    </row>
    <row r="41" spans="2:12" s="1" customFormat="1" ht="25.35" customHeight="1" x14ac:dyDescent="0.2">
      <c r="B41" s="27"/>
      <c r="C41" s="97"/>
      <c r="D41" s="98" t="s">
        <v>43</v>
      </c>
      <c r="E41" s="48"/>
      <c r="F41" s="48"/>
      <c r="G41" s="99" t="s">
        <v>44</v>
      </c>
      <c r="H41" s="100" t="s">
        <v>45</v>
      </c>
      <c r="I41" s="101"/>
      <c r="J41" s="102">
        <f>SUM(J32:J39)</f>
        <v>0</v>
      </c>
      <c r="K41" s="103"/>
      <c r="L41" s="27"/>
    </row>
    <row r="42" spans="2:12" s="1" customFormat="1" ht="14.4" customHeight="1" x14ac:dyDescent="0.2">
      <c r="B42" s="36"/>
      <c r="C42" s="37"/>
      <c r="D42" s="37"/>
      <c r="E42" s="37"/>
      <c r="F42" s="37"/>
      <c r="G42" s="37"/>
      <c r="H42" s="37"/>
      <c r="I42" s="104"/>
      <c r="J42" s="37"/>
      <c r="K42" s="37"/>
      <c r="L42" s="27"/>
    </row>
    <row r="46" spans="2:12" s="1" customFormat="1" ht="6.9" hidden="1" customHeight="1" x14ac:dyDescent="0.2">
      <c r="B46" s="38"/>
      <c r="C46" s="39"/>
      <c r="D46" s="39"/>
      <c r="E46" s="39"/>
      <c r="F46" s="39"/>
      <c r="G46" s="39"/>
      <c r="H46" s="39"/>
      <c r="I46" s="105"/>
      <c r="J46" s="39"/>
      <c r="K46" s="39"/>
      <c r="L46" s="27"/>
    </row>
    <row r="47" spans="2:12" s="1" customFormat="1" ht="24.9" hidden="1" customHeight="1" x14ac:dyDescent="0.2">
      <c r="B47" s="27"/>
      <c r="C47" s="17" t="s">
        <v>118</v>
      </c>
      <c r="I47" s="88"/>
      <c r="L47" s="27"/>
    </row>
    <row r="48" spans="2:12" s="1" customFormat="1" ht="6.9" hidden="1" customHeight="1" x14ac:dyDescent="0.2">
      <c r="B48" s="27"/>
      <c r="I48" s="88"/>
      <c r="L48" s="27"/>
    </row>
    <row r="49" spans="2:47" s="1" customFormat="1" ht="12" hidden="1" customHeight="1" x14ac:dyDescent="0.2">
      <c r="B49" s="27"/>
      <c r="C49" s="22" t="s">
        <v>16</v>
      </c>
      <c r="I49" s="88"/>
      <c r="L49" s="27"/>
    </row>
    <row r="50" spans="2:47" s="1" customFormat="1" ht="16.5" hidden="1" customHeight="1" x14ac:dyDescent="0.2">
      <c r="B50" s="27"/>
      <c r="E50" s="213" t="str">
        <f>E7</f>
        <v>Oprava propustků v km 24,666, 25,142, 25,589 a 25,786 na trati Vsetín - Velké Karlovice</v>
      </c>
      <c r="F50" s="214"/>
      <c r="G50" s="214"/>
      <c r="H50" s="214"/>
      <c r="I50" s="88"/>
      <c r="L50" s="27"/>
    </row>
    <row r="51" spans="2:47" ht="12" hidden="1" customHeight="1" x14ac:dyDescent="0.2">
      <c r="B51" s="16"/>
      <c r="C51" s="22" t="s">
        <v>114</v>
      </c>
      <c r="L51" s="16"/>
    </row>
    <row r="52" spans="2:47" s="1" customFormat="1" ht="16.5" hidden="1" customHeight="1" x14ac:dyDescent="0.2">
      <c r="B52" s="27"/>
      <c r="E52" s="213" t="s">
        <v>115</v>
      </c>
      <c r="F52" s="188"/>
      <c r="G52" s="188"/>
      <c r="H52" s="188"/>
      <c r="I52" s="88"/>
      <c r="L52" s="27"/>
    </row>
    <row r="53" spans="2:47" s="1" customFormat="1" ht="12" hidden="1" customHeight="1" x14ac:dyDescent="0.2">
      <c r="B53" s="27"/>
      <c r="C53" s="22" t="s">
        <v>116</v>
      </c>
      <c r="I53" s="88"/>
      <c r="L53" s="27"/>
    </row>
    <row r="54" spans="2:47" s="1" customFormat="1" ht="16.5" hidden="1" customHeight="1" x14ac:dyDescent="0.2">
      <c r="B54" s="27"/>
      <c r="E54" s="189" t="str">
        <f>E11</f>
        <v>SO 01.1 - Oprava propustku - km 24,666</v>
      </c>
      <c r="F54" s="188"/>
      <c r="G54" s="188"/>
      <c r="H54" s="188"/>
      <c r="I54" s="88"/>
      <c r="L54" s="27"/>
    </row>
    <row r="55" spans="2:47" s="1" customFormat="1" ht="6.9" hidden="1" customHeight="1" x14ac:dyDescent="0.2">
      <c r="B55" s="27"/>
      <c r="I55" s="88"/>
      <c r="L55" s="27"/>
    </row>
    <row r="56" spans="2:47" s="1" customFormat="1" ht="12" hidden="1" customHeight="1" x14ac:dyDescent="0.2">
      <c r="B56" s="27"/>
      <c r="C56" s="22" t="s">
        <v>20</v>
      </c>
      <c r="F56" s="13" t="str">
        <f>F14</f>
        <v xml:space="preserve"> </v>
      </c>
      <c r="I56" s="89" t="s">
        <v>22</v>
      </c>
      <c r="J56" s="43" t="str">
        <f>IF(J14="","",J14)</f>
        <v>3. 4. 2019</v>
      </c>
      <c r="L56" s="27"/>
    </row>
    <row r="57" spans="2:47" s="1" customFormat="1" ht="6.9" hidden="1" customHeight="1" x14ac:dyDescent="0.2">
      <c r="B57" s="27"/>
      <c r="I57" s="88"/>
      <c r="L57" s="27"/>
    </row>
    <row r="58" spans="2:47" s="1" customFormat="1" ht="13.65" hidden="1" customHeight="1" x14ac:dyDescent="0.2">
      <c r="B58" s="27"/>
      <c r="C58" s="22" t="s">
        <v>24</v>
      </c>
      <c r="F58" s="13" t="str">
        <f>E17</f>
        <v xml:space="preserve"> </v>
      </c>
      <c r="I58" s="89" t="s">
        <v>29</v>
      </c>
      <c r="J58" s="25" t="str">
        <f>E23</f>
        <v xml:space="preserve"> </v>
      </c>
      <c r="L58" s="27"/>
    </row>
    <row r="59" spans="2:47" s="1" customFormat="1" ht="13.65" hidden="1" customHeight="1" x14ac:dyDescent="0.2">
      <c r="B59" s="27"/>
      <c r="C59" s="22" t="s">
        <v>27</v>
      </c>
      <c r="F59" s="13" t="str">
        <f>IF(E20="","",E20)</f>
        <v>Vyplň údaj</v>
      </c>
      <c r="I59" s="89" t="s">
        <v>31</v>
      </c>
      <c r="J59" s="25" t="str">
        <f>E26</f>
        <v xml:space="preserve"> </v>
      </c>
      <c r="L59" s="27"/>
    </row>
    <row r="60" spans="2:47" s="1" customFormat="1" ht="10.35" hidden="1" customHeight="1" x14ac:dyDescent="0.2">
      <c r="B60" s="27"/>
      <c r="I60" s="88"/>
      <c r="L60" s="27"/>
    </row>
    <row r="61" spans="2:47" s="1" customFormat="1" ht="29.25" hidden="1" customHeight="1" x14ac:dyDescent="0.2">
      <c r="B61" s="27"/>
      <c r="C61" s="106" t="s">
        <v>119</v>
      </c>
      <c r="D61" s="97"/>
      <c r="E61" s="97"/>
      <c r="F61" s="97"/>
      <c r="G61" s="97"/>
      <c r="H61" s="97"/>
      <c r="I61" s="107"/>
      <c r="J61" s="108" t="s">
        <v>120</v>
      </c>
      <c r="K61" s="97"/>
      <c r="L61" s="27"/>
    </row>
    <row r="62" spans="2:47" s="1" customFormat="1" ht="10.35" hidden="1" customHeight="1" x14ac:dyDescent="0.2">
      <c r="B62" s="27"/>
      <c r="I62" s="88"/>
      <c r="L62" s="27"/>
    </row>
    <row r="63" spans="2:47" s="1" customFormat="1" ht="22.8" hidden="1" customHeight="1" x14ac:dyDescent="0.2">
      <c r="B63" s="27"/>
      <c r="C63" s="109" t="s">
        <v>121</v>
      </c>
      <c r="I63" s="88"/>
      <c r="J63" s="57">
        <f>J99</f>
        <v>0</v>
      </c>
      <c r="L63" s="27"/>
      <c r="AU63" s="13" t="s">
        <v>122</v>
      </c>
    </row>
    <row r="64" spans="2:47" s="8" customFormat="1" ht="24.9" hidden="1" customHeight="1" x14ac:dyDescent="0.2">
      <c r="B64" s="110"/>
      <c r="D64" s="111" t="s">
        <v>123</v>
      </c>
      <c r="E64" s="112"/>
      <c r="F64" s="112"/>
      <c r="G64" s="112"/>
      <c r="H64" s="112"/>
      <c r="I64" s="113"/>
      <c r="J64" s="114">
        <f>J100</f>
        <v>0</v>
      </c>
      <c r="L64" s="110"/>
    </row>
    <row r="65" spans="2:12" s="9" customFormat="1" ht="19.95" hidden="1" customHeight="1" x14ac:dyDescent="0.2">
      <c r="B65" s="115"/>
      <c r="D65" s="116" t="s">
        <v>124</v>
      </c>
      <c r="E65" s="117"/>
      <c r="F65" s="117"/>
      <c r="G65" s="117"/>
      <c r="H65" s="117"/>
      <c r="I65" s="118"/>
      <c r="J65" s="119">
        <f>J101</f>
        <v>0</v>
      </c>
      <c r="L65" s="115"/>
    </row>
    <row r="66" spans="2:12" s="9" customFormat="1" ht="19.95" hidden="1" customHeight="1" x14ac:dyDescent="0.2">
      <c r="B66" s="115"/>
      <c r="D66" s="116" t="s">
        <v>125</v>
      </c>
      <c r="E66" s="117"/>
      <c r="F66" s="117"/>
      <c r="G66" s="117"/>
      <c r="H66" s="117"/>
      <c r="I66" s="118"/>
      <c r="J66" s="119">
        <f>J119</f>
        <v>0</v>
      </c>
      <c r="L66" s="115"/>
    </row>
    <row r="67" spans="2:12" s="9" customFormat="1" ht="19.95" hidden="1" customHeight="1" x14ac:dyDescent="0.2">
      <c r="B67" s="115"/>
      <c r="D67" s="116" t="s">
        <v>126</v>
      </c>
      <c r="E67" s="117"/>
      <c r="F67" s="117"/>
      <c r="G67" s="117"/>
      <c r="H67" s="117"/>
      <c r="I67" s="118"/>
      <c r="J67" s="119">
        <f>J125</f>
        <v>0</v>
      </c>
      <c r="L67" s="115"/>
    </row>
    <row r="68" spans="2:12" s="9" customFormat="1" ht="19.95" hidden="1" customHeight="1" x14ac:dyDescent="0.2">
      <c r="B68" s="115"/>
      <c r="D68" s="116" t="s">
        <v>127</v>
      </c>
      <c r="E68" s="117"/>
      <c r="F68" s="117"/>
      <c r="G68" s="117"/>
      <c r="H68" s="117"/>
      <c r="I68" s="118"/>
      <c r="J68" s="119">
        <f>J129</f>
        <v>0</v>
      </c>
      <c r="L68" s="115"/>
    </row>
    <row r="69" spans="2:12" s="9" customFormat="1" ht="19.95" hidden="1" customHeight="1" x14ac:dyDescent="0.2">
      <c r="B69" s="115"/>
      <c r="D69" s="116" t="s">
        <v>128</v>
      </c>
      <c r="E69" s="117"/>
      <c r="F69" s="117"/>
      <c r="G69" s="117"/>
      <c r="H69" s="117"/>
      <c r="I69" s="118"/>
      <c r="J69" s="119">
        <f>J131</f>
        <v>0</v>
      </c>
      <c r="L69" s="115"/>
    </row>
    <row r="70" spans="2:12" s="9" customFormat="1" ht="19.95" hidden="1" customHeight="1" x14ac:dyDescent="0.2">
      <c r="B70" s="115"/>
      <c r="D70" s="116" t="s">
        <v>129</v>
      </c>
      <c r="E70" s="117"/>
      <c r="F70" s="117"/>
      <c r="G70" s="117"/>
      <c r="H70" s="117"/>
      <c r="I70" s="118"/>
      <c r="J70" s="119">
        <f>J138</f>
        <v>0</v>
      </c>
      <c r="L70" s="115"/>
    </row>
    <row r="71" spans="2:12" s="9" customFormat="1" ht="19.95" hidden="1" customHeight="1" x14ac:dyDescent="0.2">
      <c r="B71" s="115"/>
      <c r="D71" s="116" t="s">
        <v>130</v>
      </c>
      <c r="E71" s="117"/>
      <c r="F71" s="117"/>
      <c r="G71" s="117"/>
      <c r="H71" s="117"/>
      <c r="I71" s="118"/>
      <c r="J71" s="119">
        <f>J144</f>
        <v>0</v>
      </c>
      <c r="L71" s="115"/>
    </row>
    <row r="72" spans="2:12" s="8" customFormat="1" ht="24.9" hidden="1" customHeight="1" x14ac:dyDescent="0.2">
      <c r="B72" s="110"/>
      <c r="D72" s="111" t="s">
        <v>131</v>
      </c>
      <c r="E72" s="112"/>
      <c r="F72" s="112"/>
      <c r="G72" s="112"/>
      <c r="H72" s="112"/>
      <c r="I72" s="113"/>
      <c r="J72" s="114">
        <f>J146</f>
        <v>0</v>
      </c>
      <c r="L72" s="110"/>
    </row>
    <row r="73" spans="2:12" s="9" customFormat="1" ht="19.95" hidden="1" customHeight="1" x14ac:dyDescent="0.2">
      <c r="B73" s="115"/>
      <c r="D73" s="116" t="s">
        <v>132</v>
      </c>
      <c r="E73" s="117"/>
      <c r="F73" s="117"/>
      <c r="G73" s="117"/>
      <c r="H73" s="117"/>
      <c r="I73" s="118"/>
      <c r="J73" s="119">
        <f>J147</f>
        <v>0</v>
      </c>
      <c r="L73" s="115"/>
    </row>
    <row r="74" spans="2:12" s="8" customFormat="1" ht="24.9" hidden="1" customHeight="1" x14ac:dyDescent="0.2">
      <c r="B74" s="110"/>
      <c r="D74" s="111" t="s">
        <v>133</v>
      </c>
      <c r="E74" s="112"/>
      <c r="F74" s="112"/>
      <c r="G74" s="112"/>
      <c r="H74" s="112"/>
      <c r="I74" s="113"/>
      <c r="J74" s="114">
        <f>J153</f>
        <v>0</v>
      </c>
      <c r="L74" s="110"/>
    </row>
    <row r="75" spans="2:12" s="9" customFormat="1" ht="19.95" hidden="1" customHeight="1" x14ac:dyDescent="0.2">
      <c r="B75" s="115"/>
      <c r="D75" s="116" t="s">
        <v>134</v>
      </c>
      <c r="E75" s="117"/>
      <c r="F75" s="117"/>
      <c r="G75" s="117"/>
      <c r="H75" s="117"/>
      <c r="I75" s="118"/>
      <c r="J75" s="119">
        <f>J154</f>
        <v>0</v>
      </c>
      <c r="L75" s="115"/>
    </row>
    <row r="76" spans="2:12" s="9" customFormat="1" ht="19.95" hidden="1" customHeight="1" x14ac:dyDescent="0.2">
      <c r="B76" s="115"/>
      <c r="D76" s="116" t="s">
        <v>135</v>
      </c>
      <c r="E76" s="117"/>
      <c r="F76" s="117"/>
      <c r="G76" s="117"/>
      <c r="H76" s="117"/>
      <c r="I76" s="118"/>
      <c r="J76" s="119">
        <f>J157</f>
        <v>0</v>
      </c>
      <c r="L76" s="115"/>
    </row>
    <row r="77" spans="2:12" s="9" customFormat="1" ht="19.95" hidden="1" customHeight="1" x14ac:dyDescent="0.2">
      <c r="B77" s="115"/>
      <c r="D77" s="116" t="s">
        <v>136</v>
      </c>
      <c r="E77" s="117"/>
      <c r="F77" s="117"/>
      <c r="G77" s="117"/>
      <c r="H77" s="117"/>
      <c r="I77" s="118"/>
      <c r="J77" s="119">
        <f>J161</f>
        <v>0</v>
      </c>
      <c r="L77" s="115"/>
    </row>
    <row r="78" spans="2:12" s="1" customFormat="1" ht="21.75" hidden="1" customHeight="1" x14ac:dyDescent="0.2">
      <c r="B78" s="27"/>
      <c r="I78" s="88"/>
      <c r="L78" s="27"/>
    </row>
    <row r="79" spans="2:12" s="1" customFormat="1" ht="6.9" hidden="1" customHeight="1" x14ac:dyDescent="0.2">
      <c r="B79" s="36"/>
      <c r="C79" s="37"/>
      <c r="D79" s="37"/>
      <c r="E79" s="37"/>
      <c r="F79" s="37"/>
      <c r="G79" s="37"/>
      <c r="H79" s="37"/>
      <c r="I79" s="104"/>
      <c r="J79" s="37"/>
      <c r="K79" s="37"/>
      <c r="L79" s="27"/>
    </row>
    <row r="80" spans="2:12" ht="10.199999999999999" hidden="1" x14ac:dyDescent="0.2"/>
    <row r="81" spans="2:12" ht="10.199999999999999" hidden="1" x14ac:dyDescent="0.2"/>
    <row r="82" spans="2:12" ht="10.199999999999999" hidden="1" x14ac:dyDescent="0.2"/>
    <row r="83" spans="2:12" s="1" customFormat="1" ht="6.9" customHeight="1" x14ac:dyDescent="0.2">
      <c r="B83" s="38"/>
      <c r="C83" s="39"/>
      <c r="D83" s="39"/>
      <c r="E83" s="39"/>
      <c r="F83" s="39"/>
      <c r="G83" s="39"/>
      <c r="H83" s="39"/>
      <c r="I83" s="105"/>
      <c r="J83" s="39"/>
      <c r="K83" s="39"/>
      <c r="L83" s="27"/>
    </row>
    <row r="84" spans="2:12" s="1" customFormat="1" ht="24.9" customHeight="1" x14ac:dyDescent="0.2">
      <c r="B84" s="27"/>
      <c r="C84" s="17" t="s">
        <v>137</v>
      </c>
      <c r="I84" s="88"/>
      <c r="L84" s="27"/>
    </row>
    <row r="85" spans="2:12" s="1" customFormat="1" ht="6.9" customHeight="1" x14ac:dyDescent="0.2">
      <c r="B85" s="27"/>
      <c r="I85" s="88"/>
      <c r="L85" s="27"/>
    </row>
    <row r="86" spans="2:12" s="1" customFormat="1" ht="12" customHeight="1" x14ac:dyDescent="0.2">
      <c r="B86" s="27"/>
      <c r="C86" s="22" t="s">
        <v>16</v>
      </c>
      <c r="I86" s="88"/>
      <c r="L86" s="27"/>
    </row>
    <row r="87" spans="2:12" s="1" customFormat="1" ht="16.5" customHeight="1" x14ac:dyDescent="0.2">
      <c r="B87" s="27"/>
      <c r="E87" s="213" t="str">
        <f>E7</f>
        <v>Oprava propustků v km 24,666, 25,142, 25,589 a 25,786 na trati Vsetín - Velké Karlovice</v>
      </c>
      <c r="F87" s="214"/>
      <c r="G87" s="214"/>
      <c r="H87" s="214"/>
      <c r="I87" s="88"/>
      <c r="L87" s="27"/>
    </row>
    <row r="88" spans="2:12" ht="12" customHeight="1" x14ac:dyDescent="0.2">
      <c r="B88" s="16"/>
      <c r="C88" s="22" t="s">
        <v>114</v>
      </c>
      <c r="L88" s="16"/>
    </row>
    <row r="89" spans="2:12" s="1" customFormat="1" ht="16.5" customHeight="1" x14ac:dyDescent="0.2">
      <c r="B89" s="27"/>
      <c r="E89" s="213" t="s">
        <v>115</v>
      </c>
      <c r="F89" s="188"/>
      <c r="G89" s="188"/>
      <c r="H89" s="188"/>
      <c r="I89" s="88"/>
      <c r="L89" s="27"/>
    </row>
    <row r="90" spans="2:12" s="1" customFormat="1" ht="12" customHeight="1" x14ac:dyDescent="0.2">
      <c r="B90" s="27"/>
      <c r="C90" s="22" t="s">
        <v>116</v>
      </c>
      <c r="I90" s="88"/>
      <c r="L90" s="27"/>
    </row>
    <row r="91" spans="2:12" s="1" customFormat="1" ht="16.5" customHeight="1" x14ac:dyDescent="0.2">
      <c r="B91" s="27"/>
      <c r="E91" s="189" t="str">
        <f>E11</f>
        <v>SO 01.1 - Oprava propustku - km 24,666</v>
      </c>
      <c r="F91" s="188"/>
      <c r="G91" s="188"/>
      <c r="H91" s="188"/>
      <c r="I91" s="88"/>
      <c r="L91" s="27"/>
    </row>
    <row r="92" spans="2:12" s="1" customFormat="1" ht="6.9" customHeight="1" x14ac:dyDescent="0.2">
      <c r="B92" s="27"/>
      <c r="I92" s="88"/>
      <c r="L92" s="27"/>
    </row>
    <row r="93" spans="2:12" s="1" customFormat="1" ht="12" customHeight="1" x14ac:dyDescent="0.2">
      <c r="B93" s="27"/>
      <c r="C93" s="22" t="s">
        <v>20</v>
      </c>
      <c r="F93" s="13" t="str">
        <f>F14</f>
        <v xml:space="preserve"> </v>
      </c>
      <c r="I93" s="89" t="s">
        <v>22</v>
      </c>
      <c r="J93" s="43" t="str">
        <f>IF(J14="","",J14)</f>
        <v>3. 4. 2019</v>
      </c>
      <c r="L93" s="27"/>
    </row>
    <row r="94" spans="2:12" s="1" customFormat="1" ht="6.9" customHeight="1" x14ac:dyDescent="0.2">
      <c r="B94" s="27"/>
      <c r="I94" s="88"/>
      <c r="L94" s="27"/>
    </row>
    <row r="95" spans="2:12" s="1" customFormat="1" ht="13.65" customHeight="1" x14ac:dyDescent="0.2">
      <c r="B95" s="27"/>
      <c r="C95" s="22" t="s">
        <v>24</v>
      </c>
      <c r="F95" s="13" t="str">
        <f>E17</f>
        <v xml:space="preserve"> </v>
      </c>
      <c r="I95" s="89" t="s">
        <v>29</v>
      </c>
      <c r="J95" s="25" t="str">
        <f>E23</f>
        <v xml:space="preserve"> </v>
      </c>
      <c r="L95" s="27"/>
    </row>
    <row r="96" spans="2:12" s="1" customFormat="1" ht="13.65" customHeight="1" x14ac:dyDescent="0.2">
      <c r="B96" s="27"/>
      <c r="C96" s="22" t="s">
        <v>27</v>
      </c>
      <c r="F96" s="13" t="str">
        <f>IF(E20="","",E20)</f>
        <v>Vyplň údaj</v>
      </c>
      <c r="I96" s="89" t="s">
        <v>31</v>
      </c>
      <c r="J96" s="25" t="str">
        <f>E26</f>
        <v xml:space="preserve"> </v>
      </c>
      <c r="L96" s="27"/>
    </row>
    <row r="97" spans="2:65" s="1" customFormat="1" ht="10.35" customHeight="1" x14ac:dyDescent="0.2">
      <c r="B97" s="27"/>
      <c r="I97" s="88"/>
      <c r="L97" s="27"/>
    </row>
    <row r="98" spans="2:65" s="10" customFormat="1" ht="29.25" customHeight="1" x14ac:dyDescent="0.2">
      <c r="B98" s="120"/>
      <c r="C98" s="121" t="s">
        <v>138</v>
      </c>
      <c r="D98" s="122" t="s">
        <v>52</v>
      </c>
      <c r="E98" s="122" t="s">
        <v>48</v>
      </c>
      <c r="F98" s="122" t="s">
        <v>49</v>
      </c>
      <c r="G98" s="122" t="s">
        <v>139</v>
      </c>
      <c r="H98" s="122" t="s">
        <v>140</v>
      </c>
      <c r="I98" s="123" t="s">
        <v>141</v>
      </c>
      <c r="J98" s="124" t="s">
        <v>120</v>
      </c>
      <c r="K98" s="125" t="s">
        <v>142</v>
      </c>
      <c r="L98" s="120"/>
      <c r="M98" s="50" t="s">
        <v>1</v>
      </c>
      <c r="N98" s="51" t="s">
        <v>37</v>
      </c>
      <c r="O98" s="51" t="s">
        <v>143</v>
      </c>
      <c r="P98" s="51" t="s">
        <v>144</v>
      </c>
      <c r="Q98" s="51" t="s">
        <v>145</v>
      </c>
      <c r="R98" s="51" t="s">
        <v>146</v>
      </c>
      <c r="S98" s="51" t="s">
        <v>147</v>
      </c>
      <c r="T98" s="52" t="s">
        <v>148</v>
      </c>
    </row>
    <row r="99" spans="2:65" s="1" customFormat="1" ht="22.8" customHeight="1" x14ac:dyDescent="0.3">
      <c r="B99" s="27"/>
      <c r="C99" s="55" t="s">
        <v>149</v>
      </c>
      <c r="I99" s="88"/>
      <c r="J99" s="126">
        <f>BK99</f>
        <v>0</v>
      </c>
      <c r="L99" s="27"/>
      <c r="M99" s="53"/>
      <c r="N99" s="44"/>
      <c r="O99" s="44"/>
      <c r="P99" s="127">
        <f>P100+P146+P153</f>
        <v>0</v>
      </c>
      <c r="Q99" s="44"/>
      <c r="R99" s="127">
        <f>R100+R146+R153</f>
        <v>59.925765840999993</v>
      </c>
      <c r="S99" s="44"/>
      <c r="T99" s="128">
        <f>T100+T146+T153</f>
        <v>37.640999999999998</v>
      </c>
      <c r="AT99" s="13" t="s">
        <v>66</v>
      </c>
      <c r="AU99" s="13" t="s">
        <v>122</v>
      </c>
      <c r="BK99" s="129">
        <f>BK100+BK146+BK153</f>
        <v>0</v>
      </c>
    </row>
    <row r="100" spans="2:65" s="11" customFormat="1" ht="25.95" customHeight="1" x14ac:dyDescent="0.25">
      <c r="B100" s="130"/>
      <c r="D100" s="131" t="s">
        <v>66</v>
      </c>
      <c r="E100" s="132" t="s">
        <v>150</v>
      </c>
      <c r="F100" s="132" t="s">
        <v>151</v>
      </c>
      <c r="I100" s="133"/>
      <c r="J100" s="134">
        <f>BK100</f>
        <v>0</v>
      </c>
      <c r="L100" s="130"/>
      <c r="M100" s="135"/>
      <c r="N100" s="136"/>
      <c r="O100" s="136"/>
      <c r="P100" s="137">
        <f>P101+P119+P125+P129+P131+P138+P144</f>
        <v>0</v>
      </c>
      <c r="Q100" s="136"/>
      <c r="R100" s="137">
        <f>R101+R119+R125+R129+R131+R138+R144</f>
        <v>59.323557840999996</v>
      </c>
      <c r="S100" s="136"/>
      <c r="T100" s="138">
        <f>T101+T119+T125+T129+T131+T138+T144</f>
        <v>37.640999999999998</v>
      </c>
      <c r="AR100" s="131" t="s">
        <v>74</v>
      </c>
      <c r="AT100" s="139" t="s">
        <v>66</v>
      </c>
      <c r="AU100" s="139" t="s">
        <v>67</v>
      </c>
      <c r="AY100" s="131" t="s">
        <v>152</v>
      </c>
      <c r="BK100" s="140">
        <f>BK101+BK119+BK125+BK129+BK131+BK138+BK144</f>
        <v>0</v>
      </c>
    </row>
    <row r="101" spans="2:65" s="11" customFormat="1" ht="22.8" customHeight="1" x14ac:dyDescent="0.25">
      <c r="B101" s="130"/>
      <c r="D101" s="131" t="s">
        <v>66</v>
      </c>
      <c r="E101" s="141" t="s">
        <v>74</v>
      </c>
      <c r="F101" s="141" t="s">
        <v>153</v>
      </c>
      <c r="I101" s="133"/>
      <c r="J101" s="142">
        <f>BK101</f>
        <v>0</v>
      </c>
      <c r="L101" s="130"/>
      <c r="M101" s="135"/>
      <c r="N101" s="136"/>
      <c r="O101" s="136"/>
      <c r="P101" s="137">
        <f>SUM(P102:P118)</f>
        <v>0</v>
      </c>
      <c r="Q101" s="136"/>
      <c r="R101" s="137">
        <f>SUM(R102:R118)</f>
        <v>1.32E-3</v>
      </c>
      <c r="S101" s="136"/>
      <c r="T101" s="138">
        <f>SUM(T102:T118)</f>
        <v>7.032</v>
      </c>
      <c r="AR101" s="131" t="s">
        <v>74</v>
      </c>
      <c r="AT101" s="139" t="s">
        <v>66</v>
      </c>
      <c r="AU101" s="139" t="s">
        <v>74</v>
      </c>
      <c r="AY101" s="131" t="s">
        <v>152</v>
      </c>
      <c r="BK101" s="140">
        <f>SUM(BK102:BK118)</f>
        <v>0</v>
      </c>
    </row>
    <row r="102" spans="2:65" s="1" customFormat="1" ht="16.5" customHeight="1" x14ac:dyDescent="0.2">
      <c r="B102" s="143"/>
      <c r="C102" s="144" t="s">
        <v>74</v>
      </c>
      <c r="D102" s="144" t="s">
        <v>154</v>
      </c>
      <c r="E102" s="145" t="s">
        <v>155</v>
      </c>
      <c r="F102" s="146" t="s">
        <v>156</v>
      </c>
      <c r="G102" s="147" t="s">
        <v>157</v>
      </c>
      <c r="H102" s="148">
        <v>12</v>
      </c>
      <c r="I102" s="149"/>
      <c r="J102" s="150">
        <f t="shared" ref="J102:J118" si="0">ROUND(I102*H102,2)</f>
        <v>0</v>
      </c>
      <c r="K102" s="146" t="s">
        <v>1</v>
      </c>
      <c r="L102" s="27"/>
      <c r="M102" s="151" t="s">
        <v>1</v>
      </c>
      <c r="N102" s="152" t="s">
        <v>38</v>
      </c>
      <c r="O102" s="46"/>
      <c r="P102" s="153">
        <f t="shared" ref="P102:P118" si="1">O102*H102</f>
        <v>0</v>
      </c>
      <c r="Q102" s="153">
        <v>0</v>
      </c>
      <c r="R102" s="153">
        <f t="shared" ref="R102:R118" si="2">Q102*H102</f>
        <v>0</v>
      </c>
      <c r="S102" s="153">
        <v>0.58599999999999997</v>
      </c>
      <c r="T102" s="154">
        <f t="shared" ref="T102:T118" si="3">S102*H102</f>
        <v>7.032</v>
      </c>
      <c r="AR102" s="13" t="s">
        <v>158</v>
      </c>
      <c r="AT102" s="13" t="s">
        <v>154</v>
      </c>
      <c r="AU102" s="13" t="s">
        <v>76</v>
      </c>
      <c r="AY102" s="13" t="s">
        <v>152</v>
      </c>
      <c r="BE102" s="155">
        <f t="shared" ref="BE102:BE118" si="4">IF(N102="základní",J102,0)</f>
        <v>0</v>
      </c>
      <c r="BF102" s="155">
        <f t="shared" ref="BF102:BF118" si="5">IF(N102="snížená",J102,0)</f>
        <v>0</v>
      </c>
      <c r="BG102" s="155">
        <f t="shared" ref="BG102:BG118" si="6">IF(N102="zákl. přenesená",J102,0)</f>
        <v>0</v>
      </c>
      <c r="BH102" s="155">
        <f t="shared" ref="BH102:BH118" si="7">IF(N102="sníž. přenesená",J102,0)</f>
        <v>0</v>
      </c>
      <c r="BI102" s="155">
        <f t="shared" ref="BI102:BI118" si="8">IF(N102="nulová",J102,0)</f>
        <v>0</v>
      </c>
      <c r="BJ102" s="13" t="s">
        <v>74</v>
      </c>
      <c r="BK102" s="155">
        <f t="shared" ref="BK102:BK118" si="9">ROUND(I102*H102,2)</f>
        <v>0</v>
      </c>
      <c r="BL102" s="13" t="s">
        <v>158</v>
      </c>
      <c r="BM102" s="13" t="s">
        <v>76</v>
      </c>
    </row>
    <row r="103" spans="2:65" s="1" customFormat="1" ht="16.5" customHeight="1" x14ac:dyDescent="0.2">
      <c r="B103" s="143"/>
      <c r="C103" s="144" t="s">
        <v>76</v>
      </c>
      <c r="D103" s="144" t="s">
        <v>154</v>
      </c>
      <c r="E103" s="145" t="s">
        <v>159</v>
      </c>
      <c r="F103" s="146" t="s">
        <v>160</v>
      </c>
      <c r="G103" s="147" t="s">
        <v>161</v>
      </c>
      <c r="H103" s="148">
        <v>24</v>
      </c>
      <c r="I103" s="149"/>
      <c r="J103" s="150">
        <f t="shared" si="0"/>
        <v>0</v>
      </c>
      <c r="K103" s="146" t="s">
        <v>1</v>
      </c>
      <c r="L103" s="27"/>
      <c r="M103" s="151" t="s">
        <v>1</v>
      </c>
      <c r="N103" s="152" t="s">
        <v>38</v>
      </c>
      <c r="O103" s="46"/>
      <c r="P103" s="153">
        <f t="shared" si="1"/>
        <v>0</v>
      </c>
      <c r="Q103" s="153">
        <v>0</v>
      </c>
      <c r="R103" s="153">
        <f t="shared" si="2"/>
        <v>0</v>
      </c>
      <c r="S103" s="153">
        <v>0</v>
      </c>
      <c r="T103" s="154">
        <f t="shared" si="3"/>
        <v>0</v>
      </c>
      <c r="AR103" s="13" t="s">
        <v>158</v>
      </c>
      <c r="AT103" s="13" t="s">
        <v>154</v>
      </c>
      <c r="AU103" s="13" t="s">
        <v>76</v>
      </c>
      <c r="AY103" s="13" t="s">
        <v>152</v>
      </c>
      <c r="BE103" s="155">
        <f t="shared" si="4"/>
        <v>0</v>
      </c>
      <c r="BF103" s="155">
        <f t="shared" si="5"/>
        <v>0</v>
      </c>
      <c r="BG103" s="155">
        <f t="shared" si="6"/>
        <v>0</v>
      </c>
      <c r="BH103" s="155">
        <f t="shared" si="7"/>
        <v>0</v>
      </c>
      <c r="BI103" s="155">
        <f t="shared" si="8"/>
        <v>0</v>
      </c>
      <c r="BJ103" s="13" t="s">
        <v>74</v>
      </c>
      <c r="BK103" s="155">
        <f t="shared" si="9"/>
        <v>0</v>
      </c>
      <c r="BL103" s="13" t="s">
        <v>158</v>
      </c>
      <c r="BM103" s="13" t="s">
        <v>158</v>
      </c>
    </row>
    <row r="104" spans="2:65" s="1" customFormat="1" ht="16.5" customHeight="1" x14ac:dyDescent="0.2">
      <c r="B104" s="143"/>
      <c r="C104" s="144" t="s">
        <v>162</v>
      </c>
      <c r="D104" s="144" t="s">
        <v>154</v>
      </c>
      <c r="E104" s="145" t="s">
        <v>163</v>
      </c>
      <c r="F104" s="146" t="s">
        <v>164</v>
      </c>
      <c r="G104" s="147" t="s">
        <v>165</v>
      </c>
      <c r="H104" s="148">
        <v>33.6</v>
      </c>
      <c r="I104" s="149"/>
      <c r="J104" s="150">
        <f t="shared" si="0"/>
        <v>0</v>
      </c>
      <c r="K104" s="146" t="s">
        <v>1</v>
      </c>
      <c r="L104" s="27"/>
      <c r="M104" s="151" t="s">
        <v>1</v>
      </c>
      <c r="N104" s="152" t="s">
        <v>38</v>
      </c>
      <c r="O104" s="46"/>
      <c r="P104" s="153">
        <f t="shared" si="1"/>
        <v>0</v>
      </c>
      <c r="Q104" s="153">
        <v>0</v>
      </c>
      <c r="R104" s="153">
        <f t="shared" si="2"/>
        <v>0</v>
      </c>
      <c r="S104" s="153">
        <v>0</v>
      </c>
      <c r="T104" s="154">
        <f t="shared" si="3"/>
        <v>0</v>
      </c>
      <c r="AR104" s="13" t="s">
        <v>158</v>
      </c>
      <c r="AT104" s="13" t="s">
        <v>154</v>
      </c>
      <c r="AU104" s="13" t="s">
        <v>76</v>
      </c>
      <c r="AY104" s="13" t="s">
        <v>152</v>
      </c>
      <c r="BE104" s="155">
        <f t="shared" si="4"/>
        <v>0</v>
      </c>
      <c r="BF104" s="155">
        <f t="shared" si="5"/>
        <v>0</v>
      </c>
      <c r="BG104" s="155">
        <f t="shared" si="6"/>
        <v>0</v>
      </c>
      <c r="BH104" s="155">
        <f t="shared" si="7"/>
        <v>0</v>
      </c>
      <c r="BI104" s="155">
        <f t="shared" si="8"/>
        <v>0</v>
      </c>
      <c r="BJ104" s="13" t="s">
        <v>74</v>
      </c>
      <c r="BK104" s="155">
        <f t="shared" si="9"/>
        <v>0</v>
      </c>
      <c r="BL104" s="13" t="s">
        <v>158</v>
      </c>
      <c r="BM104" s="13" t="s">
        <v>166</v>
      </c>
    </row>
    <row r="105" spans="2:65" s="1" customFormat="1" ht="16.5" customHeight="1" x14ac:dyDescent="0.2">
      <c r="B105" s="143"/>
      <c r="C105" s="144" t="s">
        <v>158</v>
      </c>
      <c r="D105" s="144" t="s">
        <v>154</v>
      </c>
      <c r="E105" s="145" t="s">
        <v>167</v>
      </c>
      <c r="F105" s="146" t="s">
        <v>168</v>
      </c>
      <c r="G105" s="147" t="s">
        <v>165</v>
      </c>
      <c r="H105" s="148">
        <v>110.6</v>
      </c>
      <c r="I105" s="149"/>
      <c r="J105" s="150">
        <f t="shared" si="0"/>
        <v>0</v>
      </c>
      <c r="K105" s="146" t="s">
        <v>1</v>
      </c>
      <c r="L105" s="27"/>
      <c r="M105" s="151" t="s">
        <v>1</v>
      </c>
      <c r="N105" s="152" t="s">
        <v>38</v>
      </c>
      <c r="O105" s="46"/>
      <c r="P105" s="153">
        <f t="shared" si="1"/>
        <v>0</v>
      </c>
      <c r="Q105" s="153">
        <v>0</v>
      </c>
      <c r="R105" s="153">
        <f t="shared" si="2"/>
        <v>0</v>
      </c>
      <c r="S105" s="153">
        <v>0</v>
      </c>
      <c r="T105" s="154">
        <f t="shared" si="3"/>
        <v>0</v>
      </c>
      <c r="AR105" s="13" t="s">
        <v>158</v>
      </c>
      <c r="AT105" s="13" t="s">
        <v>154</v>
      </c>
      <c r="AU105" s="13" t="s">
        <v>76</v>
      </c>
      <c r="AY105" s="13" t="s">
        <v>152</v>
      </c>
      <c r="BE105" s="155">
        <f t="shared" si="4"/>
        <v>0</v>
      </c>
      <c r="BF105" s="155">
        <f t="shared" si="5"/>
        <v>0</v>
      </c>
      <c r="BG105" s="155">
        <f t="shared" si="6"/>
        <v>0</v>
      </c>
      <c r="BH105" s="155">
        <f t="shared" si="7"/>
        <v>0</v>
      </c>
      <c r="BI105" s="155">
        <f t="shared" si="8"/>
        <v>0</v>
      </c>
      <c r="BJ105" s="13" t="s">
        <v>74</v>
      </c>
      <c r="BK105" s="155">
        <f t="shared" si="9"/>
        <v>0</v>
      </c>
      <c r="BL105" s="13" t="s">
        <v>158</v>
      </c>
      <c r="BM105" s="13" t="s">
        <v>169</v>
      </c>
    </row>
    <row r="106" spans="2:65" s="1" customFormat="1" ht="16.5" customHeight="1" x14ac:dyDescent="0.2">
      <c r="B106" s="143"/>
      <c r="C106" s="144" t="s">
        <v>170</v>
      </c>
      <c r="D106" s="144" t="s">
        <v>154</v>
      </c>
      <c r="E106" s="145" t="s">
        <v>171</v>
      </c>
      <c r="F106" s="146" t="s">
        <v>172</v>
      </c>
      <c r="G106" s="147" t="s">
        <v>165</v>
      </c>
      <c r="H106" s="148">
        <v>110.6</v>
      </c>
      <c r="I106" s="149"/>
      <c r="J106" s="150">
        <f t="shared" si="0"/>
        <v>0</v>
      </c>
      <c r="K106" s="146" t="s">
        <v>1</v>
      </c>
      <c r="L106" s="27"/>
      <c r="M106" s="151" t="s">
        <v>1</v>
      </c>
      <c r="N106" s="152" t="s">
        <v>38</v>
      </c>
      <c r="O106" s="46"/>
      <c r="P106" s="153">
        <f t="shared" si="1"/>
        <v>0</v>
      </c>
      <c r="Q106" s="153">
        <v>0</v>
      </c>
      <c r="R106" s="153">
        <f t="shared" si="2"/>
        <v>0</v>
      </c>
      <c r="S106" s="153">
        <v>0</v>
      </c>
      <c r="T106" s="154">
        <f t="shared" si="3"/>
        <v>0</v>
      </c>
      <c r="AR106" s="13" t="s">
        <v>158</v>
      </c>
      <c r="AT106" s="13" t="s">
        <v>154</v>
      </c>
      <c r="AU106" s="13" t="s">
        <v>76</v>
      </c>
      <c r="AY106" s="13" t="s">
        <v>152</v>
      </c>
      <c r="BE106" s="155">
        <f t="shared" si="4"/>
        <v>0</v>
      </c>
      <c r="BF106" s="155">
        <f t="shared" si="5"/>
        <v>0</v>
      </c>
      <c r="BG106" s="155">
        <f t="shared" si="6"/>
        <v>0</v>
      </c>
      <c r="BH106" s="155">
        <f t="shared" si="7"/>
        <v>0</v>
      </c>
      <c r="BI106" s="155">
        <f t="shared" si="8"/>
        <v>0</v>
      </c>
      <c r="BJ106" s="13" t="s">
        <v>74</v>
      </c>
      <c r="BK106" s="155">
        <f t="shared" si="9"/>
        <v>0</v>
      </c>
      <c r="BL106" s="13" t="s">
        <v>158</v>
      </c>
      <c r="BM106" s="13" t="s">
        <v>173</v>
      </c>
    </row>
    <row r="107" spans="2:65" s="1" customFormat="1" ht="16.5" customHeight="1" x14ac:dyDescent="0.2">
      <c r="B107" s="143"/>
      <c r="C107" s="144" t="s">
        <v>166</v>
      </c>
      <c r="D107" s="144" t="s">
        <v>154</v>
      </c>
      <c r="E107" s="145" t="s">
        <v>174</v>
      </c>
      <c r="F107" s="146" t="s">
        <v>175</v>
      </c>
      <c r="G107" s="147" t="s">
        <v>165</v>
      </c>
      <c r="H107" s="148">
        <v>7.5</v>
      </c>
      <c r="I107" s="149"/>
      <c r="J107" s="150">
        <f t="shared" si="0"/>
        <v>0</v>
      </c>
      <c r="K107" s="146" t="s">
        <v>1</v>
      </c>
      <c r="L107" s="27"/>
      <c r="M107" s="151" t="s">
        <v>1</v>
      </c>
      <c r="N107" s="152" t="s">
        <v>38</v>
      </c>
      <c r="O107" s="46"/>
      <c r="P107" s="153">
        <f t="shared" si="1"/>
        <v>0</v>
      </c>
      <c r="Q107" s="153">
        <v>0</v>
      </c>
      <c r="R107" s="153">
        <f t="shared" si="2"/>
        <v>0</v>
      </c>
      <c r="S107" s="153">
        <v>0</v>
      </c>
      <c r="T107" s="154">
        <f t="shared" si="3"/>
        <v>0</v>
      </c>
      <c r="AR107" s="13" t="s">
        <v>158</v>
      </c>
      <c r="AT107" s="13" t="s">
        <v>154</v>
      </c>
      <c r="AU107" s="13" t="s">
        <v>76</v>
      </c>
      <c r="AY107" s="13" t="s">
        <v>152</v>
      </c>
      <c r="BE107" s="155">
        <f t="shared" si="4"/>
        <v>0</v>
      </c>
      <c r="BF107" s="155">
        <f t="shared" si="5"/>
        <v>0</v>
      </c>
      <c r="BG107" s="155">
        <f t="shared" si="6"/>
        <v>0</v>
      </c>
      <c r="BH107" s="155">
        <f t="shared" si="7"/>
        <v>0</v>
      </c>
      <c r="BI107" s="155">
        <f t="shared" si="8"/>
        <v>0</v>
      </c>
      <c r="BJ107" s="13" t="s">
        <v>74</v>
      </c>
      <c r="BK107" s="155">
        <f t="shared" si="9"/>
        <v>0</v>
      </c>
      <c r="BL107" s="13" t="s">
        <v>158</v>
      </c>
      <c r="BM107" s="13" t="s">
        <v>176</v>
      </c>
    </row>
    <row r="108" spans="2:65" s="1" customFormat="1" ht="16.5" customHeight="1" x14ac:dyDescent="0.2">
      <c r="B108" s="143"/>
      <c r="C108" s="144" t="s">
        <v>177</v>
      </c>
      <c r="D108" s="144" t="s">
        <v>154</v>
      </c>
      <c r="E108" s="145" t="s">
        <v>178</v>
      </c>
      <c r="F108" s="146" t="s">
        <v>179</v>
      </c>
      <c r="G108" s="147" t="s">
        <v>165</v>
      </c>
      <c r="H108" s="148">
        <v>7.5</v>
      </c>
      <c r="I108" s="149"/>
      <c r="J108" s="150">
        <f t="shared" si="0"/>
        <v>0</v>
      </c>
      <c r="K108" s="146" t="s">
        <v>1</v>
      </c>
      <c r="L108" s="27"/>
      <c r="M108" s="151" t="s">
        <v>1</v>
      </c>
      <c r="N108" s="152" t="s">
        <v>38</v>
      </c>
      <c r="O108" s="46"/>
      <c r="P108" s="153">
        <f t="shared" si="1"/>
        <v>0</v>
      </c>
      <c r="Q108" s="153">
        <v>0</v>
      </c>
      <c r="R108" s="153">
        <f t="shared" si="2"/>
        <v>0</v>
      </c>
      <c r="S108" s="153">
        <v>0</v>
      </c>
      <c r="T108" s="154">
        <f t="shared" si="3"/>
        <v>0</v>
      </c>
      <c r="AR108" s="13" t="s">
        <v>158</v>
      </c>
      <c r="AT108" s="13" t="s">
        <v>154</v>
      </c>
      <c r="AU108" s="13" t="s">
        <v>76</v>
      </c>
      <c r="AY108" s="13" t="s">
        <v>152</v>
      </c>
      <c r="BE108" s="155">
        <f t="shared" si="4"/>
        <v>0</v>
      </c>
      <c r="BF108" s="155">
        <f t="shared" si="5"/>
        <v>0</v>
      </c>
      <c r="BG108" s="155">
        <f t="shared" si="6"/>
        <v>0</v>
      </c>
      <c r="BH108" s="155">
        <f t="shared" si="7"/>
        <v>0</v>
      </c>
      <c r="BI108" s="155">
        <f t="shared" si="8"/>
        <v>0</v>
      </c>
      <c r="BJ108" s="13" t="s">
        <v>74</v>
      </c>
      <c r="BK108" s="155">
        <f t="shared" si="9"/>
        <v>0</v>
      </c>
      <c r="BL108" s="13" t="s">
        <v>158</v>
      </c>
      <c r="BM108" s="13" t="s">
        <v>180</v>
      </c>
    </row>
    <row r="109" spans="2:65" s="1" customFormat="1" ht="16.5" customHeight="1" x14ac:dyDescent="0.2">
      <c r="B109" s="143"/>
      <c r="C109" s="144" t="s">
        <v>169</v>
      </c>
      <c r="D109" s="144" t="s">
        <v>154</v>
      </c>
      <c r="E109" s="145" t="s">
        <v>181</v>
      </c>
      <c r="F109" s="146" t="s">
        <v>182</v>
      </c>
      <c r="G109" s="147" t="s">
        <v>165</v>
      </c>
      <c r="H109" s="148">
        <v>8.1</v>
      </c>
      <c r="I109" s="149"/>
      <c r="J109" s="150">
        <f t="shared" si="0"/>
        <v>0</v>
      </c>
      <c r="K109" s="146" t="s">
        <v>1</v>
      </c>
      <c r="L109" s="27"/>
      <c r="M109" s="151" t="s">
        <v>1</v>
      </c>
      <c r="N109" s="152" t="s">
        <v>38</v>
      </c>
      <c r="O109" s="46"/>
      <c r="P109" s="153">
        <f t="shared" si="1"/>
        <v>0</v>
      </c>
      <c r="Q109" s="153">
        <v>0</v>
      </c>
      <c r="R109" s="153">
        <f t="shared" si="2"/>
        <v>0</v>
      </c>
      <c r="S109" s="153">
        <v>0</v>
      </c>
      <c r="T109" s="154">
        <f t="shared" si="3"/>
        <v>0</v>
      </c>
      <c r="AR109" s="13" t="s">
        <v>158</v>
      </c>
      <c r="AT109" s="13" t="s">
        <v>154</v>
      </c>
      <c r="AU109" s="13" t="s">
        <v>76</v>
      </c>
      <c r="AY109" s="13" t="s">
        <v>152</v>
      </c>
      <c r="BE109" s="155">
        <f t="shared" si="4"/>
        <v>0</v>
      </c>
      <c r="BF109" s="155">
        <f t="shared" si="5"/>
        <v>0</v>
      </c>
      <c r="BG109" s="155">
        <f t="shared" si="6"/>
        <v>0</v>
      </c>
      <c r="BH109" s="155">
        <f t="shared" si="7"/>
        <v>0</v>
      </c>
      <c r="BI109" s="155">
        <f t="shared" si="8"/>
        <v>0</v>
      </c>
      <c r="BJ109" s="13" t="s">
        <v>74</v>
      </c>
      <c r="BK109" s="155">
        <f t="shared" si="9"/>
        <v>0</v>
      </c>
      <c r="BL109" s="13" t="s">
        <v>158</v>
      </c>
      <c r="BM109" s="13" t="s">
        <v>183</v>
      </c>
    </row>
    <row r="110" spans="2:65" s="1" customFormat="1" ht="16.5" customHeight="1" x14ac:dyDescent="0.2">
      <c r="B110" s="143"/>
      <c r="C110" s="144" t="s">
        <v>184</v>
      </c>
      <c r="D110" s="144" t="s">
        <v>154</v>
      </c>
      <c r="E110" s="145" t="s">
        <v>185</v>
      </c>
      <c r="F110" s="146" t="s">
        <v>186</v>
      </c>
      <c r="G110" s="147" t="s">
        <v>165</v>
      </c>
      <c r="H110" s="148">
        <v>81</v>
      </c>
      <c r="I110" s="149"/>
      <c r="J110" s="150">
        <f t="shared" si="0"/>
        <v>0</v>
      </c>
      <c r="K110" s="146" t="s">
        <v>1</v>
      </c>
      <c r="L110" s="27"/>
      <c r="M110" s="151" t="s">
        <v>1</v>
      </c>
      <c r="N110" s="152" t="s">
        <v>38</v>
      </c>
      <c r="O110" s="46"/>
      <c r="P110" s="153">
        <f t="shared" si="1"/>
        <v>0</v>
      </c>
      <c r="Q110" s="153">
        <v>0</v>
      </c>
      <c r="R110" s="153">
        <f t="shared" si="2"/>
        <v>0</v>
      </c>
      <c r="S110" s="153">
        <v>0</v>
      </c>
      <c r="T110" s="154">
        <f t="shared" si="3"/>
        <v>0</v>
      </c>
      <c r="AR110" s="13" t="s">
        <v>158</v>
      </c>
      <c r="AT110" s="13" t="s">
        <v>154</v>
      </c>
      <c r="AU110" s="13" t="s">
        <v>76</v>
      </c>
      <c r="AY110" s="13" t="s">
        <v>152</v>
      </c>
      <c r="BE110" s="155">
        <f t="shared" si="4"/>
        <v>0</v>
      </c>
      <c r="BF110" s="155">
        <f t="shared" si="5"/>
        <v>0</v>
      </c>
      <c r="BG110" s="155">
        <f t="shared" si="6"/>
        <v>0</v>
      </c>
      <c r="BH110" s="155">
        <f t="shared" si="7"/>
        <v>0</v>
      </c>
      <c r="BI110" s="155">
        <f t="shared" si="8"/>
        <v>0</v>
      </c>
      <c r="BJ110" s="13" t="s">
        <v>74</v>
      </c>
      <c r="BK110" s="155">
        <f t="shared" si="9"/>
        <v>0</v>
      </c>
      <c r="BL110" s="13" t="s">
        <v>158</v>
      </c>
      <c r="BM110" s="13" t="s">
        <v>187</v>
      </c>
    </row>
    <row r="111" spans="2:65" s="1" customFormat="1" ht="16.5" customHeight="1" x14ac:dyDescent="0.2">
      <c r="B111" s="143"/>
      <c r="C111" s="144" t="s">
        <v>173</v>
      </c>
      <c r="D111" s="144" t="s">
        <v>154</v>
      </c>
      <c r="E111" s="145" t="s">
        <v>188</v>
      </c>
      <c r="F111" s="146" t="s">
        <v>189</v>
      </c>
      <c r="G111" s="147" t="s">
        <v>165</v>
      </c>
      <c r="H111" s="148">
        <v>8.1</v>
      </c>
      <c r="I111" s="149"/>
      <c r="J111" s="150">
        <f t="shared" si="0"/>
        <v>0</v>
      </c>
      <c r="K111" s="146" t="s">
        <v>1</v>
      </c>
      <c r="L111" s="27"/>
      <c r="M111" s="151" t="s">
        <v>1</v>
      </c>
      <c r="N111" s="152" t="s">
        <v>38</v>
      </c>
      <c r="O111" s="46"/>
      <c r="P111" s="153">
        <f t="shared" si="1"/>
        <v>0</v>
      </c>
      <c r="Q111" s="153">
        <v>0</v>
      </c>
      <c r="R111" s="153">
        <f t="shared" si="2"/>
        <v>0</v>
      </c>
      <c r="S111" s="153">
        <v>0</v>
      </c>
      <c r="T111" s="154">
        <f t="shared" si="3"/>
        <v>0</v>
      </c>
      <c r="AR111" s="13" t="s">
        <v>158</v>
      </c>
      <c r="AT111" s="13" t="s">
        <v>154</v>
      </c>
      <c r="AU111" s="13" t="s">
        <v>76</v>
      </c>
      <c r="AY111" s="13" t="s">
        <v>152</v>
      </c>
      <c r="BE111" s="155">
        <f t="shared" si="4"/>
        <v>0</v>
      </c>
      <c r="BF111" s="155">
        <f t="shared" si="5"/>
        <v>0</v>
      </c>
      <c r="BG111" s="155">
        <f t="shared" si="6"/>
        <v>0</v>
      </c>
      <c r="BH111" s="155">
        <f t="shared" si="7"/>
        <v>0</v>
      </c>
      <c r="BI111" s="155">
        <f t="shared" si="8"/>
        <v>0</v>
      </c>
      <c r="BJ111" s="13" t="s">
        <v>74</v>
      </c>
      <c r="BK111" s="155">
        <f t="shared" si="9"/>
        <v>0</v>
      </c>
      <c r="BL111" s="13" t="s">
        <v>158</v>
      </c>
      <c r="BM111" s="13" t="s">
        <v>190</v>
      </c>
    </row>
    <row r="112" spans="2:65" s="1" customFormat="1" ht="16.5" customHeight="1" x14ac:dyDescent="0.2">
      <c r="B112" s="143"/>
      <c r="C112" s="144" t="s">
        <v>191</v>
      </c>
      <c r="D112" s="144" t="s">
        <v>154</v>
      </c>
      <c r="E112" s="145" t="s">
        <v>192</v>
      </c>
      <c r="F112" s="146" t="s">
        <v>193</v>
      </c>
      <c r="G112" s="147" t="s">
        <v>165</v>
      </c>
      <c r="H112" s="148">
        <v>33</v>
      </c>
      <c r="I112" s="149"/>
      <c r="J112" s="150">
        <f t="shared" si="0"/>
        <v>0</v>
      </c>
      <c r="K112" s="146" t="s">
        <v>1</v>
      </c>
      <c r="L112" s="27"/>
      <c r="M112" s="151" t="s">
        <v>1</v>
      </c>
      <c r="N112" s="152" t="s">
        <v>38</v>
      </c>
      <c r="O112" s="46"/>
      <c r="P112" s="153">
        <f t="shared" si="1"/>
        <v>0</v>
      </c>
      <c r="Q112" s="153">
        <v>0</v>
      </c>
      <c r="R112" s="153">
        <f t="shared" si="2"/>
        <v>0</v>
      </c>
      <c r="S112" s="153">
        <v>0</v>
      </c>
      <c r="T112" s="154">
        <f t="shared" si="3"/>
        <v>0</v>
      </c>
      <c r="AR112" s="13" t="s">
        <v>158</v>
      </c>
      <c r="AT112" s="13" t="s">
        <v>154</v>
      </c>
      <c r="AU112" s="13" t="s">
        <v>76</v>
      </c>
      <c r="AY112" s="13" t="s">
        <v>152</v>
      </c>
      <c r="BE112" s="155">
        <f t="shared" si="4"/>
        <v>0</v>
      </c>
      <c r="BF112" s="155">
        <f t="shared" si="5"/>
        <v>0</v>
      </c>
      <c r="BG112" s="155">
        <f t="shared" si="6"/>
        <v>0</v>
      </c>
      <c r="BH112" s="155">
        <f t="shared" si="7"/>
        <v>0</v>
      </c>
      <c r="BI112" s="155">
        <f t="shared" si="8"/>
        <v>0</v>
      </c>
      <c r="BJ112" s="13" t="s">
        <v>74</v>
      </c>
      <c r="BK112" s="155">
        <f t="shared" si="9"/>
        <v>0</v>
      </c>
      <c r="BL112" s="13" t="s">
        <v>158</v>
      </c>
      <c r="BM112" s="13" t="s">
        <v>194</v>
      </c>
    </row>
    <row r="113" spans="2:65" s="1" customFormat="1" ht="16.5" customHeight="1" x14ac:dyDescent="0.2">
      <c r="B113" s="143"/>
      <c r="C113" s="144" t="s">
        <v>176</v>
      </c>
      <c r="D113" s="144" t="s">
        <v>154</v>
      </c>
      <c r="E113" s="145" t="s">
        <v>195</v>
      </c>
      <c r="F113" s="146" t="s">
        <v>196</v>
      </c>
      <c r="G113" s="147" t="s">
        <v>165</v>
      </c>
      <c r="H113" s="148">
        <v>8.1</v>
      </c>
      <c r="I113" s="149"/>
      <c r="J113" s="150">
        <f t="shared" si="0"/>
        <v>0</v>
      </c>
      <c r="K113" s="146" t="s">
        <v>1</v>
      </c>
      <c r="L113" s="27"/>
      <c r="M113" s="151" t="s">
        <v>1</v>
      </c>
      <c r="N113" s="152" t="s">
        <v>38</v>
      </c>
      <c r="O113" s="46"/>
      <c r="P113" s="153">
        <f t="shared" si="1"/>
        <v>0</v>
      </c>
      <c r="Q113" s="153">
        <v>0</v>
      </c>
      <c r="R113" s="153">
        <f t="shared" si="2"/>
        <v>0</v>
      </c>
      <c r="S113" s="153">
        <v>0</v>
      </c>
      <c r="T113" s="154">
        <f t="shared" si="3"/>
        <v>0</v>
      </c>
      <c r="AR113" s="13" t="s">
        <v>158</v>
      </c>
      <c r="AT113" s="13" t="s">
        <v>154</v>
      </c>
      <c r="AU113" s="13" t="s">
        <v>76</v>
      </c>
      <c r="AY113" s="13" t="s">
        <v>152</v>
      </c>
      <c r="BE113" s="155">
        <f t="shared" si="4"/>
        <v>0</v>
      </c>
      <c r="BF113" s="155">
        <f t="shared" si="5"/>
        <v>0</v>
      </c>
      <c r="BG113" s="155">
        <f t="shared" si="6"/>
        <v>0</v>
      </c>
      <c r="BH113" s="155">
        <f t="shared" si="7"/>
        <v>0</v>
      </c>
      <c r="BI113" s="155">
        <f t="shared" si="8"/>
        <v>0</v>
      </c>
      <c r="BJ113" s="13" t="s">
        <v>74</v>
      </c>
      <c r="BK113" s="155">
        <f t="shared" si="9"/>
        <v>0</v>
      </c>
      <c r="BL113" s="13" t="s">
        <v>158</v>
      </c>
      <c r="BM113" s="13" t="s">
        <v>197</v>
      </c>
    </row>
    <row r="114" spans="2:65" s="1" customFormat="1" ht="16.5" customHeight="1" x14ac:dyDescent="0.2">
      <c r="B114" s="143"/>
      <c r="C114" s="144" t="s">
        <v>198</v>
      </c>
      <c r="D114" s="144" t="s">
        <v>154</v>
      </c>
      <c r="E114" s="145" t="s">
        <v>199</v>
      </c>
      <c r="F114" s="146" t="s">
        <v>200</v>
      </c>
      <c r="G114" s="147" t="s">
        <v>201</v>
      </c>
      <c r="H114" s="148">
        <v>15.39</v>
      </c>
      <c r="I114" s="149"/>
      <c r="J114" s="150">
        <f t="shared" si="0"/>
        <v>0</v>
      </c>
      <c r="K114" s="146" t="s">
        <v>1</v>
      </c>
      <c r="L114" s="27"/>
      <c r="M114" s="151" t="s">
        <v>1</v>
      </c>
      <c r="N114" s="152" t="s">
        <v>38</v>
      </c>
      <c r="O114" s="46"/>
      <c r="P114" s="153">
        <f t="shared" si="1"/>
        <v>0</v>
      </c>
      <c r="Q114" s="153">
        <v>0</v>
      </c>
      <c r="R114" s="153">
        <f t="shared" si="2"/>
        <v>0</v>
      </c>
      <c r="S114" s="153">
        <v>0</v>
      </c>
      <c r="T114" s="154">
        <f t="shared" si="3"/>
        <v>0</v>
      </c>
      <c r="AR114" s="13" t="s">
        <v>158</v>
      </c>
      <c r="AT114" s="13" t="s">
        <v>154</v>
      </c>
      <c r="AU114" s="13" t="s">
        <v>76</v>
      </c>
      <c r="AY114" s="13" t="s">
        <v>152</v>
      </c>
      <c r="BE114" s="155">
        <f t="shared" si="4"/>
        <v>0</v>
      </c>
      <c r="BF114" s="155">
        <f t="shared" si="5"/>
        <v>0</v>
      </c>
      <c r="BG114" s="155">
        <f t="shared" si="6"/>
        <v>0</v>
      </c>
      <c r="BH114" s="155">
        <f t="shared" si="7"/>
        <v>0</v>
      </c>
      <c r="BI114" s="155">
        <f t="shared" si="8"/>
        <v>0</v>
      </c>
      <c r="BJ114" s="13" t="s">
        <v>74</v>
      </c>
      <c r="BK114" s="155">
        <f t="shared" si="9"/>
        <v>0</v>
      </c>
      <c r="BL114" s="13" t="s">
        <v>158</v>
      </c>
      <c r="BM114" s="13" t="s">
        <v>202</v>
      </c>
    </row>
    <row r="115" spans="2:65" s="1" customFormat="1" ht="16.5" customHeight="1" x14ac:dyDescent="0.2">
      <c r="B115" s="143"/>
      <c r="C115" s="144" t="s">
        <v>180</v>
      </c>
      <c r="D115" s="144" t="s">
        <v>154</v>
      </c>
      <c r="E115" s="145" t="s">
        <v>203</v>
      </c>
      <c r="F115" s="146" t="s">
        <v>204</v>
      </c>
      <c r="G115" s="147" t="s">
        <v>165</v>
      </c>
      <c r="H115" s="148">
        <v>77</v>
      </c>
      <c r="I115" s="149"/>
      <c r="J115" s="150">
        <f t="shared" si="0"/>
        <v>0</v>
      </c>
      <c r="K115" s="146" t="s">
        <v>1</v>
      </c>
      <c r="L115" s="27"/>
      <c r="M115" s="151" t="s">
        <v>1</v>
      </c>
      <c r="N115" s="152" t="s">
        <v>38</v>
      </c>
      <c r="O115" s="46"/>
      <c r="P115" s="153">
        <f t="shared" si="1"/>
        <v>0</v>
      </c>
      <c r="Q115" s="153">
        <v>0</v>
      </c>
      <c r="R115" s="153">
        <f t="shared" si="2"/>
        <v>0</v>
      </c>
      <c r="S115" s="153">
        <v>0</v>
      </c>
      <c r="T115" s="154">
        <f t="shared" si="3"/>
        <v>0</v>
      </c>
      <c r="AR115" s="13" t="s">
        <v>158</v>
      </c>
      <c r="AT115" s="13" t="s">
        <v>154</v>
      </c>
      <c r="AU115" s="13" t="s">
        <v>76</v>
      </c>
      <c r="AY115" s="13" t="s">
        <v>152</v>
      </c>
      <c r="BE115" s="155">
        <f t="shared" si="4"/>
        <v>0</v>
      </c>
      <c r="BF115" s="155">
        <f t="shared" si="5"/>
        <v>0</v>
      </c>
      <c r="BG115" s="155">
        <f t="shared" si="6"/>
        <v>0</v>
      </c>
      <c r="BH115" s="155">
        <f t="shared" si="7"/>
        <v>0</v>
      </c>
      <c r="BI115" s="155">
        <f t="shared" si="8"/>
        <v>0</v>
      </c>
      <c r="BJ115" s="13" t="s">
        <v>74</v>
      </c>
      <c r="BK115" s="155">
        <f t="shared" si="9"/>
        <v>0</v>
      </c>
      <c r="BL115" s="13" t="s">
        <v>158</v>
      </c>
      <c r="BM115" s="13" t="s">
        <v>205</v>
      </c>
    </row>
    <row r="116" spans="2:65" s="1" customFormat="1" ht="16.5" customHeight="1" x14ac:dyDescent="0.2">
      <c r="B116" s="143"/>
      <c r="C116" s="144" t="s">
        <v>8</v>
      </c>
      <c r="D116" s="144" t="s">
        <v>154</v>
      </c>
      <c r="E116" s="145" t="s">
        <v>206</v>
      </c>
      <c r="F116" s="146" t="s">
        <v>207</v>
      </c>
      <c r="G116" s="147" t="s">
        <v>157</v>
      </c>
      <c r="H116" s="148">
        <v>88</v>
      </c>
      <c r="I116" s="149"/>
      <c r="J116" s="150">
        <f t="shared" si="0"/>
        <v>0</v>
      </c>
      <c r="K116" s="146" t="s">
        <v>1</v>
      </c>
      <c r="L116" s="27"/>
      <c r="M116" s="151" t="s">
        <v>1</v>
      </c>
      <c r="N116" s="152" t="s">
        <v>38</v>
      </c>
      <c r="O116" s="46"/>
      <c r="P116" s="153">
        <f t="shared" si="1"/>
        <v>0</v>
      </c>
      <c r="Q116" s="153">
        <v>0</v>
      </c>
      <c r="R116" s="153">
        <f t="shared" si="2"/>
        <v>0</v>
      </c>
      <c r="S116" s="153">
        <v>0</v>
      </c>
      <c r="T116" s="154">
        <f t="shared" si="3"/>
        <v>0</v>
      </c>
      <c r="AR116" s="13" t="s">
        <v>158</v>
      </c>
      <c r="AT116" s="13" t="s">
        <v>154</v>
      </c>
      <c r="AU116" s="13" t="s">
        <v>76</v>
      </c>
      <c r="AY116" s="13" t="s">
        <v>152</v>
      </c>
      <c r="BE116" s="155">
        <f t="shared" si="4"/>
        <v>0</v>
      </c>
      <c r="BF116" s="155">
        <f t="shared" si="5"/>
        <v>0</v>
      </c>
      <c r="BG116" s="155">
        <f t="shared" si="6"/>
        <v>0</v>
      </c>
      <c r="BH116" s="155">
        <f t="shared" si="7"/>
        <v>0</v>
      </c>
      <c r="BI116" s="155">
        <f t="shared" si="8"/>
        <v>0</v>
      </c>
      <c r="BJ116" s="13" t="s">
        <v>74</v>
      </c>
      <c r="BK116" s="155">
        <f t="shared" si="9"/>
        <v>0</v>
      </c>
      <c r="BL116" s="13" t="s">
        <v>158</v>
      </c>
      <c r="BM116" s="13" t="s">
        <v>208</v>
      </c>
    </row>
    <row r="117" spans="2:65" s="1" customFormat="1" ht="16.5" customHeight="1" x14ac:dyDescent="0.2">
      <c r="B117" s="143"/>
      <c r="C117" s="144" t="s">
        <v>183</v>
      </c>
      <c r="D117" s="144" t="s">
        <v>154</v>
      </c>
      <c r="E117" s="145" t="s">
        <v>209</v>
      </c>
      <c r="F117" s="146" t="s">
        <v>210</v>
      </c>
      <c r="G117" s="147" t="s">
        <v>157</v>
      </c>
      <c r="H117" s="148">
        <v>88</v>
      </c>
      <c r="I117" s="149"/>
      <c r="J117" s="150">
        <f t="shared" si="0"/>
        <v>0</v>
      </c>
      <c r="K117" s="146" t="s">
        <v>1</v>
      </c>
      <c r="L117" s="27"/>
      <c r="M117" s="151" t="s">
        <v>1</v>
      </c>
      <c r="N117" s="152" t="s">
        <v>38</v>
      </c>
      <c r="O117" s="46"/>
      <c r="P117" s="153">
        <f t="shared" si="1"/>
        <v>0</v>
      </c>
      <c r="Q117" s="153">
        <v>0</v>
      </c>
      <c r="R117" s="153">
        <f t="shared" si="2"/>
        <v>0</v>
      </c>
      <c r="S117" s="153">
        <v>0</v>
      </c>
      <c r="T117" s="154">
        <f t="shared" si="3"/>
        <v>0</v>
      </c>
      <c r="AR117" s="13" t="s">
        <v>158</v>
      </c>
      <c r="AT117" s="13" t="s">
        <v>154</v>
      </c>
      <c r="AU117" s="13" t="s">
        <v>76</v>
      </c>
      <c r="AY117" s="13" t="s">
        <v>152</v>
      </c>
      <c r="BE117" s="155">
        <f t="shared" si="4"/>
        <v>0</v>
      </c>
      <c r="BF117" s="155">
        <f t="shared" si="5"/>
        <v>0</v>
      </c>
      <c r="BG117" s="155">
        <f t="shared" si="6"/>
        <v>0</v>
      </c>
      <c r="BH117" s="155">
        <f t="shared" si="7"/>
        <v>0</v>
      </c>
      <c r="BI117" s="155">
        <f t="shared" si="8"/>
        <v>0</v>
      </c>
      <c r="BJ117" s="13" t="s">
        <v>74</v>
      </c>
      <c r="BK117" s="155">
        <f t="shared" si="9"/>
        <v>0</v>
      </c>
      <c r="BL117" s="13" t="s">
        <v>158</v>
      </c>
      <c r="BM117" s="13" t="s">
        <v>211</v>
      </c>
    </row>
    <row r="118" spans="2:65" s="1" customFormat="1" ht="16.5" customHeight="1" x14ac:dyDescent="0.2">
      <c r="B118" s="143"/>
      <c r="C118" s="156" t="s">
        <v>212</v>
      </c>
      <c r="D118" s="156" t="s">
        <v>213</v>
      </c>
      <c r="E118" s="157" t="s">
        <v>214</v>
      </c>
      <c r="F118" s="158" t="s">
        <v>215</v>
      </c>
      <c r="G118" s="159" t="s">
        <v>216</v>
      </c>
      <c r="H118" s="160">
        <v>1.32</v>
      </c>
      <c r="I118" s="161"/>
      <c r="J118" s="162">
        <f t="shared" si="0"/>
        <v>0</v>
      </c>
      <c r="K118" s="158" t="s">
        <v>1</v>
      </c>
      <c r="L118" s="163"/>
      <c r="M118" s="164" t="s">
        <v>1</v>
      </c>
      <c r="N118" s="165" t="s">
        <v>38</v>
      </c>
      <c r="O118" s="46"/>
      <c r="P118" s="153">
        <f t="shared" si="1"/>
        <v>0</v>
      </c>
      <c r="Q118" s="153">
        <v>1E-3</v>
      </c>
      <c r="R118" s="153">
        <f t="shared" si="2"/>
        <v>1.32E-3</v>
      </c>
      <c r="S118" s="153">
        <v>0</v>
      </c>
      <c r="T118" s="154">
        <f t="shared" si="3"/>
        <v>0</v>
      </c>
      <c r="AR118" s="13" t="s">
        <v>169</v>
      </c>
      <c r="AT118" s="13" t="s">
        <v>213</v>
      </c>
      <c r="AU118" s="13" t="s">
        <v>76</v>
      </c>
      <c r="AY118" s="13" t="s">
        <v>152</v>
      </c>
      <c r="BE118" s="155">
        <f t="shared" si="4"/>
        <v>0</v>
      </c>
      <c r="BF118" s="155">
        <f t="shared" si="5"/>
        <v>0</v>
      </c>
      <c r="BG118" s="155">
        <f t="shared" si="6"/>
        <v>0</v>
      </c>
      <c r="BH118" s="155">
        <f t="shared" si="7"/>
        <v>0</v>
      </c>
      <c r="BI118" s="155">
        <f t="shared" si="8"/>
        <v>0</v>
      </c>
      <c r="BJ118" s="13" t="s">
        <v>74</v>
      </c>
      <c r="BK118" s="155">
        <f t="shared" si="9"/>
        <v>0</v>
      </c>
      <c r="BL118" s="13" t="s">
        <v>158</v>
      </c>
      <c r="BM118" s="13" t="s">
        <v>217</v>
      </c>
    </row>
    <row r="119" spans="2:65" s="11" customFormat="1" ht="22.8" customHeight="1" x14ac:dyDescent="0.25">
      <c r="B119" s="130"/>
      <c r="D119" s="131" t="s">
        <v>66</v>
      </c>
      <c r="E119" s="141" t="s">
        <v>76</v>
      </c>
      <c r="F119" s="141" t="s">
        <v>218</v>
      </c>
      <c r="I119" s="133"/>
      <c r="J119" s="142">
        <f>BK119</f>
        <v>0</v>
      </c>
      <c r="L119" s="130"/>
      <c r="M119" s="135"/>
      <c r="N119" s="136"/>
      <c r="O119" s="136"/>
      <c r="P119" s="137">
        <f>SUM(P120:P124)</f>
        <v>0</v>
      </c>
      <c r="Q119" s="136"/>
      <c r="R119" s="137">
        <f>SUM(R120:R124)</f>
        <v>12.420725320999997</v>
      </c>
      <c r="S119" s="136"/>
      <c r="T119" s="138">
        <f>SUM(T120:T124)</f>
        <v>0</v>
      </c>
      <c r="AR119" s="131" t="s">
        <v>74</v>
      </c>
      <c r="AT119" s="139" t="s">
        <v>66</v>
      </c>
      <c r="AU119" s="139" t="s">
        <v>74</v>
      </c>
      <c r="AY119" s="131" t="s">
        <v>152</v>
      </c>
      <c r="BK119" s="140">
        <f>SUM(BK120:BK124)</f>
        <v>0</v>
      </c>
    </row>
    <row r="120" spans="2:65" s="1" customFormat="1" ht="16.5" customHeight="1" x14ac:dyDescent="0.2">
      <c r="B120" s="143"/>
      <c r="C120" s="144" t="s">
        <v>187</v>
      </c>
      <c r="D120" s="144" t="s">
        <v>154</v>
      </c>
      <c r="E120" s="145" t="s">
        <v>219</v>
      </c>
      <c r="F120" s="146" t="s">
        <v>220</v>
      </c>
      <c r="G120" s="147" t="s">
        <v>165</v>
      </c>
      <c r="H120" s="148">
        <v>4.8979999999999997</v>
      </c>
      <c r="I120" s="149"/>
      <c r="J120" s="150">
        <f>ROUND(I120*H120,2)</f>
        <v>0</v>
      </c>
      <c r="K120" s="146" t="s">
        <v>1</v>
      </c>
      <c r="L120" s="27"/>
      <c r="M120" s="151" t="s">
        <v>1</v>
      </c>
      <c r="N120" s="152" t="s">
        <v>38</v>
      </c>
      <c r="O120" s="46"/>
      <c r="P120" s="153">
        <f>O120*H120</f>
        <v>0</v>
      </c>
      <c r="Q120" s="153">
        <v>2.5262479999999998</v>
      </c>
      <c r="R120" s="153">
        <f>Q120*H120</f>
        <v>12.373562703999998</v>
      </c>
      <c r="S120" s="153">
        <v>0</v>
      </c>
      <c r="T120" s="154">
        <f>S120*H120</f>
        <v>0</v>
      </c>
      <c r="AR120" s="13" t="s">
        <v>158</v>
      </c>
      <c r="AT120" s="13" t="s">
        <v>154</v>
      </c>
      <c r="AU120" s="13" t="s">
        <v>76</v>
      </c>
      <c r="AY120" s="13" t="s">
        <v>152</v>
      </c>
      <c r="BE120" s="155">
        <f>IF(N120="základní",J120,0)</f>
        <v>0</v>
      </c>
      <c r="BF120" s="155">
        <f>IF(N120="snížená",J120,0)</f>
        <v>0</v>
      </c>
      <c r="BG120" s="155">
        <f>IF(N120="zákl. přenesená",J120,0)</f>
        <v>0</v>
      </c>
      <c r="BH120" s="155">
        <f>IF(N120="sníž. přenesená",J120,0)</f>
        <v>0</v>
      </c>
      <c r="BI120" s="155">
        <f>IF(N120="nulová",J120,0)</f>
        <v>0</v>
      </c>
      <c r="BJ120" s="13" t="s">
        <v>74</v>
      </c>
      <c r="BK120" s="155">
        <f>ROUND(I120*H120,2)</f>
        <v>0</v>
      </c>
      <c r="BL120" s="13" t="s">
        <v>158</v>
      </c>
      <c r="BM120" s="13" t="s">
        <v>221</v>
      </c>
    </row>
    <row r="121" spans="2:65" s="1" customFormat="1" ht="16.5" customHeight="1" x14ac:dyDescent="0.2">
      <c r="B121" s="143"/>
      <c r="C121" s="144" t="s">
        <v>222</v>
      </c>
      <c r="D121" s="144" t="s">
        <v>154</v>
      </c>
      <c r="E121" s="145" t="s">
        <v>223</v>
      </c>
      <c r="F121" s="146" t="s">
        <v>224</v>
      </c>
      <c r="G121" s="147" t="s">
        <v>157</v>
      </c>
      <c r="H121" s="148">
        <v>6.65</v>
      </c>
      <c r="I121" s="149"/>
      <c r="J121" s="150">
        <f>ROUND(I121*H121,2)</f>
        <v>0</v>
      </c>
      <c r="K121" s="146" t="s">
        <v>1</v>
      </c>
      <c r="L121" s="27"/>
      <c r="M121" s="151" t="s">
        <v>1</v>
      </c>
      <c r="N121" s="152" t="s">
        <v>38</v>
      </c>
      <c r="O121" s="46"/>
      <c r="P121" s="153">
        <f>O121*H121</f>
        <v>0</v>
      </c>
      <c r="Q121" s="153">
        <v>1.4357E-3</v>
      </c>
      <c r="R121" s="153">
        <f>Q121*H121</f>
        <v>9.5474050000000001E-3</v>
      </c>
      <c r="S121" s="153">
        <v>0</v>
      </c>
      <c r="T121" s="154">
        <f>S121*H121</f>
        <v>0</v>
      </c>
      <c r="AR121" s="13" t="s">
        <v>158</v>
      </c>
      <c r="AT121" s="13" t="s">
        <v>154</v>
      </c>
      <c r="AU121" s="13" t="s">
        <v>76</v>
      </c>
      <c r="AY121" s="13" t="s">
        <v>152</v>
      </c>
      <c r="BE121" s="155">
        <f>IF(N121="základní",J121,0)</f>
        <v>0</v>
      </c>
      <c r="BF121" s="155">
        <f>IF(N121="snížená",J121,0)</f>
        <v>0</v>
      </c>
      <c r="BG121" s="155">
        <f>IF(N121="zákl. přenesená",J121,0)</f>
        <v>0</v>
      </c>
      <c r="BH121" s="155">
        <f>IF(N121="sníž. přenesená",J121,0)</f>
        <v>0</v>
      </c>
      <c r="BI121" s="155">
        <f>IF(N121="nulová",J121,0)</f>
        <v>0</v>
      </c>
      <c r="BJ121" s="13" t="s">
        <v>74</v>
      </c>
      <c r="BK121" s="155">
        <f>ROUND(I121*H121,2)</f>
        <v>0</v>
      </c>
      <c r="BL121" s="13" t="s">
        <v>158</v>
      </c>
      <c r="BM121" s="13" t="s">
        <v>225</v>
      </c>
    </row>
    <row r="122" spans="2:65" s="1" customFormat="1" ht="16.5" customHeight="1" x14ac:dyDescent="0.2">
      <c r="B122" s="143"/>
      <c r="C122" s="144" t="s">
        <v>190</v>
      </c>
      <c r="D122" s="144" t="s">
        <v>154</v>
      </c>
      <c r="E122" s="145" t="s">
        <v>226</v>
      </c>
      <c r="F122" s="146" t="s">
        <v>227</v>
      </c>
      <c r="G122" s="147" t="s">
        <v>157</v>
      </c>
      <c r="H122" s="148">
        <v>6.65</v>
      </c>
      <c r="I122" s="149"/>
      <c r="J122" s="150">
        <f>ROUND(I122*H122,2)</f>
        <v>0</v>
      </c>
      <c r="K122" s="146" t="s">
        <v>1</v>
      </c>
      <c r="L122" s="27"/>
      <c r="M122" s="151" t="s">
        <v>1</v>
      </c>
      <c r="N122" s="152" t="s">
        <v>38</v>
      </c>
      <c r="O122" s="46"/>
      <c r="P122" s="153">
        <f>O122*H122</f>
        <v>0</v>
      </c>
      <c r="Q122" s="153">
        <v>3.6000000000000001E-5</v>
      </c>
      <c r="R122" s="153">
        <f>Q122*H122</f>
        <v>2.3940000000000002E-4</v>
      </c>
      <c r="S122" s="153">
        <v>0</v>
      </c>
      <c r="T122" s="154">
        <f>S122*H122</f>
        <v>0</v>
      </c>
      <c r="AR122" s="13" t="s">
        <v>158</v>
      </c>
      <c r="AT122" s="13" t="s">
        <v>154</v>
      </c>
      <c r="AU122" s="13" t="s">
        <v>76</v>
      </c>
      <c r="AY122" s="13" t="s">
        <v>152</v>
      </c>
      <c r="BE122" s="155">
        <f>IF(N122="základní",J122,0)</f>
        <v>0</v>
      </c>
      <c r="BF122" s="155">
        <f>IF(N122="snížená",J122,0)</f>
        <v>0</v>
      </c>
      <c r="BG122" s="155">
        <f>IF(N122="zákl. přenesená",J122,0)</f>
        <v>0</v>
      </c>
      <c r="BH122" s="155">
        <f>IF(N122="sníž. přenesená",J122,0)</f>
        <v>0</v>
      </c>
      <c r="BI122" s="155">
        <f>IF(N122="nulová",J122,0)</f>
        <v>0</v>
      </c>
      <c r="BJ122" s="13" t="s">
        <v>74</v>
      </c>
      <c r="BK122" s="155">
        <f>ROUND(I122*H122,2)</f>
        <v>0</v>
      </c>
      <c r="BL122" s="13" t="s">
        <v>158</v>
      </c>
      <c r="BM122" s="13" t="s">
        <v>228</v>
      </c>
    </row>
    <row r="123" spans="2:65" s="1" customFormat="1" ht="16.5" customHeight="1" x14ac:dyDescent="0.2">
      <c r="B123" s="143"/>
      <c r="C123" s="144" t="s">
        <v>7</v>
      </c>
      <c r="D123" s="144" t="s">
        <v>154</v>
      </c>
      <c r="E123" s="145" t="s">
        <v>229</v>
      </c>
      <c r="F123" s="146" t="s">
        <v>230</v>
      </c>
      <c r="G123" s="147" t="s">
        <v>201</v>
      </c>
      <c r="H123" s="148">
        <v>3.5999999999999997E-2</v>
      </c>
      <c r="I123" s="149"/>
      <c r="J123" s="150">
        <f>ROUND(I123*H123,2)</f>
        <v>0</v>
      </c>
      <c r="K123" s="146" t="s">
        <v>1</v>
      </c>
      <c r="L123" s="27"/>
      <c r="M123" s="151" t="s">
        <v>1</v>
      </c>
      <c r="N123" s="152" t="s">
        <v>38</v>
      </c>
      <c r="O123" s="46"/>
      <c r="P123" s="153">
        <f>O123*H123</f>
        <v>0</v>
      </c>
      <c r="Q123" s="153">
        <v>1.0382169999999999</v>
      </c>
      <c r="R123" s="153">
        <f>Q123*H123</f>
        <v>3.7375811999999994E-2</v>
      </c>
      <c r="S123" s="153">
        <v>0</v>
      </c>
      <c r="T123" s="154">
        <f>S123*H123</f>
        <v>0</v>
      </c>
      <c r="AR123" s="13" t="s">
        <v>158</v>
      </c>
      <c r="AT123" s="13" t="s">
        <v>154</v>
      </c>
      <c r="AU123" s="13" t="s">
        <v>76</v>
      </c>
      <c r="AY123" s="13" t="s">
        <v>152</v>
      </c>
      <c r="BE123" s="155">
        <f>IF(N123="základní",J123,0)</f>
        <v>0</v>
      </c>
      <c r="BF123" s="155">
        <f>IF(N123="snížená",J123,0)</f>
        <v>0</v>
      </c>
      <c r="BG123" s="155">
        <f>IF(N123="zákl. přenesená",J123,0)</f>
        <v>0</v>
      </c>
      <c r="BH123" s="155">
        <f>IF(N123="sníž. přenesená",J123,0)</f>
        <v>0</v>
      </c>
      <c r="BI123" s="155">
        <f>IF(N123="nulová",J123,0)</f>
        <v>0</v>
      </c>
      <c r="BJ123" s="13" t="s">
        <v>74</v>
      </c>
      <c r="BK123" s="155">
        <f>ROUND(I123*H123,2)</f>
        <v>0</v>
      </c>
      <c r="BL123" s="13" t="s">
        <v>158</v>
      </c>
      <c r="BM123" s="13" t="s">
        <v>231</v>
      </c>
    </row>
    <row r="124" spans="2:65" s="1" customFormat="1" ht="16.5" customHeight="1" x14ac:dyDescent="0.2">
      <c r="B124" s="143"/>
      <c r="C124" s="144" t="s">
        <v>194</v>
      </c>
      <c r="D124" s="144" t="s">
        <v>154</v>
      </c>
      <c r="E124" s="145" t="s">
        <v>232</v>
      </c>
      <c r="F124" s="146" t="s">
        <v>233</v>
      </c>
      <c r="G124" s="147" t="s">
        <v>201</v>
      </c>
      <c r="H124" s="148">
        <v>0.45500000000000002</v>
      </c>
      <c r="I124" s="149"/>
      <c r="J124" s="150">
        <f>ROUND(I124*H124,2)</f>
        <v>0</v>
      </c>
      <c r="K124" s="146" t="s">
        <v>1</v>
      </c>
      <c r="L124" s="27"/>
      <c r="M124" s="151" t="s">
        <v>1</v>
      </c>
      <c r="N124" s="152" t="s">
        <v>38</v>
      </c>
      <c r="O124" s="46"/>
      <c r="P124" s="153">
        <f>O124*H124</f>
        <v>0</v>
      </c>
      <c r="Q124" s="153">
        <v>0</v>
      </c>
      <c r="R124" s="153">
        <f>Q124*H124</f>
        <v>0</v>
      </c>
      <c r="S124" s="153">
        <v>0</v>
      </c>
      <c r="T124" s="154">
        <f>S124*H124</f>
        <v>0</v>
      </c>
      <c r="AR124" s="13" t="s">
        <v>158</v>
      </c>
      <c r="AT124" s="13" t="s">
        <v>154</v>
      </c>
      <c r="AU124" s="13" t="s">
        <v>76</v>
      </c>
      <c r="AY124" s="13" t="s">
        <v>152</v>
      </c>
      <c r="BE124" s="155">
        <f>IF(N124="základní",J124,0)</f>
        <v>0</v>
      </c>
      <c r="BF124" s="155">
        <f>IF(N124="snížená",J124,0)</f>
        <v>0</v>
      </c>
      <c r="BG124" s="155">
        <f>IF(N124="zákl. přenesená",J124,0)</f>
        <v>0</v>
      </c>
      <c r="BH124" s="155">
        <f>IF(N124="sníž. přenesená",J124,0)</f>
        <v>0</v>
      </c>
      <c r="BI124" s="155">
        <f>IF(N124="nulová",J124,0)</f>
        <v>0</v>
      </c>
      <c r="BJ124" s="13" t="s">
        <v>74</v>
      </c>
      <c r="BK124" s="155">
        <f>ROUND(I124*H124,2)</f>
        <v>0</v>
      </c>
      <c r="BL124" s="13" t="s">
        <v>158</v>
      </c>
      <c r="BM124" s="13" t="s">
        <v>234</v>
      </c>
    </row>
    <row r="125" spans="2:65" s="11" customFormat="1" ht="22.8" customHeight="1" x14ac:dyDescent="0.25">
      <c r="B125" s="130"/>
      <c r="D125" s="131" t="s">
        <v>66</v>
      </c>
      <c r="E125" s="141" t="s">
        <v>158</v>
      </c>
      <c r="F125" s="141" t="s">
        <v>235</v>
      </c>
      <c r="I125" s="133"/>
      <c r="J125" s="142">
        <f>BK125</f>
        <v>0</v>
      </c>
      <c r="L125" s="130"/>
      <c r="M125" s="135"/>
      <c r="N125" s="136"/>
      <c r="O125" s="136"/>
      <c r="P125" s="137">
        <f>SUM(P126:P128)</f>
        <v>0</v>
      </c>
      <c r="Q125" s="136"/>
      <c r="R125" s="137">
        <f>SUM(R126:R128)</f>
        <v>29.780259000000001</v>
      </c>
      <c r="S125" s="136"/>
      <c r="T125" s="138">
        <f>SUM(T126:T128)</f>
        <v>0</v>
      </c>
      <c r="AR125" s="131" t="s">
        <v>74</v>
      </c>
      <c r="AT125" s="139" t="s">
        <v>66</v>
      </c>
      <c r="AU125" s="139" t="s">
        <v>74</v>
      </c>
      <c r="AY125" s="131" t="s">
        <v>152</v>
      </c>
      <c r="BK125" s="140">
        <f>SUM(BK126:BK128)</f>
        <v>0</v>
      </c>
    </row>
    <row r="126" spans="2:65" s="1" customFormat="1" ht="16.5" customHeight="1" x14ac:dyDescent="0.2">
      <c r="B126" s="143"/>
      <c r="C126" s="144" t="s">
        <v>236</v>
      </c>
      <c r="D126" s="144" t="s">
        <v>154</v>
      </c>
      <c r="E126" s="145" t="s">
        <v>237</v>
      </c>
      <c r="F126" s="146" t="s">
        <v>238</v>
      </c>
      <c r="G126" s="147" t="s">
        <v>157</v>
      </c>
      <c r="H126" s="148">
        <v>22.577999999999999</v>
      </c>
      <c r="I126" s="149"/>
      <c r="J126" s="150">
        <f>ROUND(I126*H126,2)</f>
        <v>0</v>
      </c>
      <c r="K126" s="146" t="s">
        <v>1</v>
      </c>
      <c r="L126" s="27"/>
      <c r="M126" s="151" t="s">
        <v>1</v>
      </c>
      <c r="N126" s="152" t="s">
        <v>38</v>
      </c>
      <c r="O126" s="46"/>
      <c r="P126" s="153">
        <f>O126*H126</f>
        <v>0</v>
      </c>
      <c r="Q126" s="153">
        <v>0</v>
      </c>
      <c r="R126" s="153">
        <f>Q126*H126</f>
        <v>0</v>
      </c>
      <c r="S126" s="153">
        <v>0</v>
      </c>
      <c r="T126" s="154">
        <f>S126*H126</f>
        <v>0</v>
      </c>
      <c r="AR126" s="13" t="s">
        <v>158</v>
      </c>
      <c r="AT126" s="13" t="s">
        <v>154</v>
      </c>
      <c r="AU126" s="13" t="s">
        <v>76</v>
      </c>
      <c r="AY126" s="13" t="s">
        <v>152</v>
      </c>
      <c r="BE126" s="155">
        <f>IF(N126="základní",J126,0)</f>
        <v>0</v>
      </c>
      <c r="BF126" s="155">
        <f>IF(N126="snížená",J126,0)</f>
        <v>0</v>
      </c>
      <c r="BG126" s="155">
        <f>IF(N126="zákl. přenesená",J126,0)</f>
        <v>0</v>
      </c>
      <c r="BH126" s="155">
        <f>IF(N126="sníž. přenesená",J126,0)</f>
        <v>0</v>
      </c>
      <c r="BI126" s="155">
        <f>IF(N126="nulová",J126,0)</f>
        <v>0</v>
      </c>
      <c r="BJ126" s="13" t="s">
        <v>74</v>
      </c>
      <c r="BK126" s="155">
        <f>ROUND(I126*H126,2)</f>
        <v>0</v>
      </c>
      <c r="BL126" s="13" t="s">
        <v>158</v>
      </c>
      <c r="BM126" s="13" t="s">
        <v>239</v>
      </c>
    </row>
    <row r="127" spans="2:65" s="1" customFormat="1" ht="16.5" customHeight="1" x14ac:dyDescent="0.2">
      <c r="B127" s="143"/>
      <c r="C127" s="144" t="s">
        <v>197</v>
      </c>
      <c r="D127" s="144" t="s">
        <v>154</v>
      </c>
      <c r="E127" s="145" t="s">
        <v>240</v>
      </c>
      <c r="F127" s="146" t="s">
        <v>241</v>
      </c>
      <c r="G127" s="147" t="s">
        <v>165</v>
      </c>
      <c r="H127" s="148">
        <v>3</v>
      </c>
      <c r="I127" s="149"/>
      <c r="J127" s="150">
        <f>ROUND(I127*H127,2)</f>
        <v>0</v>
      </c>
      <c r="K127" s="146" t="s">
        <v>1</v>
      </c>
      <c r="L127" s="27"/>
      <c r="M127" s="151" t="s">
        <v>1</v>
      </c>
      <c r="N127" s="152" t="s">
        <v>38</v>
      </c>
      <c r="O127" s="46"/>
      <c r="P127" s="153">
        <f>O127*H127</f>
        <v>0</v>
      </c>
      <c r="Q127" s="153">
        <v>2.4925449999999998</v>
      </c>
      <c r="R127" s="153">
        <f>Q127*H127</f>
        <v>7.4776349999999994</v>
      </c>
      <c r="S127" s="153">
        <v>0</v>
      </c>
      <c r="T127" s="154">
        <f>S127*H127</f>
        <v>0</v>
      </c>
      <c r="AR127" s="13" t="s">
        <v>158</v>
      </c>
      <c r="AT127" s="13" t="s">
        <v>154</v>
      </c>
      <c r="AU127" s="13" t="s">
        <v>76</v>
      </c>
      <c r="AY127" s="13" t="s">
        <v>152</v>
      </c>
      <c r="BE127" s="155">
        <f>IF(N127="základní",J127,0)</f>
        <v>0</v>
      </c>
      <c r="BF127" s="155">
        <f>IF(N127="snížená",J127,0)</f>
        <v>0</v>
      </c>
      <c r="BG127" s="155">
        <f>IF(N127="zákl. přenesená",J127,0)</f>
        <v>0</v>
      </c>
      <c r="BH127" s="155">
        <f>IF(N127="sníž. přenesená",J127,0)</f>
        <v>0</v>
      </c>
      <c r="BI127" s="155">
        <f>IF(N127="nulová",J127,0)</f>
        <v>0</v>
      </c>
      <c r="BJ127" s="13" t="s">
        <v>74</v>
      </c>
      <c r="BK127" s="155">
        <f>ROUND(I127*H127,2)</f>
        <v>0</v>
      </c>
      <c r="BL127" s="13" t="s">
        <v>158</v>
      </c>
      <c r="BM127" s="13" t="s">
        <v>242</v>
      </c>
    </row>
    <row r="128" spans="2:65" s="1" customFormat="1" ht="16.5" customHeight="1" x14ac:dyDescent="0.2">
      <c r="B128" s="143"/>
      <c r="C128" s="144" t="s">
        <v>243</v>
      </c>
      <c r="D128" s="144" t="s">
        <v>154</v>
      </c>
      <c r="E128" s="145" t="s">
        <v>244</v>
      </c>
      <c r="F128" s="146" t="s">
        <v>245</v>
      </c>
      <c r="G128" s="147" t="s">
        <v>157</v>
      </c>
      <c r="H128" s="148">
        <v>24</v>
      </c>
      <c r="I128" s="149"/>
      <c r="J128" s="150">
        <f>ROUND(I128*H128,2)</f>
        <v>0</v>
      </c>
      <c r="K128" s="146" t="s">
        <v>1</v>
      </c>
      <c r="L128" s="27"/>
      <c r="M128" s="151" t="s">
        <v>1</v>
      </c>
      <c r="N128" s="152" t="s">
        <v>38</v>
      </c>
      <c r="O128" s="46"/>
      <c r="P128" s="153">
        <f>O128*H128</f>
        <v>0</v>
      </c>
      <c r="Q128" s="153">
        <v>0.92927599999999999</v>
      </c>
      <c r="R128" s="153">
        <f>Q128*H128</f>
        <v>22.302624000000002</v>
      </c>
      <c r="S128" s="153">
        <v>0</v>
      </c>
      <c r="T128" s="154">
        <f>S128*H128</f>
        <v>0</v>
      </c>
      <c r="AR128" s="13" t="s">
        <v>158</v>
      </c>
      <c r="AT128" s="13" t="s">
        <v>154</v>
      </c>
      <c r="AU128" s="13" t="s">
        <v>76</v>
      </c>
      <c r="AY128" s="13" t="s">
        <v>152</v>
      </c>
      <c r="BE128" s="155">
        <f>IF(N128="základní",J128,0)</f>
        <v>0</v>
      </c>
      <c r="BF128" s="155">
        <f>IF(N128="snížená",J128,0)</f>
        <v>0</v>
      </c>
      <c r="BG128" s="155">
        <f>IF(N128="zákl. přenesená",J128,0)</f>
        <v>0</v>
      </c>
      <c r="BH128" s="155">
        <f>IF(N128="sníž. přenesená",J128,0)</f>
        <v>0</v>
      </c>
      <c r="BI128" s="155">
        <f>IF(N128="nulová",J128,0)</f>
        <v>0</v>
      </c>
      <c r="BJ128" s="13" t="s">
        <v>74</v>
      </c>
      <c r="BK128" s="155">
        <f>ROUND(I128*H128,2)</f>
        <v>0</v>
      </c>
      <c r="BL128" s="13" t="s">
        <v>158</v>
      </c>
      <c r="BM128" s="13" t="s">
        <v>246</v>
      </c>
    </row>
    <row r="129" spans="2:65" s="11" customFormat="1" ht="22.8" customHeight="1" x14ac:dyDescent="0.25">
      <c r="B129" s="130"/>
      <c r="D129" s="131" t="s">
        <v>66</v>
      </c>
      <c r="E129" s="141" t="s">
        <v>169</v>
      </c>
      <c r="F129" s="141" t="s">
        <v>247</v>
      </c>
      <c r="I129" s="133"/>
      <c r="J129" s="142">
        <f>BK129</f>
        <v>0</v>
      </c>
      <c r="L129" s="130"/>
      <c r="M129" s="135"/>
      <c r="N129" s="136"/>
      <c r="O129" s="136"/>
      <c r="P129" s="137">
        <f>P130</f>
        <v>0</v>
      </c>
      <c r="Q129" s="136"/>
      <c r="R129" s="137">
        <f>R130</f>
        <v>0</v>
      </c>
      <c r="S129" s="136"/>
      <c r="T129" s="138">
        <f>T130</f>
        <v>0</v>
      </c>
      <c r="AR129" s="131" t="s">
        <v>74</v>
      </c>
      <c r="AT129" s="139" t="s">
        <v>66</v>
      </c>
      <c r="AU129" s="139" t="s">
        <v>74</v>
      </c>
      <c r="AY129" s="131" t="s">
        <v>152</v>
      </c>
      <c r="BK129" s="140">
        <f>BK130</f>
        <v>0</v>
      </c>
    </row>
    <row r="130" spans="2:65" s="1" customFormat="1" ht="16.5" customHeight="1" x14ac:dyDescent="0.2">
      <c r="B130" s="143"/>
      <c r="C130" s="144" t="s">
        <v>202</v>
      </c>
      <c r="D130" s="144" t="s">
        <v>154</v>
      </c>
      <c r="E130" s="145" t="s">
        <v>248</v>
      </c>
      <c r="F130" s="146" t="s">
        <v>249</v>
      </c>
      <c r="G130" s="147" t="s">
        <v>250</v>
      </c>
      <c r="H130" s="148">
        <v>1</v>
      </c>
      <c r="I130" s="149"/>
      <c r="J130" s="150">
        <f>ROUND(I130*H130,2)</f>
        <v>0</v>
      </c>
      <c r="K130" s="146" t="s">
        <v>1</v>
      </c>
      <c r="L130" s="27"/>
      <c r="M130" s="151" t="s">
        <v>1</v>
      </c>
      <c r="N130" s="152" t="s">
        <v>38</v>
      </c>
      <c r="O130" s="46"/>
      <c r="P130" s="153">
        <f>O130*H130</f>
        <v>0</v>
      </c>
      <c r="Q130" s="153">
        <v>0</v>
      </c>
      <c r="R130" s="153">
        <f>Q130*H130</f>
        <v>0</v>
      </c>
      <c r="S130" s="153">
        <v>0</v>
      </c>
      <c r="T130" s="154">
        <f>S130*H130</f>
        <v>0</v>
      </c>
      <c r="AR130" s="13" t="s">
        <v>158</v>
      </c>
      <c r="AT130" s="13" t="s">
        <v>154</v>
      </c>
      <c r="AU130" s="13" t="s">
        <v>76</v>
      </c>
      <c r="AY130" s="13" t="s">
        <v>152</v>
      </c>
      <c r="BE130" s="155">
        <f>IF(N130="základní",J130,0)</f>
        <v>0</v>
      </c>
      <c r="BF130" s="155">
        <f>IF(N130="snížená",J130,0)</f>
        <v>0</v>
      </c>
      <c r="BG130" s="155">
        <f>IF(N130="zákl. přenesená",J130,0)</f>
        <v>0</v>
      </c>
      <c r="BH130" s="155">
        <f>IF(N130="sníž. přenesená",J130,0)</f>
        <v>0</v>
      </c>
      <c r="BI130" s="155">
        <f>IF(N130="nulová",J130,0)</f>
        <v>0</v>
      </c>
      <c r="BJ130" s="13" t="s">
        <v>74</v>
      </c>
      <c r="BK130" s="155">
        <f>ROUND(I130*H130,2)</f>
        <v>0</v>
      </c>
      <c r="BL130" s="13" t="s">
        <v>158</v>
      </c>
      <c r="BM130" s="13" t="s">
        <v>251</v>
      </c>
    </row>
    <row r="131" spans="2:65" s="11" customFormat="1" ht="22.8" customHeight="1" x14ac:dyDescent="0.25">
      <c r="B131" s="130"/>
      <c r="D131" s="131" t="s">
        <v>66</v>
      </c>
      <c r="E131" s="141" t="s">
        <v>184</v>
      </c>
      <c r="F131" s="141" t="s">
        <v>252</v>
      </c>
      <c r="I131" s="133"/>
      <c r="J131" s="142">
        <f>BK131</f>
        <v>0</v>
      </c>
      <c r="L131" s="130"/>
      <c r="M131" s="135"/>
      <c r="N131" s="136"/>
      <c r="O131" s="136"/>
      <c r="P131" s="137">
        <f>SUM(P132:P137)</f>
        <v>0</v>
      </c>
      <c r="Q131" s="136"/>
      <c r="R131" s="137">
        <f>SUM(R132:R137)</f>
        <v>17.12125352</v>
      </c>
      <c r="S131" s="136"/>
      <c r="T131" s="138">
        <f>SUM(T132:T137)</f>
        <v>30.608999999999998</v>
      </c>
      <c r="AR131" s="131" t="s">
        <v>74</v>
      </c>
      <c r="AT131" s="139" t="s">
        <v>66</v>
      </c>
      <c r="AU131" s="139" t="s">
        <v>74</v>
      </c>
      <c r="AY131" s="131" t="s">
        <v>152</v>
      </c>
      <c r="BK131" s="140">
        <f>SUM(BK132:BK137)</f>
        <v>0</v>
      </c>
    </row>
    <row r="132" spans="2:65" s="1" customFormat="1" ht="16.5" customHeight="1" x14ac:dyDescent="0.2">
      <c r="B132" s="143"/>
      <c r="C132" s="144" t="s">
        <v>253</v>
      </c>
      <c r="D132" s="144" t="s">
        <v>154</v>
      </c>
      <c r="E132" s="145" t="s">
        <v>254</v>
      </c>
      <c r="F132" s="146" t="s">
        <v>255</v>
      </c>
      <c r="G132" s="147" t="s">
        <v>256</v>
      </c>
      <c r="H132" s="148">
        <v>11.9</v>
      </c>
      <c r="I132" s="149"/>
      <c r="J132" s="150">
        <f t="shared" ref="J132:J137" si="10">ROUND(I132*H132,2)</f>
        <v>0</v>
      </c>
      <c r="K132" s="146" t="s">
        <v>1</v>
      </c>
      <c r="L132" s="27"/>
      <c r="M132" s="151" t="s">
        <v>1</v>
      </c>
      <c r="N132" s="152" t="s">
        <v>38</v>
      </c>
      <c r="O132" s="46"/>
      <c r="P132" s="153">
        <f t="shared" ref="P132:P137" si="11">O132*H132</f>
        <v>0</v>
      </c>
      <c r="Q132" s="153">
        <v>1.4387608000000001</v>
      </c>
      <c r="R132" s="153">
        <f t="shared" ref="R132:R137" si="12">Q132*H132</f>
        <v>17.12125352</v>
      </c>
      <c r="S132" s="153">
        <v>0</v>
      </c>
      <c r="T132" s="154">
        <f t="shared" ref="T132:T137" si="13">S132*H132</f>
        <v>0</v>
      </c>
      <c r="AR132" s="13" t="s">
        <v>158</v>
      </c>
      <c r="AT132" s="13" t="s">
        <v>154</v>
      </c>
      <c r="AU132" s="13" t="s">
        <v>76</v>
      </c>
      <c r="AY132" s="13" t="s">
        <v>152</v>
      </c>
      <c r="BE132" s="155">
        <f t="shared" ref="BE132:BE137" si="14">IF(N132="základní",J132,0)</f>
        <v>0</v>
      </c>
      <c r="BF132" s="155">
        <f t="shared" ref="BF132:BF137" si="15">IF(N132="snížená",J132,0)</f>
        <v>0</v>
      </c>
      <c r="BG132" s="155">
        <f t="shared" ref="BG132:BG137" si="16">IF(N132="zákl. přenesená",J132,0)</f>
        <v>0</v>
      </c>
      <c r="BH132" s="155">
        <f t="shared" ref="BH132:BH137" si="17">IF(N132="sníž. přenesená",J132,0)</f>
        <v>0</v>
      </c>
      <c r="BI132" s="155">
        <f t="shared" ref="BI132:BI137" si="18">IF(N132="nulová",J132,0)</f>
        <v>0</v>
      </c>
      <c r="BJ132" s="13" t="s">
        <v>74</v>
      </c>
      <c r="BK132" s="155">
        <f t="shared" ref="BK132:BK137" si="19">ROUND(I132*H132,2)</f>
        <v>0</v>
      </c>
      <c r="BL132" s="13" t="s">
        <v>158</v>
      </c>
      <c r="BM132" s="13" t="s">
        <v>257</v>
      </c>
    </row>
    <row r="133" spans="2:65" s="1" customFormat="1" ht="16.5" customHeight="1" x14ac:dyDescent="0.2">
      <c r="B133" s="143"/>
      <c r="C133" s="156" t="s">
        <v>205</v>
      </c>
      <c r="D133" s="156" t="s">
        <v>213</v>
      </c>
      <c r="E133" s="157" t="s">
        <v>258</v>
      </c>
      <c r="F133" s="158" t="s">
        <v>259</v>
      </c>
      <c r="G133" s="159" t="s">
        <v>250</v>
      </c>
      <c r="H133" s="160">
        <v>9</v>
      </c>
      <c r="I133" s="161"/>
      <c r="J133" s="162">
        <f t="shared" si="10"/>
        <v>0</v>
      </c>
      <c r="K133" s="158" t="s">
        <v>1</v>
      </c>
      <c r="L133" s="163"/>
      <c r="M133" s="164" t="s">
        <v>1</v>
      </c>
      <c r="N133" s="165" t="s">
        <v>38</v>
      </c>
      <c r="O133" s="46"/>
      <c r="P133" s="153">
        <f t="shared" si="11"/>
        <v>0</v>
      </c>
      <c r="Q133" s="153">
        <v>0</v>
      </c>
      <c r="R133" s="153">
        <f t="shared" si="12"/>
        <v>0</v>
      </c>
      <c r="S133" s="153">
        <v>0</v>
      </c>
      <c r="T133" s="154">
        <f t="shared" si="13"/>
        <v>0</v>
      </c>
      <c r="AR133" s="13" t="s">
        <v>169</v>
      </c>
      <c r="AT133" s="13" t="s">
        <v>213</v>
      </c>
      <c r="AU133" s="13" t="s">
        <v>76</v>
      </c>
      <c r="AY133" s="13" t="s">
        <v>152</v>
      </c>
      <c r="BE133" s="155">
        <f t="shared" si="14"/>
        <v>0</v>
      </c>
      <c r="BF133" s="155">
        <f t="shared" si="15"/>
        <v>0</v>
      </c>
      <c r="BG133" s="155">
        <f t="shared" si="16"/>
        <v>0</v>
      </c>
      <c r="BH133" s="155">
        <f t="shared" si="17"/>
        <v>0</v>
      </c>
      <c r="BI133" s="155">
        <f t="shared" si="18"/>
        <v>0</v>
      </c>
      <c r="BJ133" s="13" t="s">
        <v>74</v>
      </c>
      <c r="BK133" s="155">
        <f t="shared" si="19"/>
        <v>0</v>
      </c>
      <c r="BL133" s="13" t="s">
        <v>158</v>
      </c>
      <c r="BM133" s="13" t="s">
        <v>260</v>
      </c>
    </row>
    <row r="134" spans="2:65" s="1" customFormat="1" ht="16.5" customHeight="1" x14ac:dyDescent="0.2">
      <c r="B134" s="143"/>
      <c r="C134" s="156" t="s">
        <v>261</v>
      </c>
      <c r="D134" s="156" t="s">
        <v>213</v>
      </c>
      <c r="E134" s="157" t="s">
        <v>262</v>
      </c>
      <c r="F134" s="158" t="s">
        <v>263</v>
      </c>
      <c r="G134" s="159" t="s">
        <v>250</v>
      </c>
      <c r="H134" s="160">
        <v>2</v>
      </c>
      <c r="I134" s="161"/>
      <c r="J134" s="162">
        <f t="shared" si="10"/>
        <v>0</v>
      </c>
      <c r="K134" s="158" t="s">
        <v>1</v>
      </c>
      <c r="L134" s="163"/>
      <c r="M134" s="164" t="s">
        <v>1</v>
      </c>
      <c r="N134" s="165" t="s">
        <v>38</v>
      </c>
      <c r="O134" s="46"/>
      <c r="P134" s="153">
        <f t="shared" si="11"/>
        <v>0</v>
      </c>
      <c r="Q134" s="153">
        <v>0</v>
      </c>
      <c r="R134" s="153">
        <f t="shared" si="12"/>
        <v>0</v>
      </c>
      <c r="S134" s="153">
        <v>0</v>
      </c>
      <c r="T134" s="154">
        <f t="shared" si="13"/>
        <v>0</v>
      </c>
      <c r="AR134" s="13" t="s">
        <v>169</v>
      </c>
      <c r="AT134" s="13" t="s">
        <v>213</v>
      </c>
      <c r="AU134" s="13" t="s">
        <v>76</v>
      </c>
      <c r="AY134" s="13" t="s">
        <v>152</v>
      </c>
      <c r="BE134" s="155">
        <f t="shared" si="14"/>
        <v>0</v>
      </c>
      <c r="BF134" s="155">
        <f t="shared" si="15"/>
        <v>0</v>
      </c>
      <c r="BG134" s="155">
        <f t="shared" si="16"/>
        <v>0</v>
      </c>
      <c r="BH134" s="155">
        <f t="shared" si="17"/>
        <v>0</v>
      </c>
      <c r="BI134" s="155">
        <f t="shared" si="18"/>
        <v>0</v>
      </c>
      <c r="BJ134" s="13" t="s">
        <v>74</v>
      </c>
      <c r="BK134" s="155">
        <f t="shared" si="19"/>
        <v>0</v>
      </c>
      <c r="BL134" s="13" t="s">
        <v>158</v>
      </c>
      <c r="BM134" s="13" t="s">
        <v>264</v>
      </c>
    </row>
    <row r="135" spans="2:65" s="1" customFormat="1" ht="16.5" customHeight="1" x14ac:dyDescent="0.2">
      <c r="B135" s="143"/>
      <c r="C135" s="144" t="s">
        <v>208</v>
      </c>
      <c r="D135" s="144" t="s">
        <v>154</v>
      </c>
      <c r="E135" s="145" t="s">
        <v>265</v>
      </c>
      <c r="F135" s="146" t="s">
        <v>266</v>
      </c>
      <c r="G135" s="147" t="s">
        <v>165</v>
      </c>
      <c r="H135" s="148">
        <v>13.2</v>
      </c>
      <c r="I135" s="149"/>
      <c r="J135" s="150">
        <f t="shared" si="10"/>
        <v>0</v>
      </c>
      <c r="K135" s="146" t="s">
        <v>1</v>
      </c>
      <c r="L135" s="27"/>
      <c r="M135" s="151" t="s">
        <v>1</v>
      </c>
      <c r="N135" s="152" t="s">
        <v>38</v>
      </c>
      <c r="O135" s="46"/>
      <c r="P135" s="153">
        <f t="shared" si="11"/>
        <v>0</v>
      </c>
      <c r="Q135" s="153">
        <v>0</v>
      </c>
      <c r="R135" s="153">
        <f t="shared" si="12"/>
        <v>0</v>
      </c>
      <c r="S135" s="153">
        <v>2</v>
      </c>
      <c r="T135" s="154">
        <f t="shared" si="13"/>
        <v>26.4</v>
      </c>
      <c r="AR135" s="13" t="s">
        <v>158</v>
      </c>
      <c r="AT135" s="13" t="s">
        <v>154</v>
      </c>
      <c r="AU135" s="13" t="s">
        <v>76</v>
      </c>
      <c r="AY135" s="13" t="s">
        <v>152</v>
      </c>
      <c r="BE135" s="155">
        <f t="shared" si="14"/>
        <v>0</v>
      </c>
      <c r="BF135" s="155">
        <f t="shared" si="15"/>
        <v>0</v>
      </c>
      <c r="BG135" s="155">
        <f t="shared" si="16"/>
        <v>0</v>
      </c>
      <c r="BH135" s="155">
        <f t="shared" si="17"/>
        <v>0</v>
      </c>
      <c r="BI135" s="155">
        <f t="shared" si="18"/>
        <v>0</v>
      </c>
      <c r="BJ135" s="13" t="s">
        <v>74</v>
      </c>
      <c r="BK135" s="155">
        <f t="shared" si="19"/>
        <v>0</v>
      </c>
      <c r="BL135" s="13" t="s">
        <v>158</v>
      </c>
      <c r="BM135" s="13" t="s">
        <v>267</v>
      </c>
    </row>
    <row r="136" spans="2:65" s="1" customFormat="1" ht="16.5" customHeight="1" x14ac:dyDescent="0.2">
      <c r="B136" s="143"/>
      <c r="C136" s="144" t="s">
        <v>268</v>
      </c>
      <c r="D136" s="144" t="s">
        <v>154</v>
      </c>
      <c r="E136" s="145" t="s">
        <v>269</v>
      </c>
      <c r="F136" s="146" t="s">
        <v>270</v>
      </c>
      <c r="G136" s="147" t="s">
        <v>256</v>
      </c>
      <c r="H136" s="148">
        <v>2</v>
      </c>
      <c r="I136" s="149"/>
      <c r="J136" s="150">
        <f t="shared" si="10"/>
        <v>0</v>
      </c>
      <c r="K136" s="146" t="s">
        <v>1</v>
      </c>
      <c r="L136" s="27"/>
      <c r="M136" s="151" t="s">
        <v>1</v>
      </c>
      <c r="N136" s="152" t="s">
        <v>38</v>
      </c>
      <c r="O136" s="46"/>
      <c r="P136" s="153">
        <f t="shared" si="11"/>
        <v>0</v>
      </c>
      <c r="Q136" s="153">
        <v>0</v>
      </c>
      <c r="R136" s="153">
        <f t="shared" si="12"/>
        <v>0</v>
      </c>
      <c r="S136" s="153">
        <v>2.0550000000000002</v>
      </c>
      <c r="T136" s="154">
        <f t="shared" si="13"/>
        <v>4.1100000000000003</v>
      </c>
      <c r="AR136" s="13" t="s">
        <v>158</v>
      </c>
      <c r="AT136" s="13" t="s">
        <v>154</v>
      </c>
      <c r="AU136" s="13" t="s">
        <v>76</v>
      </c>
      <c r="AY136" s="13" t="s">
        <v>152</v>
      </c>
      <c r="BE136" s="155">
        <f t="shared" si="14"/>
        <v>0</v>
      </c>
      <c r="BF136" s="155">
        <f t="shared" si="15"/>
        <v>0</v>
      </c>
      <c r="BG136" s="155">
        <f t="shared" si="16"/>
        <v>0</v>
      </c>
      <c r="BH136" s="155">
        <f t="shared" si="17"/>
        <v>0</v>
      </c>
      <c r="BI136" s="155">
        <f t="shared" si="18"/>
        <v>0</v>
      </c>
      <c r="BJ136" s="13" t="s">
        <v>74</v>
      </c>
      <c r="BK136" s="155">
        <f t="shared" si="19"/>
        <v>0</v>
      </c>
      <c r="BL136" s="13" t="s">
        <v>158</v>
      </c>
      <c r="BM136" s="13" t="s">
        <v>271</v>
      </c>
    </row>
    <row r="137" spans="2:65" s="1" customFormat="1" ht="16.5" customHeight="1" x14ac:dyDescent="0.2">
      <c r="B137" s="143"/>
      <c r="C137" s="144" t="s">
        <v>211</v>
      </c>
      <c r="D137" s="144" t="s">
        <v>154</v>
      </c>
      <c r="E137" s="145" t="s">
        <v>272</v>
      </c>
      <c r="F137" s="146" t="s">
        <v>273</v>
      </c>
      <c r="G137" s="147" t="s">
        <v>256</v>
      </c>
      <c r="H137" s="148">
        <v>1</v>
      </c>
      <c r="I137" s="149"/>
      <c r="J137" s="150">
        <f t="shared" si="10"/>
        <v>0</v>
      </c>
      <c r="K137" s="146" t="s">
        <v>1</v>
      </c>
      <c r="L137" s="27"/>
      <c r="M137" s="151" t="s">
        <v>1</v>
      </c>
      <c r="N137" s="152" t="s">
        <v>38</v>
      </c>
      <c r="O137" s="46"/>
      <c r="P137" s="153">
        <f t="shared" si="11"/>
        <v>0</v>
      </c>
      <c r="Q137" s="153">
        <v>0</v>
      </c>
      <c r="R137" s="153">
        <f t="shared" si="12"/>
        <v>0</v>
      </c>
      <c r="S137" s="153">
        <v>9.9000000000000005E-2</v>
      </c>
      <c r="T137" s="154">
        <f t="shared" si="13"/>
        <v>9.9000000000000005E-2</v>
      </c>
      <c r="AR137" s="13" t="s">
        <v>158</v>
      </c>
      <c r="AT137" s="13" t="s">
        <v>154</v>
      </c>
      <c r="AU137" s="13" t="s">
        <v>76</v>
      </c>
      <c r="AY137" s="13" t="s">
        <v>152</v>
      </c>
      <c r="BE137" s="155">
        <f t="shared" si="14"/>
        <v>0</v>
      </c>
      <c r="BF137" s="155">
        <f t="shared" si="15"/>
        <v>0</v>
      </c>
      <c r="BG137" s="155">
        <f t="shared" si="16"/>
        <v>0</v>
      </c>
      <c r="BH137" s="155">
        <f t="shared" si="17"/>
        <v>0</v>
      </c>
      <c r="BI137" s="155">
        <f t="shared" si="18"/>
        <v>0</v>
      </c>
      <c r="BJ137" s="13" t="s">
        <v>74</v>
      </c>
      <c r="BK137" s="155">
        <f t="shared" si="19"/>
        <v>0</v>
      </c>
      <c r="BL137" s="13" t="s">
        <v>158</v>
      </c>
      <c r="BM137" s="13" t="s">
        <v>274</v>
      </c>
    </row>
    <row r="138" spans="2:65" s="11" customFormat="1" ht="22.8" customHeight="1" x14ac:dyDescent="0.25">
      <c r="B138" s="130"/>
      <c r="D138" s="131" t="s">
        <v>66</v>
      </c>
      <c r="E138" s="141" t="s">
        <v>275</v>
      </c>
      <c r="F138" s="141" t="s">
        <v>276</v>
      </c>
      <c r="I138" s="133"/>
      <c r="J138" s="142">
        <f>BK138</f>
        <v>0</v>
      </c>
      <c r="L138" s="130"/>
      <c r="M138" s="135"/>
      <c r="N138" s="136"/>
      <c r="O138" s="136"/>
      <c r="P138" s="137">
        <f>SUM(P139:P143)</f>
        <v>0</v>
      </c>
      <c r="Q138" s="136"/>
      <c r="R138" s="137">
        <f>SUM(R139:R143)</f>
        <v>0</v>
      </c>
      <c r="S138" s="136"/>
      <c r="T138" s="138">
        <f>SUM(T139:T143)</f>
        <v>0</v>
      </c>
      <c r="AR138" s="131" t="s">
        <v>74</v>
      </c>
      <c r="AT138" s="139" t="s">
        <v>66</v>
      </c>
      <c r="AU138" s="139" t="s">
        <v>74</v>
      </c>
      <c r="AY138" s="131" t="s">
        <v>152</v>
      </c>
      <c r="BK138" s="140">
        <f>SUM(BK139:BK143)</f>
        <v>0</v>
      </c>
    </row>
    <row r="139" spans="2:65" s="1" customFormat="1" ht="16.5" customHeight="1" x14ac:dyDescent="0.2">
      <c r="B139" s="143"/>
      <c r="C139" s="144" t="s">
        <v>277</v>
      </c>
      <c r="D139" s="144" t="s">
        <v>154</v>
      </c>
      <c r="E139" s="145" t="s">
        <v>278</v>
      </c>
      <c r="F139" s="146" t="s">
        <v>279</v>
      </c>
      <c r="G139" s="147" t="s">
        <v>201</v>
      </c>
      <c r="H139" s="148">
        <v>37.640999999999998</v>
      </c>
      <c r="I139" s="149"/>
      <c r="J139" s="150">
        <f>ROUND(I139*H139,2)</f>
        <v>0</v>
      </c>
      <c r="K139" s="146" t="s">
        <v>1</v>
      </c>
      <c r="L139" s="27"/>
      <c r="M139" s="151" t="s">
        <v>1</v>
      </c>
      <c r="N139" s="152" t="s">
        <v>38</v>
      </c>
      <c r="O139" s="46"/>
      <c r="P139" s="153">
        <f>O139*H139</f>
        <v>0</v>
      </c>
      <c r="Q139" s="153">
        <v>0</v>
      </c>
      <c r="R139" s="153">
        <f>Q139*H139</f>
        <v>0</v>
      </c>
      <c r="S139" s="153">
        <v>0</v>
      </c>
      <c r="T139" s="154">
        <f>S139*H139</f>
        <v>0</v>
      </c>
      <c r="AR139" s="13" t="s">
        <v>158</v>
      </c>
      <c r="AT139" s="13" t="s">
        <v>154</v>
      </c>
      <c r="AU139" s="13" t="s">
        <v>76</v>
      </c>
      <c r="AY139" s="13" t="s">
        <v>152</v>
      </c>
      <c r="BE139" s="155">
        <f>IF(N139="základní",J139,0)</f>
        <v>0</v>
      </c>
      <c r="BF139" s="155">
        <f>IF(N139="snížená",J139,0)</f>
        <v>0</v>
      </c>
      <c r="BG139" s="155">
        <f>IF(N139="zákl. přenesená",J139,0)</f>
        <v>0</v>
      </c>
      <c r="BH139" s="155">
        <f>IF(N139="sníž. přenesená",J139,0)</f>
        <v>0</v>
      </c>
      <c r="BI139" s="155">
        <f>IF(N139="nulová",J139,0)</f>
        <v>0</v>
      </c>
      <c r="BJ139" s="13" t="s">
        <v>74</v>
      </c>
      <c r="BK139" s="155">
        <f>ROUND(I139*H139,2)</f>
        <v>0</v>
      </c>
      <c r="BL139" s="13" t="s">
        <v>158</v>
      </c>
      <c r="BM139" s="13" t="s">
        <v>280</v>
      </c>
    </row>
    <row r="140" spans="2:65" s="1" customFormat="1" ht="16.5" customHeight="1" x14ac:dyDescent="0.2">
      <c r="B140" s="143"/>
      <c r="C140" s="144" t="s">
        <v>217</v>
      </c>
      <c r="D140" s="144" t="s">
        <v>154</v>
      </c>
      <c r="E140" s="145" t="s">
        <v>281</v>
      </c>
      <c r="F140" s="146" t="s">
        <v>282</v>
      </c>
      <c r="G140" s="147" t="s">
        <v>201</v>
      </c>
      <c r="H140" s="148">
        <v>715.17899999999997</v>
      </c>
      <c r="I140" s="149"/>
      <c r="J140" s="150">
        <f>ROUND(I140*H140,2)</f>
        <v>0</v>
      </c>
      <c r="K140" s="146" t="s">
        <v>1</v>
      </c>
      <c r="L140" s="27"/>
      <c r="M140" s="151" t="s">
        <v>1</v>
      </c>
      <c r="N140" s="152" t="s">
        <v>38</v>
      </c>
      <c r="O140" s="46"/>
      <c r="P140" s="153">
        <f>O140*H140</f>
        <v>0</v>
      </c>
      <c r="Q140" s="153">
        <v>0</v>
      </c>
      <c r="R140" s="153">
        <f>Q140*H140</f>
        <v>0</v>
      </c>
      <c r="S140" s="153">
        <v>0</v>
      </c>
      <c r="T140" s="154">
        <f>S140*H140</f>
        <v>0</v>
      </c>
      <c r="AR140" s="13" t="s">
        <v>158</v>
      </c>
      <c r="AT140" s="13" t="s">
        <v>154</v>
      </c>
      <c r="AU140" s="13" t="s">
        <v>76</v>
      </c>
      <c r="AY140" s="13" t="s">
        <v>152</v>
      </c>
      <c r="BE140" s="155">
        <f>IF(N140="základní",J140,0)</f>
        <v>0</v>
      </c>
      <c r="BF140" s="155">
        <f>IF(N140="snížená",J140,0)</f>
        <v>0</v>
      </c>
      <c r="BG140" s="155">
        <f>IF(N140="zákl. přenesená",J140,0)</f>
        <v>0</v>
      </c>
      <c r="BH140" s="155">
        <f>IF(N140="sníž. přenesená",J140,0)</f>
        <v>0</v>
      </c>
      <c r="BI140" s="155">
        <f>IF(N140="nulová",J140,0)</f>
        <v>0</v>
      </c>
      <c r="BJ140" s="13" t="s">
        <v>74</v>
      </c>
      <c r="BK140" s="155">
        <f>ROUND(I140*H140,2)</f>
        <v>0</v>
      </c>
      <c r="BL140" s="13" t="s">
        <v>158</v>
      </c>
      <c r="BM140" s="13" t="s">
        <v>283</v>
      </c>
    </row>
    <row r="141" spans="2:65" s="1" customFormat="1" ht="16.5" customHeight="1" x14ac:dyDescent="0.2">
      <c r="B141" s="143"/>
      <c r="C141" s="144" t="s">
        <v>284</v>
      </c>
      <c r="D141" s="144" t="s">
        <v>154</v>
      </c>
      <c r="E141" s="145" t="s">
        <v>285</v>
      </c>
      <c r="F141" s="146" t="s">
        <v>286</v>
      </c>
      <c r="G141" s="147" t="s">
        <v>201</v>
      </c>
      <c r="H141" s="148">
        <v>37.640999999999998</v>
      </c>
      <c r="I141" s="149"/>
      <c r="J141" s="150">
        <f>ROUND(I141*H141,2)</f>
        <v>0</v>
      </c>
      <c r="K141" s="146" t="s">
        <v>1</v>
      </c>
      <c r="L141" s="27"/>
      <c r="M141" s="151" t="s">
        <v>1</v>
      </c>
      <c r="N141" s="152" t="s">
        <v>38</v>
      </c>
      <c r="O141" s="46"/>
      <c r="P141" s="153">
        <f>O141*H141</f>
        <v>0</v>
      </c>
      <c r="Q141" s="153">
        <v>0</v>
      </c>
      <c r="R141" s="153">
        <f>Q141*H141</f>
        <v>0</v>
      </c>
      <c r="S141" s="153">
        <v>0</v>
      </c>
      <c r="T141" s="154">
        <f>S141*H141</f>
        <v>0</v>
      </c>
      <c r="AR141" s="13" t="s">
        <v>158</v>
      </c>
      <c r="AT141" s="13" t="s">
        <v>154</v>
      </c>
      <c r="AU141" s="13" t="s">
        <v>76</v>
      </c>
      <c r="AY141" s="13" t="s">
        <v>152</v>
      </c>
      <c r="BE141" s="155">
        <f>IF(N141="základní",J141,0)</f>
        <v>0</v>
      </c>
      <c r="BF141" s="155">
        <f>IF(N141="snížená",J141,0)</f>
        <v>0</v>
      </c>
      <c r="BG141" s="155">
        <f>IF(N141="zákl. přenesená",J141,0)</f>
        <v>0</v>
      </c>
      <c r="BH141" s="155">
        <f>IF(N141="sníž. přenesená",J141,0)</f>
        <v>0</v>
      </c>
      <c r="BI141" s="155">
        <f>IF(N141="nulová",J141,0)</f>
        <v>0</v>
      </c>
      <c r="BJ141" s="13" t="s">
        <v>74</v>
      </c>
      <c r="BK141" s="155">
        <f>ROUND(I141*H141,2)</f>
        <v>0</v>
      </c>
      <c r="BL141" s="13" t="s">
        <v>158</v>
      </c>
      <c r="BM141" s="13" t="s">
        <v>287</v>
      </c>
    </row>
    <row r="142" spans="2:65" s="1" customFormat="1" ht="16.5" customHeight="1" x14ac:dyDescent="0.2">
      <c r="B142" s="143"/>
      <c r="C142" s="144" t="s">
        <v>221</v>
      </c>
      <c r="D142" s="144" t="s">
        <v>154</v>
      </c>
      <c r="E142" s="145" t="s">
        <v>288</v>
      </c>
      <c r="F142" s="146" t="s">
        <v>289</v>
      </c>
      <c r="G142" s="147" t="s">
        <v>201</v>
      </c>
      <c r="H142" s="148">
        <v>30.609000000000002</v>
      </c>
      <c r="I142" s="149"/>
      <c r="J142" s="150">
        <f>ROUND(I142*H142,2)</f>
        <v>0</v>
      </c>
      <c r="K142" s="146" t="s">
        <v>1</v>
      </c>
      <c r="L142" s="27"/>
      <c r="M142" s="151" t="s">
        <v>1</v>
      </c>
      <c r="N142" s="152" t="s">
        <v>38</v>
      </c>
      <c r="O142" s="46"/>
      <c r="P142" s="153">
        <f>O142*H142</f>
        <v>0</v>
      </c>
      <c r="Q142" s="153">
        <v>0</v>
      </c>
      <c r="R142" s="153">
        <f>Q142*H142</f>
        <v>0</v>
      </c>
      <c r="S142" s="153">
        <v>0</v>
      </c>
      <c r="T142" s="154">
        <f>S142*H142</f>
        <v>0</v>
      </c>
      <c r="AR142" s="13" t="s">
        <v>158</v>
      </c>
      <c r="AT142" s="13" t="s">
        <v>154</v>
      </c>
      <c r="AU142" s="13" t="s">
        <v>76</v>
      </c>
      <c r="AY142" s="13" t="s">
        <v>152</v>
      </c>
      <c r="BE142" s="155">
        <f>IF(N142="základní",J142,0)</f>
        <v>0</v>
      </c>
      <c r="BF142" s="155">
        <f>IF(N142="snížená",J142,0)</f>
        <v>0</v>
      </c>
      <c r="BG142" s="155">
        <f>IF(N142="zákl. přenesená",J142,0)</f>
        <v>0</v>
      </c>
      <c r="BH142" s="155">
        <f>IF(N142="sníž. přenesená",J142,0)</f>
        <v>0</v>
      </c>
      <c r="BI142" s="155">
        <f>IF(N142="nulová",J142,0)</f>
        <v>0</v>
      </c>
      <c r="BJ142" s="13" t="s">
        <v>74</v>
      </c>
      <c r="BK142" s="155">
        <f>ROUND(I142*H142,2)</f>
        <v>0</v>
      </c>
      <c r="BL142" s="13" t="s">
        <v>158</v>
      </c>
      <c r="BM142" s="13" t="s">
        <v>290</v>
      </c>
    </row>
    <row r="143" spans="2:65" s="1" customFormat="1" ht="16.5" customHeight="1" x14ac:dyDescent="0.2">
      <c r="B143" s="143"/>
      <c r="C143" s="144" t="s">
        <v>291</v>
      </c>
      <c r="D143" s="144" t="s">
        <v>154</v>
      </c>
      <c r="E143" s="145" t="s">
        <v>292</v>
      </c>
      <c r="F143" s="146" t="s">
        <v>293</v>
      </c>
      <c r="G143" s="147" t="s">
        <v>201</v>
      </c>
      <c r="H143" s="148">
        <v>7.032</v>
      </c>
      <c r="I143" s="149"/>
      <c r="J143" s="150">
        <f>ROUND(I143*H143,2)</f>
        <v>0</v>
      </c>
      <c r="K143" s="146" t="s">
        <v>1</v>
      </c>
      <c r="L143" s="27"/>
      <c r="M143" s="151" t="s">
        <v>1</v>
      </c>
      <c r="N143" s="152" t="s">
        <v>38</v>
      </c>
      <c r="O143" s="46"/>
      <c r="P143" s="153">
        <f>O143*H143</f>
        <v>0</v>
      </c>
      <c r="Q143" s="153">
        <v>0</v>
      </c>
      <c r="R143" s="153">
        <f>Q143*H143</f>
        <v>0</v>
      </c>
      <c r="S143" s="153">
        <v>0</v>
      </c>
      <c r="T143" s="154">
        <f>S143*H143</f>
        <v>0</v>
      </c>
      <c r="AR143" s="13" t="s">
        <v>158</v>
      </c>
      <c r="AT143" s="13" t="s">
        <v>154</v>
      </c>
      <c r="AU143" s="13" t="s">
        <v>76</v>
      </c>
      <c r="AY143" s="13" t="s">
        <v>152</v>
      </c>
      <c r="BE143" s="155">
        <f>IF(N143="základní",J143,0)</f>
        <v>0</v>
      </c>
      <c r="BF143" s="155">
        <f>IF(N143="snížená",J143,0)</f>
        <v>0</v>
      </c>
      <c r="BG143" s="155">
        <f>IF(N143="zákl. přenesená",J143,0)</f>
        <v>0</v>
      </c>
      <c r="BH143" s="155">
        <f>IF(N143="sníž. přenesená",J143,0)</f>
        <v>0</v>
      </c>
      <c r="BI143" s="155">
        <f>IF(N143="nulová",J143,0)</f>
        <v>0</v>
      </c>
      <c r="BJ143" s="13" t="s">
        <v>74</v>
      </c>
      <c r="BK143" s="155">
        <f>ROUND(I143*H143,2)</f>
        <v>0</v>
      </c>
      <c r="BL143" s="13" t="s">
        <v>158</v>
      </c>
      <c r="BM143" s="13" t="s">
        <v>294</v>
      </c>
    </row>
    <row r="144" spans="2:65" s="11" customFormat="1" ht="22.8" customHeight="1" x14ac:dyDescent="0.25">
      <c r="B144" s="130"/>
      <c r="D144" s="131" t="s">
        <v>66</v>
      </c>
      <c r="E144" s="141" t="s">
        <v>295</v>
      </c>
      <c r="F144" s="141" t="s">
        <v>296</v>
      </c>
      <c r="I144" s="133"/>
      <c r="J144" s="142">
        <f>BK144</f>
        <v>0</v>
      </c>
      <c r="L144" s="130"/>
      <c r="M144" s="135"/>
      <c r="N144" s="136"/>
      <c r="O144" s="136"/>
      <c r="P144" s="137">
        <f>P145</f>
        <v>0</v>
      </c>
      <c r="Q144" s="136"/>
      <c r="R144" s="137">
        <f>R145</f>
        <v>0</v>
      </c>
      <c r="S144" s="136"/>
      <c r="T144" s="138">
        <f>T145</f>
        <v>0</v>
      </c>
      <c r="AR144" s="131" t="s">
        <v>74</v>
      </c>
      <c r="AT144" s="139" t="s">
        <v>66</v>
      </c>
      <c r="AU144" s="139" t="s">
        <v>74</v>
      </c>
      <c r="AY144" s="131" t="s">
        <v>152</v>
      </c>
      <c r="BK144" s="140">
        <f>BK145</f>
        <v>0</v>
      </c>
    </row>
    <row r="145" spans="2:65" s="1" customFormat="1" ht="16.5" customHeight="1" x14ac:dyDescent="0.2">
      <c r="B145" s="143"/>
      <c r="C145" s="144" t="s">
        <v>225</v>
      </c>
      <c r="D145" s="144" t="s">
        <v>154</v>
      </c>
      <c r="E145" s="145" t="s">
        <v>297</v>
      </c>
      <c r="F145" s="146" t="s">
        <v>298</v>
      </c>
      <c r="G145" s="147" t="s">
        <v>201</v>
      </c>
      <c r="H145" s="148">
        <v>59.798999999999999</v>
      </c>
      <c r="I145" s="149"/>
      <c r="J145" s="150">
        <f>ROUND(I145*H145,2)</f>
        <v>0</v>
      </c>
      <c r="K145" s="146" t="s">
        <v>1</v>
      </c>
      <c r="L145" s="27"/>
      <c r="M145" s="151" t="s">
        <v>1</v>
      </c>
      <c r="N145" s="152" t="s">
        <v>38</v>
      </c>
      <c r="O145" s="46"/>
      <c r="P145" s="153">
        <f>O145*H145</f>
        <v>0</v>
      </c>
      <c r="Q145" s="153">
        <v>0</v>
      </c>
      <c r="R145" s="153">
        <f>Q145*H145</f>
        <v>0</v>
      </c>
      <c r="S145" s="153">
        <v>0</v>
      </c>
      <c r="T145" s="154">
        <f>S145*H145</f>
        <v>0</v>
      </c>
      <c r="AR145" s="13" t="s">
        <v>158</v>
      </c>
      <c r="AT145" s="13" t="s">
        <v>154</v>
      </c>
      <c r="AU145" s="13" t="s">
        <v>76</v>
      </c>
      <c r="AY145" s="13" t="s">
        <v>152</v>
      </c>
      <c r="BE145" s="155">
        <f>IF(N145="základní",J145,0)</f>
        <v>0</v>
      </c>
      <c r="BF145" s="155">
        <f>IF(N145="snížená",J145,0)</f>
        <v>0</v>
      </c>
      <c r="BG145" s="155">
        <f>IF(N145="zákl. přenesená",J145,0)</f>
        <v>0</v>
      </c>
      <c r="BH145" s="155">
        <f>IF(N145="sníž. přenesená",J145,0)</f>
        <v>0</v>
      </c>
      <c r="BI145" s="155">
        <f>IF(N145="nulová",J145,0)</f>
        <v>0</v>
      </c>
      <c r="BJ145" s="13" t="s">
        <v>74</v>
      </c>
      <c r="BK145" s="155">
        <f>ROUND(I145*H145,2)</f>
        <v>0</v>
      </c>
      <c r="BL145" s="13" t="s">
        <v>158</v>
      </c>
      <c r="BM145" s="13" t="s">
        <v>299</v>
      </c>
    </row>
    <row r="146" spans="2:65" s="11" customFormat="1" ht="25.95" customHeight="1" x14ac:dyDescent="0.25">
      <c r="B146" s="130"/>
      <c r="D146" s="131" t="s">
        <v>66</v>
      </c>
      <c r="E146" s="132" t="s">
        <v>300</v>
      </c>
      <c r="F146" s="132" t="s">
        <v>301</v>
      </c>
      <c r="I146" s="133"/>
      <c r="J146" s="134">
        <f>BK146</f>
        <v>0</v>
      </c>
      <c r="L146" s="130"/>
      <c r="M146" s="135"/>
      <c r="N146" s="136"/>
      <c r="O146" s="136"/>
      <c r="P146" s="137">
        <f>P147</f>
        <v>0</v>
      </c>
      <c r="Q146" s="136"/>
      <c r="R146" s="137">
        <f>R147</f>
        <v>0.60220800000000008</v>
      </c>
      <c r="S146" s="136"/>
      <c r="T146" s="138">
        <f>T147</f>
        <v>0</v>
      </c>
      <c r="AR146" s="131" t="s">
        <v>76</v>
      </c>
      <c r="AT146" s="139" t="s">
        <v>66</v>
      </c>
      <c r="AU146" s="139" t="s">
        <v>67</v>
      </c>
      <c r="AY146" s="131" t="s">
        <v>152</v>
      </c>
      <c r="BK146" s="140">
        <f>BK147</f>
        <v>0</v>
      </c>
    </row>
    <row r="147" spans="2:65" s="11" customFormat="1" ht="22.8" customHeight="1" x14ac:dyDescent="0.25">
      <c r="B147" s="130"/>
      <c r="D147" s="131" t="s">
        <v>66</v>
      </c>
      <c r="E147" s="141" t="s">
        <v>302</v>
      </c>
      <c r="F147" s="141" t="s">
        <v>303</v>
      </c>
      <c r="I147" s="133"/>
      <c r="J147" s="142">
        <f>BK147</f>
        <v>0</v>
      </c>
      <c r="L147" s="130"/>
      <c r="M147" s="135"/>
      <c r="N147" s="136"/>
      <c r="O147" s="136"/>
      <c r="P147" s="137">
        <f>SUM(P148:P152)</f>
        <v>0</v>
      </c>
      <c r="Q147" s="136"/>
      <c r="R147" s="137">
        <f>SUM(R148:R152)</f>
        <v>0.60220800000000008</v>
      </c>
      <c r="S147" s="136"/>
      <c r="T147" s="138">
        <f>SUM(T148:T152)</f>
        <v>0</v>
      </c>
      <c r="AR147" s="131" t="s">
        <v>76</v>
      </c>
      <c r="AT147" s="139" t="s">
        <v>66</v>
      </c>
      <c r="AU147" s="139" t="s">
        <v>74</v>
      </c>
      <c r="AY147" s="131" t="s">
        <v>152</v>
      </c>
      <c r="BK147" s="140">
        <f>SUM(BK148:BK152)</f>
        <v>0</v>
      </c>
    </row>
    <row r="148" spans="2:65" s="1" customFormat="1" ht="16.5" customHeight="1" x14ac:dyDescent="0.2">
      <c r="B148" s="143"/>
      <c r="C148" s="144" t="s">
        <v>304</v>
      </c>
      <c r="D148" s="144" t="s">
        <v>154</v>
      </c>
      <c r="E148" s="145" t="s">
        <v>305</v>
      </c>
      <c r="F148" s="146" t="s">
        <v>306</v>
      </c>
      <c r="G148" s="147" t="s">
        <v>157</v>
      </c>
      <c r="H148" s="148">
        <v>36.795000000000002</v>
      </c>
      <c r="I148" s="149"/>
      <c r="J148" s="150">
        <f>ROUND(I148*H148,2)</f>
        <v>0</v>
      </c>
      <c r="K148" s="146" t="s">
        <v>1</v>
      </c>
      <c r="L148" s="27"/>
      <c r="M148" s="151" t="s">
        <v>1</v>
      </c>
      <c r="N148" s="152" t="s">
        <v>38</v>
      </c>
      <c r="O148" s="46"/>
      <c r="P148" s="153">
        <f>O148*H148</f>
        <v>0</v>
      </c>
      <c r="Q148" s="153">
        <v>0</v>
      </c>
      <c r="R148" s="153">
        <f>Q148*H148</f>
        <v>0</v>
      </c>
      <c r="S148" s="153">
        <v>0</v>
      </c>
      <c r="T148" s="154">
        <f>S148*H148</f>
        <v>0</v>
      </c>
      <c r="AR148" s="13" t="s">
        <v>183</v>
      </c>
      <c r="AT148" s="13" t="s">
        <v>154</v>
      </c>
      <c r="AU148" s="13" t="s">
        <v>76</v>
      </c>
      <c r="AY148" s="13" t="s">
        <v>152</v>
      </c>
      <c r="BE148" s="155">
        <f>IF(N148="základní",J148,0)</f>
        <v>0</v>
      </c>
      <c r="BF148" s="155">
        <f>IF(N148="snížená",J148,0)</f>
        <v>0</v>
      </c>
      <c r="BG148" s="155">
        <f>IF(N148="zákl. přenesená",J148,0)</f>
        <v>0</v>
      </c>
      <c r="BH148" s="155">
        <f>IF(N148="sníž. přenesená",J148,0)</f>
        <v>0</v>
      </c>
      <c r="BI148" s="155">
        <f>IF(N148="nulová",J148,0)</f>
        <v>0</v>
      </c>
      <c r="BJ148" s="13" t="s">
        <v>74</v>
      </c>
      <c r="BK148" s="155">
        <f>ROUND(I148*H148,2)</f>
        <v>0</v>
      </c>
      <c r="BL148" s="13" t="s">
        <v>183</v>
      </c>
      <c r="BM148" s="13" t="s">
        <v>307</v>
      </c>
    </row>
    <row r="149" spans="2:65" s="1" customFormat="1" ht="16.5" customHeight="1" x14ac:dyDescent="0.2">
      <c r="B149" s="143"/>
      <c r="C149" s="156" t="s">
        <v>228</v>
      </c>
      <c r="D149" s="156" t="s">
        <v>213</v>
      </c>
      <c r="E149" s="157" t="s">
        <v>308</v>
      </c>
      <c r="F149" s="158" t="s">
        <v>309</v>
      </c>
      <c r="G149" s="159" t="s">
        <v>201</v>
      </c>
      <c r="H149" s="160">
        <v>0.2</v>
      </c>
      <c r="I149" s="161"/>
      <c r="J149" s="162">
        <f>ROUND(I149*H149,2)</f>
        <v>0</v>
      </c>
      <c r="K149" s="158" t="s">
        <v>1</v>
      </c>
      <c r="L149" s="163"/>
      <c r="M149" s="164" t="s">
        <v>1</v>
      </c>
      <c r="N149" s="165" t="s">
        <v>38</v>
      </c>
      <c r="O149" s="46"/>
      <c r="P149" s="153">
        <f>O149*H149</f>
        <v>0</v>
      </c>
      <c r="Q149" s="153">
        <v>1</v>
      </c>
      <c r="R149" s="153">
        <f>Q149*H149</f>
        <v>0.2</v>
      </c>
      <c r="S149" s="153">
        <v>0</v>
      </c>
      <c r="T149" s="154">
        <f>S149*H149</f>
        <v>0</v>
      </c>
      <c r="AR149" s="13" t="s">
        <v>211</v>
      </c>
      <c r="AT149" s="13" t="s">
        <v>213</v>
      </c>
      <c r="AU149" s="13" t="s">
        <v>76</v>
      </c>
      <c r="AY149" s="13" t="s">
        <v>152</v>
      </c>
      <c r="BE149" s="155">
        <f>IF(N149="základní",J149,0)</f>
        <v>0</v>
      </c>
      <c r="BF149" s="155">
        <f>IF(N149="snížená",J149,0)</f>
        <v>0</v>
      </c>
      <c r="BG149" s="155">
        <f>IF(N149="zákl. přenesená",J149,0)</f>
        <v>0</v>
      </c>
      <c r="BH149" s="155">
        <f>IF(N149="sníž. přenesená",J149,0)</f>
        <v>0</v>
      </c>
      <c r="BI149" s="155">
        <f>IF(N149="nulová",J149,0)</f>
        <v>0</v>
      </c>
      <c r="BJ149" s="13" t="s">
        <v>74</v>
      </c>
      <c r="BK149" s="155">
        <f>ROUND(I149*H149,2)</f>
        <v>0</v>
      </c>
      <c r="BL149" s="13" t="s">
        <v>183</v>
      </c>
      <c r="BM149" s="13" t="s">
        <v>310</v>
      </c>
    </row>
    <row r="150" spans="2:65" s="1" customFormat="1" ht="16.5" customHeight="1" x14ac:dyDescent="0.2">
      <c r="B150" s="143"/>
      <c r="C150" s="144" t="s">
        <v>311</v>
      </c>
      <c r="D150" s="144" t="s">
        <v>154</v>
      </c>
      <c r="E150" s="145" t="s">
        <v>312</v>
      </c>
      <c r="F150" s="146" t="s">
        <v>313</v>
      </c>
      <c r="G150" s="147" t="s">
        <v>157</v>
      </c>
      <c r="H150" s="148">
        <v>73.599999999999994</v>
      </c>
      <c r="I150" s="149"/>
      <c r="J150" s="150">
        <f>ROUND(I150*H150,2)</f>
        <v>0</v>
      </c>
      <c r="K150" s="146" t="s">
        <v>1</v>
      </c>
      <c r="L150" s="27"/>
      <c r="M150" s="151" t="s">
        <v>1</v>
      </c>
      <c r="N150" s="152" t="s">
        <v>38</v>
      </c>
      <c r="O150" s="46"/>
      <c r="P150" s="153">
        <f>O150*H150</f>
        <v>0</v>
      </c>
      <c r="Q150" s="153">
        <v>3.0000000000000001E-5</v>
      </c>
      <c r="R150" s="153">
        <f>Q150*H150</f>
        <v>2.2079999999999999E-3</v>
      </c>
      <c r="S150" s="153">
        <v>0</v>
      </c>
      <c r="T150" s="154">
        <f>S150*H150</f>
        <v>0</v>
      </c>
      <c r="AR150" s="13" t="s">
        <v>183</v>
      </c>
      <c r="AT150" s="13" t="s">
        <v>154</v>
      </c>
      <c r="AU150" s="13" t="s">
        <v>76</v>
      </c>
      <c r="AY150" s="13" t="s">
        <v>152</v>
      </c>
      <c r="BE150" s="155">
        <f>IF(N150="základní",J150,0)</f>
        <v>0</v>
      </c>
      <c r="BF150" s="155">
        <f>IF(N150="snížená",J150,0)</f>
        <v>0</v>
      </c>
      <c r="BG150" s="155">
        <f>IF(N150="zákl. přenesená",J150,0)</f>
        <v>0</v>
      </c>
      <c r="BH150" s="155">
        <f>IF(N150="sníž. přenesená",J150,0)</f>
        <v>0</v>
      </c>
      <c r="BI150" s="155">
        <f>IF(N150="nulová",J150,0)</f>
        <v>0</v>
      </c>
      <c r="BJ150" s="13" t="s">
        <v>74</v>
      </c>
      <c r="BK150" s="155">
        <f>ROUND(I150*H150,2)</f>
        <v>0</v>
      </c>
      <c r="BL150" s="13" t="s">
        <v>183</v>
      </c>
      <c r="BM150" s="13" t="s">
        <v>314</v>
      </c>
    </row>
    <row r="151" spans="2:65" s="1" customFormat="1" ht="16.5" customHeight="1" x14ac:dyDescent="0.2">
      <c r="B151" s="143"/>
      <c r="C151" s="156" t="s">
        <v>231</v>
      </c>
      <c r="D151" s="156" t="s">
        <v>213</v>
      </c>
      <c r="E151" s="157" t="s">
        <v>315</v>
      </c>
      <c r="F151" s="158" t="s">
        <v>316</v>
      </c>
      <c r="G151" s="159" t="s">
        <v>201</v>
      </c>
      <c r="H151" s="160">
        <v>0.4</v>
      </c>
      <c r="I151" s="161"/>
      <c r="J151" s="162">
        <f>ROUND(I151*H151,2)</f>
        <v>0</v>
      </c>
      <c r="K151" s="158" t="s">
        <v>1</v>
      </c>
      <c r="L151" s="163"/>
      <c r="M151" s="164" t="s">
        <v>1</v>
      </c>
      <c r="N151" s="165" t="s">
        <v>38</v>
      </c>
      <c r="O151" s="46"/>
      <c r="P151" s="153">
        <f>O151*H151</f>
        <v>0</v>
      </c>
      <c r="Q151" s="153">
        <v>1</v>
      </c>
      <c r="R151" s="153">
        <f>Q151*H151</f>
        <v>0.4</v>
      </c>
      <c r="S151" s="153">
        <v>0</v>
      </c>
      <c r="T151" s="154">
        <f>S151*H151</f>
        <v>0</v>
      </c>
      <c r="AR151" s="13" t="s">
        <v>211</v>
      </c>
      <c r="AT151" s="13" t="s">
        <v>213</v>
      </c>
      <c r="AU151" s="13" t="s">
        <v>76</v>
      </c>
      <c r="AY151" s="13" t="s">
        <v>152</v>
      </c>
      <c r="BE151" s="155">
        <f>IF(N151="základní",J151,0)</f>
        <v>0</v>
      </c>
      <c r="BF151" s="155">
        <f>IF(N151="snížená",J151,0)</f>
        <v>0</v>
      </c>
      <c r="BG151" s="155">
        <f>IF(N151="zákl. přenesená",J151,0)</f>
        <v>0</v>
      </c>
      <c r="BH151" s="155">
        <f>IF(N151="sníž. přenesená",J151,0)</f>
        <v>0</v>
      </c>
      <c r="BI151" s="155">
        <f>IF(N151="nulová",J151,0)</f>
        <v>0</v>
      </c>
      <c r="BJ151" s="13" t="s">
        <v>74</v>
      </c>
      <c r="BK151" s="155">
        <f>ROUND(I151*H151,2)</f>
        <v>0</v>
      </c>
      <c r="BL151" s="13" t="s">
        <v>183</v>
      </c>
      <c r="BM151" s="13" t="s">
        <v>317</v>
      </c>
    </row>
    <row r="152" spans="2:65" s="1" customFormat="1" ht="16.5" customHeight="1" x14ac:dyDescent="0.2">
      <c r="B152" s="143"/>
      <c r="C152" s="144" t="s">
        <v>318</v>
      </c>
      <c r="D152" s="144" t="s">
        <v>154</v>
      </c>
      <c r="E152" s="145" t="s">
        <v>319</v>
      </c>
      <c r="F152" s="146" t="s">
        <v>320</v>
      </c>
      <c r="G152" s="147" t="s">
        <v>201</v>
      </c>
      <c r="H152" s="148">
        <v>0.60199999999999998</v>
      </c>
      <c r="I152" s="149"/>
      <c r="J152" s="150">
        <f>ROUND(I152*H152,2)</f>
        <v>0</v>
      </c>
      <c r="K152" s="146" t="s">
        <v>1</v>
      </c>
      <c r="L152" s="27"/>
      <c r="M152" s="151" t="s">
        <v>1</v>
      </c>
      <c r="N152" s="152" t="s">
        <v>38</v>
      </c>
      <c r="O152" s="46"/>
      <c r="P152" s="153">
        <f>O152*H152</f>
        <v>0</v>
      </c>
      <c r="Q152" s="153">
        <v>0</v>
      </c>
      <c r="R152" s="153">
        <f>Q152*H152</f>
        <v>0</v>
      </c>
      <c r="S152" s="153">
        <v>0</v>
      </c>
      <c r="T152" s="154">
        <f>S152*H152</f>
        <v>0</v>
      </c>
      <c r="AR152" s="13" t="s">
        <v>183</v>
      </c>
      <c r="AT152" s="13" t="s">
        <v>154</v>
      </c>
      <c r="AU152" s="13" t="s">
        <v>76</v>
      </c>
      <c r="AY152" s="13" t="s">
        <v>152</v>
      </c>
      <c r="BE152" s="155">
        <f>IF(N152="základní",J152,0)</f>
        <v>0</v>
      </c>
      <c r="BF152" s="155">
        <f>IF(N152="snížená",J152,0)</f>
        <v>0</v>
      </c>
      <c r="BG152" s="155">
        <f>IF(N152="zákl. přenesená",J152,0)</f>
        <v>0</v>
      </c>
      <c r="BH152" s="155">
        <f>IF(N152="sníž. přenesená",J152,0)</f>
        <v>0</v>
      </c>
      <c r="BI152" s="155">
        <f>IF(N152="nulová",J152,0)</f>
        <v>0</v>
      </c>
      <c r="BJ152" s="13" t="s">
        <v>74</v>
      </c>
      <c r="BK152" s="155">
        <f>ROUND(I152*H152,2)</f>
        <v>0</v>
      </c>
      <c r="BL152" s="13" t="s">
        <v>183</v>
      </c>
      <c r="BM152" s="13" t="s">
        <v>321</v>
      </c>
    </row>
    <row r="153" spans="2:65" s="11" customFormat="1" ht="25.95" customHeight="1" x14ac:dyDescent="0.25">
      <c r="B153" s="130"/>
      <c r="D153" s="131" t="s">
        <v>66</v>
      </c>
      <c r="E153" s="132" t="s">
        <v>322</v>
      </c>
      <c r="F153" s="132" t="s">
        <v>323</v>
      </c>
      <c r="I153" s="133"/>
      <c r="J153" s="134">
        <f>BK153</f>
        <v>0</v>
      </c>
      <c r="L153" s="130"/>
      <c r="M153" s="135"/>
      <c r="N153" s="136"/>
      <c r="O153" s="136"/>
      <c r="P153" s="137">
        <f>P154+P157+P161</f>
        <v>0</v>
      </c>
      <c r="Q153" s="136"/>
      <c r="R153" s="137">
        <f>R154+R157+R161</f>
        <v>0</v>
      </c>
      <c r="S153" s="136"/>
      <c r="T153" s="138">
        <f>T154+T157+T161</f>
        <v>0</v>
      </c>
      <c r="AR153" s="131" t="s">
        <v>170</v>
      </c>
      <c r="AT153" s="139" t="s">
        <v>66</v>
      </c>
      <c r="AU153" s="139" t="s">
        <v>67</v>
      </c>
      <c r="AY153" s="131" t="s">
        <v>152</v>
      </c>
      <c r="BK153" s="140">
        <f>BK154+BK157+BK161</f>
        <v>0</v>
      </c>
    </row>
    <row r="154" spans="2:65" s="11" customFormat="1" ht="22.8" customHeight="1" x14ac:dyDescent="0.25">
      <c r="B154" s="130"/>
      <c r="D154" s="131" t="s">
        <v>66</v>
      </c>
      <c r="E154" s="141" t="s">
        <v>324</v>
      </c>
      <c r="F154" s="141" t="s">
        <v>325</v>
      </c>
      <c r="I154" s="133"/>
      <c r="J154" s="142">
        <f>BK154</f>
        <v>0</v>
      </c>
      <c r="L154" s="130"/>
      <c r="M154" s="135"/>
      <c r="N154" s="136"/>
      <c r="O154" s="136"/>
      <c r="P154" s="137">
        <f>SUM(P155:P156)</f>
        <v>0</v>
      </c>
      <c r="Q154" s="136"/>
      <c r="R154" s="137">
        <f>SUM(R155:R156)</f>
        <v>0</v>
      </c>
      <c r="S154" s="136"/>
      <c r="T154" s="138">
        <f>SUM(T155:T156)</f>
        <v>0</v>
      </c>
      <c r="AR154" s="131" t="s">
        <v>170</v>
      </c>
      <c r="AT154" s="139" t="s">
        <v>66</v>
      </c>
      <c r="AU154" s="139" t="s">
        <v>74</v>
      </c>
      <c r="AY154" s="131" t="s">
        <v>152</v>
      </c>
      <c r="BK154" s="140">
        <f>SUM(BK155:BK156)</f>
        <v>0</v>
      </c>
    </row>
    <row r="155" spans="2:65" s="1" customFormat="1" ht="16.5" customHeight="1" x14ac:dyDescent="0.2">
      <c r="B155" s="143"/>
      <c r="C155" s="144" t="s">
        <v>234</v>
      </c>
      <c r="D155" s="144" t="s">
        <v>154</v>
      </c>
      <c r="E155" s="145" t="s">
        <v>326</v>
      </c>
      <c r="F155" s="146" t="s">
        <v>327</v>
      </c>
      <c r="G155" s="147" t="s">
        <v>328</v>
      </c>
      <c r="H155" s="148">
        <v>1</v>
      </c>
      <c r="I155" s="149"/>
      <c r="J155" s="150">
        <f>ROUND(I155*H155,2)</f>
        <v>0</v>
      </c>
      <c r="K155" s="146" t="s">
        <v>1</v>
      </c>
      <c r="L155" s="27"/>
      <c r="M155" s="151" t="s">
        <v>1</v>
      </c>
      <c r="N155" s="152" t="s">
        <v>38</v>
      </c>
      <c r="O155" s="46"/>
      <c r="P155" s="153">
        <f>O155*H155</f>
        <v>0</v>
      </c>
      <c r="Q155" s="153">
        <v>0</v>
      </c>
      <c r="R155" s="153">
        <f>Q155*H155</f>
        <v>0</v>
      </c>
      <c r="S155" s="153">
        <v>0</v>
      </c>
      <c r="T155" s="154">
        <f>S155*H155</f>
        <v>0</v>
      </c>
      <c r="AR155" s="13" t="s">
        <v>158</v>
      </c>
      <c r="AT155" s="13" t="s">
        <v>154</v>
      </c>
      <c r="AU155" s="13" t="s">
        <v>76</v>
      </c>
      <c r="AY155" s="13" t="s">
        <v>152</v>
      </c>
      <c r="BE155" s="155">
        <f>IF(N155="základní",J155,0)</f>
        <v>0</v>
      </c>
      <c r="BF155" s="155">
        <f>IF(N155="snížená",J155,0)</f>
        <v>0</v>
      </c>
      <c r="BG155" s="155">
        <f>IF(N155="zákl. přenesená",J155,0)</f>
        <v>0</v>
      </c>
      <c r="BH155" s="155">
        <f>IF(N155="sníž. přenesená",J155,0)</f>
        <v>0</v>
      </c>
      <c r="BI155" s="155">
        <f>IF(N155="nulová",J155,0)</f>
        <v>0</v>
      </c>
      <c r="BJ155" s="13" t="s">
        <v>74</v>
      </c>
      <c r="BK155" s="155">
        <f>ROUND(I155*H155,2)</f>
        <v>0</v>
      </c>
      <c r="BL155" s="13" t="s">
        <v>158</v>
      </c>
      <c r="BM155" s="13" t="s">
        <v>329</v>
      </c>
    </row>
    <row r="156" spans="2:65" s="1" customFormat="1" ht="16.5" customHeight="1" x14ac:dyDescent="0.2">
      <c r="B156" s="143"/>
      <c r="C156" s="144" t="s">
        <v>251</v>
      </c>
      <c r="D156" s="144" t="s">
        <v>154</v>
      </c>
      <c r="E156" s="145" t="s">
        <v>330</v>
      </c>
      <c r="F156" s="146" t="s">
        <v>331</v>
      </c>
      <c r="G156" s="147" t="s">
        <v>332</v>
      </c>
      <c r="H156" s="148">
        <v>1</v>
      </c>
      <c r="I156" s="149"/>
      <c r="J156" s="150">
        <f>ROUND(I156*H156,2)</f>
        <v>0</v>
      </c>
      <c r="K156" s="146" t="s">
        <v>333</v>
      </c>
      <c r="L156" s="27"/>
      <c r="M156" s="151" t="s">
        <v>1</v>
      </c>
      <c r="N156" s="152" t="s">
        <v>38</v>
      </c>
      <c r="O156" s="46"/>
      <c r="P156" s="153">
        <f>O156*H156</f>
        <v>0</v>
      </c>
      <c r="Q156" s="153">
        <v>0</v>
      </c>
      <c r="R156" s="153">
        <f>Q156*H156</f>
        <v>0</v>
      </c>
      <c r="S156" s="153">
        <v>0</v>
      </c>
      <c r="T156" s="154">
        <f>S156*H156</f>
        <v>0</v>
      </c>
      <c r="AR156" s="13" t="s">
        <v>334</v>
      </c>
      <c r="AT156" s="13" t="s">
        <v>154</v>
      </c>
      <c r="AU156" s="13" t="s">
        <v>76</v>
      </c>
      <c r="AY156" s="13" t="s">
        <v>152</v>
      </c>
      <c r="BE156" s="155">
        <f>IF(N156="základní",J156,0)</f>
        <v>0</v>
      </c>
      <c r="BF156" s="155">
        <f>IF(N156="snížená",J156,0)</f>
        <v>0</v>
      </c>
      <c r="BG156" s="155">
        <f>IF(N156="zákl. přenesená",J156,0)</f>
        <v>0</v>
      </c>
      <c r="BH156" s="155">
        <f>IF(N156="sníž. přenesená",J156,0)</f>
        <v>0</v>
      </c>
      <c r="BI156" s="155">
        <f>IF(N156="nulová",J156,0)</f>
        <v>0</v>
      </c>
      <c r="BJ156" s="13" t="s">
        <v>74</v>
      </c>
      <c r="BK156" s="155">
        <f>ROUND(I156*H156,2)</f>
        <v>0</v>
      </c>
      <c r="BL156" s="13" t="s">
        <v>334</v>
      </c>
      <c r="BM156" s="13" t="s">
        <v>335</v>
      </c>
    </row>
    <row r="157" spans="2:65" s="11" customFormat="1" ht="22.8" customHeight="1" x14ac:dyDescent="0.25">
      <c r="B157" s="130"/>
      <c r="D157" s="131" t="s">
        <v>66</v>
      </c>
      <c r="E157" s="141" t="s">
        <v>336</v>
      </c>
      <c r="F157" s="141" t="s">
        <v>337</v>
      </c>
      <c r="I157" s="133"/>
      <c r="J157" s="142">
        <f>BK157</f>
        <v>0</v>
      </c>
      <c r="L157" s="130"/>
      <c r="M157" s="135"/>
      <c r="N157" s="136"/>
      <c r="O157" s="136"/>
      <c r="P157" s="137">
        <f>SUM(P158:P160)</f>
        <v>0</v>
      </c>
      <c r="Q157" s="136"/>
      <c r="R157" s="137">
        <f>SUM(R158:R160)</f>
        <v>0</v>
      </c>
      <c r="S157" s="136"/>
      <c r="T157" s="138">
        <f>SUM(T158:T160)</f>
        <v>0</v>
      </c>
      <c r="AR157" s="131" t="s">
        <v>170</v>
      </c>
      <c r="AT157" s="139" t="s">
        <v>66</v>
      </c>
      <c r="AU157" s="139" t="s">
        <v>74</v>
      </c>
      <c r="AY157" s="131" t="s">
        <v>152</v>
      </c>
      <c r="BK157" s="140">
        <f>SUM(BK158:BK160)</f>
        <v>0</v>
      </c>
    </row>
    <row r="158" spans="2:65" s="1" customFormat="1" ht="16.5" customHeight="1" x14ac:dyDescent="0.2">
      <c r="B158" s="143"/>
      <c r="C158" s="144" t="s">
        <v>338</v>
      </c>
      <c r="D158" s="144" t="s">
        <v>154</v>
      </c>
      <c r="E158" s="145" t="s">
        <v>339</v>
      </c>
      <c r="F158" s="146" t="s">
        <v>337</v>
      </c>
      <c r="G158" s="147" t="s">
        <v>328</v>
      </c>
      <c r="H158" s="148">
        <v>1</v>
      </c>
      <c r="I158" s="149"/>
      <c r="J158" s="150">
        <f>ROUND(I158*H158,2)</f>
        <v>0</v>
      </c>
      <c r="K158" s="146" t="s">
        <v>1</v>
      </c>
      <c r="L158" s="27"/>
      <c r="M158" s="151" t="s">
        <v>1</v>
      </c>
      <c r="N158" s="152" t="s">
        <v>38</v>
      </c>
      <c r="O158" s="46"/>
      <c r="P158" s="153">
        <f>O158*H158</f>
        <v>0</v>
      </c>
      <c r="Q158" s="153">
        <v>0</v>
      </c>
      <c r="R158" s="153">
        <f>Q158*H158</f>
        <v>0</v>
      </c>
      <c r="S158" s="153">
        <v>0</v>
      </c>
      <c r="T158" s="154">
        <f>S158*H158</f>
        <v>0</v>
      </c>
      <c r="AR158" s="13" t="s">
        <v>158</v>
      </c>
      <c r="AT158" s="13" t="s">
        <v>154</v>
      </c>
      <c r="AU158" s="13" t="s">
        <v>76</v>
      </c>
      <c r="AY158" s="13" t="s">
        <v>152</v>
      </c>
      <c r="BE158" s="155">
        <f>IF(N158="základní",J158,0)</f>
        <v>0</v>
      </c>
      <c r="BF158" s="155">
        <f>IF(N158="snížená",J158,0)</f>
        <v>0</v>
      </c>
      <c r="BG158" s="155">
        <f>IF(N158="zákl. přenesená",J158,0)</f>
        <v>0</v>
      </c>
      <c r="BH158" s="155">
        <f>IF(N158="sníž. přenesená",J158,0)</f>
        <v>0</v>
      </c>
      <c r="BI158" s="155">
        <f>IF(N158="nulová",J158,0)</f>
        <v>0</v>
      </c>
      <c r="BJ158" s="13" t="s">
        <v>74</v>
      </c>
      <c r="BK158" s="155">
        <f>ROUND(I158*H158,2)</f>
        <v>0</v>
      </c>
      <c r="BL158" s="13" t="s">
        <v>158</v>
      </c>
      <c r="BM158" s="13" t="s">
        <v>340</v>
      </c>
    </row>
    <row r="159" spans="2:65" s="1" customFormat="1" ht="16.5" customHeight="1" x14ac:dyDescent="0.2">
      <c r="B159" s="143"/>
      <c r="C159" s="144" t="s">
        <v>239</v>
      </c>
      <c r="D159" s="144" t="s">
        <v>154</v>
      </c>
      <c r="E159" s="145" t="s">
        <v>341</v>
      </c>
      <c r="F159" s="146" t="s">
        <v>342</v>
      </c>
      <c r="G159" s="147" t="s">
        <v>328</v>
      </c>
      <c r="H159" s="148">
        <v>1</v>
      </c>
      <c r="I159" s="149"/>
      <c r="J159" s="150">
        <f>ROUND(I159*H159,2)</f>
        <v>0</v>
      </c>
      <c r="K159" s="146" t="s">
        <v>1</v>
      </c>
      <c r="L159" s="27"/>
      <c r="M159" s="151" t="s">
        <v>1</v>
      </c>
      <c r="N159" s="152" t="s">
        <v>38</v>
      </c>
      <c r="O159" s="46"/>
      <c r="P159" s="153">
        <f>O159*H159</f>
        <v>0</v>
      </c>
      <c r="Q159" s="153">
        <v>0</v>
      </c>
      <c r="R159" s="153">
        <f>Q159*H159</f>
        <v>0</v>
      </c>
      <c r="S159" s="153">
        <v>0</v>
      </c>
      <c r="T159" s="154">
        <f>S159*H159</f>
        <v>0</v>
      </c>
      <c r="AR159" s="13" t="s">
        <v>158</v>
      </c>
      <c r="AT159" s="13" t="s">
        <v>154</v>
      </c>
      <c r="AU159" s="13" t="s">
        <v>76</v>
      </c>
      <c r="AY159" s="13" t="s">
        <v>152</v>
      </c>
      <c r="BE159" s="155">
        <f>IF(N159="základní",J159,0)</f>
        <v>0</v>
      </c>
      <c r="BF159" s="155">
        <f>IF(N159="snížená",J159,0)</f>
        <v>0</v>
      </c>
      <c r="BG159" s="155">
        <f>IF(N159="zákl. přenesená",J159,0)</f>
        <v>0</v>
      </c>
      <c r="BH159" s="155">
        <f>IF(N159="sníž. přenesená",J159,0)</f>
        <v>0</v>
      </c>
      <c r="BI159" s="155">
        <f>IF(N159="nulová",J159,0)</f>
        <v>0</v>
      </c>
      <c r="BJ159" s="13" t="s">
        <v>74</v>
      </c>
      <c r="BK159" s="155">
        <f>ROUND(I159*H159,2)</f>
        <v>0</v>
      </c>
      <c r="BL159" s="13" t="s">
        <v>158</v>
      </c>
      <c r="BM159" s="13" t="s">
        <v>343</v>
      </c>
    </row>
    <row r="160" spans="2:65" s="1" customFormat="1" ht="16.5" customHeight="1" x14ac:dyDescent="0.2">
      <c r="B160" s="143"/>
      <c r="C160" s="144" t="s">
        <v>344</v>
      </c>
      <c r="D160" s="144" t="s">
        <v>154</v>
      </c>
      <c r="E160" s="145" t="s">
        <v>345</v>
      </c>
      <c r="F160" s="146" t="s">
        <v>346</v>
      </c>
      <c r="G160" s="147" t="s">
        <v>328</v>
      </c>
      <c r="H160" s="148">
        <v>1</v>
      </c>
      <c r="I160" s="149"/>
      <c r="J160" s="150">
        <f>ROUND(I160*H160,2)</f>
        <v>0</v>
      </c>
      <c r="K160" s="146" t="s">
        <v>1</v>
      </c>
      <c r="L160" s="27"/>
      <c r="M160" s="151" t="s">
        <v>1</v>
      </c>
      <c r="N160" s="152" t="s">
        <v>38</v>
      </c>
      <c r="O160" s="46"/>
      <c r="P160" s="153">
        <f>O160*H160</f>
        <v>0</v>
      </c>
      <c r="Q160" s="153">
        <v>0</v>
      </c>
      <c r="R160" s="153">
        <f>Q160*H160</f>
        <v>0</v>
      </c>
      <c r="S160" s="153">
        <v>0</v>
      </c>
      <c r="T160" s="154">
        <f>S160*H160</f>
        <v>0</v>
      </c>
      <c r="AR160" s="13" t="s">
        <v>158</v>
      </c>
      <c r="AT160" s="13" t="s">
        <v>154</v>
      </c>
      <c r="AU160" s="13" t="s">
        <v>76</v>
      </c>
      <c r="AY160" s="13" t="s">
        <v>152</v>
      </c>
      <c r="BE160" s="155">
        <f>IF(N160="základní",J160,0)</f>
        <v>0</v>
      </c>
      <c r="BF160" s="155">
        <f>IF(N160="snížená",J160,0)</f>
        <v>0</v>
      </c>
      <c r="BG160" s="155">
        <f>IF(N160="zákl. přenesená",J160,0)</f>
        <v>0</v>
      </c>
      <c r="BH160" s="155">
        <f>IF(N160="sníž. přenesená",J160,0)</f>
        <v>0</v>
      </c>
      <c r="BI160" s="155">
        <f>IF(N160="nulová",J160,0)</f>
        <v>0</v>
      </c>
      <c r="BJ160" s="13" t="s">
        <v>74</v>
      </c>
      <c r="BK160" s="155">
        <f>ROUND(I160*H160,2)</f>
        <v>0</v>
      </c>
      <c r="BL160" s="13" t="s">
        <v>158</v>
      </c>
      <c r="BM160" s="13" t="s">
        <v>347</v>
      </c>
    </row>
    <row r="161" spans="2:65" s="11" customFormat="1" ht="22.8" customHeight="1" x14ac:dyDescent="0.25">
      <c r="B161" s="130"/>
      <c r="D161" s="131" t="s">
        <v>66</v>
      </c>
      <c r="E161" s="141" t="s">
        <v>348</v>
      </c>
      <c r="F161" s="141" t="s">
        <v>349</v>
      </c>
      <c r="I161" s="133"/>
      <c r="J161" s="142">
        <f>BK161</f>
        <v>0</v>
      </c>
      <c r="L161" s="130"/>
      <c r="M161" s="135"/>
      <c r="N161" s="136"/>
      <c r="O161" s="136"/>
      <c r="P161" s="137">
        <f>SUM(P162:P164)</f>
        <v>0</v>
      </c>
      <c r="Q161" s="136"/>
      <c r="R161" s="137">
        <f>SUM(R162:R164)</f>
        <v>0</v>
      </c>
      <c r="S161" s="136"/>
      <c r="T161" s="138">
        <f>SUM(T162:T164)</f>
        <v>0</v>
      </c>
      <c r="AR161" s="131" t="s">
        <v>170</v>
      </c>
      <c r="AT161" s="139" t="s">
        <v>66</v>
      </c>
      <c r="AU161" s="139" t="s">
        <v>74</v>
      </c>
      <c r="AY161" s="131" t="s">
        <v>152</v>
      </c>
      <c r="BK161" s="140">
        <f>SUM(BK162:BK164)</f>
        <v>0</v>
      </c>
    </row>
    <row r="162" spans="2:65" s="1" customFormat="1" ht="16.5" customHeight="1" x14ac:dyDescent="0.2">
      <c r="B162" s="143"/>
      <c r="C162" s="144" t="s">
        <v>350</v>
      </c>
      <c r="D162" s="144" t="s">
        <v>154</v>
      </c>
      <c r="E162" s="145" t="s">
        <v>351</v>
      </c>
      <c r="F162" s="146" t="s">
        <v>352</v>
      </c>
      <c r="G162" s="147" t="s">
        <v>328</v>
      </c>
      <c r="H162" s="148">
        <v>1</v>
      </c>
      <c r="I162" s="149"/>
      <c r="J162" s="150">
        <f>ROUND(I162*H162,2)</f>
        <v>0</v>
      </c>
      <c r="K162" s="146" t="s">
        <v>1</v>
      </c>
      <c r="L162" s="27"/>
      <c r="M162" s="151" t="s">
        <v>1</v>
      </c>
      <c r="N162" s="152" t="s">
        <v>38</v>
      </c>
      <c r="O162" s="46"/>
      <c r="P162" s="153">
        <f>O162*H162</f>
        <v>0</v>
      </c>
      <c r="Q162" s="153">
        <v>0</v>
      </c>
      <c r="R162" s="153">
        <f>Q162*H162</f>
        <v>0</v>
      </c>
      <c r="S162" s="153">
        <v>0</v>
      </c>
      <c r="T162" s="154">
        <f>S162*H162</f>
        <v>0</v>
      </c>
      <c r="AR162" s="13" t="s">
        <v>158</v>
      </c>
      <c r="AT162" s="13" t="s">
        <v>154</v>
      </c>
      <c r="AU162" s="13" t="s">
        <v>76</v>
      </c>
      <c r="AY162" s="13" t="s">
        <v>152</v>
      </c>
      <c r="BE162" s="155">
        <f>IF(N162="základní",J162,0)</f>
        <v>0</v>
      </c>
      <c r="BF162" s="155">
        <f>IF(N162="snížená",J162,0)</f>
        <v>0</v>
      </c>
      <c r="BG162" s="155">
        <f>IF(N162="zákl. přenesená",J162,0)</f>
        <v>0</v>
      </c>
      <c r="BH162" s="155">
        <f>IF(N162="sníž. přenesená",J162,0)</f>
        <v>0</v>
      </c>
      <c r="BI162" s="155">
        <f>IF(N162="nulová",J162,0)</f>
        <v>0</v>
      </c>
      <c r="BJ162" s="13" t="s">
        <v>74</v>
      </c>
      <c r="BK162" s="155">
        <f>ROUND(I162*H162,2)</f>
        <v>0</v>
      </c>
      <c r="BL162" s="13" t="s">
        <v>158</v>
      </c>
      <c r="BM162" s="13" t="s">
        <v>353</v>
      </c>
    </row>
    <row r="163" spans="2:65" s="1" customFormat="1" ht="16.5" customHeight="1" x14ac:dyDescent="0.2">
      <c r="B163" s="143"/>
      <c r="C163" s="144" t="s">
        <v>354</v>
      </c>
      <c r="D163" s="144" t="s">
        <v>154</v>
      </c>
      <c r="E163" s="145" t="s">
        <v>355</v>
      </c>
      <c r="F163" s="146" t="s">
        <v>356</v>
      </c>
      <c r="G163" s="147" t="s">
        <v>328</v>
      </c>
      <c r="H163" s="148">
        <v>1</v>
      </c>
      <c r="I163" s="149"/>
      <c r="J163" s="150">
        <f>ROUND(I163*H163,2)</f>
        <v>0</v>
      </c>
      <c r="K163" s="146" t="s">
        <v>1</v>
      </c>
      <c r="L163" s="27"/>
      <c r="M163" s="151" t="s">
        <v>1</v>
      </c>
      <c r="N163" s="152" t="s">
        <v>38</v>
      </c>
      <c r="O163" s="46"/>
      <c r="P163" s="153">
        <f>O163*H163</f>
        <v>0</v>
      </c>
      <c r="Q163" s="153">
        <v>0</v>
      </c>
      <c r="R163" s="153">
        <f>Q163*H163</f>
        <v>0</v>
      </c>
      <c r="S163" s="153">
        <v>0</v>
      </c>
      <c r="T163" s="154">
        <f>S163*H163</f>
        <v>0</v>
      </c>
      <c r="AR163" s="13" t="s">
        <v>158</v>
      </c>
      <c r="AT163" s="13" t="s">
        <v>154</v>
      </c>
      <c r="AU163" s="13" t="s">
        <v>76</v>
      </c>
      <c r="AY163" s="13" t="s">
        <v>152</v>
      </c>
      <c r="BE163" s="155">
        <f>IF(N163="základní",J163,0)</f>
        <v>0</v>
      </c>
      <c r="BF163" s="155">
        <f>IF(N163="snížená",J163,0)</f>
        <v>0</v>
      </c>
      <c r="BG163" s="155">
        <f>IF(N163="zákl. přenesená",J163,0)</f>
        <v>0</v>
      </c>
      <c r="BH163" s="155">
        <f>IF(N163="sníž. přenesená",J163,0)</f>
        <v>0</v>
      </c>
      <c r="BI163" s="155">
        <f>IF(N163="nulová",J163,0)</f>
        <v>0</v>
      </c>
      <c r="BJ163" s="13" t="s">
        <v>74</v>
      </c>
      <c r="BK163" s="155">
        <f>ROUND(I163*H163,2)</f>
        <v>0</v>
      </c>
      <c r="BL163" s="13" t="s">
        <v>158</v>
      </c>
      <c r="BM163" s="13" t="s">
        <v>357</v>
      </c>
    </row>
    <row r="164" spans="2:65" s="1" customFormat="1" ht="16.5" customHeight="1" x14ac:dyDescent="0.2">
      <c r="B164" s="143"/>
      <c r="C164" s="144" t="s">
        <v>246</v>
      </c>
      <c r="D164" s="144" t="s">
        <v>154</v>
      </c>
      <c r="E164" s="145" t="s">
        <v>358</v>
      </c>
      <c r="F164" s="146" t="s">
        <v>359</v>
      </c>
      <c r="G164" s="147" t="s">
        <v>328</v>
      </c>
      <c r="H164" s="148">
        <v>1</v>
      </c>
      <c r="I164" s="149"/>
      <c r="J164" s="150">
        <f>ROUND(I164*H164,2)</f>
        <v>0</v>
      </c>
      <c r="K164" s="146" t="s">
        <v>1</v>
      </c>
      <c r="L164" s="27"/>
      <c r="M164" s="166" t="s">
        <v>1</v>
      </c>
      <c r="N164" s="167" t="s">
        <v>38</v>
      </c>
      <c r="O164" s="168"/>
      <c r="P164" s="169">
        <f>O164*H164</f>
        <v>0</v>
      </c>
      <c r="Q164" s="169">
        <v>0</v>
      </c>
      <c r="R164" s="169">
        <f>Q164*H164</f>
        <v>0</v>
      </c>
      <c r="S164" s="169">
        <v>0</v>
      </c>
      <c r="T164" s="170">
        <f>S164*H164</f>
        <v>0</v>
      </c>
      <c r="AR164" s="13" t="s">
        <v>158</v>
      </c>
      <c r="AT164" s="13" t="s">
        <v>154</v>
      </c>
      <c r="AU164" s="13" t="s">
        <v>76</v>
      </c>
      <c r="AY164" s="13" t="s">
        <v>152</v>
      </c>
      <c r="BE164" s="155">
        <f>IF(N164="základní",J164,0)</f>
        <v>0</v>
      </c>
      <c r="BF164" s="155">
        <f>IF(N164="snížená",J164,0)</f>
        <v>0</v>
      </c>
      <c r="BG164" s="155">
        <f>IF(N164="zákl. přenesená",J164,0)</f>
        <v>0</v>
      </c>
      <c r="BH164" s="155">
        <f>IF(N164="sníž. přenesená",J164,0)</f>
        <v>0</v>
      </c>
      <c r="BI164" s="155">
        <f>IF(N164="nulová",J164,0)</f>
        <v>0</v>
      </c>
      <c r="BJ164" s="13" t="s">
        <v>74</v>
      </c>
      <c r="BK164" s="155">
        <f>ROUND(I164*H164,2)</f>
        <v>0</v>
      </c>
      <c r="BL164" s="13" t="s">
        <v>158</v>
      </c>
      <c r="BM164" s="13" t="s">
        <v>360</v>
      </c>
    </row>
    <row r="165" spans="2:65" s="1" customFormat="1" ht="6.9" customHeight="1" x14ac:dyDescent="0.2">
      <c r="B165" s="36"/>
      <c r="C165" s="37"/>
      <c r="D165" s="37"/>
      <c r="E165" s="37"/>
      <c r="F165" s="37"/>
      <c r="G165" s="37"/>
      <c r="H165" s="37"/>
      <c r="I165" s="104"/>
      <c r="J165" s="37"/>
      <c r="K165" s="37"/>
      <c r="L165" s="27"/>
    </row>
  </sheetData>
  <autoFilter ref="C98:K164"/>
  <mergeCells count="12">
    <mergeCell ref="E91:H91"/>
    <mergeCell ref="L2:V2"/>
    <mergeCell ref="E50:H50"/>
    <mergeCell ref="E52:H52"/>
    <mergeCell ref="E54:H54"/>
    <mergeCell ref="E87:H87"/>
    <mergeCell ref="E89:H89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M113"/>
  <sheetViews>
    <sheetView showGridLines="0" topLeftCell="A88" workbookViewId="0">
      <selection activeCell="X100" sqref="X100"/>
    </sheetView>
  </sheetViews>
  <sheetFormatPr defaultRowHeight="13.8" x14ac:dyDescent="0.2"/>
  <cols>
    <col min="1" max="1" width="8.28515625" customWidth="1"/>
    <col min="2" max="2" width="1.7109375" customWidth="1"/>
    <col min="3" max="3" width="4.140625" customWidth="1"/>
    <col min="4" max="4" width="4.28515625" customWidth="1"/>
    <col min="5" max="5" width="17.140625" customWidth="1"/>
    <col min="6" max="6" width="100.85546875" customWidth="1"/>
    <col min="7" max="7" width="8.7109375" customWidth="1"/>
    <col min="8" max="8" width="11.140625" customWidth="1"/>
    <col min="9" max="9" width="14.140625" style="86" customWidth="1"/>
    <col min="10" max="10" width="23.42578125" customWidth="1"/>
    <col min="11" max="11" width="15.42578125" hidden="1" customWidth="1"/>
    <col min="12" max="12" width="9.28515625" customWidth="1"/>
    <col min="13" max="13" width="10.85546875" hidden="1" customWidth="1"/>
    <col min="14" max="14" width="9.28515625" hidden="1"/>
    <col min="15" max="20" width="14.140625" hidden="1" customWidth="1"/>
    <col min="21" max="21" width="16.28515625" hidden="1" customWidth="1"/>
    <col min="22" max="22" width="12.28515625" customWidth="1"/>
    <col min="23" max="23" width="16.28515625" customWidth="1"/>
    <col min="24" max="24" width="12.28515625" customWidth="1"/>
    <col min="25" max="25" width="15" customWidth="1"/>
    <col min="26" max="26" width="11" customWidth="1"/>
    <col min="27" max="27" width="15" customWidth="1"/>
    <col min="28" max="28" width="16.28515625" customWidth="1"/>
    <col min="29" max="29" width="11" customWidth="1"/>
    <col min="30" max="30" width="15" customWidth="1"/>
    <col min="31" max="31" width="16.28515625" customWidth="1"/>
    <col min="44" max="65" width="9.28515625" hidden="1"/>
  </cols>
  <sheetData>
    <row r="2" spans="2:46" ht="36.9" customHeight="1" x14ac:dyDescent="0.2">
      <c r="L2" s="181" t="s">
        <v>5</v>
      </c>
      <c r="M2" s="182"/>
      <c r="N2" s="182"/>
      <c r="O2" s="182"/>
      <c r="P2" s="182"/>
      <c r="Q2" s="182"/>
      <c r="R2" s="182"/>
      <c r="S2" s="182"/>
      <c r="T2" s="182"/>
      <c r="U2" s="182"/>
      <c r="V2" s="182"/>
      <c r="AT2" s="13" t="s">
        <v>84</v>
      </c>
    </row>
    <row r="3" spans="2:46" ht="6.9" customHeight="1" x14ac:dyDescent="0.2">
      <c r="B3" s="14"/>
      <c r="C3" s="15"/>
      <c r="D3" s="15"/>
      <c r="E3" s="15"/>
      <c r="F3" s="15"/>
      <c r="G3" s="15"/>
      <c r="H3" s="15"/>
      <c r="I3" s="87"/>
      <c r="J3" s="15"/>
      <c r="K3" s="15"/>
      <c r="L3" s="16"/>
      <c r="AT3" s="13" t="s">
        <v>76</v>
      </c>
    </row>
    <row r="4" spans="2:46" ht="24.9" customHeight="1" x14ac:dyDescent="0.2">
      <c r="B4" s="16"/>
      <c r="D4" s="17" t="s">
        <v>113</v>
      </c>
      <c r="L4" s="16"/>
      <c r="M4" s="18" t="s">
        <v>10</v>
      </c>
      <c r="AT4" s="13" t="s">
        <v>3</v>
      </c>
    </row>
    <row r="5" spans="2:46" ht="6.9" customHeight="1" x14ac:dyDescent="0.2">
      <c r="B5" s="16"/>
      <c r="L5" s="16"/>
    </row>
    <row r="6" spans="2:46" ht="12" customHeight="1" x14ac:dyDescent="0.2">
      <c r="B6" s="16"/>
      <c r="D6" s="22" t="s">
        <v>16</v>
      </c>
      <c r="L6" s="16"/>
    </row>
    <row r="7" spans="2:46" ht="16.5" customHeight="1" x14ac:dyDescent="0.2">
      <c r="B7" s="16"/>
      <c r="E7" s="213" t="str">
        <f>'Rekapitulace stavby'!K6</f>
        <v>Oprava propustků v km 24,666, 25,142, 25,589 a 25,786 na trati Vsetín - Velké Karlovice</v>
      </c>
      <c r="F7" s="214"/>
      <c r="G7" s="214"/>
      <c r="H7" s="214"/>
      <c r="L7" s="16"/>
    </row>
    <row r="8" spans="2:46" ht="12" customHeight="1" x14ac:dyDescent="0.2">
      <c r="B8" s="16"/>
      <c r="D8" s="22" t="s">
        <v>114</v>
      </c>
      <c r="L8" s="16"/>
    </row>
    <row r="9" spans="2:46" s="1" customFormat="1" ht="16.5" customHeight="1" x14ac:dyDescent="0.2">
      <c r="B9" s="27"/>
      <c r="E9" s="213" t="s">
        <v>115</v>
      </c>
      <c r="F9" s="188"/>
      <c r="G9" s="188"/>
      <c r="H9" s="188"/>
      <c r="I9" s="88"/>
      <c r="L9" s="27"/>
    </row>
    <row r="10" spans="2:46" s="1" customFormat="1" ht="12" customHeight="1" x14ac:dyDescent="0.2">
      <c r="B10" s="27"/>
      <c r="D10" s="22" t="s">
        <v>116</v>
      </c>
      <c r="I10" s="88"/>
      <c r="L10" s="27"/>
    </row>
    <row r="11" spans="2:46" s="1" customFormat="1" ht="36.9" customHeight="1" x14ac:dyDescent="0.2">
      <c r="B11" s="27"/>
      <c r="E11" s="189" t="s">
        <v>361</v>
      </c>
      <c r="F11" s="188"/>
      <c r="G11" s="188"/>
      <c r="H11" s="188"/>
      <c r="I11" s="88"/>
      <c r="L11" s="27"/>
    </row>
    <row r="12" spans="2:46" s="1" customFormat="1" ht="10.199999999999999" x14ac:dyDescent="0.2">
      <c r="B12" s="27"/>
      <c r="I12" s="88"/>
      <c r="L12" s="27"/>
    </row>
    <row r="13" spans="2:46" s="1" customFormat="1" ht="12" customHeight="1" x14ac:dyDescent="0.2">
      <c r="B13" s="27"/>
      <c r="D13" s="22" t="s">
        <v>18</v>
      </c>
      <c r="F13" s="13" t="s">
        <v>1</v>
      </c>
      <c r="I13" s="89" t="s">
        <v>19</v>
      </c>
      <c r="J13" s="13" t="s">
        <v>1</v>
      </c>
      <c r="L13" s="27"/>
    </row>
    <row r="14" spans="2:46" s="1" customFormat="1" ht="12" customHeight="1" x14ac:dyDescent="0.2">
      <c r="B14" s="27"/>
      <c r="D14" s="22" t="s">
        <v>20</v>
      </c>
      <c r="F14" s="13" t="s">
        <v>21</v>
      </c>
      <c r="I14" s="89" t="s">
        <v>22</v>
      </c>
      <c r="J14" s="43" t="str">
        <f>'Rekapitulace stavby'!AN8</f>
        <v>3. 4. 2019</v>
      </c>
      <c r="L14" s="27"/>
    </row>
    <row r="15" spans="2:46" s="1" customFormat="1" ht="10.8" customHeight="1" x14ac:dyDescent="0.2">
      <c r="B15" s="27"/>
      <c r="I15" s="88"/>
      <c r="L15" s="27"/>
    </row>
    <row r="16" spans="2:46" s="1" customFormat="1" ht="12" customHeight="1" x14ac:dyDescent="0.2">
      <c r="B16" s="27"/>
      <c r="D16" s="22" t="s">
        <v>24</v>
      </c>
      <c r="I16" s="89" t="s">
        <v>25</v>
      </c>
      <c r="J16" s="13" t="str">
        <f>IF('Rekapitulace stavby'!AN10="","",'Rekapitulace stavby'!AN10)</f>
        <v/>
      </c>
      <c r="L16" s="27"/>
    </row>
    <row r="17" spans="2:12" s="1" customFormat="1" ht="18" customHeight="1" x14ac:dyDescent="0.2">
      <c r="B17" s="27"/>
      <c r="E17" s="13" t="str">
        <f>IF('Rekapitulace stavby'!E11="","",'Rekapitulace stavby'!E11)</f>
        <v xml:space="preserve"> </v>
      </c>
      <c r="I17" s="89" t="s">
        <v>26</v>
      </c>
      <c r="J17" s="13" t="str">
        <f>IF('Rekapitulace stavby'!AN11="","",'Rekapitulace stavby'!AN11)</f>
        <v/>
      </c>
      <c r="L17" s="27"/>
    </row>
    <row r="18" spans="2:12" s="1" customFormat="1" ht="6.9" customHeight="1" x14ac:dyDescent="0.2">
      <c r="B18" s="27"/>
      <c r="I18" s="88"/>
      <c r="L18" s="27"/>
    </row>
    <row r="19" spans="2:12" s="1" customFormat="1" ht="12" customHeight="1" x14ac:dyDescent="0.2">
      <c r="B19" s="27"/>
      <c r="D19" s="22" t="s">
        <v>27</v>
      </c>
      <c r="I19" s="89" t="s">
        <v>25</v>
      </c>
      <c r="J19" s="23" t="str">
        <f>'Rekapitulace stavby'!AN13</f>
        <v>Vyplň údaj</v>
      </c>
      <c r="L19" s="27"/>
    </row>
    <row r="20" spans="2:12" s="1" customFormat="1" ht="18" customHeight="1" x14ac:dyDescent="0.2">
      <c r="B20" s="27"/>
      <c r="E20" s="215" t="str">
        <f>'Rekapitulace stavby'!E14</f>
        <v>Vyplň údaj</v>
      </c>
      <c r="F20" s="192"/>
      <c r="G20" s="192"/>
      <c r="H20" s="192"/>
      <c r="I20" s="89" t="s">
        <v>26</v>
      </c>
      <c r="J20" s="23" t="str">
        <f>'Rekapitulace stavby'!AN14</f>
        <v>Vyplň údaj</v>
      </c>
      <c r="L20" s="27"/>
    </row>
    <row r="21" spans="2:12" s="1" customFormat="1" ht="6.9" customHeight="1" x14ac:dyDescent="0.2">
      <c r="B21" s="27"/>
      <c r="I21" s="88"/>
      <c r="L21" s="27"/>
    </row>
    <row r="22" spans="2:12" s="1" customFormat="1" ht="12" customHeight="1" x14ac:dyDescent="0.2">
      <c r="B22" s="27"/>
      <c r="D22" s="22" t="s">
        <v>29</v>
      </c>
      <c r="I22" s="89" t="s">
        <v>25</v>
      </c>
      <c r="J22" s="13" t="str">
        <f>IF('Rekapitulace stavby'!AN16="","",'Rekapitulace stavby'!AN16)</f>
        <v/>
      </c>
      <c r="L22" s="27"/>
    </row>
    <row r="23" spans="2:12" s="1" customFormat="1" ht="18" customHeight="1" x14ac:dyDescent="0.2">
      <c r="B23" s="27"/>
      <c r="E23" s="13" t="str">
        <f>IF('Rekapitulace stavby'!E17="","",'Rekapitulace stavby'!E17)</f>
        <v xml:space="preserve"> </v>
      </c>
      <c r="I23" s="89" t="s">
        <v>26</v>
      </c>
      <c r="J23" s="13" t="str">
        <f>IF('Rekapitulace stavby'!AN17="","",'Rekapitulace stavby'!AN17)</f>
        <v/>
      </c>
      <c r="L23" s="27"/>
    </row>
    <row r="24" spans="2:12" s="1" customFormat="1" ht="6.9" customHeight="1" x14ac:dyDescent="0.2">
      <c r="B24" s="27"/>
      <c r="I24" s="88"/>
      <c r="L24" s="27"/>
    </row>
    <row r="25" spans="2:12" s="1" customFormat="1" ht="12" customHeight="1" x14ac:dyDescent="0.2">
      <c r="B25" s="27"/>
      <c r="D25" s="22" t="s">
        <v>31</v>
      </c>
      <c r="I25" s="89" t="s">
        <v>25</v>
      </c>
      <c r="J25" s="13" t="str">
        <f>IF('Rekapitulace stavby'!AN19="","",'Rekapitulace stavby'!AN19)</f>
        <v/>
      </c>
      <c r="L25" s="27"/>
    </row>
    <row r="26" spans="2:12" s="1" customFormat="1" ht="18" customHeight="1" x14ac:dyDescent="0.2">
      <c r="B26" s="27"/>
      <c r="E26" s="13" t="str">
        <f>IF('Rekapitulace stavby'!E20="","",'Rekapitulace stavby'!E20)</f>
        <v xml:space="preserve"> </v>
      </c>
      <c r="I26" s="89" t="s">
        <v>26</v>
      </c>
      <c r="J26" s="13" t="str">
        <f>IF('Rekapitulace stavby'!AN20="","",'Rekapitulace stavby'!AN20)</f>
        <v/>
      </c>
      <c r="L26" s="27"/>
    </row>
    <row r="27" spans="2:12" s="1" customFormat="1" ht="6.9" customHeight="1" x14ac:dyDescent="0.2">
      <c r="B27" s="27"/>
      <c r="I27" s="88"/>
      <c r="L27" s="27"/>
    </row>
    <row r="28" spans="2:12" s="1" customFormat="1" ht="12" customHeight="1" x14ac:dyDescent="0.2">
      <c r="B28" s="27"/>
      <c r="D28" s="22" t="s">
        <v>32</v>
      </c>
      <c r="I28" s="88"/>
      <c r="L28" s="27"/>
    </row>
    <row r="29" spans="2:12" s="7" customFormat="1" ht="16.5" customHeight="1" x14ac:dyDescent="0.2">
      <c r="B29" s="90"/>
      <c r="E29" s="196" t="s">
        <v>1</v>
      </c>
      <c r="F29" s="196"/>
      <c r="G29" s="196"/>
      <c r="H29" s="196"/>
      <c r="I29" s="91"/>
      <c r="L29" s="90"/>
    </row>
    <row r="30" spans="2:12" s="1" customFormat="1" ht="6.9" customHeight="1" x14ac:dyDescent="0.2">
      <c r="B30" s="27"/>
      <c r="I30" s="88"/>
      <c r="L30" s="27"/>
    </row>
    <row r="31" spans="2:12" s="1" customFormat="1" ht="6.9" customHeight="1" x14ac:dyDescent="0.2">
      <c r="B31" s="27"/>
      <c r="D31" s="44"/>
      <c r="E31" s="44"/>
      <c r="F31" s="44"/>
      <c r="G31" s="44"/>
      <c r="H31" s="44"/>
      <c r="I31" s="92"/>
      <c r="J31" s="44"/>
      <c r="K31" s="44"/>
      <c r="L31" s="27"/>
    </row>
    <row r="32" spans="2:12" s="1" customFormat="1" ht="25.35" customHeight="1" x14ac:dyDescent="0.2">
      <c r="B32" s="27"/>
      <c r="D32" s="93" t="s">
        <v>33</v>
      </c>
      <c r="I32" s="88"/>
      <c r="J32" s="57">
        <f>ROUND(J89, 2)</f>
        <v>0</v>
      </c>
      <c r="L32" s="27"/>
    </row>
    <row r="33" spans="2:12" s="1" customFormat="1" ht="6.9" customHeight="1" x14ac:dyDescent="0.2">
      <c r="B33" s="27"/>
      <c r="D33" s="44"/>
      <c r="E33" s="44"/>
      <c r="F33" s="44"/>
      <c r="G33" s="44"/>
      <c r="H33" s="44"/>
      <c r="I33" s="92"/>
      <c r="J33" s="44"/>
      <c r="K33" s="44"/>
      <c r="L33" s="27"/>
    </row>
    <row r="34" spans="2:12" s="1" customFormat="1" ht="14.4" customHeight="1" x14ac:dyDescent="0.2">
      <c r="B34" s="27"/>
      <c r="F34" s="30" t="s">
        <v>35</v>
      </c>
      <c r="I34" s="94" t="s">
        <v>34</v>
      </c>
      <c r="J34" s="30" t="s">
        <v>36</v>
      </c>
      <c r="L34" s="27"/>
    </row>
    <row r="35" spans="2:12" s="1" customFormat="1" ht="14.4" customHeight="1" x14ac:dyDescent="0.2">
      <c r="B35" s="27"/>
      <c r="D35" s="22" t="s">
        <v>37</v>
      </c>
      <c r="E35" s="22" t="s">
        <v>38</v>
      </c>
      <c r="F35" s="95">
        <f>ROUND((SUM(BE89:BE112)),  2)</f>
        <v>0</v>
      </c>
      <c r="I35" s="96">
        <v>0.21</v>
      </c>
      <c r="J35" s="95">
        <f>ROUND(((SUM(BE89:BE112))*I35),  2)</f>
        <v>0</v>
      </c>
      <c r="L35" s="27"/>
    </row>
    <row r="36" spans="2:12" s="1" customFormat="1" ht="14.4" customHeight="1" x14ac:dyDescent="0.2">
      <c r="B36" s="27"/>
      <c r="E36" s="22" t="s">
        <v>39</v>
      </c>
      <c r="F36" s="95">
        <f>ROUND((SUM(BF89:BF112)),  2)</f>
        <v>0</v>
      </c>
      <c r="I36" s="96">
        <v>0.15</v>
      </c>
      <c r="J36" s="95">
        <f>ROUND(((SUM(BF89:BF112))*I36),  2)</f>
        <v>0</v>
      </c>
      <c r="L36" s="27"/>
    </row>
    <row r="37" spans="2:12" s="1" customFormat="1" ht="14.4" hidden="1" customHeight="1" x14ac:dyDescent="0.2">
      <c r="B37" s="27"/>
      <c r="E37" s="22" t="s">
        <v>40</v>
      </c>
      <c r="F37" s="95">
        <f>ROUND((SUM(BG89:BG112)),  2)</f>
        <v>0</v>
      </c>
      <c r="I37" s="96">
        <v>0.21</v>
      </c>
      <c r="J37" s="95">
        <f>0</f>
        <v>0</v>
      </c>
      <c r="L37" s="27"/>
    </row>
    <row r="38" spans="2:12" s="1" customFormat="1" ht="14.4" hidden="1" customHeight="1" x14ac:dyDescent="0.2">
      <c r="B38" s="27"/>
      <c r="E38" s="22" t="s">
        <v>41</v>
      </c>
      <c r="F38" s="95">
        <f>ROUND((SUM(BH89:BH112)),  2)</f>
        <v>0</v>
      </c>
      <c r="I38" s="96">
        <v>0.15</v>
      </c>
      <c r="J38" s="95">
        <f>0</f>
        <v>0</v>
      </c>
      <c r="L38" s="27"/>
    </row>
    <row r="39" spans="2:12" s="1" customFormat="1" ht="14.4" hidden="1" customHeight="1" x14ac:dyDescent="0.2">
      <c r="B39" s="27"/>
      <c r="E39" s="22" t="s">
        <v>42</v>
      </c>
      <c r="F39" s="95">
        <f>ROUND((SUM(BI89:BI112)),  2)</f>
        <v>0</v>
      </c>
      <c r="I39" s="96">
        <v>0</v>
      </c>
      <c r="J39" s="95">
        <f>0</f>
        <v>0</v>
      </c>
      <c r="L39" s="27"/>
    </row>
    <row r="40" spans="2:12" s="1" customFormat="1" ht="6.9" customHeight="1" x14ac:dyDescent="0.2">
      <c r="B40" s="27"/>
      <c r="I40" s="88"/>
      <c r="L40" s="27"/>
    </row>
    <row r="41" spans="2:12" s="1" customFormat="1" ht="25.35" customHeight="1" x14ac:dyDescent="0.2">
      <c r="B41" s="27"/>
      <c r="C41" s="97"/>
      <c r="D41" s="98" t="s">
        <v>43</v>
      </c>
      <c r="E41" s="48"/>
      <c r="F41" s="48"/>
      <c r="G41" s="99" t="s">
        <v>44</v>
      </c>
      <c r="H41" s="100" t="s">
        <v>45</v>
      </c>
      <c r="I41" s="101"/>
      <c r="J41" s="102">
        <f>SUM(J32:J39)</f>
        <v>0</v>
      </c>
      <c r="K41" s="103"/>
      <c r="L41" s="27"/>
    </row>
    <row r="42" spans="2:12" s="1" customFormat="1" ht="14.4" customHeight="1" x14ac:dyDescent="0.2">
      <c r="B42" s="36"/>
      <c r="C42" s="37"/>
      <c r="D42" s="37"/>
      <c r="E42" s="37"/>
      <c r="F42" s="37"/>
      <c r="G42" s="37"/>
      <c r="H42" s="37"/>
      <c r="I42" s="104"/>
      <c r="J42" s="37"/>
      <c r="K42" s="37"/>
      <c r="L42" s="27"/>
    </row>
    <row r="46" spans="2:12" s="1" customFormat="1" ht="6.9" hidden="1" customHeight="1" x14ac:dyDescent="0.2">
      <c r="B46" s="38"/>
      <c r="C46" s="39"/>
      <c r="D46" s="39"/>
      <c r="E46" s="39"/>
      <c r="F46" s="39"/>
      <c r="G46" s="39"/>
      <c r="H46" s="39"/>
      <c r="I46" s="105"/>
      <c r="J46" s="39"/>
      <c r="K46" s="39"/>
      <c r="L46" s="27"/>
    </row>
    <row r="47" spans="2:12" s="1" customFormat="1" ht="24.9" hidden="1" customHeight="1" x14ac:dyDescent="0.2">
      <c r="B47" s="27"/>
      <c r="C47" s="17" t="s">
        <v>118</v>
      </c>
      <c r="I47" s="88"/>
      <c r="L47" s="27"/>
    </row>
    <row r="48" spans="2:12" s="1" customFormat="1" ht="6.9" hidden="1" customHeight="1" x14ac:dyDescent="0.2">
      <c r="B48" s="27"/>
      <c r="I48" s="88"/>
      <c r="L48" s="27"/>
    </row>
    <row r="49" spans="2:47" s="1" customFormat="1" ht="12" hidden="1" customHeight="1" x14ac:dyDescent="0.2">
      <c r="B49" s="27"/>
      <c r="C49" s="22" t="s">
        <v>16</v>
      </c>
      <c r="I49" s="88"/>
      <c r="L49" s="27"/>
    </row>
    <row r="50" spans="2:47" s="1" customFormat="1" ht="16.5" hidden="1" customHeight="1" x14ac:dyDescent="0.2">
      <c r="B50" s="27"/>
      <c r="E50" s="213" t="str">
        <f>E7</f>
        <v>Oprava propustků v km 24,666, 25,142, 25,589 a 25,786 na trati Vsetín - Velké Karlovice</v>
      </c>
      <c r="F50" s="214"/>
      <c r="G50" s="214"/>
      <c r="H50" s="214"/>
      <c r="I50" s="88"/>
      <c r="L50" s="27"/>
    </row>
    <row r="51" spans="2:47" ht="12" hidden="1" customHeight="1" x14ac:dyDescent="0.2">
      <c r="B51" s="16"/>
      <c r="C51" s="22" t="s">
        <v>114</v>
      </c>
      <c r="L51" s="16"/>
    </row>
    <row r="52" spans="2:47" s="1" customFormat="1" ht="16.5" hidden="1" customHeight="1" x14ac:dyDescent="0.2">
      <c r="B52" s="27"/>
      <c r="E52" s="213" t="s">
        <v>115</v>
      </c>
      <c r="F52" s="188"/>
      <c r="G52" s="188"/>
      <c r="H52" s="188"/>
      <c r="I52" s="88"/>
      <c r="L52" s="27"/>
    </row>
    <row r="53" spans="2:47" s="1" customFormat="1" ht="12" hidden="1" customHeight="1" x14ac:dyDescent="0.2">
      <c r="B53" s="27"/>
      <c r="C53" s="22" t="s">
        <v>116</v>
      </c>
      <c r="I53" s="88"/>
      <c r="L53" s="27"/>
    </row>
    <row r="54" spans="2:47" s="1" customFormat="1" ht="16.5" hidden="1" customHeight="1" x14ac:dyDescent="0.2">
      <c r="B54" s="27"/>
      <c r="E54" s="189" t="str">
        <f>E11</f>
        <v>SO 01.2 - Železniční svršek - km 24,666</v>
      </c>
      <c r="F54" s="188"/>
      <c r="G54" s="188"/>
      <c r="H54" s="188"/>
      <c r="I54" s="88"/>
      <c r="L54" s="27"/>
    </row>
    <row r="55" spans="2:47" s="1" customFormat="1" ht="6.9" hidden="1" customHeight="1" x14ac:dyDescent="0.2">
      <c r="B55" s="27"/>
      <c r="I55" s="88"/>
      <c r="L55" s="27"/>
    </row>
    <row r="56" spans="2:47" s="1" customFormat="1" ht="12" hidden="1" customHeight="1" x14ac:dyDescent="0.2">
      <c r="B56" s="27"/>
      <c r="C56" s="22" t="s">
        <v>20</v>
      </c>
      <c r="F56" s="13" t="str">
        <f>F14</f>
        <v xml:space="preserve"> </v>
      </c>
      <c r="I56" s="89" t="s">
        <v>22</v>
      </c>
      <c r="J56" s="43" t="str">
        <f>IF(J14="","",J14)</f>
        <v>3. 4. 2019</v>
      </c>
      <c r="L56" s="27"/>
    </row>
    <row r="57" spans="2:47" s="1" customFormat="1" ht="6.9" hidden="1" customHeight="1" x14ac:dyDescent="0.2">
      <c r="B57" s="27"/>
      <c r="I57" s="88"/>
      <c r="L57" s="27"/>
    </row>
    <row r="58" spans="2:47" s="1" customFormat="1" ht="13.65" hidden="1" customHeight="1" x14ac:dyDescent="0.2">
      <c r="B58" s="27"/>
      <c r="C58" s="22" t="s">
        <v>24</v>
      </c>
      <c r="F58" s="13" t="str">
        <f>E17</f>
        <v xml:space="preserve"> </v>
      </c>
      <c r="I58" s="89" t="s">
        <v>29</v>
      </c>
      <c r="J58" s="25" t="str">
        <f>E23</f>
        <v xml:space="preserve"> </v>
      </c>
      <c r="L58" s="27"/>
    </row>
    <row r="59" spans="2:47" s="1" customFormat="1" ht="13.65" hidden="1" customHeight="1" x14ac:dyDescent="0.2">
      <c r="B59" s="27"/>
      <c r="C59" s="22" t="s">
        <v>27</v>
      </c>
      <c r="F59" s="13" t="str">
        <f>IF(E20="","",E20)</f>
        <v>Vyplň údaj</v>
      </c>
      <c r="I59" s="89" t="s">
        <v>31</v>
      </c>
      <c r="J59" s="25" t="str">
        <f>E26</f>
        <v xml:space="preserve"> </v>
      </c>
      <c r="L59" s="27"/>
    </row>
    <row r="60" spans="2:47" s="1" customFormat="1" ht="10.35" hidden="1" customHeight="1" x14ac:dyDescent="0.2">
      <c r="B60" s="27"/>
      <c r="I60" s="88"/>
      <c r="L60" s="27"/>
    </row>
    <row r="61" spans="2:47" s="1" customFormat="1" ht="29.25" hidden="1" customHeight="1" x14ac:dyDescent="0.2">
      <c r="B61" s="27"/>
      <c r="C61" s="106" t="s">
        <v>119</v>
      </c>
      <c r="D61" s="97"/>
      <c r="E61" s="97"/>
      <c r="F61" s="97"/>
      <c r="G61" s="97"/>
      <c r="H61" s="97"/>
      <c r="I61" s="107"/>
      <c r="J61" s="108" t="s">
        <v>120</v>
      </c>
      <c r="K61" s="97"/>
      <c r="L61" s="27"/>
    </row>
    <row r="62" spans="2:47" s="1" customFormat="1" ht="10.35" hidden="1" customHeight="1" x14ac:dyDescent="0.2">
      <c r="B62" s="27"/>
      <c r="I62" s="88"/>
      <c r="L62" s="27"/>
    </row>
    <row r="63" spans="2:47" s="1" customFormat="1" ht="22.8" hidden="1" customHeight="1" x14ac:dyDescent="0.2">
      <c r="B63" s="27"/>
      <c r="C63" s="109" t="s">
        <v>121</v>
      </c>
      <c r="I63" s="88"/>
      <c r="J63" s="57">
        <f>J89</f>
        <v>0</v>
      </c>
      <c r="L63" s="27"/>
      <c r="AU63" s="13" t="s">
        <v>122</v>
      </c>
    </row>
    <row r="64" spans="2:47" s="8" customFormat="1" ht="24.9" hidden="1" customHeight="1" x14ac:dyDescent="0.2">
      <c r="B64" s="110"/>
      <c r="D64" s="111" t="s">
        <v>123</v>
      </c>
      <c r="E64" s="112"/>
      <c r="F64" s="112"/>
      <c r="G64" s="112"/>
      <c r="H64" s="112"/>
      <c r="I64" s="113"/>
      <c r="J64" s="114">
        <f>J90</f>
        <v>0</v>
      </c>
      <c r="L64" s="110"/>
    </row>
    <row r="65" spans="2:12" s="9" customFormat="1" ht="19.95" hidden="1" customHeight="1" x14ac:dyDescent="0.2">
      <c r="B65" s="115"/>
      <c r="D65" s="116" t="s">
        <v>362</v>
      </c>
      <c r="E65" s="117"/>
      <c r="F65" s="117"/>
      <c r="G65" s="117"/>
      <c r="H65" s="117"/>
      <c r="I65" s="118"/>
      <c r="J65" s="119">
        <f>J91</f>
        <v>0</v>
      </c>
      <c r="L65" s="115"/>
    </row>
    <row r="66" spans="2:12" s="9" customFormat="1" ht="19.95" hidden="1" customHeight="1" x14ac:dyDescent="0.2">
      <c r="B66" s="115"/>
      <c r="D66" s="116" t="s">
        <v>129</v>
      </c>
      <c r="E66" s="117"/>
      <c r="F66" s="117"/>
      <c r="G66" s="117"/>
      <c r="H66" s="117"/>
      <c r="I66" s="118"/>
      <c r="J66" s="119">
        <f>J107</f>
        <v>0</v>
      </c>
      <c r="L66" s="115"/>
    </row>
    <row r="67" spans="2:12" s="9" customFormat="1" ht="19.95" hidden="1" customHeight="1" x14ac:dyDescent="0.2">
      <c r="B67" s="115"/>
      <c r="D67" s="116" t="s">
        <v>130</v>
      </c>
      <c r="E67" s="117"/>
      <c r="F67" s="117"/>
      <c r="G67" s="117"/>
      <c r="H67" s="117"/>
      <c r="I67" s="118"/>
      <c r="J67" s="119">
        <f>J111</f>
        <v>0</v>
      </c>
      <c r="L67" s="115"/>
    </row>
    <row r="68" spans="2:12" s="1" customFormat="1" ht="21.75" hidden="1" customHeight="1" x14ac:dyDescent="0.2">
      <c r="B68" s="27"/>
      <c r="I68" s="88"/>
      <c r="L68" s="27"/>
    </row>
    <row r="69" spans="2:12" s="1" customFormat="1" ht="6.9" hidden="1" customHeight="1" x14ac:dyDescent="0.2">
      <c r="B69" s="36"/>
      <c r="C69" s="37"/>
      <c r="D69" s="37"/>
      <c r="E69" s="37"/>
      <c r="F69" s="37"/>
      <c r="G69" s="37"/>
      <c r="H69" s="37"/>
      <c r="I69" s="104"/>
      <c r="J69" s="37"/>
      <c r="K69" s="37"/>
      <c r="L69" s="27"/>
    </row>
    <row r="70" spans="2:12" ht="10.199999999999999" hidden="1" x14ac:dyDescent="0.2"/>
    <row r="71" spans="2:12" ht="10.199999999999999" hidden="1" x14ac:dyDescent="0.2"/>
    <row r="72" spans="2:12" ht="10.199999999999999" hidden="1" x14ac:dyDescent="0.2"/>
    <row r="73" spans="2:12" s="1" customFormat="1" ht="6.9" customHeight="1" x14ac:dyDescent="0.2">
      <c r="B73" s="38"/>
      <c r="C73" s="39"/>
      <c r="D73" s="39"/>
      <c r="E73" s="39"/>
      <c r="F73" s="39"/>
      <c r="G73" s="39"/>
      <c r="H73" s="39"/>
      <c r="I73" s="105"/>
      <c r="J73" s="39"/>
      <c r="K73" s="39"/>
      <c r="L73" s="27"/>
    </row>
    <row r="74" spans="2:12" s="1" customFormat="1" ht="24.9" customHeight="1" x14ac:dyDescent="0.2">
      <c r="B74" s="27"/>
      <c r="C74" s="17" t="s">
        <v>137</v>
      </c>
      <c r="I74" s="88"/>
      <c r="L74" s="27"/>
    </row>
    <row r="75" spans="2:12" s="1" customFormat="1" ht="6.9" customHeight="1" x14ac:dyDescent="0.2">
      <c r="B75" s="27"/>
      <c r="I75" s="88"/>
      <c r="L75" s="27"/>
    </row>
    <row r="76" spans="2:12" s="1" customFormat="1" ht="12" customHeight="1" x14ac:dyDescent="0.2">
      <c r="B76" s="27"/>
      <c r="C76" s="22" t="s">
        <v>16</v>
      </c>
      <c r="I76" s="88"/>
      <c r="L76" s="27"/>
    </row>
    <row r="77" spans="2:12" s="1" customFormat="1" ht="16.5" customHeight="1" x14ac:dyDescent="0.2">
      <c r="B77" s="27"/>
      <c r="E77" s="213" t="str">
        <f>E7</f>
        <v>Oprava propustků v km 24,666, 25,142, 25,589 a 25,786 na trati Vsetín - Velké Karlovice</v>
      </c>
      <c r="F77" s="214"/>
      <c r="G77" s="214"/>
      <c r="H77" s="214"/>
      <c r="I77" s="88"/>
      <c r="L77" s="27"/>
    </row>
    <row r="78" spans="2:12" ht="12" customHeight="1" x14ac:dyDescent="0.2">
      <c r="B78" s="16"/>
      <c r="C78" s="22" t="s">
        <v>114</v>
      </c>
      <c r="L78" s="16"/>
    </row>
    <row r="79" spans="2:12" s="1" customFormat="1" ht="16.5" customHeight="1" x14ac:dyDescent="0.2">
      <c r="B79" s="27"/>
      <c r="E79" s="213" t="s">
        <v>115</v>
      </c>
      <c r="F79" s="188"/>
      <c r="G79" s="188"/>
      <c r="H79" s="188"/>
      <c r="I79" s="88"/>
      <c r="L79" s="27"/>
    </row>
    <row r="80" spans="2:12" s="1" customFormat="1" ht="12" customHeight="1" x14ac:dyDescent="0.2">
      <c r="B80" s="27"/>
      <c r="C80" s="22" t="s">
        <v>116</v>
      </c>
      <c r="I80" s="88"/>
      <c r="L80" s="27"/>
    </row>
    <row r="81" spans="2:65" s="1" customFormat="1" ht="16.5" customHeight="1" x14ac:dyDescent="0.2">
      <c r="B81" s="27"/>
      <c r="E81" s="189" t="str">
        <f>E11</f>
        <v>SO 01.2 - Železniční svršek - km 24,666</v>
      </c>
      <c r="F81" s="188"/>
      <c r="G81" s="188"/>
      <c r="H81" s="188"/>
      <c r="I81" s="88"/>
      <c r="L81" s="27"/>
    </row>
    <row r="82" spans="2:65" s="1" customFormat="1" ht="6.9" customHeight="1" x14ac:dyDescent="0.2">
      <c r="B82" s="27"/>
      <c r="I82" s="88"/>
      <c r="L82" s="27"/>
    </row>
    <row r="83" spans="2:65" s="1" customFormat="1" ht="12" customHeight="1" x14ac:dyDescent="0.2">
      <c r="B83" s="27"/>
      <c r="C83" s="22" t="s">
        <v>20</v>
      </c>
      <c r="F83" s="13" t="str">
        <f>F14</f>
        <v xml:space="preserve"> </v>
      </c>
      <c r="I83" s="89" t="s">
        <v>22</v>
      </c>
      <c r="J83" s="43" t="str">
        <f>IF(J14="","",J14)</f>
        <v>3. 4. 2019</v>
      </c>
      <c r="L83" s="27"/>
    </row>
    <row r="84" spans="2:65" s="1" customFormat="1" ht="6.9" customHeight="1" x14ac:dyDescent="0.2">
      <c r="B84" s="27"/>
      <c r="I84" s="88"/>
      <c r="L84" s="27"/>
    </row>
    <row r="85" spans="2:65" s="1" customFormat="1" ht="13.65" customHeight="1" x14ac:dyDescent="0.2">
      <c r="B85" s="27"/>
      <c r="C85" s="22" t="s">
        <v>24</v>
      </c>
      <c r="F85" s="13" t="str">
        <f>E17</f>
        <v xml:space="preserve"> </v>
      </c>
      <c r="I85" s="89" t="s">
        <v>29</v>
      </c>
      <c r="J85" s="25" t="str">
        <f>E23</f>
        <v xml:space="preserve"> </v>
      </c>
      <c r="L85" s="27"/>
    </row>
    <row r="86" spans="2:65" s="1" customFormat="1" ht="13.65" customHeight="1" x14ac:dyDescent="0.2">
      <c r="B86" s="27"/>
      <c r="C86" s="22" t="s">
        <v>27</v>
      </c>
      <c r="F86" s="13" t="str">
        <f>IF(E20="","",E20)</f>
        <v>Vyplň údaj</v>
      </c>
      <c r="I86" s="89" t="s">
        <v>31</v>
      </c>
      <c r="J86" s="25" t="str">
        <f>E26</f>
        <v xml:space="preserve"> </v>
      </c>
      <c r="L86" s="27"/>
    </row>
    <row r="87" spans="2:65" s="1" customFormat="1" ht="10.35" customHeight="1" x14ac:dyDescent="0.2">
      <c r="B87" s="27"/>
      <c r="I87" s="88"/>
      <c r="L87" s="27"/>
    </row>
    <row r="88" spans="2:65" s="10" customFormat="1" ht="29.25" customHeight="1" x14ac:dyDescent="0.2">
      <c r="B88" s="120"/>
      <c r="C88" s="121" t="s">
        <v>138</v>
      </c>
      <c r="D88" s="122" t="s">
        <v>52</v>
      </c>
      <c r="E88" s="122" t="s">
        <v>48</v>
      </c>
      <c r="F88" s="122" t="s">
        <v>49</v>
      </c>
      <c r="G88" s="122" t="s">
        <v>139</v>
      </c>
      <c r="H88" s="122" t="s">
        <v>140</v>
      </c>
      <c r="I88" s="123" t="s">
        <v>141</v>
      </c>
      <c r="J88" s="124" t="s">
        <v>120</v>
      </c>
      <c r="K88" s="125" t="s">
        <v>142</v>
      </c>
      <c r="L88" s="120"/>
      <c r="M88" s="50" t="s">
        <v>1</v>
      </c>
      <c r="N88" s="51" t="s">
        <v>37</v>
      </c>
      <c r="O88" s="51" t="s">
        <v>143</v>
      </c>
      <c r="P88" s="51" t="s">
        <v>144</v>
      </c>
      <c r="Q88" s="51" t="s">
        <v>145</v>
      </c>
      <c r="R88" s="51" t="s">
        <v>146</v>
      </c>
      <c r="S88" s="51" t="s">
        <v>147</v>
      </c>
      <c r="T88" s="52" t="s">
        <v>148</v>
      </c>
    </row>
    <row r="89" spans="2:65" s="1" customFormat="1" ht="22.8" customHeight="1" x14ac:dyDescent="0.3">
      <c r="B89" s="27"/>
      <c r="C89" s="55" t="s">
        <v>149</v>
      </c>
      <c r="I89" s="88"/>
      <c r="J89" s="126">
        <f>BK89</f>
        <v>0</v>
      </c>
      <c r="L89" s="27"/>
      <c r="M89" s="53"/>
      <c r="N89" s="44"/>
      <c r="O89" s="44"/>
      <c r="P89" s="127">
        <f>P90</f>
        <v>0</v>
      </c>
      <c r="Q89" s="44"/>
      <c r="R89" s="127">
        <f>R90</f>
        <v>135.458</v>
      </c>
      <c r="S89" s="44"/>
      <c r="T89" s="128">
        <f>T90</f>
        <v>0</v>
      </c>
      <c r="AT89" s="13" t="s">
        <v>66</v>
      </c>
      <c r="AU89" s="13" t="s">
        <v>122</v>
      </c>
      <c r="BK89" s="129">
        <f>BK90</f>
        <v>0</v>
      </c>
    </row>
    <row r="90" spans="2:65" s="11" customFormat="1" ht="25.95" customHeight="1" x14ac:dyDescent="0.25">
      <c r="B90" s="130"/>
      <c r="D90" s="131" t="s">
        <v>66</v>
      </c>
      <c r="E90" s="132" t="s">
        <v>150</v>
      </c>
      <c r="F90" s="132" t="s">
        <v>151</v>
      </c>
      <c r="I90" s="133"/>
      <c r="J90" s="134">
        <f>BK90</f>
        <v>0</v>
      </c>
      <c r="L90" s="130"/>
      <c r="M90" s="135"/>
      <c r="N90" s="136"/>
      <c r="O90" s="136"/>
      <c r="P90" s="137">
        <f>P91+P107+P111</f>
        <v>0</v>
      </c>
      <c r="Q90" s="136"/>
      <c r="R90" s="137">
        <f>R91+R107+R111</f>
        <v>135.458</v>
      </c>
      <c r="S90" s="136"/>
      <c r="T90" s="138">
        <f>T91+T107+T111</f>
        <v>0</v>
      </c>
      <c r="AR90" s="131" t="s">
        <v>74</v>
      </c>
      <c r="AT90" s="139" t="s">
        <v>66</v>
      </c>
      <c r="AU90" s="139" t="s">
        <v>67</v>
      </c>
      <c r="AY90" s="131" t="s">
        <v>152</v>
      </c>
      <c r="BK90" s="140">
        <f>BK91+BK107+BK111</f>
        <v>0</v>
      </c>
    </row>
    <row r="91" spans="2:65" s="11" customFormat="1" ht="22.8" customHeight="1" x14ac:dyDescent="0.25">
      <c r="B91" s="130"/>
      <c r="D91" s="131" t="s">
        <v>66</v>
      </c>
      <c r="E91" s="141" t="s">
        <v>170</v>
      </c>
      <c r="F91" s="141" t="s">
        <v>363</v>
      </c>
      <c r="I91" s="133"/>
      <c r="J91" s="142">
        <f>BK91</f>
        <v>0</v>
      </c>
      <c r="L91" s="130"/>
      <c r="M91" s="135"/>
      <c r="N91" s="136"/>
      <c r="O91" s="136"/>
      <c r="P91" s="137">
        <f>SUM(P92:P106)</f>
        <v>0</v>
      </c>
      <c r="Q91" s="136"/>
      <c r="R91" s="137">
        <f>SUM(R92:R106)</f>
        <v>135.458</v>
      </c>
      <c r="S91" s="136"/>
      <c r="T91" s="138">
        <f>SUM(T92:T106)</f>
        <v>0</v>
      </c>
      <c r="AR91" s="131" t="s">
        <v>74</v>
      </c>
      <c r="AT91" s="139" t="s">
        <v>66</v>
      </c>
      <c r="AU91" s="139" t="s">
        <v>74</v>
      </c>
      <c r="AY91" s="131" t="s">
        <v>152</v>
      </c>
      <c r="BK91" s="140">
        <f>SUM(BK92:BK106)</f>
        <v>0</v>
      </c>
    </row>
    <row r="92" spans="2:65" s="1" customFormat="1" ht="16.5" customHeight="1" x14ac:dyDescent="0.2">
      <c r="B92" s="143"/>
      <c r="C92" s="144" t="s">
        <v>74</v>
      </c>
      <c r="D92" s="144" t="s">
        <v>154</v>
      </c>
      <c r="E92" s="145" t="s">
        <v>364</v>
      </c>
      <c r="F92" s="146" t="s">
        <v>365</v>
      </c>
      <c r="G92" s="147" t="s">
        <v>165</v>
      </c>
      <c r="H92" s="148">
        <v>28.504000000000001</v>
      </c>
      <c r="I92" s="149"/>
      <c r="J92" s="150">
        <f t="shared" ref="J92:J106" si="0">ROUND(I92*H92,2)</f>
        <v>0</v>
      </c>
      <c r="K92" s="146" t="s">
        <v>1</v>
      </c>
      <c r="L92" s="27"/>
      <c r="M92" s="151" t="s">
        <v>1</v>
      </c>
      <c r="N92" s="152" t="s">
        <v>38</v>
      </c>
      <c r="O92" s="46"/>
      <c r="P92" s="153">
        <f t="shared" ref="P92:P106" si="1">O92*H92</f>
        <v>0</v>
      </c>
      <c r="Q92" s="153">
        <v>0</v>
      </c>
      <c r="R92" s="153">
        <f t="shared" ref="R92:R106" si="2">Q92*H92</f>
        <v>0</v>
      </c>
      <c r="S92" s="153">
        <v>0</v>
      </c>
      <c r="T92" s="154">
        <f t="shared" ref="T92:T106" si="3">S92*H92</f>
        <v>0</v>
      </c>
      <c r="AR92" s="13" t="s">
        <v>158</v>
      </c>
      <c r="AT92" s="13" t="s">
        <v>154</v>
      </c>
      <c r="AU92" s="13" t="s">
        <v>76</v>
      </c>
      <c r="AY92" s="13" t="s">
        <v>152</v>
      </c>
      <c r="BE92" s="155">
        <f t="shared" ref="BE92:BE106" si="4">IF(N92="základní",J92,0)</f>
        <v>0</v>
      </c>
      <c r="BF92" s="155">
        <f t="shared" ref="BF92:BF106" si="5">IF(N92="snížená",J92,0)</f>
        <v>0</v>
      </c>
      <c r="BG92" s="155">
        <f t="shared" ref="BG92:BG106" si="6">IF(N92="zákl. přenesená",J92,0)</f>
        <v>0</v>
      </c>
      <c r="BH92" s="155">
        <f t="shared" ref="BH92:BH106" si="7">IF(N92="sníž. přenesená",J92,0)</f>
        <v>0</v>
      </c>
      <c r="BI92" s="155">
        <f t="shared" ref="BI92:BI106" si="8">IF(N92="nulová",J92,0)</f>
        <v>0</v>
      </c>
      <c r="BJ92" s="13" t="s">
        <v>74</v>
      </c>
      <c r="BK92" s="155">
        <f t="shared" ref="BK92:BK106" si="9">ROUND(I92*H92,2)</f>
        <v>0</v>
      </c>
      <c r="BL92" s="13" t="s">
        <v>158</v>
      </c>
      <c r="BM92" s="13" t="s">
        <v>76</v>
      </c>
    </row>
    <row r="93" spans="2:65" s="1" customFormat="1" ht="16.5" customHeight="1" x14ac:dyDescent="0.2">
      <c r="B93" s="143"/>
      <c r="C93" s="156" t="s">
        <v>76</v>
      </c>
      <c r="D93" s="156" t="s">
        <v>213</v>
      </c>
      <c r="E93" s="157" t="s">
        <v>366</v>
      </c>
      <c r="F93" s="158" t="s">
        <v>367</v>
      </c>
      <c r="G93" s="159" t="s">
        <v>201</v>
      </c>
      <c r="H93" s="160">
        <v>135.458</v>
      </c>
      <c r="I93" s="161"/>
      <c r="J93" s="162">
        <f t="shared" si="0"/>
        <v>0</v>
      </c>
      <c r="K93" s="158" t="s">
        <v>1</v>
      </c>
      <c r="L93" s="163"/>
      <c r="M93" s="164" t="s">
        <v>1</v>
      </c>
      <c r="N93" s="165" t="s">
        <v>38</v>
      </c>
      <c r="O93" s="46"/>
      <c r="P93" s="153">
        <f t="shared" si="1"/>
        <v>0</v>
      </c>
      <c r="Q93" s="153">
        <v>1</v>
      </c>
      <c r="R93" s="153">
        <f t="shared" si="2"/>
        <v>135.458</v>
      </c>
      <c r="S93" s="153">
        <v>0</v>
      </c>
      <c r="T93" s="154">
        <f t="shared" si="3"/>
        <v>0</v>
      </c>
      <c r="AR93" s="13" t="s">
        <v>169</v>
      </c>
      <c r="AT93" s="13" t="s">
        <v>213</v>
      </c>
      <c r="AU93" s="13" t="s">
        <v>76</v>
      </c>
      <c r="AY93" s="13" t="s">
        <v>152</v>
      </c>
      <c r="BE93" s="155">
        <f t="shared" si="4"/>
        <v>0</v>
      </c>
      <c r="BF93" s="155">
        <f t="shared" si="5"/>
        <v>0</v>
      </c>
      <c r="BG93" s="155">
        <f t="shared" si="6"/>
        <v>0</v>
      </c>
      <c r="BH93" s="155">
        <f t="shared" si="7"/>
        <v>0</v>
      </c>
      <c r="BI93" s="155">
        <f t="shared" si="8"/>
        <v>0</v>
      </c>
      <c r="BJ93" s="13" t="s">
        <v>74</v>
      </c>
      <c r="BK93" s="155">
        <f t="shared" si="9"/>
        <v>0</v>
      </c>
      <c r="BL93" s="13" t="s">
        <v>158</v>
      </c>
      <c r="BM93" s="13" t="s">
        <v>158</v>
      </c>
    </row>
    <row r="94" spans="2:65" s="1" customFormat="1" ht="16.5" customHeight="1" x14ac:dyDescent="0.2">
      <c r="B94" s="143"/>
      <c r="C94" s="144" t="s">
        <v>162</v>
      </c>
      <c r="D94" s="144" t="s">
        <v>154</v>
      </c>
      <c r="E94" s="145" t="s">
        <v>368</v>
      </c>
      <c r="F94" s="146" t="s">
        <v>369</v>
      </c>
      <c r="G94" s="147" t="s">
        <v>165</v>
      </c>
      <c r="H94" s="148">
        <v>36</v>
      </c>
      <c r="I94" s="149"/>
      <c r="J94" s="150">
        <f t="shared" si="0"/>
        <v>0</v>
      </c>
      <c r="K94" s="146" t="s">
        <v>1</v>
      </c>
      <c r="L94" s="27"/>
      <c r="M94" s="151" t="s">
        <v>1</v>
      </c>
      <c r="N94" s="152" t="s">
        <v>38</v>
      </c>
      <c r="O94" s="46"/>
      <c r="P94" s="153">
        <f t="shared" si="1"/>
        <v>0</v>
      </c>
      <c r="Q94" s="153">
        <v>0</v>
      </c>
      <c r="R94" s="153">
        <f t="shared" si="2"/>
        <v>0</v>
      </c>
      <c r="S94" s="153">
        <v>0</v>
      </c>
      <c r="T94" s="154">
        <f t="shared" si="3"/>
        <v>0</v>
      </c>
      <c r="AR94" s="13" t="s">
        <v>158</v>
      </c>
      <c r="AT94" s="13" t="s">
        <v>154</v>
      </c>
      <c r="AU94" s="13" t="s">
        <v>76</v>
      </c>
      <c r="AY94" s="13" t="s">
        <v>152</v>
      </c>
      <c r="BE94" s="155">
        <f t="shared" si="4"/>
        <v>0</v>
      </c>
      <c r="BF94" s="155">
        <f t="shared" si="5"/>
        <v>0</v>
      </c>
      <c r="BG94" s="155">
        <f t="shared" si="6"/>
        <v>0</v>
      </c>
      <c r="BH94" s="155">
        <f t="shared" si="7"/>
        <v>0</v>
      </c>
      <c r="BI94" s="155">
        <f t="shared" si="8"/>
        <v>0</v>
      </c>
      <c r="BJ94" s="13" t="s">
        <v>74</v>
      </c>
      <c r="BK94" s="155">
        <f t="shared" si="9"/>
        <v>0</v>
      </c>
      <c r="BL94" s="13" t="s">
        <v>158</v>
      </c>
      <c r="BM94" s="13" t="s">
        <v>166</v>
      </c>
    </row>
    <row r="95" spans="2:65" s="1" customFormat="1" ht="16.5" customHeight="1" x14ac:dyDescent="0.2">
      <c r="B95" s="143"/>
      <c r="C95" s="144" t="s">
        <v>158</v>
      </c>
      <c r="D95" s="144" t="s">
        <v>154</v>
      </c>
      <c r="E95" s="145" t="s">
        <v>370</v>
      </c>
      <c r="F95" s="146" t="s">
        <v>371</v>
      </c>
      <c r="G95" s="147" t="s">
        <v>372</v>
      </c>
      <c r="H95" s="148">
        <v>1.4E-2</v>
      </c>
      <c r="I95" s="149"/>
      <c r="J95" s="150">
        <f t="shared" si="0"/>
        <v>0</v>
      </c>
      <c r="K95" s="146" t="s">
        <v>1</v>
      </c>
      <c r="L95" s="27"/>
      <c r="M95" s="151" t="s">
        <v>1</v>
      </c>
      <c r="N95" s="152" t="s">
        <v>38</v>
      </c>
      <c r="O95" s="46"/>
      <c r="P95" s="153">
        <f t="shared" si="1"/>
        <v>0</v>
      </c>
      <c r="Q95" s="153">
        <v>0</v>
      </c>
      <c r="R95" s="153">
        <f t="shared" si="2"/>
        <v>0</v>
      </c>
      <c r="S95" s="153">
        <v>0</v>
      </c>
      <c r="T95" s="154">
        <f t="shared" si="3"/>
        <v>0</v>
      </c>
      <c r="AR95" s="13" t="s">
        <v>158</v>
      </c>
      <c r="AT95" s="13" t="s">
        <v>154</v>
      </c>
      <c r="AU95" s="13" t="s">
        <v>76</v>
      </c>
      <c r="AY95" s="13" t="s">
        <v>152</v>
      </c>
      <c r="BE95" s="155">
        <f t="shared" si="4"/>
        <v>0</v>
      </c>
      <c r="BF95" s="155">
        <f t="shared" si="5"/>
        <v>0</v>
      </c>
      <c r="BG95" s="155">
        <f t="shared" si="6"/>
        <v>0</v>
      </c>
      <c r="BH95" s="155">
        <f t="shared" si="7"/>
        <v>0</v>
      </c>
      <c r="BI95" s="155">
        <f t="shared" si="8"/>
        <v>0</v>
      </c>
      <c r="BJ95" s="13" t="s">
        <v>74</v>
      </c>
      <c r="BK95" s="155">
        <f t="shared" si="9"/>
        <v>0</v>
      </c>
      <c r="BL95" s="13" t="s">
        <v>158</v>
      </c>
      <c r="BM95" s="13" t="s">
        <v>169</v>
      </c>
    </row>
    <row r="96" spans="2:65" s="1" customFormat="1" ht="16.5" customHeight="1" x14ac:dyDescent="0.2">
      <c r="B96" s="143"/>
      <c r="C96" s="144" t="s">
        <v>170</v>
      </c>
      <c r="D96" s="144" t="s">
        <v>154</v>
      </c>
      <c r="E96" s="145" t="s">
        <v>373</v>
      </c>
      <c r="F96" s="146" t="s">
        <v>374</v>
      </c>
      <c r="G96" s="147" t="s">
        <v>372</v>
      </c>
      <c r="H96" s="148">
        <v>1.4E-2</v>
      </c>
      <c r="I96" s="149"/>
      <c r="J96" s="150">
        <f t="shared" si="0"/>
        <v>0</v>
      </c>
      <c r="K96" s="146" t="s">
        <v>375</v>
      </c>
      <c r="L96" s="27"/>
      <c r="M96" s="151" t="s">
        <v>1</v>
      </c>
      <c r="N96" s="152" t="s">
        <v>38</v>
      </c>
      <c r="O96" s="46"/>
      <c r="P96" s="153">
        <f t="shared" si="1"/>
        <v>0</v>
      </c>
      <c r="Q96" s="153">
        <v>0</v>
      </c>
      <c r="R96" s="153">
        <f t="shared" si="2"/>
        <v>0</v>
      </c>
      <c r="S96" s="153">
        <v>0</v>
      </c>
      <c r="T96" s="154">
        <f t="shared" si="3"/>
        <v>0</v>
      </c>
      <c r="AR96" s="13" t="s">
        <v>158</v>
      </c>
      <c r="AT96" s="13" t="s">
        <v>154</v>
      </c>
      <c r="AU96" s="13" t="s">
        <v>76</v>
      </c>
      <c r="AY96" s="13" t="s">
        <v>152</v>
      </c>
      <c r="BE96" s="155">
        <f t="shared" si="4"/>
        <v>0</v>
      </c>
      <c r="BF96" s="155">
        <f t="shared" si="5"/>
        <v>0</v>
      </c>
      <c r="BG96" s="155">
        <f t="shared" si="6"/>
        <v>0</v>
      </c>
      <c r="BH96" s="155">
        <f t="shared" si="7"/>
        <v>0</v>
      </c>
      <c r="BI96" s="155">
        <f t="shared" si="8"/>
        <v>0</v>
      </c>
      <c r="BJ96" s="13" t="s">
        <v>74</v>
      </c>
      <c r="BK96" s="155">
        <f t="shared" si="9"/>
        <v>0</v>
      </c>
      <c r="BL96" s="13" t="s">
        <v>158</v>
      </c>
      <c r="BM96" s="13" t="s">
        <v>376</v>
      </c>
    </row>
    <row r="97" spans="2:65" s="1" customFormat="1" ht="16.5" customHeight="1" x14ac:dyDescent="0.2">
      <c r="B97" s="143"/>
      <c r="C97" s="144" t="s">
        <v>166</v>
      </c>
      <c r="D97" s="144" t="s">
        <v>154</v>
      </c>
      <c r="E97" s="145" t="s">
        <v>377</v>
      </c>
      <c r="F97" s="146" t="s">
        <v>378</v>
      </c>
      <c r="G97" s="147" t="s">
        <v>250</v>
      </c>
      <c r="H97" s="148">
        <v>4</v>
      </c>
      <c r="I97" s="149"/>
      <c r="J97" s="150">
        <f t="shared" si="0"/>
        <v>0</v>
      </c>
      <c r="K97" s="146" t="s">
        <v>1</v>
      </c>
      <c r="L97" s="27"/>
      <c r="M97" s="151" t="s">
        <v>1</v>
      </c>
      <c r="N97" s="152" t="s">
        <v>38</v>
      </c>
      <c r="O97" s="46"/>
      <c r="P97" s="153">
        <f t="shared" si="1"/>
        <v>0</v>
      </c>
      <c r="Q97" s="153">
        <v>0</v>
      </c>
      <c r="R97" s="153">
        <f t="shared" si="2"/>
        <v>0</v>
      </c>
      <c r="S97" s="153">
        <v>0</v>
      </c>
      <c r="T97" s="154">
        <f t="shared" si="3"/>
        <v>0</v>
      </c>
      <c r="AR97" s="13" t="s">
        <v>158</v>
      </c>
      <c r="AT97" s="13" t="s">
        <v>154</v>
      </c>
      <c r="AU97" s="13" t="s">
        <v>76</v>
      </c>
      <c r="AY97" s="13" t="s">
        <v>152</v>
      </c>
      <c r="BE97" s="155">
        <f t="shared" si="4"/>
        <v>0</v>
      </c>
      <c r="BF97" s="155">
        <f t="shared" si="5"/>
        <v>0</v>
      </c>
      <c r="BG97" s="155">
        <f t="shared" si="6"/>
        <v>0</v>
      </c>
      <c r="BH97" s="155">
        <f t="shared" si="7"/>
        <v>0</v>
      </c>
      <c r="BI97" s="155">
        <f t="shared" si="8"/>
        <v>0</v>
      </c>
      <c r="BJ97" s="13" t="s">
        <v>74</v>
      </c>
      <c r="BK97" s="155">
        <f t="shared" si="9"/>
        <v>0</v>
      </c>
      <c r="BL97" s="13" t="s">
        <v>158</v>
      </c>
      <c r="BM97" s="13" t="s">
        <v>176</v>
      </c>
    </row>
    <row r="98" spans="2:65" s="1" customFormat="1" ht="16.5" customHeight="1" x14ac:dyDescent="0.2">
      <c r="B98" s="143"/>
      <c r="C98" s="144" t="s">
        <v>177</v>
      </c>
      <c r="D98" s="144" t="s">
        <v>154</v>
      </c>
      <c r="E98" s="145" t="s">
        <v>379</v>
      </c>
      <c r="F98" s="146" t="s">
        <v>380</v>
      </c>
      <c r="G98" s="147" t="s">
        <v>372</v>
      </c>
      <c r="H98" s="148">
        <v>0.24</v>
      </c>
      <c r="I98" s="149"/>
      <c r="J98" s="150">
        <f t="shared" si="0"/>
        <v>0</v>
      </c>
      <c r="K98" s="146" t="s">
        <v>1</v>
      </c>
      <c r="L98" s="27"/>
      <c r="M98" s="151" t="s">
        <v>1</v>
      </c>
      <c r="N98" s="152" t="s">
        <v>38</v>
      </c>
      <c r="O98" s="46"/>
      <c r="P98" s="153">
        <f t="shared" si="1"/>
        <v>0</v>
      </c>
      <c r="Q98" s="153">
        <v>0</v>
      </c>
      <c r="R98" s="153">
        <f t="shared" si="2"/>
        <v>0</v>
      </c>
      <c r="S98" s="153">
        <v>0</v>
      </c>
      <c r="T98" s="154">
        <f t="shared" si="3"/>
        <v>0</v>
      </c>
      <c r="AR98" s="13" t="s">
        <v>158</v>
      </c>
      <c r="AT98" s="13" t="s">
        <v>154</v>
      </c>
      <c r="AU98" s="13" t="s">
        <v>76</v>
      </c>
      <c r="AY98" s="13" t="s">
        <v>152</v>
      </c>
      <c r="BE98" s="155">
        <f t="shared" si="4"/>
        <v>0</v>
      </c>
      <c r="BF98" s="155">
        <f t="shared" si="5"/>
        <v>0</v>
      </c>
      <c r="BG98" s="155">
        <f t="shared" si="6"/>
        <v>0</v>
      </c>
      <c r="BH98" s="155">
        <f t="shared" si="7"/>
        <v>0</v>
      </c>
      <c r="BI98" s="155">
        <f t="shared" si="8"/>
        <v>0</v>
      </c>
      <c r="BJ98" s="13" t="s">
        <v>74</v>
      </c>
      <c r="BK98" s="155">
        <f t="shared" si="9"/>
        <v>0</v>
      </c>
      <c r="BL98" s="13" t="s">
        <v>158</v>
      </c>
      <c r="BM98" s="13" t="s">
        <v>180</v>
      </c>
    </row>
    <row r="99" spans="2:65" s="1" customFormat="1" ht="16.5" customHeight="1" x14ac:dyDescent="0.2">
      <c r="B99" s="143"/>
      <c r="C99" s="216" t="s">
        <v>169</v>
      </c>
      <c r="D99" s="216" t="s">
        <v>154</v>
      </c>
      <c r="E99" s="217" t="s">
        <v>381</v>
      </c>
      <c r="F99" s="218" t="s">
        <v>382</v>
      </c>
      <c r="G99" s="219" t="s">
        <v>383</v>
      </c>
      <c r="H99" s="220">
        <v>4</v>
      </c>
      <c r="I99" s="221"/>
      <c r="J99" s="222">
        <f t="shared" si="0"/>
        <v>0</v>
      </c>
      <c r="K99" s="146" t="s">
        <v>1</v>
      </c>
      <c r="L99" s="27"/>
      <c r="M99" s="151" t="s">
        <v>1</v>
      </c>
      <c r="N99" s="152" t="s">
        <v>38</v>
      </c>
      <c r="O99" s="46"/>
      <c r="P99" s="153">
        <f t="shared" si="1"/>
        <v>0</v>
      </c>
      <c r="Q99" s="153">
        <v>0</v>
      </c>
      <c r="R99" s="153">
        <f t="shared" si="2"/>
        <v>0</v>
      </c>
      <c r="S99" s="153">
        <v>0</v>
      </c>
      <c r="T99" s="154">
        <f t="shared" si="3"/>
        <v>0</v>
      </c>
      <c r="AR99" s="13" t="s">
        <v>158</v>
      </c>
      <c r="AT99" s="13" t="s">
        <v>154</v>
      </c>
      <c r="AU99" s="13" t="s">
        <v>76</v>
      </c>
      <c r="AY99" s="13" t="s">
        <v>152</v>
      </c>
      <c r="BE99" s="155">
        <f t="shared" si="4"/>
        <v>0</v>
      </c>
      <c r="BF99" s="155">
        <f t="shared" si="5"/>
        <v>0</v>
      </c>
      <c r="BG99" s="155">
        <f t="shared" si="6"/>
        <v>0</v>
      </c>
      <c r="BH99" s="155">
        <f t="shared" si="7"/>
        <v>0</v>
      </c>
      <c r="BI99" s="155">
        <f t="shared" si="8"/>
        <v>0</v>
      </c>
      <c r="BJ99" s="13" t="s">
        <v>74</v>
      </c>
      <c r="BK99" s="155">
        <f t="shared" si="9"/>
        <v>0</v>
      </c>
      <c r="BL99" s="13" t="s">
        <v>158</v>
      </c>
      <c r="BM99" s="13" t="s">
        <v>183</v>
      </c>
    </row>
    <row r="100" spans="2:65" s="1" customFormat="1" ht="16.5" customHeight="1" x14ac:dyDescent="0.2">
      <c r="B100" s="143"/>
      <c r="C100" s="216" t="s">
        <v>184</v>
      </c>
      <c r="D100" s="216" t="s">
        <v>154</v>
      </c>
      <c r="E100" s="217" t="s">
        <v>384</v>
      </c>
      <c r="F100" s="218" t="s">
        <v>385</v>
      </c>
      <c r="G100" s="219" t="s">
        <v>383</v>
      </c>
      <c r="H100" s="220">
        <v>4</v>
      </c>
      <c r="I100" s="221"/>
      <c r="J100" s="222">
        <f t="shared" si="0"/>
        <v>0</v>
      </c>
      <c r="K100" s="146" t="s">
        <v>1</v>
      </c>
      <c r="L100" s="27"/>
      <c r="M100" s="151" t="s">
        <v>1</v>
      </c>
      <c r="N100" s="152" t="s">
        <v>38</v>
      </c>
      <c r="O100" s="46"/>
      <c r="P100" s="153">
        <f t="shared" si="1"/>
        <v>0</v>
      </c>
      <c r="Q100" s="153">
        <v>0</v>
      </c>
      <c r="R100" s="153">
        <f t="shared" si="2"/>
        <v>0</v>
      </c>
      <c r="S100" s="153">
        <v>0</v>
      </c>
      <c r="T100" s="154">
        <f t="shared" si="3"/>
        <v>0</v>
      </c>
      <c r="AR100" s="13" t="s">
        <v>158</v>
      </c>
      <c r="AT100" s="13" t="s">
        <v>154</v>
      </c>
      <c r="AU100" s="13" t="s">
        <v>76</v>
      </c>
      <c r="AY100" s="13" t="s">
        <v>152</v>
      </c>
      <c r="BE100" s="155">
        <f t="shared" si="4"/>
        <v>0</v>
      </c>
      <c r="BF100" s="155">
        <f t="shared" si="5"/>
        <v>0</v>
      </c>
      <c r="BG100" s="155">
        <f t="shared" si="6"/>
        <v>0</v>
      </c>
      <c r="BH100" s="155">
        <f t="shared" si="7"/>
        <v>0</v>
      </c>
      <c r="BI100" s="155">
        <f t="shared" si="8"/>
        <v>0</v>
      </c>
      <c r="BJ100" s="13" t="s">
        <v>74</v>
      </c>
      <c r="BK100" s="155">
        <f t="shared" si="9"/>
        <v>0</v>
      </c>
      <c r="BL100" s="13" t="s">
        <v>158</v>
      </c>
      <c r="BM100" s="13" t="s">
        <v>187</v>
      </c>
    </row>
    <row r="101" spans="2:65" s="1" customFormat="1" ht="16.5" customHeight="1" x14ac:dyDescent="0.2">
      <c r="B101" s="143"/>
      <c r="C101" s="144" t="s">
        <v>173</v>
      </c>
      <c r="D101" s="144" t="s">
        <v>154</v>
      </c>
      <c r="E101" s="145" t="s">
        <v>386</v>
      </c>
      <c r="F101" s="146" t="s">
        <v>387</v>
      </c>
      <c r="G101" s="147" t="s">
        <v>256</v>
      </c>
      <c r="H101" s="148">
        <v>80</v>
      </c>
      <c r="I101" s="149"/>
      <c r="J101" s="150">
        <f t="shared" si="0"/>
        <v>0</v>
      </c>
      <c r="K101" s="146" t="s">
        <v>1</v>
      </c>
      <c r="L101" s="27"/>
      <c r="M101" s="151" t="s">
        <v>1</v>
      </c>
      <c r="N101" s="152" t="s">
        <v>38</v>
      </c>
      <c r="O101" s="46"/>
      <c r="P101" s="153">
        <f t="shared" si="1"/>
        <v>0</v>
      </c>
      <c r="Q101" s="153">
        <v>0</v>
      </c>
      <c r="R101" s="153">
        <f t="shared" si="2"/>
        <v>0</v>
      </c>
      <c r="S101" s="153">
        <v>0</v>
      </c>
      <c r="T101" s="154">
        <f t="shared" si="3"/>
        <v>0</v>
      </c>
      <c r="AR101" s="13" t="s">
        <v>158</v>
      </c>
      <c r="AT101" s="13" t="s">
        <v>154</v>
      </c>
      <c r="AU101" s="13" t="s">
        <v>76</v>
      </c>
      <c r="AY101" s="13" t="s">
        <v>152</v>
      </c>
      <c r="BE101" s="155">
        <f t="shared" si="4"/>
        <v>0</v>
      </c>
      <c r="BF101" s="155">
        <f t="shared" si="5"/>
        <v>0</v>
      </c>
      <c r="BG101" s="155">
        <f t="shared" si="6"/>
        <v>0</v>
      </c>
      <c r="BH101" s="155">
        <f t="shared" si="7"/>
        <v>0</v>
      </c>
      <c r="BI101" s="155">
        <f t="shared" si="8"/>
        <v>0</v>
      </c>
      <c r="BJ101" s="13" t="s">
        <v>74</v>
      </c>
      <c r="BK101" s="155">
        <f t="shared" si="9"/>
        <v>0</v>
      </c>
      <c r="BL101" s="13" t="s">
        <v>158</v>
      </c>
      <c r="BM101" s="13" t="s">
        <v>190</v>
      </c>
    </row>
    <row r="102" spans="2:65" s="1" customFormat="1" ht="16.5" customHeight="1" x14ac:dyDescent="0.2">
      <c r="B102" s="143"/>
      <c r="C102" s="144" t="s">
        <v>191</v>
      </c>
      <c r="D102" s="144" t="s">
        <v>154</v>
      </c>
      <c r="E102" s="145" t="s">
        <v>388</v>
      </c>
      <c r="F102" s="146" t="s">
        <v>389</v>
      </c>
      <c r="G102" s="147" t="s">
        <v>256</v>
      </c>
      <c r="H102" s="148">
        <v>80</v>
      </c>
      <c r="I102" s="149"/>
      <c r="J102" s="150">
        <f t="shared" si="0"/>
        <v>0</v>
      </c>
      <c r="K102" s="146" t="s">
        <v>1</v>
      </c>
      <c r="L102" s="27"/>
      <c r="M102" s="151" t="s">
        <v>1</v>
      </c>
      <c r="N102" s="152" t="s">
        <v>38</v>
      </c>
      <c r="O102" s="46"/>
      <c r="P102" s="153">
        <f t="shared" si="1"/>
        <v>0</v>
      </c>
      <c r="Q102" s="153">
        <v>0</v>
      </c>
      <c r="R102" s="153">
        <f t="shared" si="2"/>
        <v>0</v>
      </c>
      <c r="S102" s="153">
        <v>0</v>
      </c>
      <c r="T102" s="154">
        <f t="shared" si="3"/>
        <v>0</v>
      </c>
      <c r="AR102" s="13" t="s">
        <v>158</v>
      </c>
      <c r="AT102" s="13" t="s">
        <v>154</v>
      </c>
      <c r="AU102" s="13" t="s">
        <v>76</v>
      </c>
      <c r="AY102" s="13" t="s">
        <v>152</v>
      </c>
      <c r="BE102" s="155">
        <f t="shared" si="4"/>
        <v>0</v>
      </c>
      <c r="BF102" s="155">
        <f t="shared" si="5"/>
        <v>0</v>
      </c>
      <c r="BG102" s="155">
        <f t="shared" si="6"/>
        <v>0</v>
      </c>
      <c r="BH102" s="155">
        <f t="shared" si="7"/>
        <v>0</v>
      </c>
      <c r="BI102" s="155">
        <f t="shared" si="8"/>
        <v>0</v>
      </c>
      <c r="BJ102" s="13" t="s">
        <v>74</v>
      </c>
      <c r="BK102" s="155">
        <f t="shared" si="9"/>
        <v>0</v>
      </c>
      <c r="BL102" s="13" t="s">
        <v>158</v>
      </c>
      <c r="BM102" s="13" t="s">
        <v>194</v>
      </c>
    </row>
    <row r="103" spans="2:65" s="1" customFormat="1" ht="16.5" customHeight="1" x14ac:dyDescent="0.2">
      <c r="B103" s="143"/>
      <c r="C103" s="144" t="s">
        <v>176</v>
      </c>
      <c r="D103" s="144" t="s">
        <v>154</v>
      </c>
      <c r="E103" s="145" t="s">
        <v>390</v>
      </c>
      <c r="F103" s="146" t="s">
        <v>391</v>
      </c>
      <c r="G103" s="147" t="s">
        <v>256</v>
      </c>
      <c r="H103" s="148">
        <v>80</v>
      </c>
      <c r="I103" s="149"/>
      <c r="J103" s="150">
        <f t="shared" si="0"/>
        <v>0</v>
      </c>
      <c r="K103" s="146" t="s">
        <v>1</v>
      </c>
      <c r="L103" s="27"/>
      <c r="M103" s="151" t="s">
        <v>1</v>
      </c>
      <c r="N103" s="152" t="s">
        <v>38</v>
      </c>
      <c r="O103" s="46"/>
      <c r="P103" s="153">
        <f t="shared" si="1"/>
        <v>0</v>
      </c>
      <c r="Q103" s="153">
        <v>0</v>
      </c>
      <c r="R103" s="153">
        <f t="shared" si="2"/>
        <v>0</v>
      </c>
      <c r="S103" s="153">
        <v>0</v>
      </c>
      <c r="T103" s="154">
        <f t="shared" si="3"/>
        <v>0</v>
      </c>
      <c r="AR103" s="13" t="s">
        <v>158</v>
      </c>
      <c r="AT103" s="13" t="s">
        <v>154</v>
      </c>
      <c r="AU103" s="13" t="s">
        <v>76</v>
      </c>
      <c r="AY103" s="13" t="s">
        <v>152</v>
      </c>
      <c r="BE103" s="155">
        <f t="shared" si="4"/>
        <v>0</v>
      </c>
      <c r="BF103" s="155">
        <f t="shared" si="5"/>
        <v>0</v>
      </c>
      <c r="BG103" s="155">
        <f t="shared" si="6"/>
        <v>0</v>
      </c>
      <c r="BH103" s="155">
        <f t="shared" si="7"/>
        <v>0</v>
      </c>
      <c r="BI103" s="155">
        <f t="shared" si="8"/>
        <v>0</v>
      </c>
      <c r="BJ103" s="13" t="s">
        <v>74</v>
      </c>
      <c r="BK103" s="155">
        <f t="shared" si="9"/>
        <v>0</v>
      </c>
      <c r="BL103" s="13" t="s">
        <v>158</v>
      </c>
      <c r="BM103" s="13" t="s">
        <v>197</v>
      </c>
    </row>
    <row r="104" spans="2:65" s="1" customFormat="1" ht="16.5" customHeight="1" x14ac:dyDescent="0.2">
      <c r="B104" s="143"/>
      <c r="C104" s="144" t="s">
        <v>198</v>
      </c>
      <c r="D104" s="144" t="s">
        <v>154</v>
      </c>
      <c r="E104" s="145" t="s">
        <v>392</v>
      </c>
      <c r="F104" s="146" t="s">
        <v>393</v>
      </c>
      <c r="G104" s="147" t="s">
        <v>201</v>
      </c>
      <c r="H104" s="148">
        <v>0.80500000000000005</v>
      </c>
      <c r="I104" s="149"/>
      <c r="J104" s="150">
        <f t="shared" si="0"/>
        <v>0</v>
      </c>
      <c r="K104" s="146" t="s">
        <v>1</v>
      </c>
      <c r="L104" s="27"/>
      <c r="M104" s="151" t="s">
        <v>1</v>
      </c>
      <c r="N104" s="152" t="s">
        <v>38</v>
      </c>
      <c r="O104" s="46"/>
      <c r="P104" s="153">
        <f t="shared" si="1"/>
        <v>0</v>
      </c>
      <c r="Q104" s="153">
        <v>0</v>
      </c>
      <c r="R104" s="153">
        <f t="shared" si="2"/>
        <v>0</v>
      </c>
      <c r="S104" s="153">
        <v>0</v>
      </c>
      <c r="T104" s="154">
        <f t="shared" si="3"/>
        <v>0</v>
      </c>
      <c r="AR104" s="13" t="s">
        <v>158</v>
      </c>
      <c r="AT104" s="13" t="s">
        <v>154</v>
      </c>
      <c r="AU104" s="13" t="s">
        <v>76</v>
      </c>
      <c r="AY104" s="13" t="s">
        <v>152</v>
      </c>
      <c r="BE104" s="155">
        <f t="shared" si="4"/>
        <v>0</v>
      </c>
      <c r="BF104" s="155">
        <f t="shared" si="5"/>
        <v>0</v>
      </c>
      <c r="BG104" s="155">
        <f t="shared" si="6"/>
        <v>0</v>
      </c>
      <c r="BH104" s="155">
        <f t="shared" si="7"/>
        <v>0</v>
      </c>
      <c r="BI104" s="155">
        <f t="shared" si="8"/>
        <v>0</v>
      </c>
      <c r="BJ104" s="13" t="s">
        <v>74</v>
      </c>
      <c r="BK104" s="155">
        <f t="shared" si="9"/>
        <v>0</v>
      </c>
      <c r="BL104" s="13" t="s">
        <v>158</v>
      </c>
      <c r="BM104" s="13" t="s">
        <v>202</v>
      </c>
    </row>
    <row r="105" spans="2:65" s="1" customFormat="1" ht="16.5" customHeight="1" x14ac:dyDescent="0.2">
      <c r="B105" s="143"/>
      <c r="C105" s="144" t="s">
        <v>180</v>
      </c>
      <c r="D105" s="144" t="s">
        <v>154</v>
      </c>
      <c r="E105" s="145" t="s">
        <v>394</v>
      </c>
      <c r="F105" s="146" t="s">
        <v>395</v>
      </c>
      <c r="G105" s="147" t="s">
        <v>201</v>
      </c>
      <c r="H105" s="148">
        <v>6.21</v>
      </c>
      <c r="I105" s="149"/>
      <c r="J105" s="150">
        <f t="shared" si="0"/>
        <v>0</v>
      </c>
      <c r="K105" s="146" t="s">
        <v>1</v>
      </c>
      <c r="L105" s="27"/>
      <c r="M105" s="151" t="s">
        <v>1</v>
      </c>
      <c r="N105" s="152" t="s">
        <v>38</v>
      </c>
      <c r="O105" s="46"/>
      <c r="P105" s="153">
        <f t="shared" si="1"/>
        <v>0</v>
      </c>
      <c r="Q105" s="153">
        <v>0</v>
      </c>
      <c r="R105" s="153">
        <f t="shared" si="2"/>
        <v>0</v>
      </c>
      <c r="S105" s="153">
        <v>0</v>
      </c>
      <c r="T105" s="154">
        <f t="shared" si="3"/>
        <v>0</v>
      </c>
      <c r="AR105" s="13" t="s">
        <v>158</v>
      </c>
      <c r="AT105" s="13" t="s">
        <v>154</v>
      </c>
      <c r="AU105" s="13" t="s">
        <v>76</v>
      </c>
      <c r="AY105" s="13" t="s">
        <v>152</v>
      </c>
      <c r="BE105" s="155">
        <f t="shared" si="4"/>
        <v>0</v>
      </c>
      <c r="BF105" s="155">
        <f t="shared" si="5"/>
        <v>0</v>
      </c>
      <c r="BG105" s="155">
        <f t="shared" si="6"/>
        <v>0</v>
      </c>
      <c r="BH105" s="155">
        <f t="shared" si="7"/>
        <v>0</v>
      </c>
      <c r="BI105" s="155">
        <f t="shared" si="8"/>
        <v>0</v>
      </c>
      <c r="BJ105" s="13" t="s">
        <v>74</v>
      </c>
      <c r="BK105" s="155">
        <f t="shared" si="9"/>
        <v>0</v>
      </c>
      <c r="BL105" s="13" t="s">
        <v>158</v>
      </c>
      <c r="BM105" s="13" t="s">
        <v>205</v>
      </c>
    </row>
    <row r="106" spans="2:65" s="1" customFormat="1" ht="16.5" customHeight="1" x14ac:dyDescent="0.2">
      <c r="B106" s="143"/>
      <c r="C106" s="144" t="s">
        <v>8</v>
      </c>
      <c r="D106" s="144" t="s">
        <v>154</v>
      </c>
      <c r="E106" s="145" t="s">
        <v>396</v>
      </c>
      <c r="F106" s="146" t="s">
        <v>397</v>
      </c>
      <c r="G106" s="147" t="s">
        <v>201</v>
      </c>
      <c r="H106" s="148">
        <v>1.4</v>
      </c>
      <c r="I106" s="149"/>
      <c r="J106" s="150">
        <f t="shared" si="0"/>
        <v>0</v>
      </c>
      <c r="K106" s="146" t="s">
        <v>1</v>
      </c>
      <c r="L106" s="27"/>
      <c r="M106" s="151" t="s">
        <v>1</v>
      </c>
      <c r="N106" s="152" t="s">
        <v>38</v>
      </c>
      <c r="O106" s="46"/>
      <c r="P106" s="153">
        <f t="shared" si="1"/>
        <v>0</v>
      </c>
      <c r="Q106" s="153">
        <v>0</v>
      </c>
      <c r="R106" s="153">
        <f t="shared" si="2"/>
        <v>0</v>
      </c>
      <c r="S106" s="153">
        <v>0</v>
      </c>
      <c r="T106" s="154">
        <f t="shared" si="3"/>
        <v>0</v>
      </c>
      <c r="AR106" s="13" t="s">
        <v>158</v>
      </c>
      <c r="AT106" s="13" t="s">
        <v>154</v>
      </c>
      <c r="AU106" s="13" t="s">
        <v>76</v>
      </c>
      <c r="AY106" s="13" t="s">
        <v>152</v>
      </c>
      <c r="BE106" s="155">
        <f t="shared" si="4"/>
        <v>0</v>
      </c>
      <c r="BF106" s="155">
        <f t="shared" si="5"/>
        <v>0</v>
      </c>
      <c r="BG106" s="155">
        <f t="shared" si="6"/>
        <v>0</v>
      </c>
      <c r="BH106" s="155">
        <f t="shared" si="7"/>
        <v>0</v>
      </c>
      <c r="BI106" s="155">
        <f t="shared" si="8"/>
        <v>0</v>
      </c>
      <c r="BJ106" s="13" t="s">
        <v>74</v>
      </c>
      <c r="BK106" s="155">
        <f t="shared" si="9"/>
        <v>0</v>
      </c>
      <c r="BL106" s="13" t="s">
        <v>158</v>
      </c>
      <c r="BM106" s="13" t="s">
        <v>208</v>
      </c>
    </row>
    <row r="107" spans="2:65" s="11" customFormat="1" ht="22.8" customHeight="1" x14ac:dyDescent="0.25">
      <c r="B107" s="130"/>
      <c r="D107" s="131" t="s">
        <v>66</v>
      </c>
      <c r="E107" s="141" t="s">
        <v>275</v>
      </c>
      <c r="F107" s="141" t="s">
        <v>276</v>
      </c>
      <c r="I107" s="133"/>
      <c r="J107" s="142">
        <f>BK107</f>
        <v>0</v>
      </c>
      <c r="L107" s="130"/>
      <c r="M107" s="135"/>
      <c r="N107" s="136"/>
      <c r="O107" s="136"/>
      <c r="P107" s="137">
        <f>SUM(P108:P110)</f>
        <v>0</v>
      </c>
      <c r="Q107" s="136"/>
      <c r="R107" s="137">
        <f>SUM(R108:R110)</f>
        <v>0</v>
      </c>
      <c r="S107" s="136"/>
      <c r="T107" s="138">
        <f>SUM(T108:T110)</f>
        <v>0</v>
      </c>
      <c r="AR107" s="131" t="s">
        <v>74</v>
      </c>
      <c r="AT107" s="139" t="s">
        <v>66</v>
      </c>
      <c r="AU107" s="139" t="s">
        <v>74</v>
      </c>
      <c r="AY107" s="131" t="s">
        <v>152</v>
      </c>
      <c r="BK107" s="140">
        <f>SUM(BK108:BK110)</f>
        <v>0</v>
      </c>
    </row>
    <row r="108" spans="2:65" s="1" customFormat="1" ht="16.5" customHeight="1" x14ac:dyDescent="0.2">
      <c r="B108" s="143"/>
      <c r="C108" s="144" t="s">
        <v>183</v>
      </c>
      <c r="D108" s="144" t="s">
        <v>154</v>
      </c>
      <c r="E108" s="145" t="s">
        <v>292</v>
      </c>
      <c r="F108" s="146" t="s">
        <v>293</v>
      </c>
      <c r="G108" s="147" t="s">
        <v>201</v>
      </c>
      <c r="H108" s="148">
        <v>59.857999999999997</v>
      </c>
      <c r="I108" s="149"/>
      <c r="J108" s="150">
        <f>ROUND(I108*H108,2)</f>
        <v>0</v>
      </c>
      <c r="K108" s="146" t="s">
        <v>1</v>
      </c>
      <c r="L108" s="27"/>
      <c r="M108" s="151" t="s">
        <v>1</v>
      </c>
      <c r="N108" s="152" t="s">
        <v>38</v>
      </c>
      <c r="O108" s="46"/>
      <c r="P108" s="153">
        <f>O108*H108</f>
        <v>0</v>
      </c>
      <c r="Q108" s="153">
        <v>0</v>
      </c>
      <c r="R108" s="153">
        <f>Q108*H108</f>
        <v>0</v>
      </c>
      <c r="S108" s="153">
        <v>0</v>
      </c>
      <c r="T108" s="154">
        <f>S108*H108</f>
        <v>0</v>
      </c>
      <c r="AR108" s="13" t="s">
        <v>158</v>
      </c>
      <c r="AT108" s="13" t="s">
        <v>154</v>
      </c>
      <c r="AU108" s="13" t="s">
        <v>76</v>
      </c>
      <c r="AY108" s="13" t="s">
        <v>152</v>
      </c>
      <c r="BE108" s="155">
        <f>IF(N108="základní",J108,0)</f>
        <v>0</v>
      </c>
      <c r="BF108" s="155">
        <f>IF(N108="snížená",J108,0)</f>
        <v>0</v>
      </c>
      <c r="BG108" s="155">
        <f>IF(N108="zákl. přenesená",J108,0)</f>
        <v>0</v>
      </c>
      <c r="BH108" s="155">
        <f>IF(N108="sníž. přenesená",J108,0)</f>
        <v>0</v>
      </c>
      <c r="BI108" s="155">
        <f>IF(N108="nulová",J108,0)</f>
        <v>0</v>
      </c>
      <c r="BJ108" s="13" t="s">
        <v>74</v>
      </c>
      <c r="BK108" s="155">
        <f>ROUND(I108*H108,2)</f>
        <v>0</v>
      </c>
      <c r="BL108" s="13" t="s">
        <v>158</v>
      </c>
      <c r="BM108" s="13" t="s">
        <v>211</v>
      </c>
    </row>
    <row r="109" spans="2:65" s="1" customFormat="1" ht="16.5" customHeight="1" x14ac:dyDescent="0.2">
      <c r="B109" s="143"/>
      <c r="C109" s="144" t="s">
        <v>212</v>
      </c>
      <c r="D109" s="144" t="s">
        <v>154</v>
      </c>
      <c r="E109" s="145" t="s">
        <v>398</v>
      </c>
      <c r="F109" s="146" t="s">
        <v>399</v>
      </c>
      <c r="G109" s="147" t="s">
        <v>201</v>
      </c>
      <c r="H109" s="148">
        <v>59.857999999999997</v>
      </c>
      <c r="I109" s="149"/>
      <c r="J109" s="150">
        <f>ROUND(I109*H109,2)</f>
        <v>0</v>
      </c>
      <c r="K109" s="146" t="s">
        <v>1</v>
      </c>
      <c r="L109" s="27"/>
      <c r="M109" s="151" t="s">
        <v>1</v>
      </c>
      <c r="N109" s="152" t="s">
        <v>38</v>
      </c>
      <c r="O109" s="46"/>
      <c r="P109" s="153">
        <f>O109*H109</f>
        <v>0</v>
      </c>
      <c r="Q109" s="153">
        <v>0</v>
      </c>
      <c r="R109" s="153">
        <f>Q109*H109</f>
        <v>0</v>
      </c>
      <c r="S109" s="153">
        <v>0</v>
      </c>
      <c r="T109" s="154">
        <f>S109*H109</f>
        <v>0</v>
      </c>
      <c r="AR109" s="13" t="s">
        <v>158</v>
      </c>
      <c r="AT109" s="13" t="s">
        <v>154</v>
      </c>
      <c r="AU109" s="13" t="s">
        <v>76</v>
      </c>
      <c r="AY109" s="13" t="s">
        <v>152</v>
      </c>
      <c r="BE109" s="155">
        <f>IF(N109="základní",J109,0)</f>
        <v>0</v>
      </c>
      <c r="BF109" s="155">
        <f>IF(N109="snížená",J109,0)</f>
        <v>0</v>
      </c>
      <c r="BG109" s="155">
        <f>IF(N109="zákl. přenesená",J109,0)</f>
        <v>0</v>
      </c>
      <c r="BH109" s="155">
        <f>IF(N109="sníž. přenesená",J109,0)</f>
        <v>0</v>
      </c>
      <c r="BI109" s="155">
        <f>IF(N109="nulová",J109,0)</f>
        <v>0</v>
      </c>
      <c r="BJ109" s="13" t="s">
        <v>74</v>
      </c>
      <c r="BK109" s="155">
        <f>ROUND(I109*H109,2)</f>
        <v>0</v>
      </c>
      <c r="BL109" s="13" t="s">
        <v>158</v>
      </c>
      <c r="BM109" s="13" t="s">
        <v>217</v>
      </c>
    </row>
    <row r="110" spans="2:65" s="1" customFormat="1" ht="16.5" customHeight="1" x14ac:dyDescent="0.2">
      <c r="B110" s="143"/>
      <c r="C110" s="144" t="s">
        <v>187</v>
      </c>
      <c r="D110" s="144" t="s">
        <v>154</v>
      </c>
      <c r="E110" s="145" t="s">
        <v>400</v>
      </c>
      <c r="F110" s="146" t="s">
        <v>401</v>
      </c>
      <c r="G110" s="147" t="s">
        <v>201</v>
      </c>
      <c r="H110" s="148">
        <v>778.154</v>
      </c>
      <c r="I110" s="149"/>
      <c r="J110" s="150">
        <f>ROUND(I110*H110,2)</f>
        <v>0</v>
      </c>
      <c r="K110" s="146" t="s">
        <v>1</v>
      </c>
      <c r="L110" s="27"/>
      <c r="M110" s="151" t="s">
        <v>1</v>
      </c>
      <c r="N110" s="152" t="s">
        <v>38</v>
      </c>
      <c r="O110" s="46"/>
      <c r="P110" s="153">
        <f>O110*H110</f>
        <v>0</v>
      </c>
      <c r="Q110" s="153">
        <v>0</v>
      </c>
      <c r="R110" s="153">
        <f>Q110*H110</f>
        <v>0</v>
      </c>
      <c r="S110" s="153">
        <v>0</v>
      </c>
      <c r="T110" s="154">
        <f>S110*H110</f>
        <v>0</v>
      </c>
      <c r="AR110" s="13" t="s">
        <v>158</v>
      </c>
      <c r="AT110" s="13" t="s">
        <v>154</v>
      </c>
      <c r="AU110" s="13" t="s">
        <v>76</v>
      </c>
      <c r="AY110" s="13" t="s">
        <v>152</v>
      </c>
      <c r="BE110" s="155">
        <f>IF(N110="základní",J110,0)</f>
        <v>0</v>
      </c>
      <c r="BF110" s="155">
        <f>IF(N110="snížená",J110,0)</f>
        <v>0</v>
      </c>
      <c r="BG110" s="155">
        <f>IF(N110="zákl. přenesená",J110,0)</f>
        <v>0</v>
      </c>
      <c r="BH110" s="155">
        <f>IF(N110="sníž. přenesená",J110,0)</f>
        <v>0</v>
      </c>
      <c r="BI110" s="155">
        <f>IF(N110="nulová",J110,0)</f>
        <v>0</v>
      </c>
      <c r="BJ110" s="13" t="s">
        <v>74</v>
      </c>
      <c r="BK110" s="155">
        <f>ROUND(I110*H110,2)</f>
        <v>0</v>
      </c>
      <c r="BL110" s="13" t="s">
        <v>158</v>
      </c>
      <c r="BM110" s="13" t="s">
        <v>221</v>
      </c>
    </row>
    <row r="111" spans="2:65" s="11" customFormat="1" ht="22.8" customHeight="1" x14ac:dyDescent="0.25">
      <c r="B111" s="130"/>
      <c r="D111" s="131" t="s">
        <v>66</v>
      </c>
      <c r="E111" s="141" t="s">
        <v>295</v>
      </c>
      <c r="F111" s="141" t="s">
        <v>296</v>
      </c>
      <c r="I111" s="133"/>
      <c r="J111" s="142">
        <f>BK111</f>
        <v>0</v>
      </c>
      <c r="L111" s="130"/>
      <c r="M111" s="135"/>
      <c r="N111" s="136"/>
      <c r="O111" s="136"/>
      <c r="P111" s="137">
        <f>P112</f>
        <v>0</v>
      </c>
      <c r="Q111" s="136"/>
      <c r="R111" s="137">
        <f>R112</f>
        <v>0</v>
      </c>
      <c r="S111" s="136"/>
      <c r="T111" s="138">
        <f>T112</f>
        <v>0</v>
      </c>
      <c r="AR111" s="131" t="s">
        <v>74</v>
      </c>
      <c r="AT111" s="139" t="s">
        <v>66</v>
      </c>
      <c r="AU111" s="139" t="s">
        <v>74</v>
      </c>
      <c r="AY111" s="131" t="s">
        <v>152</v>
      </c>
      <c r="BK111" s="140">
        <f>BK112</f>
        <v>0</v>
      </c>
    </row>
    <row r="112" spans="2:65" s="1" customFormat="1" ht="16.5" customHeight="1" x14ac:dyDescent="0.2">
      <c r="B112" s="143"/>
      <c r="C112" s="144" t="s">
        <v>222</v>
      </c>
      <c r="D112" s="144" t="s">
        <v>154</v>
      </c>
      <c r="E112" s="145" t="s">
        <v>402</v>
      </c>
      <c r="F112" s="146" t="s">
        <v>403</v>
      </c>
      <c r="G112" s="147" t="s">
        <v>201</v>
      </c>
      <c r="H112" s="148">
        <v>135.458</v>
      </c>
      <c r="I112" s="149"/>
      <c r="J112" s="150">
        <f>ROUND(I112*H112,2)</f>
        <v>0</v>
      </c>
      <c r="K112" s="146" t="s">
        <v>1</v>
      </c>
      <c r="L112" s="27"/>
      <c r="M112" s="166" t="s">
        <v>1</v>
      </c>
      <c r="N112" s="167" t="s">
        <v>38</v>
      </c>
      <c r="O112" s="168"/>
      <c r="P112" s="169">
        <f>O112*H112</f>
        <v>0</v>
      </c>
      <c r="Q112" s="169">
        <v>0</v>
      </c>
      <c r="R112" s="169">
        <f>Q112*H112</f>
        <v>0</v>
      </c>
      <c r="S112" s="169">
        <v>0</v>
      </c>
      <c r="T112" s="170">
        <f>S112*H112</f>
        <v>0</v>
      </c>
      <c r="AR112" s="13" t="s">
        <v>158</v>
      </c>
      <c r="AT112" s="13" t="s">
        <v>154</v>
      </c>
      <c r="AU112" s="13" t="s">
        <v>76</v>
      </c>
      <c r="AY112" s="13" t="s">
        <v>152</v>
      </c>
      <c r="BE112" s="155">
        <f>IF(N112="základní",J112,0)</f>
        <v>0</v>
      </c>
      <c r="BF112" s="155">
        <f>IF(N112="snížená",J112,0)</f>
        <v>0</v>
      </c>
      <c r="BG112" s="155">
        <f>IF(N112="zákl. přenesená",J112,0)</f>
        <v>0</v>
      </c>
      <c r="BH112" s="155">
        <f>IF(N112="sníž. přenesená",J112,0)</f>
        <v>0</v>
      </c>
      <c r="BI112" s="155">
        <f>IF(N112="nulová",J112,0)</f>
        <v>0</v>
      </c>
      <c r="BJ112" s="13" t="s">
        <v>74</v>
      </c>
      <c r="BK112" s="155">
        <f>ROUND(I112*H112,2)</f>
        <v>0</v>
      </c>
      <c r="BL112" s="13" t="s">
        <v>158</v>
      </c>
      <c r="BM112" s="13" t="s">
        <v>225</v>
      </c>
    </row>
    <row r="113" spans="2:12" s="1" customFormat="1" ht="6.9" customHeight="1" x14ac:dyDescent="0.2">
      <c r="B113" s="36"/>
      <c r="C113" s="37"/>
      <c r="D113" s="37"/>
      <c r="E113" s="37"/>
      <c r="F113" s="37"/>
      <c r="G113" s="37"/>
      <c r="H113" s="37"/>
      <c r="I113" s="104"/>
      <c r="J113" s="37"/>
      <c r="K113" s="37"/>
      <c r="L113" s="27"/>
    </row>
  </sheetData>
  <autoFilter ref="C88:K112"/>
  <mergeCells count="12">
    <mergeCell ref="E81:H81"/>
    <mergeCell ref="L2:V2"/>
    <mergeCell ref="E50:H50"/>
    <mergeCell ref="E52:H52"/>
    <mergeCell ref="E54:H54"/>
    <mergeCell ref="E77:H77"/>
    <mergeCell ref="E79:H79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M177"/>
  <sheetViews>
    <sheetView showGridLines="0" workbookViewId="0"/>
  </sheetViews>
  <sheetFormatPr defaultRowHeight="13.8" x14ac:dyDescent="0.2"/>
  <cols>
    <col min="1" max="1" width="8.28515625" customWidth="1"/>
    <col min="2" max="2" width="1.7109375" customWidth="1"/>
    <col min="3" max="3" width="4.140625" customWidth="1"/>
    <col min="4" max="4" width="4.28515625" customWidth="1"/>
    <col min="5" max="5" width="17.140625" customWidth="1"/>
    <col min="6" max="6" width="100.85546875" customWidth="1"/>
    <col min="7" max="7" width="8.7109375" customWidth="1"/>
    <col min="8" max="8" width="11.140625" customWidth="1"/>
    <col min="9" max="9" width="14.140625" style="86" customWidth="1"/>
    <col min="10" max="10" width="23.42578125" customWidth="1"/>
    <col min="11" max="11" width="15.42578125" hidden="1" customWidth="1"/>
    <col min="12" max="12" width="9.28515625" customWidth="1"/>
    <col min="13" max="13" width="10.85546875" hidden="1" customWidth="1"/>
    <col min="14" max="14" width="9.28515625" hidden="1"/>
    <col min="15" max="20" width="14.140625" hidden="1" customWidth="1"/>
    <col min="21" max="21" width="16.28515625" hidden="1" customWidth="1"/>
    <col min="22" max="22" width="12.28515625" customWidth="1"/>
    <col min="23" max="23" width="16.28515625" customWidth="1"/>
    <col min="24" max="24" width="12.28515625" customWidth="1"/>
    <col min="25" max="25" width="15" customWidth="1"/>
    <col min="26" max="26" width="11" customWidth="1"/>
    <col min="27" max="27" width="15" customWidth="1"/>
    <col min="28" max="28" width="16.28515625" customWidth="1"/>
    <col min="29" max="29" width="11" customWidth="1"/>
    <col min="30" max="30" width="15" customWidth="1"/>
    <col min="31" max="31" width="16.28515625" customWidth="1"/>
    <col min="44" max="65" width="9.28515625" hidden="1"/>
  </cols>
  <sheetData>
    <row r="2" spans="2:46" ht="36.9" customHeight="1" x14ac:dyDescent="0.2">
      <c r="L2" s="181" t="s">
        <v>5</v>
      </c>
      <c r="M2" s="182"/>
      <c r="N2" s="182"/>
      <c r="O2" s="182"/>
      <c r="P2" s="182"/>
      <c r="Q2" s="182"/>
      <c r="R2" s="182"/>
      <c r="S2" s="182"/>
      <c r="T2" s="182"/>
      <c r="U2" s="182"/>
      <c r="V2" s="182"/>
      <c r="AT2" s="13" t="s">
        <v>91</v>
      </c>
    </row>
    <row r="3" spans="2:46" ht="6.9" customHeight="1" x14ac:dyDescent="0.2">
      <c r="B3" s="14"/>
      <c r="C3" s="15"/>
      <c r="D3" s="15"/>
      <c r="E3" s="15"/>
      <c r="F3" s="15"/>
      <c r="G3" s="15"/>
      <c r="H3" s="15"/>
      <c r="I3" s="87"/>
      <c r="J3" s="15"/>
      <c r="K3" s="15"/>
      <c r="L3" s="16"/>
      <c r="AT3" s="13" t="s">
        <v>76</v>
      </c>
    </row>
    <row r="4" spans="2:46" ht="24.9" customHeight="1" x14ac:dyDescent="0.2">
      <c r="B4" s="16"/>
      <c r="D4" s="17" t="s">
        <v>113</v>
      </c>
      <c r="L4" s="16"/>
      <c r="M4" s="18" t="s">
        <v>10</v>
      </c>
      <c r="AT4" s="13" t="s">
        <v>3</v>
      </c>
    </row>
    <row r="5" spans="2:46" ht="6.9" customHeight="1" x14ac:dyDescent="0.2">
      <c r="B5" s="16"/>
      <c r="L5" s="16"/>
    </row>
    <row r="6" spans="2:46" ht="12" customHeight="1" x14ac:dyDescent="0.2">
      <c r="B6" s="16"/>
      <c r="D6" s="22" t="s">
        <v>16</v>
      </c>
      <c r="L6" s="16"/>
    </row>
    <row r="7" spans="2:46" ht="16.5" customHeight="1" x14ac:dyDescent="0.2">
      <c r="B7" s="16"/>
      <c r="E7" s="213" t="str">
        <f>'Rekapitulace stavby'!K6</f>
        <v>Oprava propustků v km 24,666, 25,142, 25,589 a 25,786 na trati Vsetín - Velké Karlovice</v>
      </c>
      <c r="F7" s="214"/>
      <c r="G7" s="214"/>
      <c r="H7" s="214"/>
      <c r="L7" s="16"/>
    </row>
    <row r="8" spans="2:46" ht="12" customHeight="1" x14ac:dyDescent="0.2">
      <c r="B8" s="16"/>
      <c r="D8" s="22" t="s">
        <v>114</v>
      </c>
      <c r="L8" s="16"/>
    </row>
    <row r="9" spans="2:46" s="1" customFormat="1" ht="16.5" customHeight="1" x14ac:dyDescent="0.2">
      <c r="B9" s="27"/>
      <c r="E9" s="213" t="s">
        <v>404</v>
      </c>
      <c r="F9" s="188"/>
      <c r="G9" s="188"/>
      <c r="H9" s="188"/>
      <c r="I9" s="88"/>
      <c r="L9" s="27"/>
    </row>
    <row r="10" spans="2:46" s="1" customFormat="1" ht="12" customHeight="1" x14ac:dyDescent="0.2">
      <c r="B10" s="27"/>
      <c r="D10" s="22" t="s">
        <v>116</v>
      </c>
      <c r="I10" s="88"/>
      <c r="L10" s="27"/>
    </row>
    <row r="11" spans="2:46" s="1" customFormat="1" ht="36.9" customHeight="1" x14ac:dyDescent="0.2">
      <c r="B11" s="27"/>
      <c r="E11" s="189" t="s">
        <v>405</v>
      </c>
      <c r="F11" s="188"/>
      <c r="G11" s="188"/>
      <c r="H11" s="188"/>
      <c r="I11" s="88"/>
      <c r="L11" s="27"/>
    </row>
    <row r="12" spans="2:46" s="1" customFormat="1" ht="10.199999999999999" x14ac:dyDescent="0.2">
      <c r="B12" s="27"/>
      <c r="I12" s="88"/>
      <c r="L12" s="27"/>
    </row>
    <row r="13" spans="2:46" s="1" customFormat="1" ht="12" customHeight="1" x14ac:dyDescent="0.2">
      <c r="B13" s="27"/>
      <c r="D13" s="22" t="s">
        <v>18</v>
      </c>
      <c r="F13" s="13" t="s">
        <v>1</v>
      </c>
      <c r="I13" s="89" t="s">
        <v>19</v>
      </c>
      <c r="J13" s="13" t="s">
        <v>1</v>
      </c>
      <c r="L13" s="27"/>
    </row>
    <row r="14" spans="2:46" s="1" customFormat="1" ht="12" customHeight="1" x14ac:dyDescent="0.2">
      <c r="B14" s="27"/>
      <c r="D14" s="22" t="s">
        <v>20</v>
      </c>
      <c r="F14" s="13" t="s">
        <v>21</v>
      </c>
      <c r="I14" s="89" t="s">
        <v>22</v>
      </c>
      <c r="J14" s="43" t="str">
        <f>'Rekapitulace stavby'!AN8</f>
        <v>3. 4. 2019</v>
      </c>
      <c r="L14" s="27"/>
    </row>
    <row r="15" spans="2:46" s="1" customFormat="1" ht="10.8" customHeight="1" x14ac:dyDescent="0.2">
      <c r="B15" s="27"/>
      <c r="I15" s="88"/>
      <c r="L15" s="27"/>
    </row>
    <row r="16" spans="2:46" s="1" customFormat="1" ht="12" customHeight="1" x14ac:dyDescent="0.2">
      <c r="B16" s="27"/>
      <c r="D16" s="22" t="s">
        <v>24</v>
      </c>
      <c r="I16" s="89" t="s">
        <v>25</v>
      </c>
      <c r="J16" s="13" t="str">
        <f>IF('Rekapitulace stavby'!AN10="","",'Rekapitulace stavby'!AN10)</f>
        <v/>
      </c>
      <c r="L16" s="27"/>
    </row>
    <row r="17" spans="2:12" s="1" customFormat="1" ht="18" customHeight="1" x14ac:dyDescent="0.2">
      <c r="B17" s="27"/>
      <c r="E17" s="13" t="str">
        <f>IF('Rekapitulace stavby'!E11="","",'Rekapitulace stavby'!E11)</f>
        <v xml:space="preserve"> </v>
      </c>
      <c r="I17" s="89" t="s">
        <v>26</v>
      </c>
      <c r="J17" s="13" t="str">
        <f>IF('Rekapitulace stavby'!AN11="","",'Rekapitulace stavby'!AN11)</f>
        <v/>
      </c>
      <c r="L17" s="27"/>
    </row>
    <row r="18" spans="2:12" s="1" customFormat="1" ht="6.9" customHeight="1" x14ac:dyDescent="0.2">
      <c r="B18" s="27"/>
      <c r="I18" s="88"/>
      <c r="L18" s="27"/>
    </row>
    <row r="19" spans="2:12" s="1" customFormat="1" ht="12" customHeight="1" x14ac:dyDescent="0.2">
      <c r="B19" s="27"/>
      <c r="D19" s="22" t="s">
        <v>27</v>
      </c>
      <c r="I19" s="89" t="s">
        <v>25</v>
      </c>
      <c r="J19" s="23" t="str">
        <f>'Rekapitulace stavby'!AN13</f>
        <v>Vyplň údaj</v>
      </c>
      <c r="L19" s="27"/>
    </row>
    <row r="20" spans="2:12" s="1" customFormat="1" ht="18" customHeight="1" x14ac:dyDescent="0.2">
      <c r="B20" s="27"/>
      <c r="E20" s="215" t="str">
        <f>'Rekapitulace stavby'!E14</f>
        <v>Vyplň údaj</v>
      </c>
      <c r="F20" s="192"/>
      <c r="G20" s="192"/>
      <c r="H20" s="192"/>
      <c r="I20" s="89" t="s">
        <v>26</v>
      </c>
      <c r="J20" s="23" t="str">
        <f>'Rekapitulace stavby'!AN14</f>
        <v>Vyplň údaj</v>
      </c>
      <c r="L20" s="27"/>
    </row>
    <row r="21" spans="2:12" s="1" customFormat="1" ht="6.9" customHeight="1" x14ac:dyDescent="0.2">
      <c r="B21" s="27"/>
      <c r="I21" s="88"/>
      <c r="L21" s="27"/>
    </row>
    <row r="22" spans="2:12" s="1" customFormat="1" ht="12" customHeight="1" x14ac:dyDescent="0.2">
      <c r="B22" s="27"/>
      <c r="D22" s="22" t="s">
        <v>29</v>
      </c>
      <c r="I22" s="89" t="s">
        <v>25</v>
      </c>
      <c r="J22" s="13" t="str">
        <f>IF('Rekapitulace stavby'!AN16="","",'Rekapitulace stavby'!AN16)</f>
        <v/>
      </c>
      <c r="L22" s="27"/>
    </row>
    <row r="23" spans="2:12" s="1" customFormat="1" ht="18" customHeight="1" x14ac:dyDescent="0.2">
      <c r="B23" s="27"/>
      <c r="E23" s="13" t="str">
        <f>IF('Rekapitulace stavby'!E17="","",'Rekapitulace stavby'!E17)</f>
        <v xml:space="preserve"> </v>
      </c>
      <c r="I23" s="89" t="s">
        <v>26</v>
      </c>
      <c r="J23" s="13" t="str">
        <f>IF('Rekapitulace stavby'!AN17="","",'Rekapitulace stavby'!AN17)</f>
        <v/>
      </c>
      <c r="L23" s="27"/>
    </row>
    <row r="24" spans="2:12" s="1" customFormat="1" ht="6.9" customHeight="1" x14ac:dyDescent="0.2">
      <c r="B24" s="27"/>
      <c r="I24" s="88"/>
      <c r="L24" s="27"/>
    </row>
    <row r="25" spans="2:12" s="1" customFormat="1" ht="12" customHeight="1" x14ac:dyDescent="0.2">
      <c r="B25" s="27"/>
      <c r="D25" s="22" t="s">
        <v>31</v>
      </c>
      <c r="I25" s="89" t="s">
        <v>25</v>
      </c>
      <c r="J25" s="13" t="str">
        <f>IF('Rekapitulace stavby'!AN19="","",'Rekapitulace stavby'!AN19)</f>
        <v/>
      </c>
      <c r="L25" s="27"/>
    </row>
    <row r="26" spans="2:12" s="1" customFormat="1" ht="18" customHeight="1" x14ac:dyDescent="0.2">
      <c r="B26" s="27"/>
      <c r="E26" s="13" t="str">
        <f>IF('Rekapitulace stavby'!E20="","",'Rekapitulace stavby'!E20)</f>
        <v xml:space="preserve"> </v>
      </c>
      <c r="I26" s="89" t="s">
        <v>26</v>
      </c>
      <c r="J26" s="13" t="str">
        <f>IF('Rekapitulace stavby'!AN20="","",'Rekapitulace stavby'!AN20)</f>
        <v/>
      </c>
      <c r="L26" s="27"/>
    </row>
    <row r="27" spans="2:12" s="1" customFormat="1" ht="6.9" customHeight="1" x14ac:dyDescent="0.2">
      <c r="B27" s="27"/>
      <c r="I27" s="88"/>
      <c r="L27" s="27"/>
    </row>
    <row r="28" spans="2:12" s="1" customFormat="1" ht="12" customHeight="1" x14ac:dyDescent="0.2">
      <c r="B28" s="27"/>
      <c r="D28" s="22" t="s">
        <v>32</v>
      </c>
      <c r="I28" s="88"/>
      <c r="L28" s="27"/>
    </row>
    <row r="29" spans="2:12" s="7" customFormat="1" ht="16.5" customHeight="1" x14ac:dyDescent="0.2">
      <c r="B29" s="90"/>
      <c r="E29" s="196" t="s">
        <v>1</v>
      </c>
      <c r="F29" s="196"/>
      <c r="G29" s="196"/>
      <c r="H29" s="196"/>
      <c r="I29" s="91"/>
      <c r="L29" s="90"/>
    </row>
    <row r="30" spans="2:12" s="1" customFormat="1" ht="6.9" customHeight="1" x14ac:dyDescent="0.2">
      <c r="B30" s="27"/>
      <c r="I30" s="88"/>
      <c r="L30" s="27"/>
    </row>
    <row r="31" spans="2:12" s="1" customFormat="1" ht="6.9" customHeight="1" x14ac:dyDescent="0.2">
      <c r="B31" s="27"/>
      <c r="D31" s="44"/>
      <c r="E31" s="44"/>
      <c r="F31" s="44"/>
      <c r="G31" s="44"/>
      <c r="H31" s="44"/>
      <c r="I31" s="92"/>
      <c r="J31" s="44"/>
      <c r="K31" s="44"/>
      <c r="L31" s="27"/>
    </row>
    <row r="32" spans="2:12" s="1" customFormat="1" ht="25.35" customHeight="1" x14ac:dyDescent="0.2">
      <c r="B32" s="27"/>
      <c r="D32" s="93" t="s">
        <v>33</v>
      </c>
      <c r="I32" s="88"/>
      <c r="J32" s="57">
        <f>ROUND(J99, 2)</f>
        <v>0</v>
      </c>
      <c r="L32" s="27"/>
    </row>
    <row r="33" spans="2:12" s="1" customFormat="1" ht="6.9" customHeight="1" x14ac:dyDescent="0.2">
      <c r="B33" s="27"/>
      <c r="D33" s="44"/>
      <c r="E33" s="44"/>
      <c r="F33" s="44"/>
      <c r="G33" s="44"/>
      <c r="H33" s="44"/>
      <c r="I33" s="92"/>
      <c r="J33" s="44"/>
      <c r="K33" s="44"/>
      <c r="L33" s="27"/>
    </row>
    <row r="34" spans="2:12" s="1" customFormat="1" ht="14.4" customHeight="1" x14ac:dyDescent="0.2">
      <c r="B34" s="27"/>
      <c r="F34" s="30" t="s">
        <v>35</v>
      </c>
      <c r="I34" s="94" t="s">
        <v>34</v>
      </c>
      <c r="J34" s="30" t="s">
        <v>36</v>
      </c>
      <c r="L34" s="27"/>
    </row>
    <row r="35" spans="2:12" s="1" customFormat="1" ht="14.4" customHeight="1" x14ac:dyDescent="0.2">
      <c r="B35" s="27"/>
      <c r="D35" s="22" t="s">
        <v>37</v>
      </c>
      <c r="E35" s="22" t="s">
        <v>38</v>
      </c>
      <c r="F35" s="95">
        <f>ROUND((SUM(BE99:BE176)),  2)</f>
        <v>0</v>
      </c>
      <c r="I35" s="96">
        <v>0.21</v>
      </c>
      <c r="J35" s="95">
        <f>ROUND(((SUM(BE99:BE176))*I35),  2)</f>
        <v>0</v>
      </c>
      <c r="L35" s="27"/>
    </row>
    <row r="36" spans="2:12" s="1" customFormat="1" ht="14.4" customHeight="1" x14ac:dyDescent="0.2">
      <c r="B36" s="27"/>
      <c r="E36" s="22" t="s">
        <v>39</v>
      </c>
      <c r="F36" s="95">
        <f>ROUND((SUM(BF99:BF176)),  2)</f>
        <v>0</v>
      </c>
      <c r="I36" s="96">
        <v>0.15</v>
      </c>
      <c r="J36" s="95">
        <f>ROUND(((SUM(BF99:BF176))*I36),  2)</f>
        <v>0</v>
      </c>
      <c r="L36" s="27"/>
    </row>
    <row r="37" spans="2:12" s="1" customFormat="1" ht="14.4" hidden="1" customHeight="1" x14ac:dyDescent="0.2">
      <c r="B37" s="27"/>
      <c r="E37" s="22" t="s">
        <v>40</v>
      </c>
      <c r="F37" s="95">
        <f>ROUND((SUM(BG99:BG176)),  2)</f>
        <v>0</v>
      </c>
      <c r="I37" s="96">
        <v>0.21</v>
      </c>
      <c r="J37" s="95">
        <f>0</f>
        <v>0</v>
      </c>
      <c r="L37" s="27"/>
    </row>
    <row r="38" spans="2:12" s="1" customFormat="1" ht="14.4" hidden="1" customHeight="1" x14ac:dyDescent="0.2">
      <c r="B38" s="27"/>
      <c r="E38" s="22" t="s">
        <v>41</v>
      </c>
      <c r="F38" s="95">
        <f>ROUND((SUM(BH99:BH176)),  2)</f>
        <v>0</v>
      </c>
      <c r="I38" s="96">
        <v>0.15</v>
      </c>
      <c r="J38" s="95">
        <f>0</f>
        <v>0</v>
      </c>
      <c r="L38" s="27"/>
    </row>
    <row r="39" spans="2:12" s="1" customFormat="1" ht="14.4" hidden="1" customHeight="1" x14ac:dyDescent="0.2">
      <c r="B39" s="27"/>
      <c r="E39" s="22" t="s">
        <v>42</v>
      </c>
      <c r="F39" s="95">
        <f>ROUND((SUM(BI99:BI176)),  2)</f>
        <v>0</v>
      </c>
      <c r="I39" s="96">
        <v>0</v>
      </c>
      <c r="J39" s="95">
        <f>0</f>
        <v>0</v>
      </c>
      <c r="L39" s="27"/>
    </row>
    <row r="40" spans="2:12" s="1" customFormat="1" ht="6.9" customHeight="1" x14ac:dyDescent="0.2">
      <c r="B40" s="27"/>
      <c r="I40" s="88"/>
      <c r="L40" s="27"/>
    </row>
    <row r="41" spans="2:12" s="1" customFormat="1" ht="25.35" customHeight="1" x14ac:dyDescent="0.2">
      <c r="B41" s="27"/>
      <c r="C41" s="97"/>
      <c r="D41" s="98" t="s">
        <v>43</v>
      </c>
      <c r="E41" s="48"/>
      <c r="F41" s="48"/>
      <c r="G41" s="99" t="s">
        <v>44</v>
      </c>
      <c r="H41" s="100" t="s">
        <v>45</v>
      </c>
      <c r="I41" s="101"/>
      <c r="J41" s="102">
        <f>SUM(J32:J39)</f>
        <v>0</v>
      </c>
      <c r="K41" s="103"/>
      <c r="L41" s="27"/>
    </row>
    <row r="42" spans="2:12" s="1" customFormat="1" ht="14.4" customHeight="1" x14ac:dyDescent="0.2">
      <c r="B42" s="36"/>
      <c r="C42" s="37"/>
      <c r="D42" s="37"/>
      <c r="E42" s="37"/>
      <c r="F42" s="37"/>
      <c r="G42" s="37"/>
      <c r="H42" s="37"/>
      <c r="I42" s="104"/>
      <c r="J42" s="37"/>
      <c r="K42" s="37"/>
      <c r="L42" s="27"/>
    </row>
    <row r="46" spans="2:12" s="1" customFormat="1" ht="6.9" hidden="1" customHeight="1" x14ac:dyDescent="0.2">
      <c r="B46" s="38"/>
      <c r="C46" s="39"/>
      <c r="D46" s="39"/>
      <c r="E46" s="39"/>
      <c r="F46" s="39"/>
      <c r="G46" s="39"/>
      <c r="H46" s="39"/>
      <c r="I46" s="105"/>
      <c r="J46" s="39"/>
      <c r="K46" s="39"/>
      <c r="L46" s="27"/>
    </row>
    <row r="47" spans="2:12" s="1" customFormat="1" ht="24.9" hidden="1" customHeight="1" x14ac:dyDescent="0.2">
      <c r="B47" s="27"/>
      <c r="C47" s="17" t="s">
        <v>118</v>
      </c>
      <c r="I47" s="88"/>
      <c r="L47" s="27"/>
    </row>
    <row r="48" spans="2:12" s="1" customFormat="1" ht="6.9" hidden="1" customHeight="1" x14ac:dyDescent="0.2">
      <c r="B48" s="27"/>
      <c r="I48" s="88"/>
      <c r="L48" s="27"/>
    </row>
    <row r="49" spans="2:47" s="1" customFormat="1" ht="12" hidden="1" customHeight="1" x14ac:dyDescent="0.2">
      <c r="B49" s="27"/>
      <c r="C49" s="22" t="s">
        <v>16</v>
      </c>
      <c r="I49" s="88"/>
      <c r="L49" s="27"/>
    </row>
    <row r="50" spans="2:47" s="1" customFormat="1" ht="16.5" hidden="1" customHeight="1" x14ac:dyDescent="0.2">
      <c r="B50" s="27"/>
      <c r="E50" s="213" t="str">
        <f>E7</f>
        <v>Oprava propustků v km 24,666, 25,142, 25,589 a 25,786 na trati Vsetín - Velké Karlovice</v>
      </c>
      <c r="F50" s="214"/>
      <c r="G50" s="214"/>
      <c r="H50" s="214"/>
      <c r="I50" s="88"/>
      <c r="L50" s="27"/>
    </row>
    <row r="51" spans="2:47" ht="12" hidden="1" customHeight="1" x14ac:dyDescent="0.2">
      <c r="B51" s="16"/>
      <c r="C51" s="22" t="s">
        <v>114</v>
      </c>
      <c r="L51" s="16"/>
    </row>
    <row r="52" spans="2:47" s="1" customFormat="1" ht="16.5" hidden="1" customHeight="1" x14ac:dyDescent="0.2">
      <c r="B52" s="27"/>
      <c r="E52" s="213" t="s">
        <v>404</v>
      </c>
      <c r="F52" s="188"/>
      <c r="G52" s="188"/>
      <c r="H52" s="188"/>
      <c r="I52" s="88"/>
      <c r="L52" s="27"/>
    </row>
    <row r="53" spans="2:47" s="1" customFormat="1" ht="12" hidden="1" customHeight="1" x14ac:dyDescent="0.2">
      <c r="B53" s="27"/>
      <c r="C53" s="22" t="s">
        <v>116</v>
      </c>
      <c r="I53" s="88"/>
      <c r="L53" s="27"/>
    </row>
    <row r="54" spans="2:47" s="1" customFormat="1" ht="16.5" hidden="1" customHeight="1" x14ac:dyDescent="0.2">
      <c r="B54" s="27"/>
      <c r="E54" s="189" t="str">
        <f>E11</f>
        <v>SO 02.1 - Oprava propustku - km 25,142</v>
      </c>
      <c r="F54" s="188"/>
      <c r="G54" s="188"/>
      <c r="H54" s="188"/>
      <c r="I54" s="88"/>
      <c r="L54" s="27"/>
    </row>
    <row r="55" spans="2:47" s="1" customFormat="1" ht="6.9" hidden="1" customHeight="1" x14ac:dyDescent="0.2">
      <c r="B55" s="27"/>
      <c r="I55" s="88"/>
      <c r="L55" s="27"/>
    </row>
    <row r="56" spans="2:47" s="1" customFormat="1" ht="12" hidden="1" customHeight="1" x14ac:dyDescent="0.2">
      <c r="B56" s="27"/>
      <c r="C56" s="22" t="s">
        <v>20</v>
      </c>
      <c r="F56" s="13" t="str">
        <f>F14</f>
        <v xml:space="preserve"> </v>
      </c>
      <c r="I56" s="89" t="s">
        <v>22</v>
      </c>
      <c r="J56" s="43" t="str">
        <f>IF(J14="","",J14)</f>
        <v>3. 4. 2019</v>
      </c>
      <c r="L56" s="27"/>
    </row>
    <row r="57" spans="2:47" s="1" customFormat="1" ht="6.9" hidden="1" customHeight="1" x14ac:dyDescent="0.2">
      <c r="B57" s="27"/>
      <c r="I57" s="88"/>
      <c r="L57" s="27"/>
    </row>
    <row r="58" spans="2:47" s="1" customFormat="1" ht="13.65" hidden="1" customHeight="1" x14ac:dyDescent="0.2">
      <c r="B58" s="27"/>
      <c r="C58" s="22" t="s">
        <v>24</v>
      </c>
      <c r="F58" s="13" t="str">
        <f>E17</f>
        <v xml:space="preserve"> </v>
      </c>
      <c r="I58" s="89" t="s">
        <v>29</v>
      </c>
      <c r="J58" s="25" t="str">
        <f>E23</f>
        <v xml:space="preserve"> </v>
      </c>
      <c r="L58" s="27"/>
    </row>
    <row r="59" spans="2:47" s="1" customFormat="1" ht="13.65" hidden="1" customHeight="1" x14ac:dyDescent="0.2">
      <c r="B59" s="27"/>
      <c r="C59" s="22" t="s">
        <v>27</v>
      </c>
      <c r="F59" s="13" t="str">
        <f>IF(E20="","",E20)</f>
        <v>Vyplň údaj</v>
      </c>
      <c r="I59" s="89" t="s">
        <v>31</v>
      </c>
      <c r="J59" s="25" t="str">
        <f>E26</f>
        <v xml:space="preserve"> </v>
      </c>
      <c r="L59" s="27"/>
    </row>
    <row r="60" spans="2:47" s="1" customFormat="1" ht="10.35" hidden="1" customHeight="1" x14ac:dyDescent="0.2">
      <c r="B60" s="27"/>
      <c r="I60" s="88"/>
      <c r="L60" s="27"/>
    </row>
    <row r="61" spans="2:47" s="1" customFormat="1" ht="29.25" hidden="1" customHeight="1" x14ac:dyDescent="0.2">
      <c r="B61" s="27"/>
      <c r="C61" s="106" t="s">
        <v>119</v>
      </c>
      <c r="D61" s="97"/>
      <c r="E61" s="97"/>
      <c r="F61" s="97"/>
      <c r="G61" s="97"/>
      <c r="H61" s="97"/>
      <c r="I61" s="107"/>
      <c r="J61" s="108" t="s">
        <v>120</v>
      </c>
      <c r="K61" s="97"/>
      <c r="L61" s="27"/>
    </row>
    <row r="62" spans="2:47" s="1" customFormat="1" ht="10.35" hidden="1" customHeight="1" x14ac:dyDescent="0.2">
      <c r="B62" s="27"/>
      <c r="I62" s="88"/>
      <c r="L62" s="27"/>
    </row>
    <row r="63" spans="2:47" s="1" customFormat="1" ht="22.8" hidden="1" customHeight="1" x14ac:dyDescent="0.2">
      <c r="B63" s="27"/>
      <c r="C63" s="109" t="s">
        <v>121</v>
      </c>
      <c r="I63" s="88"/>
      <c r="J63" s="57">
        <f>J99</f>
        <v>0</v>
      </c>
      <c r="L63" s="27"/>
      <c r="AU63" s="13" t="s">
        <v>122</v>
      </c>
    </row>
    <row r="64" spans="2:47" s="8" customFormat="1" ht="24.9" hidden="1" customHeight="1" x14ac:dyDescent="0.2">
      <c r="B64" s="110"/>
      <c r="D64" s="111" t="s">
        <v>123</v>
      </c>
      <c r="E64" s="112"/>
      <c r="F64" s="112"/>
      <c r="G64" s="112"/>
      <c r="H64" s="112"/>
      <c r="I64" s="113"/>
      <c r="J64" s="114">
        <f>J100</f>
        <v>0</v>
      </c>
      <c r="L64" s="110"/>
    </row>
    <row r="65" spans="2:12" s="9" customFormat="1" ht="19.95" hidden="1" customHeight="1" x14ac:dyDescent="0.2">
      <c r="B65" s="115"/>
      <c r="D65" s="116" t="s">
        <v>124</v>
      </c>
      <c r="E65" s="117"/>
      <c r="F65" s="117"/>
      <c r="G65" s="117"/>
      <c r="H65" s="117"/>
      <c r="I65" s="118"/>
      <c r="J65" s="119">
        <f>J101</f>
        <v>0</v>
      </c>
      <c r="L65" s="115"/>
    </row>
    <row r="66" spans="2:12" s="9" customFormat="1" ht="19.95" hidden="1" customHeight="1" x14ac:dyDescent="0.2">
      <c r="B66" s="115"/>
      <c r="D66" s="116" t="s">
        <v>125</v>
      </c>
      <c r="E66" s="117"/>
      <c r="F66" s="117"/>
      <c r="G66" s="117"/>
      <c r="H66" s="117"/>
      <c r="I66" s="118"/>
      <c r="J66" s="119">
        <f>J120</f>
        <v>0</v>
      </c>
      <c r="L66" s="115"/>
    </row>
    <row r="67" spans="2:12" s="9" customFormat="1" ht="19.95" hidden="1" customHeight="1" x14ac:dyDescent="0.2">
      <c r="B67" s="115"/>
      <c r="D67" s="116" t="s">
        <v>406</v>
      </c>
      <c r="E67" s="117"/>
      <c r="F67" s="117"/>
      <c r="G67" s="117"/>
      <c r="H67" s="117"/>
      <c r="I67" s="118"/>
      <c r="J67" s="119">
        <f>J128</f>
        <v>0</v>
      </c>
      <c r="L67" s="115"/>
    </row>
    <row r="68" spans="2:12" s="9" customFormat="1" ht="19.95" hidden="1" customHeight="1" x14ac:dyDescent="0.2">
      <c r="B68" s="115"/>
      <c r="D68" s="116" t="s">
        <v>126</v>
      </c>
      <c r="E68" s="117"/>
      <c r="F68" s="117"/>
      <c r="G68" s="117"/>
      <c r="H68" s="117"/>
      <c r="I68" s="118"/>
      <c r="J68" s="119">
        <f>J137</f>
        <v>0</v>
      </c>
      <c r="L68" s="115"/>
    </row>
    <row r="69" spans="2:12" s="9" customFormat="1" ht="19.95" hidden="1" customHeight="1" x14ac:dyDescent="0.2">
      <c r="B69" s="115"/>
      <c r="D69" s="116" t="s">
        <v>128</v>
      </c>
      <c r="E69" s="117"/>
      <c r="F69" s="117"/>
      <c r="G69" s="117"/>
      <c r="H69" s="117"/>
      <c r="I69" s="118"/>
      <c r="J69" s="119">
        <f>J144</f>
        <v>0</v>
      </c>
      <c r="L69" s="115"/>
    </row>
    <row r="70" spans="2:12" s="9" customFormat="1" ht="19.95" hidden="1" customHeight="1" x14ac:dyDescent="0.2">
      <c r="B70" s="115"/>
      <c r="D70" s="116" t="s">
        <v>129</v>
      </c>
      <c r="E70" s="117"/>
      <c r="F70" s="117"/>
      <c r="G70" s="117"/>
      <c r="H70" s="117"/>
      <c r="I70" s="118"/>
      <c r="J70" s="119">
        <f>J150</f>
        <v>0</v>
      </c>
      <c r="L70" s="115"/>
    </row>
    <row r="71" spans="2:12" s="9" customFormat="1" ht="19.95" hidden="1" customHeight="1" x14ac:dyDescent="0.2">
      <c r="B71" s="115"/>
      <c r="D71" s="116" t="s">
        <v>130</v>
      </c>
      <c r="E71" s="117"/>
      <c r="F71" s="117"/>
      <c r="G71" s="117"/>
      <c r="H71" s="117"/>
      <c r="I71" s="118"/>
      <c r="J71" s="119">
        <f>J156</f>
        <v>0</v>
      </c>
      <c r="L71" s="115"/>
    </row>
    <row r="72" spans="2:12" s="8" customFormat="1" ht="24.9" hidden="1" customHeight="1" x14ac:dyDescent="0.2">
      <c r="B72" s="110"/>
      <c r="D72" s="111" t="s">
        <v>131</v>
      </c>
      <c r="E72" s="112"/>
      <c r="F72" s="112"/>
      <c r="G72" s="112"/>
      <c r="H72" s="112"/>
      <c r="I72" s="113"/>
      <c r="J72" s="114">
        <f>J158</f>
        <v>0</v>
      </c>
      <c r="L72" s="110"/>
    </row>
    <row r="73" spans="2:12" s="9" customFormat="1" ht="19.95" hidden="1" customHeight="1" x14ac:dyDescent="0.2">
      <c r="B73" s="115"/>
      <c r="D73" s="116" t="s">
        <v>132</v>
      </c>
      <c r="E73" s="117"/>
      <c r="F73" s="117"/>
      <c r="G73" s="117"/>
      <c r="H73" s="117"/>
      <c r="I73" s="118"/>
      <c r="J73" s="119">
        <f>J159</f>
        <v>0</v>
      </c>
      <c r="L73" s="115"/>
    </row>
    <row r="74" spans="2:12" s="8" customFormat="1" ht="24.9" hidden="1" customHeight="1" x14ac:dyDescent="0.2">
      <c r="B74" s="110"/>
      <c r="D74" s="111" t="s">
        <v>133</v>
      </c>
      <c r="E74" s="112"/>
      <c r="F74" s="112"/>
      <c r="G74" s="112"/>
      <c r="H74" s="112"/>
      <c r="I74" s="113"/>
      <c r="J74" s="114">
        <f>J165</f>
        <v>0</v>
      </c>
      <c r="L74" s="110"/>
    </row>
    <row r="75" spans="2:12" s="9" customFormat="1" ht="19.95" hidden="1" customHeight="1" x14ac:dyDescent="0.2">
      <c r="B75" s="115"/>
      <c r="D75" s="116" t="s">
        <v>134</v>
      </c>
      <c r="E75" s="117"/>
      <c r="F75" s="117"/>
      <c r="G75" s="117"/>
      <c r="H75" s="117"/>
      <c r="I75" s="118"/>
      <c r="J75" s="119">
        <f>J166</f>
        <v>0</v>
      </c>
      <c r="L75" s="115"/>
    </row>
    <row r="76" spans="2:12" s="9" customFormat="1" ht="19.95" hidden="1" customHeight="1" x14ac:dyDescent="0.2">
      <c r="B76" s="115"/>
      <c r="D76" s="116" t="s">
        <v>135</v>
      </c>
      <c r="E76" s="117"/>
      <c r="F76" s="117"/>
      <c r="G76" s="117"/>
      <c r="H76" s="117"/>
      <c r="I76" s="118"/>
      <c r="J76" s="119">
        <f>J169</f>
        <v>0</v>
      </c>
      <c r="L76" s="115"/>
    </row>
    <row r="77" spans="2:12" s="9" customFormat="1" ht="19.95" hidden="1" customHeight="1" x14ac:dyDescent="0.2">
      <c r="B77" s="115"/>
      <c r="D77" s="116" t="s">
        <v>136</v>
      </c>
      <c r="E77" s="117"/>
      <c r="F77" s="117"/>
      <c r="G77" s="117"/>
      <c r="H77" s="117"/>
      <c r="I77" s="118"/>
      <c r="J77" s="119">
        <f>J173</f>
        <v>0</v>
      </c>
      <c r="L77" s="115"/>
    </row>
    <row r="78" spans="2:12" s="1" customFormat="1" ht="21.75" hidden="1" customHeight="1" x14ac:dyDescent="0.2">
      <c r="B78" s="27"/>
      <c r="I78" s="88"/>
      <c r="L78" s="27"/>
    </row>
    <row r="79" spans="2:12" s="1" customFormat="1" ht="6.9" hidden="1" customHeight="1" x14ac:dyDescent="0.2">
      <c r="B79" s="36"/>
      <c r="C79" s="37"/>
      <c r="D79" s="37"/>
      <c r="E79" s="37"/>
      <c r="F79" s="37"/>
      <c r="G79" s="37"/>
      <c r="H79" s="37"/>
      <c r="I79" s="104"/>
      <c r="J79" s="37"/>
      <c r="K79" s="37"/>
      <c r="L79" s="27"/>
    </row>
    <row r="80" spans="2:12" ht="10.199999999999999" hidden="1" x14ac:dyDescent="0.2"/>
    <row r="81" spans="2:12" ht="10.199999999999999" hidden="1" x14ac:dyDescent="0.2"/>
    <row r="82" spans="2:12" ht="10.199999999999999" hidden="1" x14ac:dyDescent="0.2"/>
    <row r="83" spans="2:12" s="1" customFormat="1" ht="6.9" customHeight="1" x14ac:dyDescent="0.2">
      <c r="B83" s="38"/>
      <c r="C83" s="39"/>
      <c r="D83" s="39"/>
      <c r="E83" s="39"/>
      <c r="F83" s="39"/>
      <c r="G83" s="39"/>
      <c r="H83" s="39"/>
      <c r="I83" s="105"/>
      <c r="J83" s="39"/>
      <c r="K83" s="39"/>
      <c r="L83" s="27"/>
    </row>
    <row r="84" spans="2:12" s="1" customFormat="1" ht="24.9" customHeight="1" x14ac:dyDescent="0.2">
      <c r="B84" s="27"/>
      <c r="C84" s="17" t="s">
        <v>137</v>
      </c>
      <c r="I84" s="88"/>
      <c r="L84" s="27"/>
    </row>
    <row r="85" spans="2:12" s="1" customFormat="1" ht="6.9" customHeight="1" x14ac:dyDescent="0.2">
      <c r="B85" s="27"/>
      <c r="I85" s="88"/>
      <c r="L85" s="27"/>
    </row>
    <row r="86" spans="2:12" s="1" customFormat="1" ht="12" customHeight="1" x14ac:dyDescent="0.2">
      <c r="B86" s="27"/>
      <c r="C86" s="22" t="s">
        <v>16</v>
      </c>
      <c r="I86" s="88"/>
      <c r="L86" s="27"/>
    </row>
    <row r="87" spans="2:12" s="1" customFormat="1" ht="16.5" customHeight="1" x14ac:dyDescent="0.2">
      <c r="B87" s="27"/>
      <c r="E87" s="213" t="str">
        <f>E7</f>
        <v>Oprava propustků v km 24,666, 25,142, 25,589 a 25,786 na trati Vsetín - Velké Karlovice</v>
      </c>
      <c r="F87" s="214"/>
      <c r="G87" s="214"/>
      <c r="H87" s="214"/>
      <c r="I87" s="88"/>
      <c r="L87" s="27"/>
    </row>
    <row r="88" spans="2:12" ht="12" customHeight="1" x14ac:dyDescent="0.2">
      <c r="B88" s="16"/>
      <c r="C88" s="22" t="s">
        <v>114</v>
      </c>
      <c r="L88" s="16"/>
    </row>
    <row r="89" spans="2:12" s="1" customFormat="1" ht="16.5" customHeight="1" x14ac:dyDescent="0.2">
      <c r="B89" s="27"/>
      <c r="E89" s="213" t="s">
        <v>404</v>
      </c>
      <c r="F89" s="188"/>
      <c r="G89" s="188"/>
      <c r="H89" s="188"/>
      <c r="I89" s="88"/>
      <c r="L89" s="27"/>
    </row>
    <row r="90" spans="2:12" s="1" customFormat="1" ht="12" customHeight="1" x14ac:dyDescent="0.2">
      <c r="B90" s="27"/>
      <c r="C90" s="22" t="s">
        <v>116</v>
      </c>
      <c r="I90" s="88"/>
      <c r="L90" s="27"/>
    </row>
    <row r="91" spans="2:12" s="1" customFormat="1" ht="16.5" customHeight="1" x14ac:dyDescent="0.2">
      <c r="B91" s="27"/>
      <c r="E91" s="189" t="str">
        <f>E11</f>
        <v>SO 02.1 - Oprava propustku - km 25,142</v>
      </c>
      <c r="F91" s="188"/>
      <c r="G91" s="188"/>
      <c r="H91" s="188"/>
      <c r="I91" s="88"/>
      <c r="L91" s="27"/>
    </row>
    <row r="92" spans="2:12" s="1" customFormat="1" ht="6.9" customHeight="1" x14ac:dyDescent="0.2">
      <c r="B92" s="27"/>
      <c r="I92" s="88"/>
      <c r="L92" s="27"/>
    </row>
    <row r="93" spans="2:12" s="1" customFormat="1" ht="12" customHeight="1" x14ac:dyDescent="0.2">
      <c r="B93" s="27"/>
      <c r="C93" s="22" t="s">
        <v>20</v>
      </c>
      <c r="F93" s="13" t="str">
        <f>F14</f>
        <v xml:space="preserve"> </v>
      </c>
      <c r="I93" s="89" t="s">
        <v>22</v>
      </c>
      <c r="J93" s="43" t="str">
        <f>IF(J14="","",J14)</f>
        <v>3. 4. 2019</v>
      </c>
      <c r="L93" s="27"/>
    </row>
    <row r="94" spans="2:12" s="1" customFormat="1" ht="6.9" customHeight="1" x14ac:dyDescent="0.2">
      <c r="B94" s="27"/>
      <c r="I94" s="88"/>
      <c r="L94" s="27"/>
    </row>
    <row r="95" spans="2:12" s="1" customFormat="1" ht="13.65" customHeight="1" x14ac:dyDescent="0.2">
      <c r="B95" s="27"/>
      <c r="C95" s="22" t="s">
        <v>24</v>
      </c>
      <c r="F95" s="13" t="str">
        <f>E17</f>
        <v xml:space="preserve"> </v>
      </c>
      <c r="I95" s="89" t="s">
        <v>29</v>
      </c>
      <c r="J95" s="25" t="str">
        <f>E23</f>
        <v xml:space="preserve"> </v>
      </c>
      <c r="L95" s="27"/>
    </row>
    <row r="96" spans="2:12" s="1" customFormat="1" ht="13.65" customHeight="1" x14ac:dyDescent="0.2">
      <c r="B96" s="27"/>
      <c r="C96" s="22" t="s">
        <v>27</v>
      </c>
      <c r="F96" s="13" t="str">
        <f>IF(E20="","",E20)</f>
        <v>Vyplň údaj</v>
      </c>
      <c r="I96" s="89" t="s">
        <v>31</v>
      </c>
      <c r="J96" s="25" t="str">
        <f>E26</f>
        <v xml:space="preserve"> </v>
      </c>
      <c r="L96" s="27"/>
    </row>
    <row r="97" spans="2:65" s="1" customFormat="1" ht="10.35" customHeight="1" x14ac:dyDescent="0.2">
      <c r="B97" s="27"/>
      <c r="I97" s="88"/>
      <c r="L97" s="27"/>
    </row>
    <row r="98" spans="2:65" s="10" customFormat="1" ht="29.25" customHeight="1" x14ac:dyDescent="0.2">
      <c r="B98" s="120"/>
      <c r="C98" s="121" t="s">
        <v>138</v>
      </c>
      <c r="D98" s="122" t="s">
        <v>52</v>
      </c>
      <c r="E98" s="122" t="s">
        <v>48</v>
      </c>
      <c r="F98" s="122" t="s">
        <v>49</v>
      </c>
      <c r="G98" s="122" t="s">
        <v>139</v>
      </c>
      <c r="H98" s="122" t="s">
        <v>140</v>
      </c>
      <c r="I98" s="123" t="s">
        <v>141</v>
      </c>
      <c r="J98" s="124" t="s">
        <v>120</v>
      </c>
      <c r="K98" s="125" t="s">
        <v>142</v>
      </c>
      <c r="L98" s="120"/>
      <c r="M98" s="50" t="s">
        <v>1</v>
      </c>
      <c r="N98" s="51" t="s">
        <v>37</v>
      </c>
      <c r="O98" s="51" t="s">
        <v>143</v>
      </c>
      <c r="P98" s="51" t="s">
        <v>144</v>
      </c>
      <c r="Q98" s="51" t="s">
        <v>145</v>
      </c>
      <c r="R98" s="51" t="s">
        <v>146</v>
      </c>
      <c r="S98" s="51" t="s">
        <v>147</v>
      </c>
      <c r="T98" s="52" t="s">
        <v>148</v>
      </c>
    </row>
    <row r="99" spans="2:65" s="1" customFormat="1" ht="22.8" customHeight="1" x14ac:dyDescent="0.3">
      <c r="B99" s="27"/>
      <c r="C99" s="55" t="s">
        <v>149</v>
      </c>
      <c r="I99" s="88"/>
      <c r="J99" s="126">
        <f>BK99</f>
        <v>0</v>
      </c>
      <c r="L99" s="27"/>
      <c r="M99" s="53"/>
      <c r="N99" s="44"/>
      <c r="O99" s="44"/>
      <c r="P99" s="127">
        <f>P100+P158+P165</f>
        <v>0</v>
      </c>
      <c r="Q99" s="44"/>
      <c r="R99" s="127">
        <f>R100+R158+R165</f>
        <v>102.0391512891</v>
      </c>
      <c r="S99" s="44"/>
      <c r="T99" s="128">
        <f>T100+T158+T165</f>
        <v>69.508440000000007</v>
      </c>
      <c r="AT99" s="13" t="s">
        <v>66</v>
      </c>
      <c r="AU99" s="13" t="s">
        <v>122</v>
      </c>
      <c r="BK99" s="129">
        <f>BK100+BK158+BK165</f>
        <v>0</v>
      </c>
    </row>
    <row r="100" spans="2:65" s="11" customFormat="1" ht="25.95" customHeight="1" x14ac:dyDescent="0.25">
      <c r="B100" s="130"/>
      <c r="D100" s="131" t="s">
        <v>66</v>
      </c>
      <c r="E100" s="132" t="s">
        <v>150</v>
      </c>
      <c r="F100" s="132" t="s">
        <v>151</v>
      </c>
      <c r="I100" s="133"/>
      <c r="J100" s="134">
        <f>BK100</f>
        <v>0</v>
      </c>
      <c r="L100" s="130"/>
      <c r="M100" s="135"/>
      <c r="N100" s="136"/>
      <c r="O100" s="136"/>
      <c r="P100" s="137">
        <f>P101+P120+P128+P137+P144+P150+P156</f>
        <v>0</v>
      </c>
      <c r="Q100" s="136"/>
      <c r="R100" s="137">
        <f>R101+R120+R128+R137+R144+R150+R156</f>
        <v>101.13610070910001</v>
      </c>
      <c r="S100" s="136"/>
      <c r="T100" s="138">
        <f>T101+T120+T128+T137+T144+T150+T156</f>
        <v>69.508440000000007</v>
      </c>
      <c r="AR100" s="131" t="s">
        <v>74</v>
      </c>
      <c r="AT100" s="139" t="s">
        <v>66</v>
      </c>
      <c r="AU100" s="139" t="s">
        <v>67</v>
      </c>
      <c r="AY100" s="131" t="s">
        <v>152</v>
      </c>
      <c r="BK100" s="140">
        <f>BK101+BK120+BK128+BK137+BK144+BK150+BK156</f>
        <v>0</v>
      </c>
    </row>
    <row r="101" spans="2:65" s="11" customFormat="1" ht="22.8" customHeight="1" x14ac:dyDescent="0.25">
      <c r="B101" s="130"/>
      <c r="D101" s="131" t="s">
        <v>66</v>
      </c>
      <c r="E101" s="141" t="s">
        <v>74</v>
      </c>
      <c r="F101" s="141" t="s">
        <v>153</v>
      </c>
      <c r="I101" s="133"/>
      <c r="J101" s="142">
        <f>BK101</f>
        <v>0</v>
      </c>
      <c r="L101" s="130"/>
      <c r="M101" s="135"/>
      <c r="N101" s="136"/>
      <c r="O101" s="136"/>
      <c r="P101" s="137">
        <f>SUM(P102:P119)</f>
        <v>0</v>
      </c>
      <c r="Q101" s="136"/>
      <c r="R101" s="137">
        <f>SUM(R102:R119)</f>
        <v>0.27081722149999998</v>
      </c>
      <c r="S101" s="136"/>
      <c r="T101" s="138">
        <f>SUM(T102:T119)</f>
        <v>0</v>
      </c>
      <c r="AR101" s="131" t="s">
        <v>74</v>
      </c>
      <c r="AT101" s="139" t="s">
        <v>66</v>
      </c>
      <c r="AU101" s="139" t="s">
        <v>74</v>
      </c>
      <c r="AY101" s="131" t="s">
        <v>152</v>
      </c>
      <c r="BK101" s="140">
        <f>SUM(BK102:BK119)</f>
        <v>0</v>
      </c>
    </row>
    <row r="102" spans="2:65" s="1" customFormat="1" ht="16.5" customHeight="1" x14ac:dyDescent="0.2">
      <c r="B102" s="143"/>
      <c r="C102" s="144" t="s">
        <v>74</v>
      </c>
      <c r="D102" s="144" t="s">
        <v>154</v>
      </c>
      <c r="E102" s="145" t="s">
        <v>407</v>
      </c>
      <c r="F102" s="146" t="s">
        <v>408</v>
      </c>
      <c r="G102" s="147" t="s">
        <v>256</v>
      </c>
      <c r="H102" s="148">
        <v>15</v>
      </c>
      <c r="I102" s="149"/>
      <c r="J102" s="150">
        <f t="shared" ref="J102:J119" si="0">ROUND(I102*H102,2)</f>
        <v>0</v>
      </c>
      <c r="K102" s="146" t="s">
        <v>1</v>
      </c>
      <c r="L102" s="27"/>
      <c r="M102" s="151" t="s">
        <v>1</v>
      </c>
      <c r="N102" s="152" t="s">
        <v>38</v>
      </c>
      <c r="O102" s="46"/>
      <c r="P102" s="153">
        <f t="shared" ref="P102:P119" si="1">O102*H102</f>
        <v>0</v>
      </c>
      <c r="Q102" s="153">
        <v>1.7971748100000001E-2</v>
      </c>
      <c r="R102" s="153">
        <f t="shared" ref="R102:R119" si="2">Q102*H102</f>
        <v>0.26957622149999999</v>
      </c>
      <c r="S102" s="153">
        <v>0</v>
      </c>
      <c r="T102" s="154">
        <f t="shared" ref="T102:T119" si="3">S102*H102</f>
        <v>0</v>
      </c>
      <c r="AR102" s="13" t="s">
        <v>158</v>
      </c>
      <c r="AT102" s="13" t="s">
        <v>154</v>
      </c>
      <c r="AU102" s="13" t="s">
        <v>76</v>
      </c>
      <c r="AY102" s="13" t="s">
        <v>152</v>
      </c>
      <c r="BE102" s="155">
        <f t="shared" ref="BE102:BE119" si="4">IF(N102="základní",J102,0)</f>
        <v>0</v>
      </c>
      <c r="BF102" s="155">
        <f t="shared" ref="BF102:BF119" si="5">IF(N102="snížená",J102,0)</f>
        <v>0</v>
      </c>
      <c r="BG102" s="155">
        <f t="shared" ref="BG102:BG119" si="6">IF(N102="zákl. přenesená",J102,0)</f>
        <v>0</v>
      </c>
      <c r="BH102" s="155">
        <f t="shared" ref="BH102:BH119" si="7">IF(N102="sníž. přenesená",J102,0)</f>
        <v>0</v>
      </c>
      <c r="BI102" s="155">
        <f t="shared" ref="BI102:BI119" si="8">IF(N102="nulová",J102,0)</f>
        <v>0</v>
      </c>
      <c r="BJ102" s="13" t="s">
        <v>74</v>
      </c>
      <c r="BK102" s="155">
        <f t="shared" ref="BK102:BK119" si="9">ROUND(I102*H102,2)</f>
        <v>0</v>
      </c>
      <c r="BL102" s="13" t="s">
        <v>158</v>
      </c>
      <c r="BM102" s="13" t="s">
        <v>76</v>
      </c>
    </row>
    <row r="103" spans="2:65" s="1" customFormat="1" ht="16.5" customHeight="1" x14ac:dyDescent="0.2">
      <c r="B103" s="143"/>
      <c r="C103" s="144" t="s">
        <v>76</v>
      </c>
      <c r="D103" s="144" t="s">
        <v>154</v>
      </c>
      <c r="E103" s="145" t="s">
        <v>159</v>
      </c>
      <c r="F103" s="146" t="s">
        <v>160</v>
      </c>
      <c r="G103" s="147" t="s">
        <v>161</v>
      </c>
      <c r="H103" s="148">
        <v>32</v>
      </c>
      <c r="I103" s="149"/>
      <c r="J103" s="150">
        <f t="shared" si="0"/>
        <v>0</v>
      </c>
      <c r="K103" s="146" t="s">
        <v>1</v>
      </c>
      <c r="L103" s="27"/>
      <c r="M103" s="151" t="s">
        <v>1</v>
      </c>
      <c r="N103" s="152" t="s">
        <v>38</v>
      </c>
      <c r="O103" s="46"/>
      <c r="P103" s="153">
        <f t="shared" si="1"/>
        <v>0</v>
      </c>
      <c r="Q103" s="153">
        <v>0</v>
      </c>
      <c r="R103" s="153">
        <f t="shared" si="2"/>
        <v>0</v>
      </c>
      <c r="S103" s="153">
        <v>0</v>
      </c>
      <c r="T103" s="154">
        <f t="shared" si="3"/>
        <v>0</v>
      </c>
      <c r="AR103" s="13" t="s">
        <v>158</v>
      </c>
      <c r="AT103" s="13" t="s">
        <v>154</v>
      </c>
      <c r="AU103" s="13" t="s">
        <v>76</v>
      </c>
      <c r="AY103" s="13" t="s">
        <v>152</v>
      </c>
      <c r="BE103" s="155">
        <f t="shared" si="4"/>
        <v>0</v>
      </c>
      <c r="BF103" s="155">
        <f t="shared" si="5"/>
        <v>0</v>
      </c>
      <c r="BG103" s="155">
        <f t="shared" si="6"/>
        <v>0</v>
      </c>
      <c r="BH103" s="155">
        <f t="shared" si="7"/>
        <v>0</v>
      </c>
      <c r="BI103" s="155">
        <f t="shared" si="8"/>
        <v>0</v>
      </c>
      <c r="BJ103" s="13" t="s">
        <v>74</v>
      </c>
      <c r="BK103" s="155">
        <f t="shared" si="9"/>
        <v>0</v>
      </c>
      <c r="BL103" s="13" t="s">
        <v>158</v>
      </c>
      <c r="BM103" s="13" t="s">
        <v>158</v>
      </c>
    </row>
    <row r="104" spans="2:65" s="1" customFormat="1" ht="16.5" customHeight="1" x14ac:dyDescent="0.2">
      <c r="B104" s="143"/>
      <c r="C104" s="144" t="s">
        <v>162</v>
      </c>
      <c r="D104" s="144" t="s">
        <v>154</v>
      </c>
      <c r="E104" s="145" t="s">
        <v>163</v>
      </c>
      <c r="F104" s="146" t="s">
        <v>164</v>
      </c>
      <c r="G104" s="147" t="s">
        <v>165</v>
      </c>
      <c r="H104" s="148">
        <v>28.14</v>
      </c>
      <c r="I104" s="149"/>
      <c r="J104" s="150">
        <f t="shared" si="0"/>
        <v>0</v>
      </c>
      <c r="K104" s="146" t="s">
        <v>1</v>
      </c>
      <c r="L104" s="27"/>
      <c r="M104" s="151" t="s">
        <v>1</v>
      </c>
      <c r="N104" s="152" t="s">
        <v>38</v>
      </c>
      <c r="O104" s="46"/>
      <c r="P104" s="153">
        <f t="shared" si="1"/>
        <v>0</v>
      </c>
      <c r="Q104" s="153">
        <v>0</v>
      </c>
      <c r="R104" s="153">
        <f t="shared" si="2"/>
        <v>0</v>
      </c>
      <c r="S104" s="153">
        <v>0</v>
      </c>
      <c r="T104" s="154">
        <f t="shared" si="3"/>
        <v>0</v>
      </c>
      <c r="AR104" s="13" t="s">
        <v>158</v>
      </c>
      <c r="AT104" s="13" t="s">
        <v>154</v>
      </c>
      <c r="AU104" s="13" t="s">
        <v>76</v>
      </c>
      <c r="AY104" s="13" t="s">
        <v>152</v>
      </c>
      <c r="BE104" s="155">
        <f t="shared" si="4"/>
        <v>0</v>
      </c>
      <c r="BF104" s="155">
        <f t="shared" si="5"/>
        <v>0</v>
      </c>
      <c r="BG104" s="155">
        <f t="shared" si="6"/>
        <v>0</v>
      </c>
      <c r="BH104" s="155">
        <f t="shared" si="7"/>
        <v>0</v>
      </c>
      <c r="BI104" s="155">
        <f t="shared" si="8"/>
        <v>0</v>
      </c>
      <c r="BJ104" s="13" t="s">
        <v>74</v>
      </c>
      <c r="BK104" s="155">
        <f t="shared" si="9"/>
        <v>0</v>
      </c>
      <c r="BL104" s="13" t="s">
        <v>158</v>
      </c>
      <c r="BM104" s="13" t="s">
        <v>166</v>
      </c>
    </row>
    <row r="105" spans="2:65" s="1" customFormat="1" ht="16.5" customHeight="1" x14ac:dyDescent="0.2">
      <c r="B105" s="143"/>
      <c r="C105" s="144" t="s">
        <v>158</v>
      </c>
      <c r="D105" s="144" t="s">
        <v>154</v>
      </c>
      <c r="E105" s="145" t="s">
        <v>409</v>
      </c>
      <c r="F105" s="146" t="s">
        <v>410</v>
      </c>
      <c r="G105" s="147" t="s">
        <v>165</v>
      </c>
      <c r="H105" s="148">
        <v>2</v>
      </c>
      <c r="I105" s="149"/>
      <c r="J105" s="150">
        <f t="shared" si="0"/>
        <v>0</v>
      </c>
      <c r="K105" s="146" t="s">
        <v>1</v>
      </c>
      <c r="L105" s="27"/>
      <c r="M105" s="151" t="s">
        <v>1</v>
      </c>
      <c r="N105" s="152" t="s">
        <v>38</v>
      </c>
      <c r="O105" s="46"/>
      <c r="P105" s="153">
        <f t="shared" si="1"/>
        <v>0</v>
      </c>
      <c r="Q105" s="153">
        <v>0</v>
      </c>
      <c r="R105" s="153">
        <f t="shared" si="2"/>
        <v>0</v>
      </c>
      <c r="S105" s="153">
        <v>0</v>
      </c>
      <c r="T105" s="154">
        <f t="shared" si="3"/>
        <v>0</v>
      </c>
      <c r="AR105" s="13" t="s">
        <v>158</v>
      </c>
      <c r="AT105" s="13" t="s">
        <v>154</v>
      </c>
      <c r="AU105" s="13" t="s">
        <v>76</v>
      </c>
      <c r="AY105" s="13" t="s">
        <v>152</v>
      </c>
      <c r="BE105" s="155">
        <f t="shared" si="4"/>
        <v>0</v>
      </c>
      <c r="BF105" s="155">
        <f t="shared" si="5"/>
        <v>0</v>
      </c>
      <c r="BG105" s="155">
        <f t="shared" si="6"/>
        <v>0</v>
      </c>
      <c r="BH105" s="155">
        <f t="shared" si="7"/>
        <v>0</v>
      </c>
      <c r="BI105" s="155">
        <f t="shared" si="8"/>
        <v>0</v>
      </c>
      <c r="BJ105" s="13" t="s">
        <v>74</v>
      </c>
      <c r="BK105" s="155">
        <f t="shared" si="9"/>
        <v>0</v>
      </c>
      <c r="BL105" s="13" t="s">
        <v>158</v>
      </c>
      <c r="BM105" s="13" t="s">
        <v>169</v>
      </c>
    </row>
    <row r="106" spans="2:65" s="1" customFormat="1" ht="16.5" customHeight="1" x14ac:dyDescent="0.2">
      <c r="B106" s="143"/>
      <c r="C106" s="144" t="s">
        <v>170</v>
      </c>
      <c r="D106" s="144" t="s">
        <v>154</v>
      </c>
      <c r="E106" s="145" t="s">
        <v>411</v>
      </c>
      <c r="F106" s="146" t="s">
        <v>412</v>
      </c>
      <c r="G106" s="147" t="s">
        <v>165</v>
      </c>
      <c r="H106" s="148">
        <v>2</v>
      </c>
      <c r="I106" s="149"/>
      <c r="J106" s="150">
        <f t="shared" si="0"/>
        <v>0</v>
      </c>
      <c r="K106" s="146" t="s">
        <v>1</v>
      </c>
      <c r="L106" s="27"/>
      <c r="M106" s="151" t="s">
        <v>1</v>
      </c>
      <c r="N106" s="152" t="s">
        <v>38</v>
      </c>
      <c r="O106" s="46"/>
      <c r="P106" s="153">
        <f t="shared" si="1"/>
        <v>0</v>
      </c>
      <c r="Q106" s="153">
        <v>0</v>
      </c>
      <c r="R106" s="153">
        <f t="shared" si="2"/>
        <v>0</v>
      </c>
      <c r="S106" s="153">
        <v>0</v>
      </c>
      <c r="T106" s="154">
        <f t="shared" si="3"/>
        <v>0</v>
      </c>
      <c r="AR106" s="13" t="s">
        <v>158</v>
      </c>
      <c r="AT106" s="13" t="s">
        <v>154</v>
      </c>
      <c r="AU106" s="13" t="s">
        <v>76</v>
      </c>
      <c r="AY106" s="13" t="s">
        <v>152</v>
      </c>
      <c r="BE106" s="155">
        <f t="shared" si="4"/>
        <v>0</v>
      </c>
      <c r="BF106" s="155">
        <f t="shared" si="5"/>
        <v>0</v>
      </c>
      <c r="BG106" s="155">
        <f t="shared" si="6"/>
        <v>0</v>
      </c>
      <c r="BH106" s="155">
        <f t="shared" si="7"/>
        <v>0</v>
      </c>
      <c r="BI106" s="155">
        <f t="shared" si="8"/>
        <v>0</v>
      </c>
      <c r="BJ106" s="13" t="s">
        <v>74</v>
      </c>
      <c r="BK106" s="155">
        <f t="shared" si="9"/>
        <v>0</v>
      </c>
      <c r="BL106" s="13" t="s">
        <v>158</v>
      </c>
      <c r="BM106" s="13" t="s">
        <v>173</v>
      </c>
    </row>
    <row r="107" spans="2:65" s="1" customFormat="1" ht="16.5" customHeight="1" x14ac:dyDescent="0.2">
      <c r="B107" s="143"/>
      <c r="C107" s="144" t="s">
        <v>166</v>
      </c>
      <c r="D107" s="144" t="s">
        <v>154</v>
      </c>
      <c r="E107" s="145" t="s">
        <v>167</v>
      </c>
      <c r="F107" s="146" t="s">
        <v>168</v>
      </c>
      <c r="G107" s="147" t="s">
        <v>165</v>
      </c>
      <c r="H107" s="148">
        <v>96.3</v>
      </c>
      <c r="I107" s="149"/>
      <c r="J107" s="150">
        <f t="shared" si="0"/>
        <v>0</v>
      </c>
      <c r="K107" s="146" t="s">
        <v>1</v>
      </c>
      <c r="L107" s="27"/>
      <c r="M107" s="151" t="s">
        <v>1</v>
      </c>
      <c r="N107" s="152" t="s">
        <v>38</v>
      </c>
      <c r="O107" s="46"/>
      <c r="P107" s="153">
        <f t="shared" si="1"/>
        <v>0</v>
      </c>
      <c r="Q107" s="153">
        <v>0</v>
      </c>
      <c r="R107" s="153">
        <f t="shared" si="2"/>
        <v>0</v>
      </c>
      <c r="S107" s="153">
        <v>0</v>
      </c>
      <c r="T107" s="154">
        <f t="shared" si="3"/>
        <v>0</v>
      </c>
      <c r="AR107" s="13" t="s">
        <v>158</v>
      </c>
      <c r="AT107" s="13" t="s">
        <v>154</v>
      </c>
      <c r="AU107" s="13" t="s">
        <v>76</v>
      </c>
      <c r="AY107" s="13" t="s">
        <v>152</v>
      </c>
      <c r="BE107" s="155">
        <f t="shared" si="4"/>
        <v>0</v>
      </c>
      <c r="BF107" s="155">
        <f t="shared" si="5"/>
        <v>0</v>
      </c>
      <c r="BG107" s="155">
        <f t="shared" si="6"/>
        <v>0</v>
      </c>
      <c r="BH107" s="155">
        <f t="shared" si="7"/>
        <v>0</v>
      </c>
      <c r="BI107" s="155">
        <f t="shared" si="8"/>
        <v>0</v>
      </c>
      <c r="BJ107" s="13" t="s">
        <v>74</v>
      </c>
      <c r="BK107" s="155">
        <f t="shared" si="9"/>
        <v>0</v>
      </c>
      <c r="BL107" s="13" t="s">
        <v>158</v>
      </c>
      <c r="BM107" s="13" t="s">
        <v>176</v>
      </c>
    </row>
    <row r="108" spans="2:65" s="1" customFormat="1" ht="16.5" customHeight="1" x14ac:dyDescent="0.2">
      <c r="B108" s="143"/>
      <c r="C108" s="144" t="s">
        <v>177</v>
      </c>
      <c r="D108" s="144" t="s">
        <v>154</v>
      </c>
      <c r="E108" s="145" t="s">
        <v>171</v>
      </c>
      <c r="F108" s="146" t="s">
        <v>172</v>
      </c>
      <c r="G108" s="147" t="s">
        <v>165</v>
      </c>
      <c r="H108" s="148">
        <v>96.3</v>
      </c>
      <c r="I108" s="149"/>
      <c r="J108" s="150">
        <f t="shared" si="0"/>
        <v>0</v>
      </c>
      <c r="K108" s="146" t="s">
        <v>1</v>
      </c>
      <c r="L108" s="27"/>
      <c r="M108" s="151" t="s">
        <v>1</v>
      </c>
      <c r="N108" s="152" t="s">
        <v>38</v>
      </c>
      <c r="O108" s="46"/>
      <c r="P108" s="153">
        <f t="shared" si="1"/>
        <v>0</v>
      </c>
      <c r="Q108" s="153">
        <v>0</v>
      </c>
      <c r="R108" s="153">
        <f t="shared" si="2"/>
        <v>0</v>
      </c>
      <c r="S108" s="153">
        <v>0</v>
      </c>
      <c r="T108" s="154">
        <f t="shared" si="3"/>
        <v>0</v>
      </c>
      <c r="AR108" s="13" t="s">
        <v>158</v>
      </c>
      <c r="AT108" s="13" t="s">
        <v>154</v>
      </c>
      <c r="AU108" s="13" t="s">
        <v>76</v>
      </c>
      <c r="AY108" s="13" t="s">
        <v>152</v>
      </c>
      <c r="BE108" s="155">
        <f t="shared" si="4"/>
        <v>0</v>
      </c>
      <c r="BF108" s="155">
        <f t="shared" si="5"/>
        <v>0</v>
      </c>
      <c r="BG108" s="155">
        <f t="shared" si="6"/>
        <v>0</v>
      </c>
      <c r="BH108" s="155">
        <f t="shared" si="7"/>
        <v>0</v>
      </c>
      <c r="BI108" s="155">
        <f t="shared" si="8"/>
        <v>0</v>
      </c>
      <c r="BJ108" s="13" t="s">
        <v>74</v>
      </c>
      <c r="BK108" s="155">
        <f t="shared" si="9"/>
        <v>0</v>
      </c>
      <c r="BL108" s="13" t="s">
        <v>158</v>
      </c>
      <c r="BM108" s="13" t="s">
        <v>180</v>
      </c>
    </row>
    <row r="109" spans="2:65" s="1" customFormat="1" ht="16.5" customHeight="1" x14ac:dyDescent="0.2">
      <c r="B109" s="143"/>
      <c r="C109" s="144" t="s">
        <v>169</v>
      </c>
      <c r="D109" s="144" t="s">
        <v>154</v>
      </c>
      <c r="E109" s="145" t="s">
        <v>181</v>
      </c>
      <c r="F109" s="146" t="s">
        <v>182</v>
      </c>
      <c r="G109" s="147" t="s">
        <v>165</v>
      </c>
      <c r="H109" s="148">
        <v>10.53</v>
      </c>
      <c r="I109" s="149"/>
      <c r="J109" s="150">
        <f t="shared" si="0"/>
        <v>0</v>
      </c>
      <c r="K109" s="146" t="s">
        <v>1</v>
      </c>
      <c r="L109" s="27"/>
      <c r="M109" s="151" t="s">
        <v>1</v>
      </c>
      <c r="N109" s="152" t="s">
        <v>38</v>
      </c>
      <c r="O109" s="46"/>
      <c r="P109" s="153">
        <f t="shared" si="1"/>
        <v>0</v>
      </c>
      <c r="Q109" s="153">
        <v>0</v>
      </c>
      <c r="R109" s="153">
        <f t="shared" si="2"/>
        <v>0</v>
      </c>
      <c r="S109" s="153">
        <v>0</v>
      </c>
      <c r="T109" s="154">
        <f t="shared" si="3"/>
        <v>0</v>
      </c>
      <c r="AR109" s="13" t="s">
        <v>158</v>
      </c>
      <c r="AT109" s="13" t="s">
        <v>154</v>
      </c>
      <c r="AU109" s="13" t="s">
        <v>76</v>
      </c>
      <c r="AY109" s="13" t="s">
        <v>152</v>
      </c>
      <c r="BE109" s="155">
        <f t="shared" si="4"/>
        <v>0</v>
      </c>
      <c r="BF109" s="155">
        <f t="shared" si="5"/>
        <v>0</v>
      </c>
      <c r="BG109" s="155">
        <f t="shared" si="6"/>
        <v>0</v>
      </c>
      <c r="BH109" s="155">
        <f t="shared" si="7"/>
        <v>0</v>
      </c>
      <c r="BI109" s="155">
        <f t="shared" si="8"/>
        <v>0</v>
      </c>
      <c r="BJ109" s="13" t="s">
        <v>74</v>
      </c>
      <c r="BK109" s="155">
        <f t="shared" si="9"/>
        <v>0</v>
      </c>
      <c r="BL109" s="13" t="s">
        <v>158</v>
      </c>
      <c r="BM109" s="13" t="s">
        <v>183</v>
      </c>
    </row>
    <row r="110" spans="2:65" s="1" customFormat="1" ht="16.5" customHeight="1" x14ac:dyDescent="0.2">
      <c r="B110" s="143"/>
      <c r="C110" s="144" t="s">
        <v>184</v>
      </c>
      <c r="D110" s="144" t="s">
        <v>154</v>
      </c>
      <c r="E110" s="145" t="s">
        <v>185</v>
      </c>
      <c r="F110" s="146" t="s">
        <v>186</v>
      </c>
      <c r="G110" s="147" t="s">
        <v>165</v>
      </c>
      <c r="H110" s="148">
        <v>105.3</v>
      </c>
      <c r="I110" s="149"/>
      <c r="J110" s="150">
        <f t="shared" si="0"/>
        <v>0</v>
      </c>
      <c r="K110" s="146" t="s">
        <v>1</v>
      </c>
      <c r="L110" s="27"/>
      <c r="M110" s="151" t="s">
        <v>1</v>
      </c>
      <c r="N110" s="152" t="s">
        <v>38</v>
      </c>
      <c r="O110" s="46"/>
      <c r="P110" s="153">
        <f t="shared" si="1"/>
        <v>0</v>
      </c>
      <c r="Q110" s="153">
        <v>0</v>
      </c>
      <c r="R110" s="153">
        <f t="shared" si="2"/>
        <v>0</v>
      </c>
      <c r="S110" s="153">
        <v>0</v>
      </c>
      <c r="T110" s="154">
        <f t="shared" si="3"/>
        <v>0</v>
      </c>
      <c r="AR110" s="13" t="s">
        <v>158</v>
      </c>
      <c r="AT110" s="13" t="s">
        <v>154</v>
      </c>
      <c r="AU110" s="13" t="s">
        <v>76</v>
      </c>
      <c r="AY110" s="13" t="s">
        <v>152</v>
      </c>
      <c r="BE110" s="155">
        <f t="shared" si="4"/>
        <v>0</v>
      </c>
      <c r="BF110" s="155">
        <f t="shared" si="5"/>
        <v>0</v>
      </c>
      <c r="BG110" s="155">
        <f t="shared" si="6"/>
        <v>0</v>
      </c>
      <c r="BH110" s="155">
        <f t="shared" si="7"/>
        <v>0</v>
      </c>
      <c r="BI110" s="155">
        <f t="shared" si="8"/>
        <v>0</v>
      </c>
      <c r="BJ110" s="13" t="s">
        <v>74</v>
      </c>
      <c r="BK110" s="155">
        <f t="shared" si="9"/>
        <v>0</v>
      </c>
      <c r="BL110" s="13" t="s">
        <v>158</v>
      </c>
      <c r="BM110" s="13" t="s">
        <v>187</v>
      </c>
    </row>
    <row r="111" spans="2:65" s="1" customFormat="1" ht="16.5" customHeight="1" x14ac:dyDescent="0.2">
      <c r="B111" s="143"/>
      <c r="C111" s="144" t="s">
        <v>173</v>
      </c>
      <c r="D111" s="144" t="s">
        <v>154</v>
      </c>
      <c r="E111" s="145" t="s">
        <v>188</v>
      </c>
      <c r="F111" s="146" t="s">
        <v>189</v>
      </c>
      <c r="G111" s="147" t="s">
        <v>165</v>
      </c>
      <c r="H111" s="148">
        <v>10.53</v>
      </c>
      <c r="I111" s="149"/>
      <c r="J111" s="150">
        <f t="shared" si="0"/>
        <v>0</v>
      </c>
      <c r="K111" s="146" t="s">
        <v>1</v>
      </c>
      <c r="L111" s="27"/>
      <c r="M111" s="151" t="s">
        <v>1</v>
      </c>
      <c r="N111" s="152" t="s">
        <v>38</v>
      </c>
      <c r="O111" s="46"/>
      <c r="P111" s="153">
        <f t="shared" si="1"/>
        <v>0</v>
      </c>
      <c r="Q111" s="153">
        <v>0</v>
      </c>
      <c r="R111" s="153">
        <f t="shared" si="2"/>
        <v>0</v>
      </c>
      <c r="S111" s="153">
        <v>0</v>
      </c>
      <c r="T111" s="154">
        <f t="shared" si="3"/>
        <v>0</v>
      </c>
      <c r="AR111" s="13" t="s">
        <v>158</v>
      </c>
      <c r="AT111" s="13" t="s">
        <v>154</v>
      </c>
      <c r="AU111" s="13" t="s">
        <v>76</v>
      </c>
      <c r="AY111" s="13" t="s">
        <v>152</v>
      </c>
      <c r="BE111" s="155">
        <f t="shared" si="4"/>
        <v>0</v>
      </c>
      <c r="BF111" s="155">
        <f t="shared" si="5"/>
        <v>0</v>
      </c>
      <c r="BG111" s="155">
        <f t="shared" si="6"/>
        <v>0</v>
      </c>
      <c r="BH111" s="155">
        <f t="shared" si="7"/>
        <v>0</v>
      </c>
      <c r="BI111" s="155">
        <f t="shared" si="8"/>
        <v>0</v>
      </c>
      <c r="BJ111" s="13" t="s">
        <v>74</v>
      </c>
      <c r="BK111" s="155">
        <f t="shared" si="9"/>
        <v>0</v>
      </c>
      <c r="BL111" s="13" t="s">
        <v>158</v>
      </c>
      <c r="BM111" s="13" t="s">
        <v>190</v>
      </c>
    </row>
    <row r="112" spans="2:65" s="1" customFormat="1" ht="16.5" customHeight="1" x14ac:dyDescent="0.2">
      <c r="B112" s="143"/>
      <c r="C112" s="144" t="s">
        <v>191</v>
      </c>
      <c r="D112" s="144" t="s">
        <v>154</v>
      </c>
      <c r="E112" s="145" t="s">
        <v>192</v>
      </c>
      <c r="F112" s="146" t="s">
        <v>193</v>
      </c>
      <c r="G112" s="147" t="s">
        <v>165</v>
      </c>
      <c r="H112" s="148">
        <v>20</v>
      </c>
      <c r="I112" s="149"/>
      <c r="J112" s="150">
        <f t="shared" si="0"/>
        <v>0</v>
      </c>
      <c r="K112" s="146" t="s">
        <v>1</v>
      </c>
      <c r="L112" s="27"/>
      <c r="M112" s="151" t="s">
        <v>1</v>
      </c>
      <c r="N112" s="152" t="s">
        <v>38</v>
      </c>
      <c r="O112" s="46"/>
      <c r="P112" s="153">
        <f t="shared" si="1"/>
        <v>0</v>
      </c>
      <c r="Q112" s="153">
        <v>0</v>
      </c>
      <c r="R112" s="153">
        <f t="shared" si="2"/>
        <v>0</v>
      </c>
      <c r="S112" s="153">
        <v>0</v>
      </c>
      <c r="T112" s="154">
        <f t="shared" si="3"/>
        <v>0</v>
      </c>
      <c r="AR112" s="13" t="s">
        <v>158</v>
      </c>
      <c r="AT112" s="13" t="s">
        <v>154</v>
      </c>
      <c r="AU112" s="13" t="s">
        <v>76</v>
      </c>
      <c r="AY112" s="13" t="s">
        <v>152</v>
      </c>
      <c r="BE112" s="155">
        <f t="shared" si="4"/>
        <v>0</v>
      </c>
      <c r="BF112" s="155">
        <f t="shared" si="5"/>
        <v>0</v>
      </c>
      <c r="BG112" s="155">
        <f t="shared" si="6"/>
        <v>0</v>
      </c>
      <c r="BH112" s="155">
        <f t="shared" si="7"/>
        <v>0</v>
      </c>
      <c r="BI112" s="155">
        <f t="shared" si="8"/>
        <v>0</v>
      </c>
      <c r="BJ112" s="13" t="s">
        <v>74</v>
      </c>
      <c r="BK112" s="155">
        <f t="shared" si="9"/>
        <v>0</v>
      </c>
      <c r="BL112" s="13" t="s">
        <v>158</v>
      </c>
      <c r="BM112" s="13" t="s">
        <v>194</v>
      </c>
    </row>
    <row r="113" spans="2:65" s="1" customFormat="1" ht="16.5" customHeight="1" x14ac:dyDescent="0.2">
      <c r="B113" s="143"/>
      <c r="C113" s="144" t="s">
        <v>176</v>
      </c>
      <c r="D113" s="144" t="s">
        <v>154</v>
      </c>
      <c r="E113" s="145" t="s">
        <v>413</v>
      </c>
      <c r="F113" s="146" t="s">
        <v>414</v>
      </c>
      <c r="G113" s="147" t="s">
        <v>165</v>
      </c>
      <c r="H113" s="148">
        <v>2</v>
      </c>
      <c r="I113" s="149"/>
      <c r="J113" s="150">
        <f t="shared" si="0"/>
        <v>0</v>
      </c>
      <c r="K113" s="146" t="s">
        <v>1</v>
      </c>
      <c r="L113" s="27"/>
      <c r="M113" s="151" t="s">
        <v>1</v>
      </c>
      <c r="N113" s="152" t="s">
        <v>38</v>
      </c>
      <c r="O113" s="46"/>
      <c r="P113" s="153">
        <f t="shared" si="1"/>
        <v>0</v>
      </c>
      <c r="Q113" s="153">
        <v>0</v>
      </c>
      <c r="R113" s="153">
        <f t="shared" si="2"/>
        <v>0</v>
      </c>
      <c r="S113" s="153">
        <v>0</v>
      </c>
      <c r="T113" s="154">
        <f t="shared" si="3"/>
        <v>0</v>
      </c>
      <c r="AR113" s="13" t="s">
        <v>158</v>
      </c>
      <c r="AT113" s="13" t="s">
        <v>154</v>
      </c>
      <c r="AU113" s="13" t="s">
        <v>76</v>
      </c>
      <c r="AY113" s="13" t="s">
        <v>152</v>
      </c>
      <c r="BE113" s="155">
        <f t="shared" si="4"/>
        <v>0</v>
      </c>
      <c r="BF113" s="155">
        <f t="shared" si="5"/>
        <v>0</v>
      </c>
      <c r="BG113" s="155">
        <f t="shared" si="6"/>
        <v>0</v>
      </c>
      <c r="BH113" s="155">
        <f t="shared" si="7"/>
        <v>0</v>
      </c>
      <c r="BI113" s="155">
        <f t="shared" si="8"/>
        <v>0</v>
      </c>
      <c r="BJ113" s="13" t="s">
        <v>74</v>
      </c>
      <c r="BK113" s="155">
        <f t="shared" si="9"/>
        <v>0</v>
      </c>
      <c r="BL113" s="13" t="s">
        <v>158</v>
      </c>
      <c r="BM113" s="13" t="s">
        <v>197</v>
      </c>
    </row>
    <row r="114" spans="2:65" s="1" customFormat="1" ht="16.5" customHeight="1" x14ac:dyDescent="0.2">
      <c r="B114" s="143"/>
      <c r="C114" s="144" t="s">
        <v>198</v>
      </c>
      <c r="D114" s="144" t="s">
        <v>154</v>
      </c>
      <c r="E114" s="145" t="s">
        <v>195</v>
      </c>
      <c r="F114" s="146" t="s">
        <v>196</v>
      </c>
      <c r="G114" s="147" t="s">
        <v>165</v>
      </c>
      <c r="H114" s="148">
        <v>10.53</v>
      </c>
      <c r="I114" s="149"/>
      <c r="J114" s="150">
        <f t="shared" si="0"/>
        <v>0</v>
      </c>
      <c r="K114" s="146" t="s">
        <v>1</v>
      </c>
      <c r="L114" s="27"/>
      <c r="M114" s="151" t="s">
        <v>1</v>
      </c>
      <c r="N114" s="152" t="s">
        <v>38</v>
      </c>
      <c r="O114" s="46"/>
      <c r="P114" s="153">
        <f t="shared" si="1"/>
        <v>0</v>
      </c>
      <c r="Q114" s="153">
        <v>0</v>
      </c>
      <c r="R114" s="153">
        <f t="shared" si="2"/>
        <v>0</v>
      </c>
      <c r="S114" s="153">
        <v>0</v>
      </c>
      <c r="T114" s="154">
        <f t="shared" si="3"/>
        <v>0</v>
      </c>
      <c r="AR114" s="13" t="s">
        <v>158</v>
      </c>
      <c r="AT114" s="13" t="s">
        <v>154</v>
      </c>
      <c r="AU114" s="13" t="s">
        <v>76</v>
      </c>
      <c r="AY114" s="13" t="s">
        <v>152</v>
      </c>
      <c r="BE114" s="155">
        <f t="shared" si="4"/>
        <v>0</v>
      </c>
      <c r="BF114" s="155">
        <f t="shared" si="5"/>
        <v>0</v>
      </c>
      <c r="BG114" s="155">
        <f t="shared" si="6"/>
        <v>0</v>
      </c>
      <c r="BH114" s="155">
        <f t="shared" si="7"/>
        <v>0</v>
      </c>
      <c r="BI114" s="155">
        <f t="shared" si="8"/>
        <v>0</v>
      </c>
      <c r="BJ114" s="13" t="s">
        <v>74</v>
      </c>
      <c r="BK114" s="155">
        <f t="shared" si="9"/>
        <v>0</v>
      </c>
      <c r="BL114" s="13" t="s">
        <v>158</v>
      </c>
      <c r="BM114" s="13" t="s">
        <v>202</v>
      </c>
    </row>
    <row r="115" spans="2:65" s="1" customFormat="1" ht="16.5" customHeight="1" x14ac:dyDescent="0.2">
      <c r="B115" s="143"/>
      <c r="C115" s="144" t="s">
        <v>180</v>
      </c>
      <c r="D115" s="144" t="s">
        <v>154</v>
      </c>
      <c r="E115" s="145" t="s">
        <v>199</v>
      </c>
      <c r="F115" s="146" t="s">
        <v>200</v>
      </c>
      <c r="G115" s="147" t="s">
        <v>201</v>
      </c>
      <c r="H115" s="148">
        <v>20.007000000000001</v>
      </c>
      <c r="I115" s="149"/>
      <c r="J115" s="150">
        <f t="shared" si="0"/>
        <v>0</v>
      </c>
      <c r="K115" s="146" t="s">
        <v>1</v>
      </c>
      <c r="L115" s="27"/>
      <c r="M115" s="151" t="s">
        <v>1</v>
      </c>
      <c r="N115" s="152" t="s">
        <v>38</v>
      </c>
      <c r="O115" s="46"/>
      <c r="P115" s="153">
        <f t="shared" si="1"/>
        <v>0</v>
      </c>
      <c r="Q115" s="153">
        <v>0</v>
      </c>
      <c r="R115" s="153">
        <f t="shared" si="2"/>
        <v>0</v>
      </c>
      <c r="S115" s="153">
        <v>0</v>
      </c>
      <c r="T115" s="154">
        <f t="shared" si="3"/>
        <v>0</v>
      </c>
      <c r="AR115" s="13" t="s">
        <v>158</v>
      </c>
      <c r="AT115" s="13" t="s">
        <v>154</v>
      </c>
      <c r="AU115" s="13" t="s">
        <v>76</v>
      </c>
      <c r="AY115" s="13" t="s">
        <v>152</v>
      </c>
      <c r="BE115" s="155">
        <f t="shared" si="4"/>
        <v>0</v>
      </c>
      <c r="BF115" s="155">
        <f t="shared" si="5"/>
        <v>0</v>
      </c>
      <c r="BG115" s="155">
        <f t="shared" si="6"/>
        <v>0</v>
      </c>
      <c r="BH115" s="155">
        <f t="shared" si="7"/>
        <v>0</v>
      </c>
      <c r="BI115" s="155">
        <f t="shared" si="8"/>
        <v>0</v>
      </c>
      <c r="BJ115" s="13" t="s">
        <v>74</v>
      </c>
      <c r="BK115" s="155">
        <f t="shared" si="9"/>
        <v>0</v>
      </c>
      <c r="BL115" s="13" t="s">
        <v>158</v>
      </c>
      <c r="BM115" s="13" t="s">
        <v>205</v>
      </c>
    </row>
    <row r="116" spans="2:65" s="1" customFormat="1" ht="16.5" customHeight="1" x14ac:dyDescent="0.2">
      <c r="B116" s="143"/>
      <c r="C116" s="144" t="s">
        <v>8</v>
      </c>
      <c r="D116" s="144" t="s">
        <v>154</v>
      </c>
      <c r="E116" s="145" t="s">
        <v>203</v>
      </c>
      <c r="F116" s="146" t="s">
        <v>204</v>
      </c>
      <c r="G116" s="147" t="s">
        <v>165</v>
      </c>
      <c r="H116" s="148">
        <v>67.77</v>
      </c>
      <c r="I116" s="149"/>
      <c r="J116" s="150">
        <f t="shared" si="0"/>
        <v>0</v>
      </c>
      <c r="K116" s="146" t="s">
        <v>1</v>
      </c>
      <c r="L116" s="27"/>
      <c r="M116" s="151" t="s">
        <v>1</v>
      </c>
      <c r="N116" s="152" t="s">
        <v>38</v>
      </c>
      <c r="O116" s="46"/>
      <c r="P116" s="153">
        <f t="shared" si="1"/>
        <v>0</v>
      </c>
      <c r="Q116" s="153">
        <v>0</v>
      </c>
      <c r="R116" s="153">
        <f t="shared" si="2"/>
        <v>0</v>
      </c>
      <c r="S116" s="153">
        <v>0</v>
      </c>
      <c r="T116" s="154">
        <f t="shared" si="3"/>
        <v>0</v>
      </c>
      <c r="AR116" s="13" t="s">
        <v>158</v>
      </c>
      <c r="AT116" s="13" t="s">
        <v>154</v>
      </c>
      <c r="AU116" s="13" t="s">
        <v>76</v>
      </c>
      <c r="AY116" s="13" t="s">
        <v>152</v>
      </c>
      <c r="BE116" s="155">
        <f t="shared" si="4"/>
        <v>0</v>
      </c>
      <c r="BF116" s="155">
        <f t="shared" si="5"/>
        <v>0</v>
      </c>
      <c r="BG116" s="155">
        <f t="shared" si="6"/>
        <v>0</v>
      </c>
      <c r="BH116" s="155">
        <f t="shared" si="7"/>
        <v>0</v>
      </c>
      <c r="BI116" s="155">
        <f t="shared" si="8"/>
        <v>0</v>
      </c>
      <c r="BJ116" s="13" t="s">
        <v>74</v>
      </c>
      <c r="BK116" s="155">
        <f t="shared" si="9"/>
        <v>0</v>
      </c>
      <c r="BL116" s="13" t="s">
        <v>158</v>
      </c>
      <c r="BM116" s="13" t="s">
        <v>208</v>
      </c>
    </row>
    <row r="117" spans="2:65" s="1" customFormat="1" ht="16.5" customHeight="1" x14ac:dyDescent="0.2">
      <c r="B117" s="143"/>
      <c r="C117" s="144" t="s">
        <v>183</v>
      </c>
      <c r="D117" s="144" t="s">
        <v>154</v>
      </c>
      <c r="E117" s="145" t="s">
        <v>415</v>
      </c>
      <c r="F117" s="146" t="s">
        <v>416</v>
      </c>
      <c r="G117" s="147" t="s">
        <v>157</v>
      </c>
      <c r="H117" s="148">
        <v>82.667000000000002</v>
      </c>
      <c r="I117" s="149"/>
      <c r="J117" s="150">
        <f t="shared" si="0"/>
        <v>0</v>
      </c>
      <c r="K117" s="146" t="s">
        <v>1</v>
      </c>
      <c r="L117" s="27"/>
      <c r="M117" s="151" t="s">
        <v>1</v>
      </c>
      <c r="N117" s="152" t="s">
        <v>38</v>
      </c>
      <c r="O117" s="46"/>
      <c r="P117" s="153">
        <f t="shared" si="1"/>
        <v>0</v>
      </c>
      <c r="Q117" s="153">
        <v>0</v>
      </c>
      <c r="R117" s="153">
        <f t="shared" si="2"/>
        <v>0</v>
      </c>
      <c r="S117" s="153">
        <v>0</v>
      </c>
      <c r="T117" s="154">
        <f t="shared" si="3"/>
        <v>0</v>
      </c>
      <c r="AR117" s="13" t="s">
        <v>158</v>
      </c>
      <c r="AT117" s="13" t="s">
        <v>154</v>
      </c>
      <c r="AU117" s="13" t="s">
        <v>76</v>
      </c>
      <c r="AY117" s="13" t="s">
        <v>152</v>
      </c>
      <c r="BE117" s="155">
        <f t="shared" si="4"/>
        <v>0</v>
      </c>
      <c r="BF117" s="155">
        <f t="shared" si="5"/>
        <v>0</v>
      </c>
      <c r="BG117" s="155">
        <f t="shared" si="6"/>
        <v>0</v>
      </c>
      <c r="BH117" s="155">
        <f t="shared" si="7"/>
        <v>0</v>
      </c>
      <c r="BI117" s="155">
        <f t="shared" si="8"/>
        <v>0</v>
      </c>
      <c r="BJ117" s="13" t="s">
        <v>74</v>
      </c>
      <c r="BK117" s="155">
        <f t="shared" si="9"/>
        <v>0</v>
      </c>
      <c r="BL117" s="13" t="s">
        <v>158</v>
      </c>
      <c r="BM117" s="13" t="s">
        <v>211</v>
      </c>
    </row>
    <row r="118" spans="2:65" s="1" customFormat="1" ht="16.5" customHeight="1" x14ac:dyDescent="0.2">
      <c r="B118" s="143"/>
      <c r="C118" s="144" t="s">
        <v>212</v>
      </c>
      <c r="D118" s="144" t="s">
        <v>154</v>
      </c>
      <c r="E118" s="145" t="s">
        <v>209</v>
      </c>
      <c r="F118" s="146" t="s">
        <v>210</v>
      </c>
      <c r="G118" s="147" t="s">
        <v>157</v>
      </c>
      <c r="H118" s="148">
        <v>82.7</v>
      </c>
      <c r="I118" s="149"/>
      <c r="J118" s="150">
        <f t="shared" si="0"/>
        <v>0</v>
      </c>
      <c r="K118" s="146" t="s">
        <v>1</v>
      </c>
      <c r="L118" s="27"/>
      <c r="M118" s="151" t="s">
        <v>1</v>
      </c>
      <c r="N118" s="152" t="s">
        <v>38</v>
      </c>
      <c r="O118" s="46"/>
      <c r="P118" s="153">
        <f t="shared" si="1"/>
        <v>0</v>
      </c>
      <c r="Q118" s="153">
        <v>0</v>
      </c>
      <c r="R118" s="153">
        <f t="shared" si="2"/>
        <v>0</v>
      </c>
      <c r="S118" s="153">
        <v>0</v>
      </c>
      <c r="T118" s="154">
        <f t="shared" si="3"/>
        <v>0</v>
      </c>
      <c r="AR118" s="13" t="s">
        <v>158</v>
      </c>
      <c r="AT118" s="13" t="s">
        <v>154</v>
      </c>
      <c r="AU118" s="13" t="s">
        <v>76</v>
      </c>
      <c r="AY118" s="13" t="s">
        <v>152</v>
      </c>
      <c r="BE118" s="155">
        <f t="shared" si="4"/>
        <v>0</v>
      </c>
      <c r="BF118" s="155">
        <f t="shared" si="5"/>
        <v>0</v>
      </c>
      <c r="BG118" s="155">
        <f t="shared" si="6"/>
        <v>0</v>
      </c>
      <c r="BH118" s="155">
        <f t="shared" si="7"/>
        <v>0</v>
      </c>
      <c r="BI118" s="155">
        <f t="shared" si="8"/>
        <v>0</v>
      </c>
      <c r="BJ118" s="13" t="s">
        <v>74</v>
      </c>
      <c r="BK118" s="155">
        <f t="shared" si="9"/>
        <v>0</v>
      </c>
      <c r="BL118" s="13" t="s">
        <v>158</v>
      </c>
      <c r="BM118" s="13" t="s">
        <v>217</v>
      </c>
    </row>
    <row r="119" spans="2:65" s="1" customFormat="1" ht="16.5" customHeight="1" x14ac:dyDescent="0.2">
      <c r="B119" s="143"/>
      <c r="C119" s="156" t="s">
        <v>187</v>
      </c>
      <c r="D119" s="156" t="s">
        <v>213</v>
      </c>
      <c r="E119" s="157" t="s">
        <v>214</v>
      </c>
      <c r="F119" s="158" t="s">
        <v>215</v>
      </c>
      <c r="G119" s="159" t="s">
        <v>216</v>
      </c>
      <c r="H119" s="160">
        <v>1.2410000000000001</v>
      </c>
      <c r="I119" s="161"/>
      <c r="J119" s="162">
        <f t="shared" si="0"/>
        <v>0</v>
      </c>
      <c r="K119" s="158" t="s">
        <v>1</v>
      </c>
      <c r="L119" s="163"/>
      <c r="M119" s="164" t="s">
        <v>1</v>
      </c>
      <c r="N119" s="165" t="s">
        <v>38</v>
      </c>
      <c r="O119" s="46"/>
      <c r="P119" s="153">
        <f t="shared" si="1"/>
        <v>0</v>
      </c>
      <c r="Q119" s="153">
        <v>1E-3</v>
      </c>
      <c r="R119" s="153">
        <f t="shared" si="2"/>
        <v>1.2410000000000001E-3</v>
      </c>
      <c r="S119" s="153">
        <v>0</v>
      </c>
      <c r="T119" s="154">
        <f t="shared" si="3"/>
        <v>0</v>
      </c>
      <c r="AR119" s="13" t="s">
        <v>169</v>
      </c>
      <c r="AT119" s="13" t="s">
        <v>213</v>
      </c>
      <c r="AU119" s="13" t="s">
        <v>76</v>
      </c>
      <c r="AY119" s="13" t="s">
        <v>152</v>
      </c>
      <c r="BE119" s="155">
        <f t="shared" si="4"/>
        <v>0</v>
      </c>
      <c r="BF119" s="155">
        <f t="shared" si="5"/>
        <v>0</v>
      </c>
      <c r="BG119" s="155">
        <f t="shared" si="6"/>
        <v>0</v>
      </c>
      <c r="BH119" s="155">
        <f t="shared" si="7"/>
        <v>0</v>
      </c>
      <c r="BI119" s="155">
        <f t="shared" si="8"/>
        <v>0</v>
      </c>
      <c r="BJ119" s="13" t="s">
        <v>74</v>
      </c>
      <c r="BK119" s="155">
        <f t="shared" si="9"/>
        <v>0</v>
      </c>
      <c r="BL119" s="13" t="s">
        <v>158</v>
      </c>
      <c r="BM119" s="13" t="s">
        <v>221</v>
      </c>
    </row>
    <row r="120" spans="2:65" s="11" customFormat="1" ht="22.8" customHeight="1" x14ac:dyDescent="0.25">
      <c r="B120" s="130"/>
      <c r="D120" s="131" t="s">
        <v>66</v>
      </c>
      <c r="E120" s="141" t="s">
        <v>76</v>
      </c>
      <c r="F120" s="141" t="s">
        <v>218</v>
      </c>
      <c r="I120" s="133"/>
      <c r="J120" s="142">
        <f>BK120</f>
        <v>0</v>
      </c>
      <c r="L120" s="130"/>
      <c r="M120" s="135"/>
      <c r="N120" s="136"/>
      <c r="O120" s="136"/>
      <c r="P120" s="137">
        <f>SUM(P121:P127)</f>
        <v>0</v>
      </c>
      <c r="Q120" s="136"/>
      <c r="R120" s="137">
        <f>SUM(R121:R127)</f>
        <v>28.749214813999998</v>
      </c>
      <c r="S120" s="136"/>
      <c r="T120" s="138">
        <f>SUM(T121:T127)</f>
        <v>0</v>
      </c>
      <c r="AR120" s="131" t="s">
        <v>74</v>
      </c>
      <c r="AT120" s="139" t="s">
        <v>66</v>
      </c>
      <c r="AU120" s="139" t="s">
        <v>74</v>
      </c>
      <c r="AY120" s="131" t="s">
        <v>152</v>
      </c>
      <c r="BK120" s="140">
        <f>SUM(BK121:BK127)</f>
        <v>0</v>
      </c>
    </row>
    <row r="121" spans="2:65" s="1" customFormat="1" ht="16.5" customHeight="1" x14ac:dyDescent="0.2">
      <c r="B121" s="143"/>
      <c r="C121" s="144" t="s">
        <v>222</v>
      </c>
      <c r="D121" s="144" t="s">
        <v>154</v>
      </c>
      <c r="E121" s="145" t="s">
        <v>219</v>
      </c>
      <c r="F121" s="146" t="s">
        <v>220</v>
      </c>
      <c r="G121" s="147" t="s">
        <v>165</v>
      </c>
      <c r="H121" s="148">
        <v>1.62</v>
      </c>
      <c r="I121" s="149"/>
      <c r="J121" s="150">
        <f t="shared" ref="J121:J127" si="10">ROUND(I121*H121,2)</f>
        <v>0</v>
      </c>
      <c r="K121" s="146" t="s">
        <v>1</v>
      </c>
      <c r="L121" s="27"/>
      <c r="M121" s="151" t="s">
        <v>1</v>
      </c>
      <c r="N121" s="152" t="s">
        <v>38</v>
      </c>
      <c r="O121" s="46"/>
      <c r="P121" s="153">
        <f t="shared" ref="P121:P127" si="11">O121*H121</f>
        <v>0</v>
      </c>
      <c r="Q121" s="153">
        <v>2.5262479999999998</v>
      </c>
      <c r="R121" s="153">
        <f t="shared" ref="R121:R127" si="12">Q121*H121</f>
        <v>4.0925217600000003</v>
      </c>
      <c r="S121" s="153">
        <v>0</v>
      </c>
      <c r="T121" s="154">
        <f t="shared" ref="T121:T127" si="13">S121*H121</f>
        <v>0</v>
      </c>
      <c r="AR121" s="13" t="s">
        <v>158</v>
      </c>
      <c r="AT121" s="13" t="s">
        <v>154</v>
      </c>
      <c r="AU121" s="13" t="s">
        <v>76</v>
      </c>
      <c r="AY121" s="13" t="s">
        <v>152</v>
      </c>
      <c r="BE121" s="155">
        <f t="shared" ref="BE121:BE127" si="14">IF(N121="základní",J121,0)</f>
        <v>0</v>
      </c>
      <c r="BF121" s="155">
        <f t="shared" ref="BF121:BF127" si="15">IF(N121="snížená",J121,0)</f>
        <v>0</v>
      </c>
      <c r="BG121" s="155">
        <f t="shared" ref="BG121:BG127" si="16">IF(N121="zákl. přenesená",J121,0)</f>
        <v>0</v>
      </c>
      <c r="BH121" s="155">
        <f t="shared" ref="BH121:BH127" si="17">IF(N121="sníž. přenesená",J121,0)</f>
        <v>0</v>
      </c>
      <c r="BI121" s="155">
        <f t="shared" ref="BI121:BI127" si="18">IF(N121="nulová",J121,0)</f>
        <v>0</v>
      </c>
      <c r="BJ121" s="13" t="s">
        <v>74</v>
      </c>
      <c r="BK121" s="155">
        <f t="shared" ref="BK121:BK127" si="19">ROUND(I121*H121,2)</f>
        <v>0</v>
      </c>
      <c r="BL121" s="13" t="s">
        <v>158</v>
      </c>
      <c r="BM121" s="13" t="s">
        <v>225</v>
      </c>
    </row>
    <row r="122" spans="2:65" s="1" customFormat="1" ht="16.5" customHeight="1" x14ac:dyDescent="0.2">
      <c r="B122" s="143"/>
      <c r="C122" s="144" t="s">
        <v>190</v>
      </c>
      <c r="D122" s="144" t="s">
        <v>154</v>
      </c>
      <c r="E122" s="145" t="s">
        <v>223</v>
      </c>
      <c r="F122" s="146" t="s">
        <v>224</v>
      </c>
      <c r="G122" s="147" t="s">
        <v>157</v>
      </c>
      <c r="H122" s="148">
        <v>5.46</v>
      </c>
      <c r="I122" s="149"/>
      <c r="J122" s="150">
        <f t="shared" si="10"/>
        <v>0</v>
      </c>
      <c r="K122" s="146" t="s">
        <v>1</v>
      </c>
      <c r="L122" s="27"/>
      <c r="M122" s="151" t="s">
        <v>1</v>
      </c>
      <c r="N122" s="152" t="s">
        <v>38</v>
      </c>
      <c r="O122" s="46"/>
      <c r="P122" s="153">
        <f t="shared" si="11"/>
        <v>0</v>
      </c>
      <c r="Q122" s="153">
        <v>1.4357E-3</v>
      </c>
      <c r="R122" s="153">
        <f t="shared" si="12"/>
        <v>7.8389219999999999E-3</v>
      </c>
      <c r="S122" s="153">
        <v>0</v>
      </c>
      <c r="T122" s="154">
        <f t="shared" si="13"/>
        <v>0</v>
      </c>
      <c r="AR122" s="13" t="s">
        <v>158</v>
      </c>
      <c r="AT122" s="13" t="s">
        <v>154</v>
      </c>
      <c r="AU122" s="13" t="s">
        <v>76</v>
      </c>
      <c r="AY122" s="13" t="s">
        <v>152</v>
      </c>
      <c r="BE122" s="155">
        <f t="shared" si="14"/>
        <v>0</v>
      </c>
      <c r="BF122" s="155">
        <f t="shared" si="15"/>
        <v>0</v>
      </c>
      <c r="BG122" s="155">
        <f t="shared" si="16"/>
        <v>0</v>
      </c>
      <c r="BH122" s="155">
        <f t="shared" si="17"/>
        <v>0</v>
      </c>
      <c r="BI122" s="155">
        <f t="shared" si="18"/>
        <v>0</v>
      </c>
      <c r="BJ122" s="13" t="s">
        <v>74</v>
      </c>
      <c r="BK122" s="155">
        <f t="shared" si="19"/>
        <v>0</v>
      </c>
      <c r="BL122" s="13" t="s">
        <v>158</v>
      </c>
      <c r="BM122" s="13" t="s">
        <v>228</v>
      </c>
    </row>
    <row r="123" spans="2:65" s="1" customFormat="1" ht="16.5" customHeight="1" x14ac:dyDescent="0.2">
      <c r="B123" s="143"/>
      <c r="C123" s="144" t="s">
        <v>7</v>
      </c>
      <c r="D123" s="144" t="s">
        <v>154</v>
      </c>
      <c r="E123" s="145" t="s">
        <v>226</v>
      </c>
      <c r="F123" s="146" t="s">
        <v>227</v>
      </c>
      <c r="G123" s="147" t="s">
        <v>157</v>
      </c>
      <c r="H123" s="148">
        <v>5.46</v>
      </c>
      <c r="I123" s="149"/>
      <c r="J123" s="150">
        <f t="shared" si="10"/>
        <v>0</v>
      </c>
      <c r="K123" s="146" t="s">
        <v>1</v>
      </c>
      <c r="L123" s="27"/>
      <c r="M123" s="151" t="s">
        <v>1</v>
      </c>
      <c r="N123" s="152" t="s">
        <v>38</v>
      </c>
      <c r="O123" s="46"/>
      <c r="P123" s="153">
        <f t="shared" si="11"/>
        <v>0</v>
      </c>
      <c r="Q123" s="153">
        <v>3.6000000000000001E-5</v>
      </c>
      <c r="R123" s="153">
        <f t="shared" si="12"/>
        <v>1.9656E-4</v>
      </c>
      <c r="S123" s="153">
        <v>0</v>
      </c>
      <c r="T123" s="154">
        <f t="shared" si="13"/>
        <v>0</v>
      </c>
      <c r="AR123" s="13" t="s">
        <v>158</v>
      </c>
      <c r="AT123" s="13" t="s">
        <v>154</v>
      </c>
      <c r="AU123" s="13" t="s">
        <v>76</v>
      </c>
      <c r="AY123" s="13" t="s">
        <v>152</v>
      </c>
      <c r="BE123" s="155">
        <f t="shared" si="14"/>
        <v>0</v>
      </c>
      <c r="BF123" s="155">
        <f t="shared" si="15"/>
        <v>0</v>
      </c>
      <c r="BG123" s="155">
        <f t="shared" si="16"/>
        <v>0</v>
      </c>
      <c r="BH123" s="155">
        <f t="shared" si="17"/>
        <v>0</v>
      </c>
      <c r="BI123" s="155">
        <f t="shared" si="18"/>
        <v>0</v>
      </c>
      <c r="BJ123" s="13" t="s">
        <v>74</v>
      </c>
      <c r="BK123" s="155">
        <f t="shared" si="19"/>
        <v>0</v>
      </c>
      <c r="BL123" s="13" t="s">
        <v>158</v>
      </c>
      <c r="BM123" s="13" t="s">
        <v>231</v>
      </c>
    </row>
    <row r="124" spans="2:65" s="1" customFormat="1" ht="16.5" customHeight="1" x14ac:dyDescent="0.2">
      <c r="B124" s="143"/>
      <c r="C124" s="144" t="s">
        <v>194</v>
      </c>
      <c r="D124" s="144" t="s">
        <v>154</v>
      </c>
      <c r="E124" s="145" t="s">
        <v>232</v>
      </c>
      <c r="F124" s="146" t="s">
        <v>233</v>
      </c>
      <c r="G124" s="147" t="s">
        <v>201</v>
      </c>
      <c r="H124" s="148">
        <v>0.57699999999999996</v>
      </c>
      <c r="I124" s="149"/>
      <c r="J124" s="150">
        <f t="shared" si="10"/>
        <v>0</v>
      </c>
      <c r="K124" s="146" t="s">
        <v>1</v>
      </c>
      <c r="L124" s="27"/>
      <c r="M124" s="151" t="s">
        <v>1</v>
      </c>
      <c r="N124" s="152" t="s">
        <v>38</v>
      </c>
      <c r="O124" s="46"/>
      <c r="P124" s="153">
        <f t="shared" si="11"/>
        <v>0</v>
      </c>
      <c r="Q124" s="153">
        <v>0</v>
      </c>
      <c r="R124" s="153">
        <f t="shared" si="12"/>
        <v>0</v>
      </c>
      <c r="S124" s="153">
        <v>0</v>
      </c>
      <c r="T124" s="154">
        <f t="shared" si="13"/>
        <v>0</v>
      </c>
      <c r="AR124" s="13" t="s">
        <v>158</v>
      </c>
      <c r="AT124" s="13" t="s">
        <v>154</v>
      </c>
      <c r="AU124" s="13" t="s">
        <v>76</v>
      </c>
      <c r="AY124" s="13" t="s">
        <v>152</v>
      </c>
      <c r="BE124" s="155">
        <f t="shared" si="14"/>
        <v>0</v>
      </c>
      <c r="BF124" s="155">
        <f t="shared" si="15"/>
        <v>0</v>
      </c>
      <c r="BG124" s="155">
        <f t="shared" si="16"/>
        <v>0</v>
      </c>
      <c r="BH124" s="155">
        <f t="shared" si="17"/>
        <v>0</v>
      </c>
      <c r="BI124" s="155">
        <f t="shared" si="18"/>
        <v>0</v>
      </c>
      <c r="BJ124" s="13" t="s">
        <v>74</v>
      </c>
      <c r="BK124" s="155">
        <f t="shared" si="19"/>
        <v>0</v>
      </c>
      <c r="BL124" s="13" t="s">
        <v>158</v>
      </c>
      <c r="BM124" s="13" t="s">
        <v>234</v>
      </c>
    </row>
    <row r="125" spans="2:65" s="1" customFormat="1" ht="16.5" customHeight="1" x14ac:dyDescent="0.2">
      <c r="B125" s="143"/>
      <c r="C125" s="144" t="s">
        <v>236</v>
      </c>
      <c r="D125" s="144" t="s">
        <v>154</v>
      </c>
      <c r="E125" s="145" t="s">
        <v>417</v>
      </c>
      <c r="F125" s="146" t="s">
        <v>418</v>
      </c>
      <c r="G125" s="147" t="s">
        <v>165</v>
      </c>
      <c r="H125" s="148">
        <v>9.7460000000000004</v>
      </c>
      <c r="I125" s="149"/>
      <c r="J125" s="150">
        <f t="shared" si="10"/>
        <v>0</v>
      </c>
      <c r="K125" s="146" t="s">
        <v>1</v>
      </c>
      <c r="L125" s="27"/>
      <c r="M125" s="151" t="s">
        <v>1</v>
      </c>
      <c r="N125" s="152" t="s">
        <v>38</v>
      </c>
      <c r="O125" s="46"/>
      <c r="P125" s="153">
        <f t="shared" si="11"/>
        <v>0</v>
      </c>
      <c r="Q125" s="153">
        <v>2.5262479999999998</v>
      </c>
      <c r="R125" s="153">
        <f t="shared" si="12"/>
        <v>24.620813007999999</v>
      </c>
      <c r="S125" s="153">
        <v>0</v>
      </c>
      <c r="T125" s="154">
        <f t="shared" si="13"/>
        <v>0</v>
      </c>
      <c r="AR125" s="13" t="s">
        <v>158</v>
      </c>
      <c r="AT125" s="13" t="s">
        <v>154</v>
      </c>
      <c r="AU125" s="13" t="s">
        <v>76</v>
      </c>
      <c r="AY125" s="13" t="s">
        <v>152</v>
      </c>
      <c r="BE125" s="155">
        <f t="shared" si="14"/>
        <v>0</v>
      </c>
      <c r="BF125" s="155">
        <f t="shared" si="15"/>
        <v>0</v>
      </c>
      <c r="BG125" s="155">
        <f t="shared" si="16"/>
        <v>0</v>
      </c>
      <c r="BH125" s="155">
        <f t="shared" si="17"/>
        <v>0</v>
      </c>
      <c r="BI125" s="155">
        <f t="shared" si="18"/>
        <v>0</v>
      </c>
      <c r="BJ125" s="13" t="s">
        <v>74</v>
      </c>
      <c r="BK125" s="155">
        <f t="shared" si="19"/>
        <v>0</v>
      </c>
      <c r="BL125" s="13" t="s">
        <v>158</v>
      </c>
      <c r="BM125" s="13" t="s">
        <v>239</v>
      </c>
    </row>
    <row r="126" spans="2:65" s="1" customFormat="1" ht="16.5" customHeight="1" x14ac:dyDescent="0.2">
      <c r="B126" s="143"/>
      <c r="C126" s="144" t="s">
        <v>197</v>
      </c>
      <c r="D126" s="144" t="s">
        <v>154</v>
      </c>
      <c r="E126" s="145" t="s">
        <v>419</v>
      </c>
      <c r="F126" s="146" t="s">
        <v>420</v>
      </c>
      <c r="G126" s="147" t="s">
        <v>157</v>
      </c>
      <c r="H126" s="148">
        <v>18.920000000000002</v>
      </c>
      <c r="I126" s="149"/>
      <c r="J126" s="150">
        <f t="shared" si="10"/>
        <v>0</v>
      </c>
      <c r="K126" s="146" t="s">
        <v>1</v>
      </c>
      <c r="L126" s="27"/>
      <c r="M126" s="151" t="s">
        <v>1</v>
      </c>
      <c r="N126" s="152" t="s">
        <v>38</v>
      </c>
      <c r="O126" s="46"/>
      <c r="P126" s="153">
        <f t="shared" si="11"/>
        <v>0</v>
      </c>
      <c r="Q126" s="153">
        <v>1.4357E-3</v>
      </c>
      <c r="R126" s="153">
        <f t="shared" si="12"/>
        <v>2.7163444000000002E-2</v>
      </c>
      <c r="S126" s="153">
        <v>0</v>
      </c>
      <c r="T126" s="154">
        <f t="shared" si="13"/>
        <v>0</v>
      </c>
      <c r="AR126" s="13" t="s">
        <v>158</v>
      </c>
      <c r="AT126" s="13" t="s">
        <v>154</v>
      </c>
      <c r="AU126" s="13" t="s">
        <v>76</v>
      </c>
      <c r="AY126" s="13" t="s">
        <v>152</v>
      </c>
      <c r="BE126" s="155">
        <f t="shared" si="14"/>
        <v>0</v>
      </c>
      <c r="BF126" s="155">
        <f t="shared" si="15"/>
        <v>0</v>
      </c>
      <c r="BG126" s="155">
        <f t="shared" si="16"/>
        <v>0</v>
      </c>
      <c r="BH126" s="155">
        <f t="shared" si="17"/>
        <v>0</v>
      </c>
      <c r="BI126" s="155">
        <f t="shared" si="18"/>
        <v>0</v>
      </c>
      <c r="BJ126" s="13" t="s">
        <v>74</v>
      </c>
      <c r="BK126" s="155">
        <f t="shared" si="19"/>
        <v>0</v>
      </c>
      <c r="BL126" s="13" t="s">
        <v>158</v>
      </c>
      <c r="BM126" s="13" t="s">
        <v>242</v>
      </c>
    </row>
    <row r="127" spans="2:65" s="1" customFormat="1" ht="16.5" customHeight="1" x14ac:dyDescent="0.2">
      <c r="B127" s="143"/>
      <c r="C127" s="144" t="s">
        <v>243</v>
      </c>
      <c r="D127" s="144" t="s">
        <v>154</v>
      </c>
      <c r="E127" s="145" t="s">
        <v>421</v>
      </c>
      <c r="F127" s="146" t="s">
        <v>422</v>
      </c>
      <c r="G127" s="147" t="s">
        <v>157</v>
      </c>
      <c r="H127" s="148">
        <v>18.920000000000002</v>
      </c>
      <c r="I127" s="149"/>
      <c r="J127" s="150">
        <f t="shared" si="10"/>
        <v>0</v>
      </c>
      <c r="K127" s="146" t="s">
        <v>1</v>
      </c>
      <c r="L127" s="27"/>
      <c r="M127" s="151" t="s">
        <v>1</v>
      </c>
      <c r="N127" s="152" t="s">
        <v>38</v>
      </c>
      <c r="O127" s="46"/>
      <c r="P127" s="153">
        <f t="shared" si="11"/>
        <v>0</v>
      </c>
      <c r="Q127" s="153">
        <v>3.6000000000000001E-5</v>
      </c>
      <c r="R127" s="153">
        <f t="shared" si="12"/>
        <v>6.8112000000000012E-4</v>
      </c>
      <c r="S127" s="153">
        <v>0</v>
      </c>
      <c r="T127" s="154">
        <f t="shared" si="13"/>
        <v>0</v>
      </c>
      <c r="AR127" s="13" t="s">
        <v>158</v>
      </c>
      <c r="AT127" s="13" t="s">
        <v>154</v>
      </c>
      <c r="AU127" s="13" t="s">
        <v>76</v>
      </c>
      <c r="AY127" s="13" t="s">
        <v>152</v>
      </c>
      <c r="BE127" s="155">
        <f t="shared" si="14"/>
        <v>0</v>
      </c>
      <c r="BF127" s="155">
        <f t="shared" si="15"/>
        <v>0</v>
      </c>
      <c r="BG127" s="155">
        <f t="shared" si="16"/>
        <v>0</v>
      </c>
      <c r="BH127" s="155">
        <f t="shared" si="17"/>
        <v>0</v>
      </c>
      <c r="BI127" s="155">
        <f t="shared" si="18"/>
        <v>0</v>
      </c>
      <c r="BJ127" s="13" t="s">
        <v>74</v>
      </c>
      <c r="BK127" s="155">
        <f t="shared" si="19"/>
        <v>0</v>
      </c>
      <c r="BL127" s="13" t="s">
        <v>158</v>
      </c>
      <c r="BM127" s="13" t="s">
        <v>246</v>
      </c>
    </row>
    <row r="128" spans="2:65" s="11" customFormat="1" ht="22.8" customHeight="1" x14ac:dyDescent="0.25">
      <c r="B128" s="130"/>
      <c r="D128" s="131" t="s">
        <v>66</v>
      </c>
      <c r="E128" s="141" t="s">
        <v>162</v>
      </c>
      <c r="F128" s="141" t="s">
        <v>423</v>
      </c>
      <c r="I128" s="133"/>
      <c r="J128" s="142">
        <f>BK128</f>
        <v>0</v>
      </c>
      <c r="L128" s="130"/>
      <c r="M128" s="135"/>
      <c r="N128" s="136"/>
      <c r="O128" s="136"/>
      <c r="P128" s="137">
        <f>SUM(P129:P136)</f>
        <v>0</v>
      </c>
      <c r="Q128" s="136"/>
      <c r="R128" s="137">
        <f>SUM(R129:R136)</f>
        <v>30.367428253600004</v>
      </c>
      <c r="S128" s="136"/>
      <c r="T128" s="138">
        <f>SUM(T129:T136)</f>
        <v>0</v>
      </c>
      <c r="AR128" s="131" t="s">
        <v>74</v>
      </c>
      <c r="AT128" s="139" t="s">
        <v>66</v>
      </c>
      <c r="AU128" s="139" t="s">
        <v>74</v>
      </c>
      <c r="AY128" s="131" t="s">
        <v>152</v>
      </c>
      <c r="BK128" s="140">
        <f>SUM(BK129:BK136)</f>
        <v>0</v>
      </c>
    </row>
    <row r="129" spans="2:65" s="1" customFormat="1" ht="16.5" customHeight="1" x14ac:dyDescent="0.2">
      <c r="B129" s="143"/>
      <c r="C129" s="144" t="s">
        <v>202</v>
      </c>
      <c r="D129" s="144" t="s">
        <v>154</v>
      </c>
      <c r="E129" s="145" t="s">
        <v>424</v>
      </c>
      <c r="F129" s="146" t="s">
        <v>425</v>
      </c>
      <c r="G129" s="147" t="s">
        <v>165</v>
      </c>
      <c r="H129" s="148">
        <v>1.0069999999999999</v>
      </c>
      <c r="I129" s="149"/>
      <c r="J129" s="150">
        <f t="shared" ref="J129:J136" si="20">ROUND(I129*H129,2)</f>
        <v>0</v>
      </c>
      <c r="K129" s="146" t="s">
        <v>1</v>
      </c>
      <c r="L129" s="27"/>
      <c r="M129" s="151" t="s">
        <v>1</v>
      </c>
      <c r="N129" s="152" t="s">
        <v>38</v>
      </c>
      <c r="O129" s="46"/>
      <c r="P129" s="153">
        <f t="shared" ref="P129:P136" si="21">O129*H129</f>
        <v>0</v>
      </c>
      <c r="Q129" s="153">
        <v>2.4778600000000002</v>
      </c>
      <c r="R129" s="153">
        <f t="shared" ref="R129:R136" si="22">Q129*H129</f>
        <v>2.4952050199999998</v>
      </c>
      <c r="S129" s="153">
        <v>0</v>
      </c>
      <c r="T129" s="154">
        <f t="shared" ref="T129:T136" si="23">S129*H129</f>
        <v>0</v>
      </c>
      <c r="AR129" s="13" t="s">
        <v>158</v>
      </c>
      <c r="AT129" s="13" t="s">
        <v>154</v>
      </c>
      <c r="AU129" s="13" t="s">
        <v>76</v>
      </c>
      <c r="AY129" s="13" t="s">
        <v>152</v>
      </c>
      <c r="BE129" s="155">
        <f t="shared" ref="BE129:BE136" si="24">IF(N129="základní",J129,0)</f>
        <v>0</v>
      </c>
      <c r="BF129" s="155">
        <f t="shared" ref="BF129:BF136" si="25">IF(N129="snížená",J129,0)</f>
        <v>0</v>
      </c>
      <c r="BG129" s="155">
        <f t="shared" ref="BG129:BG136" si="26">IF(N129="zákl. přenesená",J129,0)</f>
        <v>0</v>
      </c>
      <c r="BH129" s="155">
        <f t="shared" ref="BH129:BH136" si="27">IF(N129="sníž. přenesená",J129,0)</f>
        <v>0</v>
      </c>
      <c r="BI129" s="155">
        <f t="shared" ref="BI129:BI136" si="28">IF(N129="nulová",J129,0)</f>
        <v>0</v>
      </c>
      <c r="BJ129" s="13" t="s">
        <v>74</v>
      </c>
      <c r="BK129" s="155">
        <f t="shared" ref="BK129:BK136" si="29">ROUND(I129*H129,2)</f>
        <v>0</v>
      </c>
      <c r="BL129" s="13" t="s">
        <v>158</v>
      </c>
      <c r="BM129" s="13" t="s">
        <v>251</v>
      </c>
    </row>
    <row r="130" spans="2:65" s="1" customFormat="1" ht="16.5" customHeight="1" x14ac:dyDescent="0.2">
      <c r="B130" s="143"/>
      <c r="C130" s="144" t="s">
        <v>253</v>
      </c>
      <c r="D130" s="144" t="s">
        <v>154</v>
      </c>
      <c r="E130" s="145" t="s">
        <v>426</v>
      </c>
      <c r="F130" s="146" t="s">
        <v>427</v>
      </c>
      <c r="G130" s="147" t="s">
        <v>157</v>
      </c>
      <c r="H130" s="148">
        <v>6.02</v>
      </c>
      <c r="I130" s="149"/>
      <c r="J130" s="150">
        <f t="shared" si="20"/>
        <v>0</v>
      </c>
      <c r="K130" s="146" t="s">
        <v>1</v>
      </c>
      <c r="L130" s="27"/>
      <c r="M130" s="151" t="s">
        <v>1</v>
      </c>
      <c r="N130" s="152" t="s">
        <v>38</v>
      </c>
      <c r="O130" s="46"/>
      <c r="P130" s="153">
        <f t="shared" si="21"/>
        <v>0</v>
      </c>
      <c r="Q130" s="153">
        <v>4.1744200000000002E-2</v>
      </c>
      <c r="R130" s="153">
        <f t="shared" si="22"/>
        <v>0.25130008399999998</v>
      </c>
      <c r="S130" s="153">
        <v>0</v>
      </c>
      <c r="T130" s="154">
        <f t="shared" si="23"/>
        <v>0</v>
      </c>
      <c r="AR130" s="13" t="s">
        <v>158</v>
      </c>
      <c r="AT130" s="13" t="s">
        <v>154</v>
      </c>
      <c r="AU130" s="13" t="s">
        <v>76</v>
      </c>
      <c r="AY130" s="13" t="s">
        <v>152</v>
      </c>
      <c r="BE130" s="155">
        <f t="shared" si="24"/>
        <v>0</v>
      </c>
      <c r="BF130" s="155">
        <f t="shared" si="25"/>
        <v>0</v>
      </c>
      <c r="BG130" s="155">
        <f t="shared" si="26"/>
        <v>0</v>
      </c>
      <c r="BH130" s="155">
        <f t="shared" si="27"/>
        <v>0</v>
      </c>
      <c r="BI130" s="155">
        <f t="shared" si="28"/>
        <v>0</v>
      </c>
      <c r="BJ130" s="13" t="s">
        <v>74</v>
      </c>
      <c r="BK130" s="155">
        <f t="shared" si="29"/>
        <v>0</v>
      </c>
      <c r="BL130" s="13" t="s">
        <v>158</v>
      </c>
      <c r="BM130" s="13" t="s">
        <v>257</v>
      </c>
    </row>
    <row r="131" spans="2:65" s="1" customFormat="1" ht="16.5" customHeight="1" x14ac:dyDescent="0.2">
      <c r="B131" s="143"/>
      <c r="C131" s="144" t="s">
        <v>205</v>
      </c>
      <c r="D131" s="144" t="s">
        <v>154</v>
      </c>
      <c r="E131" s="145" t="s">
        <v>428</v>
      </c>
      <c r="F131" s="146" t="s">
        <v>429</v>
      </c>
      <c r="G131" s="147" t="s">
        <v>157</v>
      </c>
      <c r="H131" s="148">
        <v>6.02</v>
      </c>
      <c r="I131" s="149"/>
      <c r="J131" s="150">
        <f t="shared" si="20"/>
        <v>0</v>
      </c>
      <c r="K131" s="146" t="s">
        <v>1</v>
      </c>
      <c r="L131" s="27"/>
      <c r="M131" s="151" t="s">
        <v>1</v>
      </c>
      <c r="N131" s="152" t="s">
        <v>38</v>
      </c>
      <c r="O131" s="46"/>
      <c r="P131" s="153">
        <f t="shared" si="21"/>
        <v>0</v>
      </c>
      <c r="Q131" s="153">
        <v>1.5E-5</v>
      </c>
      <c r="R131" s="153">
        <f t="shared" si="22"/>
        <v>9.0299999999999999E-5</v>
      </c>
      <c r="S131" s="153">
        <v>0</v>
      </c>
      <c r="T131" s="154">
        <f t="shared" si="23"/>
        <v>0</v>
      </c>
      <c r="AR131" s="13" t="s">
        <v>158</v>
      </c>
      <c r="AT131" s="13" t="s">
        <v>154</v>
      </c>
      <c r="AU131" s="13" t="s">
        <v>76</v>
      </c>
      <c r="AY131" s="13" t="s">
        <v>152</v>
      </c>
      <c r="BE131" s="155">
        <f t="shared" si="24"/>
        <v>0</v>
      </c>
      <c r="BF131" s="155">
        <f t="shared" si="25"/>
        <v>0</v>
      </c>
      <c r="BG131" s="155">
        <f t="shared" si="26"/>
        <v>0</v>
      </c>
      <c r="BH131" s="155">
        <f t="shared" si="27"/>
        <v>0</v>
      </c>
      <c r="BI131" s="155">
        <f t="shared" si="28"/>
        <v>0</v>
      </c>
      <c r="BJ131" s="13" t="s">
        <v>74</v>
      </c>
      <c r="BK131" s="155">
        <f t="shared" si="29"/>
        <v>0</v>
      </c>
      <c r="BL131" s="13" t="s">
        <v>158</v>
      </c>
      <c r="BM131" s="13" t="s">
        <v>260</v>
      </c>
    </row>
    <row r="132" spans="2:65" s="1" customFormat="1" ht="16.5" customHeight="1" x14ac:dyDescent="0.2">
      <c r="B132" s="143"/>
      <c r="C132" s="144" t="s">
        <v>261</v>
      </c>
      <c r="D132" s="144" t="s">
        <v>154</v>
      </c>
      <c r="E132" s="145" t="s">
        <v>430</v>
      </c>
      <c r="F132" s="146" t="s">
        <v>431</v>
      </c>
      <c r="G132" s="147" t="s">
        <v>201</v>
      </c>
      <c r="H132" s="148">
        <v>0.13300000000000001</v>
      </c>
      <c r="I132" s="149"/>
      <c r="J132" s="150">
        <f t="shared" si="20"/>
        <v>0</v>
      </c>
      <c r="K132" s="146" t="s">
        <v>1</v>
      </c>
      <c r="L132" s="27"/>
      <c r="M132" s="151" t="s">
        <v>1</v>
      </c>
      <c r="N132" s="152" t="s">
        <v>38</v>
      </c>
      <c r="O132" s="46"/>
      <c r="P132" s="153">
        <f t="shared" si="21"/>
        <v>0</v>
      </c>
      <c r="Q132" s="153">
        <v>1.0487652000000001</v>
      </c>
      <c r="R132" s="153">
        <f t="shared" si="22"/>
        <v>0.1394857716</v>
      </c>
      <c r="S132" s="153">
        <v>0</v>
      </c>
      <c r="T132" s="154">
        <f t="shared" si="23"/>
        <v>0</v>
      </c>
      <c r="AR132" s="13" t="s">
        <v>158</v>
      </c>
      <c r="AT132" s="13" t="s">
        <v>154</v>
      </c>
      <c r="AU132" s="13" t="s">
        <v>76</v>
      </c>
      <c r="AY132" s="13" t="s">
        <v>152</v>
      </c>
      <c r="BE132" s="155">
        <f t="shared" si="24"/>
        <v>0</v>
      </c>
      <c r="BF132" s="155">
        <f t="shared" si="25"/>
        <v>0</v>
      </c>
      <c r="BG132" s="155">
        <f t="shared" si="26"/>
        <v>0</v>
      </c>
      <c r="BH132" s="155">
        <f t="shared" si="27"/>
        <v>0</v>
      </c>
      <c r="BI132" s="155">
        <f t="shared" si="28"/>
        <v>0</v>
      </c>
      <c r="BJ132" s="13" t="s">
        <v>74</v>
      </c>
      <c r="BK132" s="155">
        <f t="shared" si="29"/>
        <v>0</v>
      </c>
      <c r="BL132" s="13" t="s">
        <v>158</v>
      </c>
      <c r="BM132" s="13" t="s">
        <v>264</v>
      </c>
    </row>
    <row r="133" spans="2:65" s="1" customFormat="1" ht="16.5" customHeight="1" x14ac:dyDescent="0.2">
      <c r="B133" s="143"/>
      <c r="C133" s="144" t="s">
        <v>208</v>
      </c>
      <c r="D133" s="144" t="s">
        <v>154</v>
      </c>
      <c r="E133" s="145" t="s">
        <v>432</v>
      </c>
      <c r="F133" s="146" t="s">
        <v>433</v>
      </c>
      <c r="G133" s="147" t="s">
        <v>165</v>
      </c>
      <c r="H133" s="148">
        <v>4</v>
      </c>
      <c r="I133" s="149"/>
      <c r="J133" s="150">
        <f t="shared" si="20"/>
        <v>0</v>
      </c>
      <c r="K133" s="146" t="s">
        <v>1</v>
      </c>
      <c r="L133" s="27"/>
      <c r="M133" s="151" t="s">
        <v>1</v>
      </c>
      <c r="N133" s="152" t="s">
        <v>38</v>
      </c>
      <c r="O133" s="46"/>
      <c r="P133" s="153">
        <f t="shared" si="21"/>
        <v>0</v>
      </c>
      <c r="Q133" s="153">
        <v>0</v>
      </c>
      <c r="R133" s="153">
        <f t="shared" si="22"/>
        <v>0</v>
      </c>
      <c r="S133" s="153">
        <v>0</v>
      </c>
      <c r="T133" s="154">
        <f t="shared" si="23"/>
        <v>0</v>
      </c>
      <c r="AR133" s="13" t="s">
        <v>158</v>
      </c>
      <c r="AT133" s="13" t="s">
        <v>154</v>
      </c>
      <c r="AU133" s="13" t="s">
        <v>76</v>
      </c>
      <c r="AY133" s="13" t="s">
        <v>152</v>
      </c>
      <c r="BE133" s="155">
        <f t="shared" si="24"/>
        <v>0</v>
      </c>
      <c r="BF133" s="155">
        <f t="shared" si="25"/>
        <v>0</v>
      </c>
      <c r="BG133" s="155">
        <f t="shared" si="26"/>
        <v>0</v>
      </c>
      <c r="BH133" s="155">
        <f t="shared" si="27"/>
        <v>0</v>
      </c>
      <c r="BI133" s="155">
        <f t="shared" si="28"/>
        <v>0</v>
      </c>
      <c r="BJ133" s="13" t="s">
        <v>74</v>
      </c>
      <c r="BK133" s="155">
        <f t="shared" si="29"/>
        <v>0</v>
      </c>
      <c r="BL133" s="13" t="s">
        <v>158</v>
      </c>
      <c r="BM133" s="13" t="s">
        <v>267</v>
      </c>
    </row>
    <row r="134" spans="2:65" s="1" customFormat="1" ht="16.5" customHeight="1" x14ac:dyDescent="0.2">
      <c r="B134" s="143"/>
      <c r="C134" s="144" t="s">
        <v>268</v>
      </c>
      <c r="D134" s="144" t="s">
        <v>154</v>
      </c>
      <c r="E134" s="145" t="s">
        <v>434</v>
      </c>
      <c r="F134" s="146" t="s">
        <v>435</v>
      </c>
      <c r="G134" s="147" t="s">
        <v>165</v>
      </c>
      <c r="H134" s="148">
        <v>11.176</v>
      </c>
      <c r="I134" s="149"/>
      <c r="J134" s="150">
        <f t="shared" si="20"/>
        <v>0</v>
      </c>
      <c r="K134" s="146" t="s">
        <v>1</v>
      </c>
      <c r="L134" s="27"/>
      <c r="M134" s="151" t="s">
        <v>1</v>
      </c>
      <c r="N134" s="152" t="s">
        <v>38</v>
      </c>
      <c r="O134" s="46"/>
      <c r="P134" s="153">
        <f t="shared" si="21"/>
        <v>0</v>
      </c>
      <c r="Q134" s="153">
        <v>2.4535100000000001</v>
      </c>
      <c r="R134" s="153">
        <f t="shared" si="22"/>
        <v>27.420427760000003</v>
      </c>
      <c r="S134" s="153">
        <v>0</v>
      </c>
      <c r="T134" s="154">
        <f t="shared" si="23"/>
        <v>0</v>
      </c>
      <c r="AR134" s="13" t="s">
        <v>158</v>
      </c>
      <c r="AT134" s="13" t="s">
        <v>154</v>
      </c>
      <c r="AU134" s="13" t="s">
        <v>76</v>
      </c>
      <c r="AY134" s="13" t="s">
        <v>152</v>
      </c>
      <c r="BE134" s="155">
        <f t="shared" si="24"/>
        <v>0</v>
      </c>
      <c r="BF134" s="155">
        <f t="shared" si="25"/>
        <v>0</v>
      </c>
      <c r="BG134" s="155">
        <f t="shared" si="26"/>
        <v>0</v>
      </c>
      <c r="BH134" s="155">
        <f t="shared" si="27"/>
        <v>0</v>
      </c>
      <c r="BI134" s="155">
        <f t="shared" si="28"/>
        <v>0</v>
      </c>
      <c r="BJ134" s="13" t="s">
        <v>74</v>
      </c>
      <c r="BK134" s="155">
        <f t="shared" si="29"/>
        <v>0</v>
      </c>
      <c r="BL134" s="13" t="s">
        <v>158</v>
      </c>
      <c r="BM134" s="13" t="s">
        <v>271</v>
      </c>
    </row>
    <row r="135" spans="2:65" s="1" customFormat="1" ht="16.5" customHeight="1" x14ac:dyDescent="0.2">
      <c r="B135" s="143"/>
      <c r="C135" s="144" t="s">
        <v>211</v>
      </c>
      <c r="D135" s="144" t="s">
        <v>154</v>
      </c>
      <c r="E135" s="145" t="s">
        <v>436</v>
      </c>
      <c r="F135" s="146" t="s">
        <v>437</v>
      </c>
      <c r="G135" s="147" t="s">
        <v>157</v>
      </c>
      <c r="H135" s="148">
        <v>32.74</v>
      </c>
      <c r="I135" s="149"/>
      <c r="J135" s="150">
        <f t="shared" si="20"/>
        <v>0</v>
      </c>
      <c r="K135" s="146" t="s">
        <v>1</v>
      </c>
      <c r="L135" s="27"/>
      <c r="M135" s="151" t="s">
        <v>1</v>
      </c>
      <c r="N135" s="152" t="s">
        <v>38</v>
      </c>
      <c r="O135" s="46"/>
      <c r="P135" s="153">
        <f t="shared" si="21"/>
        <v>0</v>
      </c>
      <c r="Q135" s="153">
        <v>1.8247000000000001E-3</v>
      </c>
      <c r="R135" s="153">
        <f t="shared" si="22"/>
        <v>5.9740678000000005E-2</v>
      </c>
      <c r="S135" s="153">
        <v>0</v>
      </c>
      <c r="T135" s="154">
        <f t="shared" si="23"/>
        <v>0</v>
      </c>
      <c r="AR135" s="13" t="s">
        <v>158</v>
      </c>
      <c r="AT135" s="13" t="s">
        <v>154</v>
      </c>
      <c r="AU135" s="13" t="s">
        <v>76</v>
      </c>
      <c r="AY135" s="13" t="s">
        <v>152</v>
      </c>
      <c r="BE135" s="155">
        <f t="shared" si="24"/>
        <v>0</v>
      </c>
      <c r="BF135" s="155">
        <f t="shared" si="25"/>
        <v>0</v>
      </c>
      <c r="BG135" s="155">
        <f t="shared" si="26"/>
        <v>0</v>
      </c>
      <c r="BH135" s="155">
        <f t="shared" si="27"/>
        <v>0</v>
      </c>
      <c r="BI135" s="155">
        <f t="shared" si="28"/>
        <v>0</v>
      </c>
      <c r="BJ135" s="13" t="s">
        <v>74</v>
      </c>
      <c r="BK135" s="155">
        <f t="shared" si="29"/>
        <v>0</v>
      </c>
      <c r="BL135" s="13" t="s">
        <v>158</v>
      </c>
      <c r="BM135" s="13" t="s">
        <v>274</v>
      </c>
    </row>
    <row r="136" spans="2:65" s="1" customFormat="1" ht="16.5" customHeight="1" x14ac:dyDescent="0.2">
      <c r="B136" s="143"/>
      <c r="C136" s="144" t="s">
        <v>277</v>
      </c>
      <c r="D136" s="144" t="s">
        <v>154</v>
      </c>
      <c r="E136" s="145" t="s">
        <v>438</v>
      </c>
      <c r="F136" s="146" t="s">
        <v>439</v>
      </c>
      <c r="G136" s="147" t="s">
        <v>157</v>
      </c>
      <c r="H136" s="148">
        <v>32.74</v>
      </c>
      <c r="I136" s="149"/>
      <c r="J136" s="150">
        <f t="shared" si="20"/>
        <v>0</v>
      </c>
      <c r="K136" s="146" t="s">
        <v>1</v>
      </c>
      <c r="L136" s="27"/>
      <c r="M136" s="151" t="s">
        <v>1</v>
      </c>
      <c r="N136" s="152" t="s">
        <v>38</v>
      </c>
      <c r="O136" s="46"/>
      <c r="P136" s="153">
        <f t="shared" si="21"/>
        <v>0</v>
      </c>
      <c r="Q136" s="153">
        <v>3.6000000000000001E-5</v>
      </c>
      <c r="R136" s="153">
        <f t="shared" si="22"/>
        <v>1.1786400000000001E-3</v>
      </c>
      <c r="S136" s="153">
        <v>0</v>
      </c>
      <c r="T136" s="154">
        <f t="shared" si="23"/>
        <v>0</v>
      </c>
      <c r="AR136" s="13" t="s">
        <v>158</v>
      </c>
      <c r="AT136" s="13" t="s">
        <v>154</v>
      </c>
      <c r="AU136" s="13" t="s">
        <v>76</v>
      </c>
      <c r="AY136" s="13" t="s">
        <v>152</v>
      </c>
      <c r="BE136" s="155">
        <f t="shared" si="24"/>
        <v>0</v>
      </c>
      <c r="BF136" s="155">
        <f t="shared" si="25"/>
        <v>0</v>
      </c>
      <c r="BG136" s="155">
        <f t="shared" si="26"/>
        <v>0</v>
      </c>
      <c r="BH136" s="155">
        <f t="shared" si="27"/>
        <v>0</v>
      </c>
      <c r="BI136" s="155">
        <f t="shared" si="28"/>
        <v>0</v>
      </c>
      <c r="BJ136" s="13" t="s">
        <v>74</v>
      </c>
      <c r="BK136" s="155">
        <f t="shared" si="29"/>
        <v>0</v>
      </c>
      <c r="BL136" s="13" t="s">
        <v>158</v>
      </c>
      <c r="BM136" s="13" t="s">
        <v>280</v>
      </c>
    </row>
    <row r="137" spans="2:65" s="11" customFormat="1" ht="22.8" customHeight="1" x14ac:dyDescent="0.25">
      <c r="B137" s="130"/>
      <c r="D137" s="131" t="s">
        <v>66</v>
      </c>
      <c r="E137" s="141" t="s">
        <v>158</v>
      </c>
      <c r="F137" s="141" t="s">
        <v>235</v>
      </c>
      <c r="I137" s="133"/>
      <c r="J137" s="142">
        <f>BK137</f>
        <v>0</v>
      </c>
      <c r="L137" s="130"/>
      <c r="M137" s="135"/>
      <c r="N137" s="136"/>
      <c r="O137" s="136"/>
      <c r="P137" s="137">
        <f>SUM(P138:P143)</f>
        <v>0</v>
      </c>
      <c r="Q137" s="136"/>
      <c r="R137" s="137">
        <f>SUM(R138:R143)</f>
        <v>27.823761019999999</v>
      </c>
      <c r="S137" s="136"/>
      <c r="T137" s="138">
        <f>SUM(T138:T143)</f>
        <v>0</v>
      </c>
      <c r="AR137" s="131" t="s">
        <v>74</v>
      </c>
      <c r="AT137" s="139" t="s">
        <v>66</v>
      </c>
      <c r="AU137" s="139" t="s">
        <v>74</v>
      </c>
      <c r="AY137" s="131" t="s">
        <v>152</v>
      </c>
      <c r="BK137" s="140">
        <f>SUM(BK138:BK143)</f>
        <v>0</v>
      </c>
    </row>
    <row r="138" spans="2:65" s="1" customFormat="1" ht="16.5" customHeight="1" x14ac:dyDescent="0.2">
      <c r="B138" s="143"/>
      <c r="C138" s="144" t="s">
        <v>217</v>
      </c>
      <c r="D138" s="144" t="s">
        <v>154</v>
      </c>
      <c r="E138" s="145" t="s">
        <v>440</v>
      </c>
      <c r="F138" s="146" t="s">
        <v>441</v>
      </c>
      <c r="G138" s="147" t="s">
        <v>250</v>
      </c>
      <c r="H138" s="148">
        <v>1</v>
      </c>
      <c r="I138" s="149"/>
      <c r="J138" s="150">
        <f t="shared" ref="J138:J143" si="30">ROUND(I138*H138,2)</f>
        <v>0</v>
      </c>
      <c r="K138" s="146" t="s">
        <v>1</v>
      </c>
      <c r="L138" s="27"/>
      <c r="M138" s="151" t="s">
        <v>1</v>
      </c>
      <c r="N138" s="152" t="s">
        <v>38</v>
      </c>
      <c r="O138" s="46"/>
      <c r="P138" s="153">
        <f t="shared" ref="P138:P143" si="31">O138*H138</f>
        <v>0</v>
      </c>
      <c r="Q138" s="153">
        <v>0</v>
      </c>
      <c r="R138" s="153">
        <f t="shared" ref="R138:R143" si="32">Q138*H138</f>
        <v>0</v>
      </c>
      <c r="S138" s="153">
        <v>0</v>
      </c>
      <c r="T138" s="154">
        <f t="shared" ref="T138:T143" si="33">S138*H138</f>
        <v>0</v>
      </c>
      <c r="AR138" s="13" t="s">
        <v>158</v>
      </c>
      <c r="AT138" s="13" t="s">
        <v>154</v>
      </c>
      <c r="AU138" s="13" t="s">
        <v>76</v>
      </c>
      <c r="AY138" s="13" t="s">
        <v>152</v>
      </c>
      <c r="BE138" s="155">
        <f t="shared" ref="BE138:BE143" si="34">IF(N138="základní",J138,0)</f>
        <v>0</v>
      </c>
      <c r="BF138" s="155">
        <f t="shared" ref="BF138:BF143" si="35">IF(N138="snížená",J138,0)</f>
        <v>0</v>
      </c>
      <c r="BG138" s="155">
        <f t="shared" ref="BG138:BG143" si="36">IF(N138="zákl. přenesená",J138,0)</f>
        <v>0</v>
      </c>
      <c r="BH138" s="155">
        <f t="shared" ref="BH138:BH143" si="37">IF(N138="sníž. přenesená",J138,0)</f>
        <v>0</v>
      </c>
      <c r="BI138" s="155">
        <f t="shared" ref="BI138:BI143" si="38">IF(N138="nulová",J138,0)</f>
        <v>0</v>
      </c>
      <c r="BJ138" s="13" t="s">
        <v>74</v>
      </c>
      <c r="BK138" s="155">
        <f t="shared" ref="BK138:BK143" si="39">ROUND(I138*H138,2)</f>
        <v>0</v>
      </c>
      <c r="BL138" s="13" t="s">
        <v>158</v>
      </c>
      <c r="BM138" s="13" t="s">
        <v>283</v>
      </c>
    </row>
    <row r="139" spans="2:65" s="1" customFormat="1" ht="16.5" customHeight="1" x14ac:dyDescent="0.2">
      <c r="B139" s="143"/>
      <c r="C139" s="144" t="s">
        <v>284</v>
      </c>
      <c r="D139" s="144" t="s">
        <v>154</v>
      </c>
      <c r="E139" s="145" t="s">
        <v>237</v>
      </c>
      <c r="F139" s="146" t="s">
        <v>238</v>
      </c>
      <c r="G139" s="147" t="s">
        <v>157</v>
      </c>
      <c r="H139" s="148">
        <v>13.731</v>
      </c>
      <c r="I139" s="149"/>
      <c r="J139" s="150">
        <f t="shared" si="30"/>
        <v>0</v>
      </c>
      <c r="K139" s="146" t="s">
        <v>1</v>
      </c>
      <c r="L139" s="27"/>
      <c r="M139" s="151" t="s">
        <v>1</v>
      </c>
      <c r="N139" s="152" t="s">
        <v>38</v>
      </c>
      <c r="O139" s="46"/>
      <c r="P139" s="153">
        <f t="shared" si="31"/>
        <v>0</v>
      </c>
      <c r="Q139" s="153">
        <v>0</v>
      </c>
      <c r="R139" s="153">
        <f t="shared" si="32"/>
        <v>0</v>
      </c>
      <c r="S139" s="153">
        <v>0</v>
      </c>
      <c r="T139" s="154">
        <f t="shared" si="33"/>
        <v>0</v>
      </c>
      <c r="AR139" s="13" t="s">
        <v>158</v>
      </c>
      <c r="AT139" s="13" t="s">
        <v>154</v>
      </c>
      <c r="AU139" s="13" t="s">
        <v>76</v>
      </c>
      <c r="AY139" s="13" t="s">
        <v>152</v>
      </c>
      <c r="BE139" s="155">
        <f t="shared" si="34"/>
        <v>0</v>
      </c>
      <c r="BF139" s="155">
        <f t="shared" si="35"/>
        <v>0</v>
      </c>
      <c r="BG139" s="155">
        <f t="shared" si="36"/>
        <v>0</v>
      </c>
      <c r="BH139" s="155">
        <f t="shared" si="37"/>
        <v>0</v>
      </c>
      <c r="BI139" s="155">
        <f t="shared" si="38"/>
        <v>0</v>
      </c>
      <c r="BJ139" s="13" t="s">
        <v>74</v>
      </c>
      <c r="BK139" s="155">
        <f t="shared" si="39"/>
        <v>0</v>
      </c>
      <c r="BL139" s="13" t="s">
        <v>158</v>
      </c>
      <c r="BM139" s="13" t="s">
        <v>287</v>
      </c>
    </row>
    <row r="140" spans="2:65" s="1" customFormat="1" ht="16.5" customHeight="1" x14ac:dyDescent="0.2">
      <c r="B140" s="143"/>
      <c r="C140" s="144" t="s">
        <v>221</v>
      </c>
      <c r="D140" s="144" t="s">
        <v>154</v>
      </c>
      <c r="E140" s="145" t="s">
        <v>442</v>
      </c>
      <c r="F140" s="146" t="s">
        <v>443</v>
      </c>
      <c r="G140" s="147" t="s">
        <v>165</v>
      </c>
      <c r="H140" s="148">
        <v>1.46</v>
      </c>
      <c r="I140" s="149"/>
      <c r="J140" s="150">
        <f t="shared" si="30"/>
        <v>0</v>
      </c>
      <c r="K140" s="146" t="s">
        <v>1</v>
      </c>
      <c r="L140" s="27"/>
      <c r="M140" s="151" t="s">
        <v>1</v>
      </c>
      <c r="N140" s="152" t="s">
        <v>38</v>
      </c>
      <c r="O140" s="46"/>
      <c r="P140" s="153">
        <f t="shared" si="31"/>
        <v>0</v>
      </c>
      <c r="Q140" s="153">
        <v>2.4327869999999998</v>
      </c>
      <c r="R140" s="153">
        <f t="shared" si="32"/>
        <v>3.5518690199999998</v>
      </c>
      <c r="S140" s="153">
        <v>0</v>
      </c>
      <c r="T140" s="154">
        <f t="shared" si="33"/>
        <v>0</v>
      </c>
      <c r="AR140" s="13" t="s">
        <v>158</v>
      </c>
      <c r="AT140" s="13" t="s">
        <v>154</v>
      </c>
      <c r="AU140" s="13" t="s">
        <v>76</v>
      </c>
      <c r="AY140" s="13" t="s">
        <v>152</v>
      </c>
      <c r="BE140" s="155">
        <f t="shared" si="34"/>
        <v>0</v>
      </c>
      <c r="BF140" s="155">
        <f t="shared" si="35"/>
        <v>0</v>
      </c>
      <c r="BG140" s="155">
        <f t="shared" si="36"/>
        <v>0</v>
      </c>
      <c r="BH140" s="155">
        <f t="shared" si="37"/>
        <v>0</v>
      </c>
      <c r="BI140" s="155">
        <f t="shared" si="38"/>
        <v>0</v>
      </c>
      <c r="BJ140" s="13" t="s">
        <v>74</v>
      </c>
      <c r="BK140" s="155">
        <f t="shared" si="39"/>
        <v>0</v>
      </c>
      <c r="BL140" s="13" t="s">
        <v>158</v>
      </c>
      <c r="BM140" s="13" t="s">
        <v>290</v>
      </c>
    </row>
    <row r="141" spans="2:65" s="1" customFormat="1" ht="16.5" customHeight="1" x14ac:dyDescent="0.2">
      <c r="B141" s="143"/>
      <c r="C141" s="144" t="s">
        <v>291</v>
      </c>
      <c r="D141" s="144" t="s">
        <v>154</v>
      </c>
      <c r="E141" s="145" t="s">
        <v>444</v>
      </c>
      <c r="F141" s="146" t="s">
        <v>445</v>
      </c>
      <c r="G141" s="147" t="s">
        <v>165</v>
      </c>
      <c r="H141" s="148">
        <v>3.1</v>
      </c>
      <c r="I141" s="149"/>
      <c r="J141" s="150">
        <f t="shared" si="30"/>
        <v>0</v>
      </c>
      <c r="K141" s="146" t="s">
        <v>1</v>
      </c>
      <c r="L141" s="27"/>
      <c r="M141" s="151" t="s">
        <v>1</v>
      </c>
      <c r="N141" s="152" t="s">
        <v>38</v>
      </c>
      <c r="O141" s="46"/>
      <c r="P141" s="153">
        <f t="shared" si="31"/>
        <v>0</v>
      </c>
      <c r="Q141" s="153">
        <v>2.13408</v>
      </c>
      <c r="R141" s="153">
        <f t="shared" si="32"/>
        <v>6.6156480000000002</v>
      </c>
      <c r="S141" s="153">
        <v>0</v>
      </c>
      <c r="T141" s="154">
        <f t="shared" si="33"/>
        <v>0</v>
      </c>
      <c r="AR141" s="13" t="s">
        <v>158</v>
      </c>
      <c r="AT141" s="13" t="s">
        <v>154</v>
      </c>
      <c r="AU141" s="13" t="s">
        <v>76</v>
      </c>
      <c r="AY141" s="13" t="s">
        <v>152</v>
      </c>
      <c r="BE141" s="155">
        <f t="shared" si="34"/>
        <v>0</v>
      </c>
      <c r="BF141" s="155">
        <f t="shared" si="35"/>
        <v>0</v>
      </c>
      <c r="BG141" s="155">
        <f t="shared" si="36"/>
        <v>0</v>
      </c>
      <c r="BH141" s="155">
        <f t="shared" si="37"/>
        <v>0</v>
      </c>
      <c r="BI141" s="155">
        <f t="shared" si="38"/>
        <v>0</v>
      </c>
      <c r="BJ141" s="13" t="s">
        <v>74</v>
      </c>
      <c r="BK141" s="155">
        <f t="shared" si="39"/>
        <v>0</v>
      </c>
      <c r="BL141" s="13" t="s">
        <v>158</v>
      </c>
      <c r="BM141" s="13" t="s">
        <v>294</v>
      </c>
    </row>
    <row r="142" spans="2:65" s="1" customFormat="1" ht="16.5" customHeight="1" x14ac:dyDescent="0.2">
      <c r="B142" s="143"/>
      <c r="C142" s="144" t="s">
        <v>225</v>
      </c>
      <c r="D142" s="144" t="s">
        <v>154</v>
      </c>
      <c r="E142" s="145" t="s">
        <v>446</v>
      </c>
      <c r="F142" s="146" t="s">
        <v>447</v>
      </c>
      <c r="G142" s="147" t="s">
        <v>157</v>
      </c>
      <c r="H142" s="148">
        <v>2.5</v>
      </c>
      <c r="I142" s="149"/>
      <c r="J142" s="150">
        <f t="shared" si="30"/>
        <v>0</v>
      </c>
      <c r="K142" s="146" t="s">
        <v>1</v>
      </c>
      <c r="L142" s="27"/>
      <c r="M142" s="151" t="s">
        <v>1</v>
      </c>
      <c r="N142" s="152" t="s">
        <v>38</v>
      </c>
      <c r="O142" s="46"/>
      <c r="P142" s="153">
        <f t="shared" si="31"/>
        <v>0</v>
      </c>
      <c r="Q142" s="153">
        <v>0</v>
      </c>
      <c r="R142" s="153">
        <f t="shared" si="32"/>
        <v>0</v>
      </c>
      <c r="S142" s="153">
        <v>0</v>
      </c>
      <c r="T142" s="154">
        <f t="shared" si="33"/>
        <v>0</v>
      </c>
      <c r="AR142" s="13" t="s">
        <v>158</v>
      </c>
      <c r="AT142" s="13" t="s">
        <v>154</v>
      </c>
      <c r="AU142" s="13" t="s">
        <v>76</v>
      </c>
      <c r="AY142" s="13" t="s">
        <v>152</v>
      </c>
      <c r="BE142" s="155">
        <f t="shared" si="34"/>
        <v>0</v>
      </c>
      <c r="BF142" s="155">
        <f t="shared" si="35"/>
        <v>0</v>
      </c>
      <c r="BG142" s="155">
        <f t="shared" si="36"/>
        <v>0</v>
      </c>
      <c r="BH142" s="155">
        <f t="shared" si="37"/>
        <v>0</v>
      </c>
      <c r="BI142" s="155">
        <f t="shared" si="38"/>
        <v>0</v>
      </c>
      <c r="BJ142" s="13" t="s">
        <v>74</v>
      </c>
      <c r="BK142" s="155">
        <f t="shared" si="39"/>
        <v>0</v>
      </c>
      <c r="BL142" s="13" t="s">
        <v>158</v>
      </c>
      <c r="BM142" s="13" t="s">
        <v>299</v>
      </c>
    </row>
    <row r="143" spans="2:65" s="1" customFormat="1" ht="16.5" customHeight="1" x14ac:dyDescent="0.2">
      <c r="B143" s="143"/>
      <c r="C143" s="144" t="s">
        <v>304</v>
      </c>
      <c r="D143" s="144" t="s">
        <v>154</v>
      </c>
      <c r="E143" s="145" t="s">
        <v>244</v>
      </c>
      <c r="F143" s="146" t="s">
        <v>245</v>
      </c>
      <c r="G143" s="147" t="s">
        <v>157</v>
      </c>
      <c r="H143" s="148">
        <v>19</v>
      </c>
      <c r="I143" s="149"/>
      <c r="J143" s="150">
        <f t="shared" si="30"/>
        <v>0</v>
      </c>
      <c r="K143" s="146" t="s">
        <v>1</v>
      </c>
      <c r="L143" s="27"/>
      <c r="M143" s="151" t="s">
        <v>1</v>
      </c>
      <c r="N143" s="152" t="s">
        <v>38</v>
      </c>
      <c r="O143" s="46"/>
      <c r="P143" s="153">
        <f t="shared" si="31"/>
        <v>0</v>
      </c>
      <c r="Q143" s="153">
        <v>0.92927599999999999</v>
      </c>
      <c r="R143" s="153">
        <f t="shared" si="32"/>
        <v>17.656244000000001</v>
      </c>
      <c r="S143" s="153">
        <v>0</v>
      </c>
      <c r="T143" s="154">
        <f t="shared" si="33"/>
        <v>0</v>
      </c>
      <c r="AR143" s="13" t="s">
        <v>158</v>
      </c>
      <c r="AT143" s="13" t="s">
        <v>154</v>
      </c>
      <c r="AU143" s="13" t="s">
        <v>76</v>
      </c>
      <c r="AY143" s="13" t="s">
        <v>152</v>
      </c>
      <c r="BE143" s="155">
        <f t="shared" si="34"/>
        <v>0</v>
      </c>
      <c r="BF143" s="155">
        <f t="shared" si="35"/>
        <v>0</v>
      </c>
      <c r="BG143" s="155">
        <f t="shared" si="36"/>
        <v>0</v>
      </c>
      <c r="BH143" s="155">
        <f t="shared" si="37"/>
        <v>0</v>
      </c>
      <c r="BI143" s="155">
        <f t="shared" si="38"/>
        <v>0</v>
      </c>
      <c r="BJ143" s="13" t="s">
        <v>74</v>
      </c>
      <c r="BK143" s="155">
        <f t="shared" si="39"/>
        <v>0</v>
      </c>
      <c r="BL143" s="13" t="s">
        <v>158</v>
      </c>
      <c r="BM143" s="13" t="s">
        <v>307</v>
      </c>
    </row>
    <row r="144" spans="2:65" s="11" customFormat="1" ht="22.8" customHeight="1" x14ac:dyDescent="0.25">
      <c r="B144" s="130"/>
      <c r="D144" s="131" t="s">
        <v>66</v>
      </c>
      <c r="E144" s="141" t="s">
        <v>184</v>
      </c>
      <c r="F144" s="141" t="s">
        <v>252</v>
      </c>
      <c r="I144" s="133"/>
      <c r="J144" s="142">
        <f>BK144</f>
        <v>0</v>
      </c>
      <c r="L144" s="130"/>
      <c r="M144" s="135"/>
      <c r="N144" s="136"/>
      <c r="O144" s="136"/>
      <c r="P144" s="137">
        <f>SUM(P145:P149)</f>
        <v>0</v>
      </c>
      <c r="Q144" s="136"/>
      <c r="R144" s="137">
        <f>SUM(R145:R149)</f>
        <v>13.9248794</v>
      </c>
      <c r="S144" s="136"/>
      <c r="T144" s="138">
        <f>SUM(T145:T149)</f>
        <v>69.508440000000007</v>
      </c>
      <c r="AR144" s="131" t="s">
        <v>74</v>
      </c>
      <c r="AT144" s="139" t="s">
        <v>66</v>
      </c>
      <c r="AU144" s="139" t="s">
        <v>74</v>
      </c>
      <c r="AY144" s="131" t="s">
        <v>152</v>
      </c>
      <c r="BK144" s="140">
        <f>SUM(BK145:BK149)</f>
        <v>0</v>
      </c>
    </row>
    <row r="145" spans="2:65" s="1" customFormat="1" ht="16.5" customHeight="1" x14ac:dyDescent="0.2">
      <c r="B145" s="143"/>
      <c r="C145" s="144" t="s">
        <v>228</v>
      </c>
      <c r="D145" s="144" t="s">
        <v>154</v>
      </c>
      <c r="E145" s="145" t="s">
        <v>448</v>
      </c>
      <c r="F145" s="146" t="s">
        <v>449</v>
      </c>
      <c r="G145" s="147" t="s">
        <v>256</v>
      </c>
      <c r="H145" s="148">
        <v>7</v>
      </c>
      <c r="I145" s="149"/>
      <c r="J145" s="150">
        <f>ROUND(I145*H145,2)</f>
        <v>0</v>
      </c>
      <c r="K145" s="146" t="s">
        <v>1</v>
      </c>
      <c r="L145" s="27"/>
      <c r="M145" s="151" t="s">
        <v>1</v>
      </c>
      <c r="N145" s="152" t="s">
        <v>38</v>
      </c>
      <c r="O145" s="46"/>
      <c r="P145" s="153">
        <f>O145*H145</f>
        <v>0</v>
      </c>
      <c r="Q145" s="153">
        <v>1.8065941999999999</v>
      </c>
      <c r="R145" s="153">
        <f>Q145*H145</f>
        <v>12.6461594</v>
      </c>
      <c r="S145" s="153">
        <v>0</v>
      </c>
      <c r="T145" s="154">
        <f>S145*H145</f>
        <v>0</v>
      </c>
      <c r="AR145" s="13" t="s">
        <v>158</v>
      </c>
      <c r="AT145" s="13" t="s">
        <v>154</v>
      </c>
      <c r="AU145" s="13" t="s">
        <v>76</v>
      </c>
      <c r="AY145" s="13" t="s">
        <v>152</v>
      </c>
      <c r="BE145" s="155">
        <f>IF(N145="základní",J145,0)</f>
        <v>0</v>
      </c>
      <c r="BF145" s="155">
        <f>IF(N145="snížená",J145,0)</f>
        <v>0</v>
      </c>
      <c r="BG145" s="155">
        <f>IF(N145="zákl. přenesená",J145,0)</f>
        <v>0</v>
      </c>
      <c r="BH145" s="155">
        <f>IF(N145="sníž. přenesená",J145,0)</f>
        <v>0</v>
      </c>
      <c r="BI145" s="155">
        <f>IF(N145="nulová",J145,0)</f>
        <v>0</v>
      </c>
      <c r="BJ145" s="13" t="s">
        <v>74</v>
      </c>
      <c r="BK145" s="155">
        <f>ROUND(I145*H145,2)</f>
        <v>0</v>
      </c>
      <c r="BL145" s="13" t="s">
        <v>158</v>
      </c>
      <c r="BM145" s="13" t="s">
        <v>310</v>
      </c>
    </row>
    <row r="146" spans="2:65" s="1" customFormat="1" ht="16.5" customHeight="1" x14ac:dyDescent="0.2">
      <c r="B146" s="143"/>
      <c r="C146" s="156" t="s">
        <v>311</v>
      </c>
      <c r="D146" s="156" t="s">
        <v>213</v>
      </c>
      <c r="E146" s="157" t="s">
        <v>450</v>
      </c>
      <c r="F146" s="158" t="s">
        <v>451</v>
      </c>
      <c r="G146" s="159" t="s">
        <v>250</v>
      </c>
      <c r="H146" s="160">
        <v>7</v>
      </c>
      <c r="I146" s="161"/>
      <c r="J146" s="162">
        <f>ROUND(I146*H146,2)</f>
        <v>0</v>
      </c>
      <c r="K146" s="158" t="s">
        <v>1</v>
      </c>
      <c r="L146" s="163"/>
      <c r="M146" s="164" t="s">
        <v>1</v>
      </c>
      <c r="N146" s="165" t="s">
        <v>38</v>
      </c>
      <c r="O146" s="46"/>
      <c r="P146" s="153">
        <f>O146*H146</f>
        <v>0</v>
      </c>
      <c r="Q146" s="153">
        <v>0</v>
      </c>
      <c r="R146" s="153">
        <f>Q146*H146</f>
        <v>0</v>
      </c>
      <c r="S146" s="153">
        <v>0</v>
      </c>
      <c r="T146" s="154">
        <f>S146*H146</f>
        <v>0</v>
      </c>
      <c r="AR146" s="13" t="s">
        <v>169</v>
      </c>
      <c r="AT146" s="13" t="s">
        <v>213</v>
      </c>
      <c r="AU146" s="13" t="s">
        <v>76</v>
      </c>
      <c r="AY146" s="13" t="s">
        <v>152</v>
      </c>
      <c r="BE146" s="155">
        <f>IF(N146="základní",J146,0)</f>
        <v>0</v>
      </c>
      <c r="BF146" s="155">
        <f>IF(N146="snížená",J146,0)</f>
        <v>0</v>
      </c>
      <c r="BG146" s="155">
        <f>IF(N146="zákl. přenesená",J146,0)</f>
        <v>0</v>
      </c>
      <c r="BH146" s="155">
        <f>IF(N146="sníž. přenesená",J146,0)</f>
        <v>0</v>
      </c>
      <c r="BI146" s="155">
        <f>IF(N146="nulová",J146,0)</f>
        <v>0</v>
      </c>
      <c r="BJ146" s="13" t="s">
        <v>74</v>
      </c>
      <c r="BK146" s="155">
        <f>ROUND(I146*H146,2)</f>
        <v>0</v>
      </c>
      <c r="BL146" s="13" t="s">
        <v>158</v>
      </c>
      <c r="BM146" s="13" t="s">
        <v>314</v>
      </c>
    </row>
    <row r="147" spans="2:65" s="1" customFormat="1" ht="16.5" customHeight="1" x14ac:dyDescent="0.2">
      <c r="B147" s="143"/>
      <c r="C147" s="144" t="s">
        <v>231</v>
      </c>
      <c r="D147" s="144" t="s">
        <v>154</v>
      </c>
      <c r="E147" s="145" t="s">
        <v>265</v>
      </c>
      <c r="F147" s="146" t="s">
        <v>266</v>
      </c>
      <c r="G147" s="147" t="s">
        <v>165</v>
      </c>
      <c r="H147" s="148">
        <v>18.815999999999999</v>
      </c>
      <c r="I147" s="149"/>
      <c r="J147" s="150">
        <f>ROUND(I147*H147,2)</f>
        <v>0</v>
      </c>
      <c r="K147" s="146" t="s">
        <v>1</v>
      </c>
      <c r="L147" s="27"/>
      <c r="M147" s="151" t="s">
        <v>1</v>
      </c>
      <c r="N147" s="152" t="s">
        <v>38</v>
      </c>
      <c r="O147" s="46"/>
      <c r="P147" s="153">
        <f>O147*H147</f>
        <v>0</v>
      </c>
      <c r="Q147" s="153">
        <v>0</v>
      </c>
      <c r="R147" s="153">
        <f>Q147*H147</f>
        <v>0</v>
      </c>
      <c r="S147" s="153">
        <v>2</v>
      </c>
      <c r="T147" s="154">
        <f>S147*H147</f>
        <v>37.631999999999998</v>
      </c>
      <c r="AR147" s="13" t="s">
        <v>158</v>
      </c>
      <c r="AT147" s="13" t="s">
        <v>154</v>
      </c>
      <c r="AU147" s="13" t="s">
        <v>76</v>
      </c>
      <c r="AY147" s="13" t="s">
        <v>152</v>
      </c>
      <c r="BE147" s="155">
        <f>IF(N147="základní",J147,0)</f>
        <v>0</v>
      </c>
      <c r="BF147" s="155">
        <f>IF(N147="snížená",J147,0)</f>
        <v>0</v>
      </c>
      <c r="BG147" s="155">
        <f>IF(N147="zákl. přenesená",J147,0)</f>
        <v>0</v>
      </c>
      <c r="BH147" s="155">
        <f>IF(N147="sníž. přenesená",J147,0)</f>
        <v>0</v>
      </c>
      <c r="BI147" s="155">
        <f>IF(N147="nulová",J147,0)</f>
        <v>0</v>
      </c>
      <c r="BJ147" s="13" t="s">
        <v>74</v>
      </c>
      <c r="BK147" s="155">
        <f>ROUND(I147*H147,2)</f>
        <v>0</v>
      </c>
      <c r="BL147" s="13" t="s">
        <v>158</v>
      </c>
      <c r="BM147" s="13" t="s">
        <v>317</v>
      </c>
    </row>
    <row r="148" spans="2:65" s="1" customFormat="1" ht="16.5" customHeight="1" x14ac:dyDescent="0.2">
      <c r="B148" s="143"/>
      <c r="C148" s="144" t="s">
        <v>318</v>
      </c>
      <c r="D148" s="144" t="s">
        <v>154</v>
      </c>
      <c r="E148" s="145" t="s">
        <v>452</v>
      </c>
      <c r="F148" s="146" t="s">
        <v>453</v>
      </c>
      <c r="G148" s="147" t="s">
        <v>165</v>
      </c>
      <c r="H148" s="148">
        <v>10.656000000000001</v>
      </c>
      <c r="I148" s="149"/>
      <c r="J148" s="150">
        <f>ROUND(I148*H148,2)</f>
        <v>0</v>
      </c>
      <c r="K148" s="146" t="s">
        <v>1</v>
      </c>
      <c r="L148" s="27"/>
      <c r="M148" s="151" t="s">
        <v>1</v>
      </c>
      <c r="N148" s="152" t="s">
        <v>38</v>
      </c>
      <c r="O148" s="46"/>
      <c r="P148" s="153">
        <f>O148*H148</f>
        <v>0</v>
      </c>
      <c r="Q148" s="153">
        <v>0.12</v>
      </c>
      <c r="R148" s="153">
        <f>Q148*H148</f>
        <v>1.2787200000000001</v>
      </c>
      <c r="S148" s="153">
        <v>2.4900000000000002</v>
      </c>
      <c r="T148" s="154">
        <f>S148*H148</f>
        <v>26.533440000000002</v>
      </c>
      <c r="AR148" s="13" t="s">
        <v>158</v>
      </c>
      <c r="AT148" s="13" t="s">
        <v>154</v>
      </c>
      <c r="AU148" s="13" t="s">
        <v>76</v>
      </c>
      <c r="AY148" s="13" t="s">
        <v>152</v>
      </c>
      <c r="BE148" s="155">
        <f>IF(N148="základní",J148,0)</f>
        <v>0</v>
      </c>
      <c r="BF148" s="155">
        <f>IF(N148="snížená",J148,0)</f>
        <v>0</v>
      </c>
      <c r="BG148" s="155">
        <f>IF(N148="zákl. přenesená",J148,0)</f>
        <v>0</v>
      </c>
      <c r="BH148" s="155">
        <f>IF(N148="sníž. přenesená",J148,0)</f>
        <v>0</v>
      </c>
      <c r="BI148" s="155">
        <f>IF(N148="nulová",J148,0)</f>
        <v>0</v>
      </c>
      <c r="BJ148" s="13" t="s">
        <v>74</v>
      </c>
      <c r="BK148" s="155">
        <f>ROUND(I148*H148,2)</f>
        <v>0</v>
      </c>
      <c r="BL148" s="13" t="s">
        <v>158</v>
      </c>
      <c r="BM148" s="13" t="s">
        <v>321</v>
      </c>
    </row>
    <row r="149" spans="2:65" s="1" customFormat="1" ht="16.5" customHeight="1" x14ac:dyDescent="0.2">
      <c r="B149" s="143"/>
      <c r="C149" s="144" t="s">
        <v>234</v>
      </c>
      <c r="D149" s="144" t="s">
        <v>154</v>
      </c>
      <c r="E149" s="145" t="s">
        <v>269</v>
      </c>
      <c r="F149" s="146" t="s">
        <v>270</v>
      </c>
      <c r="G149" s="147" t="s">
        <v>256</v>
      </c>
      <c r="H149" s="148">
        <v>2.6</v>
      </c>
      <c r="I149" s="149"/>
      <c r="J149" s="150">
        <f>ROUND(I149*H149,2)</f>
        <v>0</v>
      </c>
      <c r="K149" s="146" t="s">
        <v>1</v>
      </c>
      <c r="L149" s="27"/>
      <c r="M149" s="151" t="s">
        <v>1</v>
      </c>
      <c r="N149" s="152" t="s">
        <v>38</v>
      </c>
      <c r="O149" s="46"/>
      <c r="P149" s="153">
        <f>O149*H149</f>
        <v>0</v>
      </c>
      <c r="Q149" s="153">
        <v>0</v>
      </c>
      <c r="R149" s="153">
        <f>Q149*H149</f>
        <v>0</v>
      </c>
      <c r="S149" s="153">
        <v>2.0550000000000002</v>
      </c>
      <c r="T149" s="154">
        <f>S149*H149</f>
        <v>5.3430000000000009</v>
      </c>
      <c r="AR149" s="13" t="s">
        <v>158</v>
      </c>
      <c r="AT149" s="13" t="s">
        <v>154</v>
      </c>
      <c r="AU149" s="13" t="s">
        <v>76</v>
      </c>
      <c r="AY149" s="13" t="s">
        <v>152</v>
      </c>
      <c r="BE149" s="155">
        <f>IF(N149="základní",J149,0)</f>
        <v>0</v>
      </c>
      <c r="BF149" s="155">
        <f>IF(N149="snížená",J149,0)</f>
        <v>0</v>
      </c>
      <c r="BG149" s="155">
        <f>IF(N149="zákl. přenesená",J149,0)</f>
        <v>0</v>
      </c>
      <c r="BH149" s="155">
        <f>IF(N149="sníž. přenesená",J149,0)</f>
        <v>0</v>
      </c>
      <c r="BI149" s="155">
        <f>IF(N149="nulová",J149,0)</f>
        <v>0</v>
      </c>
      <c r="BJ149" s="13" t="s">
        <v>74</v>
      </c>
      <c r="BK149" s="155">
        <f>ROUND(I149*H149,2)</f>
        <v>0</v>
      </c>
      <c r="BL149" s="13" t="s">
        <v>158</v>
      </c>
      <c r="BM149" s="13" t="s">
        <v>329</v>
      </c>
    </row>
    <row r="150" spans="2:65" s="11" customFormat="1" ht="22.8" customHeight="1" x14ac:dyDescent="0.25">
      <c r="B150" s="130"/>
      <c r="D150" s="131" t="s">
        <v>66</v>
      </c>
      <c r="E150" s="141" t="s">
        <v>275</v>
      </c>
      <c r="F150" s="141" t="s">
        <v>276</v>
      </c>
      <c r="I150" s="133"/>
      <c r="J150" s="142">
        <f>BK150</f>
        <v>0</v>
      </c>
      <c r="L150" s="130"/>
      <c r="M150" s="135"/>
      <c r="N150" s="136"/>
      <c r="O150" s="136"/>
      <c r="P150" s="137">
        <f>SUM(P151:P155)</f>
        <v>0</v>
      </c>
      <c r="Q150" s="136"/>
      <c r="R150" s="137">
        <f>SUM(R151:R155)</f>
        <v>0</v>
      </c>
      <c r="S150" s="136"/>
      <c r="T150" s="138">
        <f>SUM(T151:T155)</f>
        <v>0</v>
      </c>
      <c r="AR150" s="131" t="s">
        <v>74</v>
      </c>
      <c r="AT150" s="139" t="s">
        <v>66</v>
      </c>
      <c r="AU150" s="139" t="s">
        <v>74</v>
      </c>
      <c r="AY150" s="131" t="s">
        <v>152</v>
      </c>
      <c r="BK150" s="140">
        <f>SUM(BK151:BK155)</f>
        <v>0</v>
      </c>
    </row>
    <row r="151" spans="2:65" s="1" customFormat="1" ht="16.5" customHeight="1" x14ac:dyDescent="0.2">
      <c r="B151" s="143"/>
      <c r="C151" s="144" t="s">
        <v>338</v>
      </c>
      <c r="D151" s="144" t="s">
        <v>154</v>
      </c>
      <c r="E151" s="145" t="s">
        <v>278</v>
      </c>
      <c r="F151" s="146" t="s">
        <v>279</v>
      </c>
      <c r="G151" s="147" t="s">
        <v>201</v>
      </c>
      <c r="H151" s="148">
        <v>69.507999999999996</v>
      </c>
      <c r="I151" s="149"/>
      <c r="J151" s="150">
        <f>ROUND(I151*H151,2)</f>
        <v>0</v>
      </c>
      <c r="K151" s="146" t="s">
        <v>1</v>
      </c>
      <c r="L151" s="27"/>
      <c r="M151" s="151" t="s">
        <v>1</v>
      </c>
      <c r="N151" s="152" t="s">
        <v>38</v>
      </c>
      <c r="O151" s="46"/>
      <c r="P151" s="153">
        <f>O151*H151</f>
        <v>0</v>
      </c>
      <c r="Q151" s="153">
        <v>0</v>
      </c>
      <c r="R151" s="153">
        <f>Q151*H151</f>
        <v>0</v>
      </c>
      <c r="S151" s="153">
        <v>0</v>
      </c>
      <c r="T151" s="154">
        <f>S151*H151</f>
        <v>0</v>
      </c>
      <c r="AR151" s="13" t="s">
        <v>158</v>
      </c>
      <c r="AT151" s="13" t="s">
        <v>154</v>
      </c>
      <c r="AU151" s="13" t="s">
        <v>76</v>
      </c>
      <c r="AY151" s="13" t="s">
        <v>152</v>
      </c>
      <c r="BE151" s="155">
        <f>IF(N151="základní",J151,0)</f>
        <v>0</v>
      </c>
      <c r="BF151" s="155">
        <f>IF(N151="snížená",J151,0)</f>
        <v>0</v>
      </c>
      <c r="BG151" s="155">
        <f>IF(N151="zákl. přenesená",J151,0)</f>
        <v>0</v>
      </c>
      <c r="BH151" s="155">
        <f>IF(N151="sníž. přenesená",J151,0)</f>
        <v>0</v>
      </c>
      <c r="BI151" s="155">
        <f>IF(N151="nulová",J151,0)</f>
        <v>0</v>
      </c>
      <c r="BJ151" s="13" t="s">
        <v>74</v>
      </c>
      <c r="BK151" s="155">
        <f>ROUND(I151*H151,2)</f>
        <v>0</v>
      </c>
      <c r="BL151" s="13" t="s">
        <v>158</v>
      </c>
      <c r="BM151" s="13" t="s">
        <v>340</v>
      </c>
    </row>
    <row r="152" spans="2:65" s="1" customFormat="1" ht="16.5" customHeight="1" x14ac:dyDescent="0.2">
      <c r="B152" s="143"/>
      <c r="C152" s="144" t="s">
        <v>239</v>
      </c>
      <c r="D152" s="144" t="s">
        <v>154</v>
      </c>
      <c r="E152" s="145" t="s">
        <v>281</v>
      </c>
      <c r="F152" s="146" t="s">
        <v>282</v>
      </c>
      <c r="G152" s="147" t="s">
        <v>201</v>
      </c>
      <c r="H152" s="148">
        <v>1320.652</v>
      </c>
      <c r="I152" s="149"/>
      <c r="J152" s="150">
        <f>ROUND(I152*H152,2)</f>
        <v>0</v>
      </c>
      <c r="K152" s="146" t="s">
        <v>1</v>
      </c>
      <c r="L152" s="27"/>
      <c r="M152" s="151" t="s">
        <v>1</v>
      </c>
      <c r="N152" s="152" t="s">
        <v>38</v>
      </c>
      <c r="O152" s="46"/>
      <c r="P152" s="153">
        <f>O152*H152</f>
        <v>0</v>
      </c>
      <c r="Q152" s="153">
        <v>0</v>
      </c>
      <c r="R152" s="153">
        <f>Q152*H152</f>
        <v>0</v>
      </c>
      <c r="S152" s="153">
        <v>0</v>
      </c>
      <c r="T152" s="154">
        <f>S152*H152</f>
        <v>0</v>
      </c>
      <c r="AR152" s="13" t="s">
        <v>158</v>
      </c>
      <c r="AT152" s="13" t="s">
        <v>154</v>
      </c>
      <c r="AU152" s="13" t="s">
        <v>76</v>
      </c>
      <c r="AY152" s="13" t="s">
        <v>152</v>
      </c>
      <c r="BE152" s="155">
        <f>IF(N152="základní",J152,0)</f>
        <v>0</v>
      </c>
      <c r="BF152" s="155">
        <f>IF(N152="snížená",J152,0)</f>
        <v>0</v>
      </c>
      <c r="BG152" s="155">
        <f>IF(N152="zákl. přenesená",J152,0)</f>
        <v>0</v>
      </c>
      <c r="BH152" s="155">
        <f>IF(N152="sníž. přenesená",J152,0)</f>
        <v>0</v>
      </c>
      <c r="BI152" s="155">
        <f>IF(N152="nulová",J152,0)</f>
        <v>0</v>
      </c>
      <c r="BJ152" s="13" t="s">
        <v>74</v>
      </c>
      <c r="BK152" s="155">
        <f>ROUND(I152*H152,2)</f>
        <v>0</v>
      </c>
      <c r="BL152" s="13" t="s">
        <v>158</v>
      </c>
      <c r="BM152" s="13" t="s">
        <v>343</v>
      </c>
    </row>
    <row r="153" spans="2:65" s="1" customFormat="1" ht="16.5" customHeight="1" x14ac:dyDescent="0.2">
      <c r="B153" s="143"/>
      <c r="C153" s="144" t="s">
        <v>344</v>
      </c>
      <c r="D153" s="144" t="s">
        <v>154</v>
      </c>
      <c r="E153" s="145" t="s">
        <v>285</v>
      </c>
      <c r="F153" s="146" t="s">
        <v>286</v>
      </c>
      <c r="G153" s="147" t="s">
        <v>201</v>
      </c>
      <c r="H153" s="148">
        <v>69.507999999999996</v>
      </c>
      <c r="I153" s="149"/>
      <c r="J153" s="150">
        <f>ROUND(I153*H153,2)</f>
        <v>0</v>
      </c>
      <c r="K153" s="146" t="s">
        <v>1</v>
      </c>
      <c r="L153" s="27"/>
      <c r="M153" s="151" t="s">
        <v>1</v>
      </c>
      <c r="N153" s="152" t="s">
        <v>38</v>
      </c>
      <c r="O153" s="46"/>
      <c r="P153" s="153">
        <f>O153*H153</f>
        <v>0</v>
      </c>
      <c r="Q153" s="153">
        <v>0</v>
      </c>
      <c r="R153" s="153">
        <f>Q153*H153</f>
        <v>0</v>
      </c>
      <c r="S153" s="153">
        <v>0</v>
      </c>
      <c r="T153" s="154">
        <f>S153*H153</f>
        <v>0</v>
      </c>
      <c r="AR153" s="13" t="s">
        <v>158</v>
      </c>
      <c r="AT153" s="13" t="s">
        <v>154</v>
      </c>
      <c r="AU153" s="13" t="s">
        <v>76</v>
      </c>
      <c r="AY153" s="13" t="s">
        <v>152</v>
      </c>
      <c r="BE153" s="155">
        <f>IF(N153="základní",J153,0)</f>
        <v>0</v>
      </c>
      <c r="BF153" s="155">
        <f>IF(N153="snížená",J153,0)</f>
        <v>0</v>
      </c>
      <c r="BG153" s="155">
        <f>IF(N153="zákl. přenesená",J153,0)</f>
        <v>0</v>
      </c>
      <c r="BH153" s="155">
        <f>IF(N153="sníž. přenesená",J153,0)</f>
        <v>0</v>
      </c>
      <c r="BI153" s="155">
        <f>IF(N153="nulová",J153,0)</f>
        <v>0</v>
      </c>
      <c r="BJ153" s="13" t="s">
        <v>74</v>
      </c>
      <c r="BK153" s="155">
        <f>ROUND(I153*H153,2)</f>
        <v>0</v>
      </c>
      <c r="BL153" s="13" t="s">
        <v>158</v>
      </c>
      <c r="BM153" s="13" t="s">
        <v>347</v>
      </c>
    </row>
    <row r="154" spans="2:65" s="1" customFormat="1" ht="16.5" customHeight="1" x14ac:dyDescent="0.2">
      <c r="B154" s="143"/>
      <c r="C154" s="144" t="s">
        <v>242</v>
      </c>
      <c r="D154" s="144" t="s">
        <v>154</v>
      </c>
      <c r="E154" s="145" t="s">
        <v>288</v>
      </c>
      <c r="F154" s="146" t="s">
        <v>289</v>
      </c>
      <c r="G154" s="147" t="s">
        <v>201</v>
      </c>
      <c r="H154" s="148">
        <v>42.975000000000001</v>
      </c>
      <c r="I154" s="149"/>
      <c r="J154" s="150">
        <f>ROUND(I154*H154,2)</f>
        <v>0</v>
      </c>
      <c r="K154" s="146" t="s">
        <v>1</v>
      </c>
      <c r="L154" s="27"/>
      <c r="M154" s="151" t="s">
        <v>1</v>
      </c>
      <c r="N154" s="152" t="s">
        <v>38</v>
      </c>
      <c r="O154" s="46"/>
      <c r="P154" s="153">
        <f>O154*H154</f>
        <v>0</v>
      </c>
      <c r="Q154" s="153">
        <v>0</v>
      </c>
      <c r="R154" s="153">
        <f>Q154*H154</f>
        <v>0</v>
      </c>
      <c r="S154" s="153">
        <v>0</v>
      </c>
      <c r="T154" s="154">
        <f>S154*H154</f>
        <v>0</v>
      </c>
      <c r="AR154" s="13" t="s">
        <v>158</v>
      </c>
      <c r="AT154" s="13" t="s">
        <v>154</v>
      </c>
      <c r="AU154" s="13" t="s">
        <v>76</v>
      </c>
      <c r="AY154" s="13" t="s">
        <v>152</v>
      </c>
      <c r="BE154" s="155">
        <f>IF(N154="základní",J154,0)</f>
        <v>0</v>
      </c>
      <c r="BF154" s="155">
        <f>IF(N154="snížená",J154,0)</f>
        <v>0</v>
      </c>
      <c r="BG154" s="155">
        <f>IF(N154="zákl. přenesená",J154,0)</f>
        <v>0</v>
      </c>
      <c r="BH154" s="155">
        <f>IF(N154="sníž. přenesená",J154,0)</f>
        <v>0</v>
      </c>
      <c r="BI154" s="155">
        <f>IF(N154="nulová",J154,0)</f>
        <v>0</v>
      </c>
      <c r="BJ154" s="13" t="s">
        <v>74</v>
      </c>
      <c r="BK154" s="155">
        <f>ROUND(I154*H154,2)</f>
        <v>0</v>
      </c>
      <c r="BL154" s="13" t="s">
        <v>158</v>
      </c>
      <c r="BM154" s="13" t="s">
        <v>353</v>
      </c>
    </row>
    <row r="155" spans="2:65" s="1" customFormat="1" ht="16.5" customHeight="1" x14ac:dyDescent="0.2">
      <c r="B155" s="143"/>
      <c r="C155" s="144" t="s">
        <v>354</v>
      </c>
      <c r="D155" s="144" t="s">
        <v>154</v>
      </c>
      <c r="E155" s="145" t="s">
        <v>292</v>
      </c>
      <c r="F155" s="146" t="s">
        <v>293</v>
      </c>
      <c r="G155" s="147" t="s">
        <v>201</v>
      </c>
      <c r="H155" s="148">
        <v>26.533000000000001</v>
      </c>
      <c r="I155" s="149"/>
      <c r="J155" s="150">
        <f>ROUND(I155*H155,2)</f>
        <v>0</v>
      </c>
      <c r="K155" s="146" t="s">
        <v>1</v>
      </c>
      <c r="L155" s="27"/>
      <c r="M155" s="151" t="s">
        <v>1</v>
      </c>
      <c r="N155" s="152" t="s">
        <v>38</v>
      </c>
      <c r="O155" s="46"/>
      <c r="P155" s="153">
        <f>O155*H155</f>
        <v>0</v>
      </c>
      <c r="Q155" s="153">
        <v>0</v>
      </c>
      <c r="R155" s="153">
        <f>Q155*H155</f>
        <v>0</v>
      </c>
      <c r="S155" s="153">
        <v>0</v>
      </c>
      <c r="T155" s="154">
        <f>S155*H155</f>
        <v>0</v>
      </c>
      <c r="AR155" s="13" t="s">
        <v>158</v>
      </c>
      <c r="AT155" s="13" t="s">
        <v>154</v>
      </c>
      <c r="AU155" s="13" t="s">
        <v>76</v>
      </c>
      <c r="AY155" s="13" t="s">
        <v>152</v>
      </c>
      <c r="BE155" s="155">
        <f>IF(N155="základní",J155,0)</f>
        <v>0</v>
      </c>
      <c r="BF155" s="155">
        <f>IF(N155="snížená",J155,0)</f>
        <v>0</v>
      </c>
      <c r="BG155" s="155">
        <f>IF(N155="zákl. přenesená",J155,0)</f>
        <v>0</v>
      </c>
      <c r="BH155" s="155">
        <f>IF(N155="sníž. přenesená",J155,0)</f>
        <v>0</v>
      </c>
      <c r="BI155" s="155">
        <f>IF(N155="nulová",J155,0)</f>
        <v>0</v>
      </c>
      <c r="BJ155" s="13" t="s">
        <v>74</v>
      </c>
      <c r="BK155" s="155">
        <f>ROUND(I155*H155,2)</f>
        <v>0</v>
      </c>
      <c r="BL155" s="13" t="s">
        <v>158</v>
      </c>
      <c r="BM155" s="13" t="s">
        <v>357</v>
      </c>
    </row>
    <row r="156" spans="2:65" s="11" customFormat="1" ht="22.8" customHeight="1" x14ac:dyDescent="0.25">
      <c r="B156" s="130"/>
      <c r="D156" s="131" t="s">
        <v>66</v>
      </c>
      <c r="E156" s="141" t="s">
        <v>295</v>
      </c>
      <c r="F156" s="141" t="s">
        <v>296</v>
      </c>
      <c r="I156" s="133"/>
      <c r="J156" s="142">
        <f>BK156</f>
        <v>0</v>
      </c>
      <c r="L156" s="130"/>
      <c r="M156" s="135"/>
      <c r="N156" s="136"/>
      <c r="O156" s="136"/>
      <c r="P156" s="137">
        <f>P157</f>
        <v>0</v>
      </c>
      <c r="Q156" s="136"/>
      <c r="R156" s="137">
        <f>R157</f>
        <v>0</v>
      </c>
      <c r="S156" s="136"/>
      <c r="T156" s="138">
        <f>T157</f>
        <v>0</v>
      </c>
      <c r="AR156" s="131" t="s">
        <v>74</v>
      </c>
      <c r="AT156" s="139" t="s">
        <v>66</v>
      </c>
      <c r="AU156" s="139" t="s">
        <v>74</v>
      </c>
      <c r="AY156" s="131" t="s">
        <v>152</v>
      </c>
      <c r="BK156" s="140">
        <f>BK157</f>
        <v>0</v>
      </c>
    </row>
    <row r="157" spans="2:65" s="1" customFormat="1" ht="16.5" customHeight="1" x14ac:dyDescent="0.2">
      <c r="B157" s="143"/>
      <c r="C157" s="144" t="s">
        <v>246</v>
      </c>
      <c r="D157" s="144" t="s">
        <v>154</v>
      </c>
      <c r="E157" s="145" t="s">
        <v>297</v>
      </c>
      <c r="F157" s="146" t="s">
        <v>298</v>
      </c>
      <c r="G157" s="147" t="s">
        <v>201</v>
      </c>
      <c r="H157" s="148">
        <v>62.899000000000001</v>
      </c>
      <c r="I157" s="149"/>
      <c r="J157" s="150">
        <f>ROUND(I157*H157,2)</f>
        <v>0</v>
      </c>
      <c r="K157" s="146" t="s">
        <v>1</v>
      </c>
      <c r="L157" s="27"/>
      <c r="M157" s="151" t="s">
        <v>1</v>
      </c>
      <c r="N157" s="152" t="s">
        <v>38</v>
      </c>
      <c r="O157" s="46"/>
      <c r="P157" s="153">
        <f>O157*H157</f>
        <v>0</v>
      </c>
      <c r="Q157" s="153">
        <v>0</v>
      </c>
      <c r="R157" s="153">
        <f>Q157*H157</f>
        <v>0</v>
      </c>
      <c r="S157" s="153">
        <v>0</v>
      </c>
      <c r="T157" s="154">
        <f>S157*H157</f>
        <v>0</v>
      </c>
      <c r="AR157" s="13" t="s">
        <v>158</v>
      </c>
      <c r="AT157" s="13" t="s">
        <v>154</v>
      </c>
      <c r="AU157" s="13" t="s">
        <v>76</v>
      </c>
      <c r="AY157" s="13" t="s">
        <v>152</v>
      </c>
      <c r="BE157" s="155">
        <f>IF(N157="základní",J157,0)</f>
        <v>0</v>
      </c>
      <c r="BF157" s="155">
        <f>IF(N157="snížená",J157,0)</f>
        <v>0</v>
      </c>
      <c r="BG157" s="155">
        <f>IF(N157="zákl. přenesená",J157,0)</f>
        <v>0</v>
      </c>
      <c r="BH157" s="155">
        <f>IF(N157="sníž. přenesená",J157,0)</f>
        <v>0</v>
      </c>
      <c r="BI157" s="155">
        <f>IF(N157="nulová",J157,0)</f>
        <v>0</v>
      </c>
      <c r="BJ157" s="13" t="s">
        <v>74</v>
      </c>
      <c r="BK157" s="155">
        <f>ROUND(I157*H157,2)</f>
        <v>0</v>
      </c>
      <c r="BL157" s="13" t="s">
        <v>158</v>
      </c>
      <c r="BM157" s="13" t="s">
        <v>360</v>
      </c>
    </row>
    <row r="158" spans="2:65" s="11" customFormat="1" ht="25.95" customHeight="1" x14ac:dyDescent="0.25">
      <c r="B158" s="130"/>
      <c r="D158" s="131" t="s">
        <v>66</v>
      </c>
      <c r="E158" s="132" t="s">
        <v>300</v>
      </c>
      <c r="F158" s="132" t="s">
        <v>301</v>
      </c>
      <c r="I158" s="133"/>
      <c r="J158" s="134">
        <f>BK158</f>
        <v>0</v>
      </c>
      <c r="L158" s="130"/>
      <c r="M158" s="135"/>
      <c r="N158" s="136"/>
      <c r="O158" s="136"/>
      <c r="P158" s="137">
        <f>P159</f>
        <v>0</v>
      </c>
      <c r="Q158" s="136"/>
      <c r="R158" s="137">
        <f>R159</f>
        <v>0.90305057999999994</v>
      </c>
      <c r="S158" s="136"/>
      <c r="T158" s="138">
        <f>T159</f>
        <v>0</v>
      </c>
      <c r="AR158" s="131" t="s">
        <v>74</v>
      </c>
      <c r="AT158" s="139" t="s">
        <v>66</v>
      </c>
      <c r="AU158" s="139" t="s">
        <v>67</v>
      </c>
      <c r="AY158" s="131" t="s">
        <v>152</v>
      </c>
      <c r="BK158" s="140">
        <f>BK159</f>
        <v>0</v>
      </c>
    </row>
    <row r="159" spans="2:65" s="11" customFormat="1" ht="22.8" customHeight="1" x14ac:dyDescent="0.25">
      <c r="B159" s="130"/>
      <c r="D159" s="131" t="s">
        <v>66</v>
      </c>
      <c r="E159" s="141" t="s">
        <v>302</v>
      </c>
      <c r="F159" s="141" t="s">
        <v>303</v>
      </c>
      <c r="I159" s="133"/>
      <c r="J159" s="142">
        <f>BK159</f>
        <v>0</v>
      </c>
      <c r="L159" s="130"/>
      <c r="M159" s="135"/>
      <c r="N159" s="136"/>
      <c r="O159" s="136"/>
      <c r="P159" s="137">
        <f>SUM(P160:P164)</f>
        <v>0</v>
      </c>
      <c r="Q159" s="136"/>
      <c r="R159" s="137">
        <f>SUM(R160:R164)</f>
        <v>0.90305057999999994</v>
      </c>
      <c r="S159" s="136"/>
      <c r="T159" s="138">
        <f>SUM(T160:T164)</f>
        <v>0</v>
      </c>
      <c r="AR159" s="131" t="s">
        <v>74</v>
      </c>
      <c r="AT159" s="139" t="s">
        <v>66</v>
      </c>
      <c r="AU159" s="139" t="s">
        <v>74</v>
      </c>
      <c r="AY159" s="131" t="s">
        <v>152</v>
      </c>
      <c r="BK159" s="140">
        <f>SUM(BK160:BK164)</f>
        <v>0</v>
      </c>
    </row>
    <row r="160" spans="2:65" s="1" customFormat="1" ht="16.5" customHeight="1" x14ac:dyDescent="0.2">
      <c r="B160" s="143"/>
      <c r="C160" s="144" t="s">
        <v>350</v>
      </c>
      <c r="D160" s="144" t="s">
        <v>154</v>
      </c>
      <c r="E160" s="145" t="s">
        <v>305</v>
      </c>
      <c r="F160" s="146" t="s">
        <v>306</v>
      </c>
      <c r="G160" s="147" t="s">
        <v>157</v>
      </c>
      <c r="H160" s="148">
        <v>50.843000000000004</v>
      </c>
      <c r="I160" s="149"/>
      <c r="J160" s="150">
        <f>ROUND(I160*H160,2)</f>
        <v>0</v>
      </c>
      <c r="K160" s="146" t="s">
        <v>1</v>
      </c>
      <c r="L160" s="27"/>
      <c r="M160" s="151" t="s">
        <v>1</v>
      </c>
      <c r="N160" s="152" t="s">
        <v>38</v>
      </c>
      <c r="O160" s="46"/>
      <c r="P160" s="153">
        <f>O160*H160</f>
        <v>0</v>
      </c>
      <c r="Q160" s="153">
        <v>0</v>
      </c>
      <c r="R160" s="153">
        <f>Q160*H160</f>
        <v>0</v>
      </c>
      <c r="S160" s="153">
        <v>0</v>
      </c>
      <c r="T160" s="154">
        <f>S160*H160</f>
        <v>0</v>
      </c>
      <c r="AR160" s="13" t="s">
        <v>158</v>
      </c>
      <c r="AT160" s="13" t="s">
        <v>154</v>
      </c>
      <c r="AU160" s="13" t="s">
        <v>76</v>
      </c>
      <c r="AY160" s="13" t="s">
        <v>152</v>
      </c>
      <c r="BE160" s="155">
        <f>IF(N160="základní",J160,0)</f>
        <v>0</v>
      </c>
      <c r="BF160" s="155">
        <f>IF(N160="snížená",J160,0)</f>
        <v>0</v>
      </c>
      <c r="BG160" s="155">
        <f>IF(N160="zákl. přenesená",J160,0)</f>
        <v>0</v>
      </c>
      <c r="BH160" s="155">
        <f>IF(N160="sníž. přenesená",J160,0)</f>
        <v>0</v>
      </c>
      <c r="BI160" s="155">
        <f>IF(N160="nulová",J160,0)</f>
        <v>0</v>
      </c>
      <c r="BJ160" s="13" t="s">
        <v>74</v>
      </c>
      <c r="BK160" s="155">
        <f>ROUND(I160*H160,2)</f>
        <v>0</v>
      </c>
      <c r="BL160" s="13" t="s">
        <v>158</v>
      </c>
      <c r="BM160" s="13" t="s">
        <v>454</v>
      </c>
    </row>
    <row r="161" spans="2:65" s="1" customFormat="1" ht="16.5" customHeight="1" x14ac:dyDescent="0.2">
      <c r="B161" s="143"/>
      <c r="C161" s="156" t="s">
        <v>251</v>
      </c>
      <c r="D161" s="156" t="s">
        <v>213</v>
      </c>
      <c r="E161" s="157" t="s">
        <v>308</v>
      </c>
      <c r="F161" s="158" t="s">
        <v>309</v>
      </c>
      <c r="G161" s="159" t="s">
        <v>201</v>
      </c>
      <c r="H161" s="160">
        <v>0.3</v>
      </c>
      <c r="I161" s="161"/>
      <c r="J161" s="162">
        <f>ROUND(I161*H161,2)</f>
        <v>0</v>
      </c>
      <c r="K161" s="158" t="s">
        <v>1</v>
      </c>
      <c r="L161" s="163"/>
      <c r="M161" s="164" t="s">
        <v>1</v>
      </c>
      <c r="N161" s="165" t="s">
        <v>38</v>
      </c>
      <c r="O161" s="46"/>
      <c r="P161" s="153">
        <f>O161*H161</f>
        <v>0</v>
      </c>
      <c r="Q161" s="153">
        <v>1</v>
      </c>
      <c r="R161" s="153">
        <f>Q161*H161</f>
        <v>0.3</v>
      </c>
      <c r="S161" s="153">
        <v>0</v>
      </c>
      <c r="T161" s="154">
        <f>S161*H161</f>
        <v>0</v>
      </c>
      <c r="AR161" s="13" t="s">
        <v>169</v>
      </c>
      <c r="AT161" s="13" t="s">
        <v>213</v>
      </c>
      <c r="AU161" s="13" t="s">
        <v>76</v>
      </c>
      <c r="AY161" s="13" t="s">
        <v>152</v>
      </c>
      <c r="BE161" s="155">
        <f>IF(N161="základní",J161,0)</f>
        <v>0</v>
      </c>
      <c r="BF161" s="155">
        <f>IF(N161="snížená",J161,0)</f>
        <v>0</v>
      </c>
      <c r="BG161" s="155">
        <f>IF(N161="zákl. přenesená",J161,0)</f>
        <v>0</v>
      </c>
      <c r="BH161" s="155">
        <f>IF(N161="sníž. přenesená",J161,0)</f>
        <v>0</v>
      </c>
      <c r="BI161" s="155">
        <f>IF(N161="nulová",J161,0)</f>
        <v>0</v>
      </c>
      <c r="BJ161" s="13" t="s">
        <v>74</v>
      </c>
      <c r="BK161" s="155">
        <f>ROUND(I161*H161,2)</f>
        <v>0</v>
      </c>
      <c r="BL161" s="13" t="s">
        <v>158</v>
      </c>
      <c r="BM161" s="13" t="s">
        <v>455</v>
      </c>
    </row>
    <row r="162" spans="2:65" s="1" customFormat="1" ht="16.5" customHeight="1" x14ac:dyDescent="0.2">
      <c r="B162" s="143"/>
      <c r="C162" s="144" t="s">
        <v>456</v>
      </c>
      <c r="D162" s="144" t="s">
        <v>154</v>
      </c>
      <c r="E162" s="145" t="s">
        <v>312</v>
      </c>
      <c r="F162" s="146" t="s">
        <v>313</v>
      </c>
      <c r="G162" s="147" t="s">
        <v>157</v>
      </c>
      <c r="H162" s="148">
        <v>101.68600000000001</v>
      </c>
      <c r="I162" s="149"/>
      <c r="J162" s="150">
        <f>ROUND(I162*H162,2)</f>
        <v>0</v>
      </c>
      <c r="K162" s="146" t="s">
        <v>1</v>
      </c>
      <c r="L162" s="27"/>
      <c r="M162" s="151" t="s">
        <v>1</v>
      </c>
      <c r="N162" s="152" t="s">
        <v>38</v>
      </c>
      <c r="O162" s="46"/>
      <c r="P162" s="153">
        <f>O162*H162</f>
        <v>0</v>
      </c>
      <c r="Q162" s="153">
        <v>3.0000000000000001E-5</v>
      </c>
      <c r="R162" s="153">
        <f>Q162*H162</f>
        <v>3.0505800000000002E-3</v>
      </c>
      <c r="S162" s="153">
        <v>0</v>
      </c>
      <c r="T162" s="154">
        <f>S162*H162</f>
        <v>0</v>
      </c>
      <c r="AR162" s="13" t="s">
        <v>158</v>
      </c>
      <c r="AT162" s="13" t="s">
        <v>154</v>
      </c>
      <c r="AU162" s="13" t="s">
        <v>76</v>
      </c>
      <c r="AY162" s="13" t="s">
        <v>152</v>
      </c>
      <c r="BE162" s="155">
        <f>IF(N162="základní",J162,0)</f>
        <v>0</v>
      </c>
      <c r="BF162" s="155">
        <f>IF(N162="snížená",J162,0)</f>
        <v>0</v>
      </c>
      <c r="BG162" s="155">
        <f>IF(N162="zákl. přenesená",J162,0)</f>
        <v>0</v>
      </c>
      <c r="BH162" s="155">
        <f>IF(N162="sníž. přenesená",J162,0)</f>
        <v>0</v>
      </c>
      <c r="BI162" s="155">
        <f>IF(N162="nulová",J162,0)</f>
        <v>0</v>
      </c>
      <c r="BJ162" s="13" t="s">
        <v>74</v>
      </c>
      <c r="BK162" s="155">
        <f>ROUND(I162*H162,2)</f>
        <v>0</v>
      </c>
      <c r="BL162" s="13" t="s">
        <v>158</v>
      </c>
      <c r="BM162" s="13" t="s">
        <v>457</v>
      </c>
    </row>
    <row r="163" spans="2:65" s="1" customFormat="1" ht="16.5" customHeight="1" x14ac:dyDescent="0.2">
      <c r="B163" s="143"/>
      <c r="C163" s="156" t="s">
        <v>257</v>
      </c>
      <c r="D163" s="156" t="s">
        <v>213</v>
      </c>
      <c r="E163" s="157" t="s">
        <v>315</v>
      </c>
      <c r="F163" s="158" t="s">
        <v>316</v>
      </c>
      <c r="G163" s="159" t="s">
        <v>201</v>
      </c>
      <c r="H163" s="160">
        <v>0.6</v>
      </c>
      <c r="I163" s="161"/>
      <c r="J163" s="162">
        <f>ROUND(I163*H163,2)</f>
        <v>0</v>
      </c>
      <c r="K163" s="158" t="s">
        <v>1</v>
      </c>
      <c r="L163" s="163"/>
      <c r="M163" s="164" t="s">
        <v>1</v>
      </c>
      <c r="N163" s="165" t="s">
        <v>38</v>
      </c>
      <c r="O163" s="46"/>
      <c r="P163" s="153">
        <f>O163*H163</f>
        <v>0</v>
      </c>
      <c r="Q163" s="153">
        <v>1</v>
      </c>
      <c r="R163" s="153">
        <f>Q163*H163</f>
        <v>0.6</v>
      </c>
      <c r="S163" s="153">
        <v>0</v>
      </c>
      <c r="T163" s="154">
        <f>S163*H163</f>
        <v>0</v>
      </c>
      <c r="AR163" s="13" t="s">
        <v>169</v>
      </c>
      <c r="AT163" s="13" t="s">
        <v>213</v>
      </c>
      <c r="AU163" s="13" t="s">
        <v>76</v>
      </c>
      <c r="AY163" s="13" t="s">
        <v>152</v>
      </c>
      <c r="BE163" s="155">
        <f>IF(N163="základní",J163,0)</f>
        <v>0</v>
      </c>
      <c r="BF163" s="155">
        <f>IF(N163="snížená",J163,0)</f>
        <v>0</v>
      </c>
      <c r="BG163" s="155">
        <f>IF(N163="zákl. přenesená",J163,0)</f>
        <v>0</v>
      </c>
      <c r="BH163" s="155">
        <f>IF(N163="sníž. přenesená",J163,0)</f>
        <v>0</v>
      </c>
      <c r="BI163" s="155">
        <f>IF(N163="nulová",J163,0)</f>
        <v>0</v>
      </c>
      <c r="BJ163" s="13" t="s">
        <v>74</v>
      </c>
      <c r="BK163" s="155">
        <f>ROUND(I163*H163,2)</f>
        <v>0</v>
      </c>
      <c r="BL163" s="13" t="s">
        <v>158</v>
      </c>
      <c r="BM163" s="13" t="s">
        <v>458</v>
      </c>
    </row>
    <row r="164" spans="2:65" s="1" customFormat="1" ht="16.5" customHeight="1" x14ac:dyDescent="0.2">
      <c r="B164" s="143"/>
      <c r="C164" s="144" t="s">
        <v>459</v>
      </c>
      <c r="D164" s="144" t="s">
        <v>154</v>
      </c>
      <c r="E164" s="145" t="s">
        <v>319</v>
      </c>
      <c r="F164" s="146" t="s">
        <v>320</v>
      </c>
      <c r="G164" s="147" t="s">
        <v>201</v>
      </c>
      <c r="H164" s="148">
        <v>0.90300000000000002</v>
      </c>
      <c r="I164" s="149"/>
      <c r="J164" s="150">
        <f>ROUND(I164*H164,2)</f>
        <v>0</v>
      </c>
      <c r="K164" s="146" t="s">
        <v>1</v>
      </c>
      <c r="L164" s="27"/>
      <c r="M164" s="151" t="s">
        <v>1</v>
      </c>
      <c r="N164" s="152" t="s">
        <v>38</v>
      </c>
      <c r="O164" s="46"/>
      <c r="P164" s="153">
        <f>O164*H164</f>
        <v>0</v>
      </c>
      <c r="Q164" s="153">
        <v>0</v>
      </c>
      <c r="R164" s="153">
        <f>Q164*H164</f>
        <v>0</v>
      </c>
      <c r="S164" s="153">
        <v>0</v>
      </c>
      <c r="T164" s="154">
        <f>S164*H164</f>
        <v>0</v>
      </c>
      <c r="AR164" s="13" t="s">
        <v>158</v>
      </c>
      <c r="AT164" s="13" t="s">
        <v>154</v>
      </c>
      <c r="AU164" s="13" t="s">
        <v>76</v>
      </c>
      <c r="AY164" s="13" t="s">
        <v>152</v>
      </c>
      <c r="BE164" s="155">
        <f>IF(N164="základní",J164,0)</f>
        <v>0</v>
      </c>
      <c r="BF164" s="155">
        <f>IF(N164="snížená",J164,0)</f>
        <v>0</v>
      </c>
      <c r="BG164" s="155">
        <f>IF(N164="zákl. přenesená",J164,0)</f>
        <v>0</v>
      </c>
      <c r="BH164" s="155">
        <f>IF(N164="sníž. přenesená",J164,0)</f>
        <v>0</v>
      </c>
      <c r="BI164" s="155">
        <f>IF(N164="nulová",J164,0)</f>
        <v>0</v>
      </c>
      <c r="BJ164" s="13" t="s">
        <v>74</v>
      </c>
      <c r="BK164" s="155">
        <f>ROUND(I164*H164,2)</f>
        <v>0</v>
      </c>
      <c r="BL164" s="13" t="s">
        <v>158</v>
      </c>
      <c r="BM164" s="13" t="s">
        <v>460</v>
      </c>
    </row>
    <row r="165" spans="2:65" s="11" customFormat="1" ht="25.95" customHeight="1" x14ac:dyDescent="0.25">
      <c r="B165" s="130"/>
      <c r="D165" s="131" t="s">
        <v>66</v>
      </c>
      <c r="E165" s="132" t="s">
        <v>322</v>
      </c>
      <c r="F165" s="132" t="s">
        <v>323</v>
      </c>
      <c r="I165" s="133"/>
      <c r="J165" s="134">
        <f>BK165</f>
        <v>0</v>
      </c>
      <c r="L165" s="130"/>
      <c r="M165" s="135"/>
      <c r="N165" s="136"/>
      <c r="O165" s="136"/>
      <c r="P165" s="137">
        <f>P166+P169+P173</f>
        <v>0</v>
      </c>
      <c r="Q165" s="136"/>
      <c r="R165" s="137">
        <f>R166+R169+R173</f>
        <v>0</v>
      </c>
      <c r="S165" s="136"/>
      <c r="T165" s="138">
        <f>T166+T169+T173</f>
        <v>0</v>
      </c>
      <c r="AR165" s="131" t="s">
        <v>74</v>
      </c>
      <c r="AT165" s="139" t="s">
        <v>66</v>
      </c>
      <c r="AU165" s="139" t="s">
        <v>67</v>
      </c>
      <c r="AY165" s="131" t="s">
        <v>152</v>
      </c>
      <c r="BK165" s="140">
        <f>BK166+BK169+BK173</f>
        <v>0</v>
      </c>
    </row>
    <row r="166" spans="2:65" s="11" customFormat="1" ht="22.8" customHeight="1" x14ac:dyDescent="0.25">
      <c r="B166" s="130"/>
      <c r="D166" s="131" t="s">
        <v>66</v>
      </c>
      <c r="E166" s="141" t="s">
        <v>324</v>
      </c>
      <c r="F166" s="141" t="s">
        <v>325</v>
      </c>
      <c r="I166" s="133"/>
      <c r="J166" s="142">
        <f>BK166</f>
        <v>0</v>
      </c>
      <c r="L166" s="130"/>
      <c r="M166" s="135"/>
      <c r="N166" s="136"/>
      <c r="O166" s="136"/>
      <c r="P166" s="137">
        <f>SUM(P167:P168)</f>
        <v>0</v>
      </c>
      <c r="Q166" s="136"/>
      <c r="R166" s="137">
        <f>SUM(R167:R168)</f>
        <v>0</v>
      </c>
      <c r="S166" s="136"/>
      <c r="T166" s="138">
        <f>SUM(T167:T168)</f>
        <v>0</v>
      </c>
      <c r="AR166" s="131" t="s">
        <v>74</v>
      </c>
      <c r="AT166" s="139" t="s">
        <v>66</v>
      </c>
      <c r="AU166" s="139" t="s">
        <v>74</v>
      </c>
      <c r="AY166" s="131" t="s">
        <v>152</v>
      </c>
      <c r="BK166" s="140">
        <f>SUM(BK167:BK168)</f>
        <v>0</v>
      </c>
    </row>
    <row r="167" spans="2:65" s="1" customFormat="1" ht="16.5" customHeight="1" x14ac:dyDescent="0.2">
      <c r="B167" s="143"/>
      <c r="C167" s="144" t="s">
        <v>260</v>
      </c>
      <c r="D167" s="144" t="s">
        <v>154</v>
      </c>
      <c r="E167" s="145" t="s">
        <v>326</v>
      </c>
      <c r="F167" s="146" t="s">
        <v>327</v>
      </c>
      <c r="G167" s="147" t="s">
        <v>328</v>
      </c>
      <c r="H167" s="148">
        <v>1</v>
      </c>
      <c r="I167" s="149"/>
      <c r="J167" s="150">
        <f>ROUND(I167*H167,2)</f>
        <v>0</v>
      </c>
      <c r="K167" s="146" t="s">
        <v>1</v>
      </c>
      <c r="L167" s="27"/>
      <c r="M167" s="151" t="s">
        <v>1</v>
      </c>
      <c r="N167" s="152" t="s">
        <v>38</v>
      </c>
      <c r="O167" s="46"/>
      <c r="P167" s="153">
        <f>O167*H167</f>
        <v>0</v>
      </c>
      <c r="Q167" s="153">
        <v>0</v>
      </c>
      <c r="R167" s="153">
        <f>Q167*H167</f>
        <v>0</v>
      </c>
      <c r="S167" s="153">
        <v>0</v>
      </c>
      <c r="T167" s="154">
        <f>S167*H167</f>
        <v>0</v>
      </c>
      <c r="AR167" s="13" t="s">
        <v>158</v>
      </c>
      <c r="AT167" s="13" t="s">
        <v>154</v>
      </c>
      <c r="AU167" s="13" t="s">
        <v>76</v>
      </c>
      <c r="AY167" s="13" t="s">
        <v>152</v>
      </c>
      <c r="BE167" s="155">
        <f>IF(N167="základní",J167,0)</f>
        <v>0</v>
      </c>
      <c r="BF167" s="155">
        <f>IF(N167="snížená",J167,0)</f>
        <v>0</v>
      </c>
      <c r="BG167" s="155">
        <f>IF(N167="zákl. přenesená",J167,0)</f>
        <v>0</v>
      </c>
      <c r="BH167" s="155">
        <f>IF(N167="sníž. přenesená",J167,0)</f>
        <v>0</v>
      </c>
      <c r="BI167" s="155">
        <f>IF(N167="nulová",J167,0)</f>
        <v>0</v>
      </c>
      <c r="BJ167" s="13" t="s">
        <v>74</v>
      </c>
      <c r="BK167" s="155">
        <f>ROUND(I167*H167,2)</f>
        <v>0</v>
      </c>
      <c r="BL167" s="13" t="s">
        <v>158</v>
      </c>
      <c r="BM167" s="13" t="s">
        <v>461</v>
      </c>
    </row>
    <row r="168" spans="2:65" s="1" customFormat="1" ht="16.5" customHeight="1" x14ac:dyDescent="0.2">
      <c r="B168" s="143"/>
      <c r="C168" s="144" t="s">
        <v>462</v>
      </c>
      <c r="D168" s="144" t="s">
        <v>154</v>
      </c>
      <c r="E168" s="145" t="s">
        <v>330</v>
      </c>
      <c r="F168" s="146" t="s">
        <v>331</v>
      </c>
      <c r="G168" s="147" t="s">
        <v>332</v>
      </c>
      <c r="H168" s="148">
        <v>1</v>
      </c>
      <c r="I168" s="149"/>
      <c r="J168" s="150">
        <f>ROUND(I168*H168,2)</f>
        <v>0</v>
      </c>
      <c r="K168" s="146" t="s">
        <v>333</v>
      </c>
      <c r="L168" s="27"/>
      <c r="M168" s="151" t="s">
        <v>1</v>
      </c>
      <c r="N168" s="152" t="s">
        <v>38</v>
      </c>
      <c r="O168" s="46"/>
      <c r="P168" s="153">
        <f>O168*H168</f>
        <v>0</v>
      </c>
      <c r="Q168" s="153">
        <v>0</v>
      </c>
      <c r="R168" s="153">
        <f>Q168*H168</f>
        <v>0</v>
      </c>
      <c r="S168" s="153">
        <v>0</v>
      </c>
      <c r="T168" s="154">
        <f>S168*H168</f>
        <v>0</v>
      </c>
      <c r="AR168" s="13" t="s">
        <v>334</v>
      </c>
      <c r="AT168" s="13" t="s">
        <v>154</v>
      </c>
      <c r="AU168" s="13" t="s">
        <v>76</v>
      </c>
      <c r="AY168" s="13" t="s">
        <v>152</v>
      </c>
      <c r="BE168" s="155">
        <f>IF(N168="základní",J168,0)</f>
        <v>0</v>
      </c>
      <c r="BF168" s="155">
        <f>IF(N168="snížená",J168,0)</f>
        <v>0</v>
      </c>
      <c r="BG168" s="155">
        <f>IF(N168="zákl. přenesená",J168,0)</f>
        <v>0</v>
      </c>
      <c r="BH168" s="155">
        <f>IF(N168="sníž. přenesená",J168,0)</f>
        <v>0</v>
      </c>
      <c r="BI168" s="155">
        <f>IF(N168="nulová",J168,0)</f>
        <v>0</v>
      </c>
      <c r="BJ168" s="13" t="s">
        <v>74</v>
      </c>
      <c r="BK168" s="155">
        <f>ROUND(I168*H168,2)</f>
        <v>0</v>
      </c>
      <c r="BL168" s="13" t="s">
        <v>334</v>
      </c>
      <c r="BM168" s="13" t="s">
        <v>463</v>
      </c>
    </row>
    <row r="169" spans="2:65" s="11" customFormat="1" ht="22.8" customHeight="1" x14ac:dyDescent="0.25">
      <c r="B169" s="130"/>
      <c r="D169" s="131" t="s">
        <v>66</v>
      </c>
      <c r="E169" s="141" t="s">
        <v>336</v>
      </c>
      <c r="F169" s="141" t="s">
        <v>337</v>
      </c>
      <c r="I169" s="133"/>
      <c r="J169" s="142">
        <f>BK169</f>
        <v>0</v>
      </c>
      <c r="L169" s="130"/>
      <c r="M169" s="135"/>
      <c r="N169" s="136"/>
      <c r="O169" s="136"/>
      <c r="P169" s="137">
        <f>SUM(P170:P172)</f>
        <v>0</v>
      </c>
      <c r="Q169" s="136"/>
      <c r="R169" s="137">
        <f>SUM(R170:R172)</f>
        <v>0</v>
      </c>
      <c r="S169" s="136"/>
      <c r="T169" s="138">
        <f>SUM(T170:T172)</f>
        <v>0</v>
      </c>
      <c r="AR169" s="131" t="s">
        <v>74</v>
      </c>
      <c r="AT169" s="139" t="s">
        <v>66</v>
      </c>
      <c r="AU169" s="139" t="s">
        <v>74</v>
      </c>
      <c r="AY169" s="131" t="s">
        <v>152</v>
      </c>
      <c r="BK169" s="140">
        <f>SUM(BK170:BK172)</f>
        <v>0</v>
      </c>
    </row>
    <row r="170" spans="2:65" s="1" customFormat="1" ht="16.5" customHeight="1" x14ac:dyDescent="0.2">
      <c r="B170" s="143"/>
      <c r="C170" s="144" t="s">
        <v>464</v>
      </c>
      <c r="D170" s="144" t="s">
        <v>154</v>
      </c>
      <c r="E170" s="145" t="s">
        <v>339</v>
      </c>
      <c r="F170" s="146" t="s">
        <v>337</v>
      </c>
      <c r="G170" s="147" t="s">
        <v>328</v>
      </c>
      <c r="H170" s="148">
        <v>1</v>
      </c>
      <c r="I170" s="149"/>
      <c r="J170" s="150">
        <f>ROUND(I170*H170,2)</f>
        <v>0</v>
      </c>
      <c r="K170" s="146" t="s">
        <v>1</v>
      </c>
      <c r="L170" s="27"/>
      <c r="M170" s="151" t="s">
        <v>1</v>
      </c>
      <c r="N170" s="152" t="s">
        <v>38</v>
      </c>
      <c r="O170" s="46"/>
      <c r="P170" s="153">
        <f>O170*H170</f>
        <v>0</v>
      </c>
      <c r="Q170" s="153">
        <v>0</v>
      </c>
      <c r="R170" s="153">
        <f>Q170*H170</f>
        <v>0</v>
      </c>
      <c r="S170" s="153">
        <v>0</v>
      </c>
      <c r="T170" s="154">
        <f>S170*H170</f>
        <v>0</v>
      </c>
      <c r="AR170" s="13" t="s">
        <v>158</v>
      </c>
      <c r="AT170" s="13" t="s">
        <v>154</v>
      </c>
      <c r="AU170" s="13" t="s">
        <v>76</v>
      </c>
      <c r="AY170" s="13" t="s">
        <v>152</v>
      </c>
      <c r="BE170" s="155">
        <f>IF(N170="základní",J170,0)</f>
        <v>0</v>
      </c>
      <c r="BF170" s="155">
        <f>IF(N170="snížená",J170,0)</f>
        <v>0</v>
      </c>
      <c r="BG170" s="155">
        <f>IF(N170="zákl. přenesená",J170,0)</f>
        <v>0</v>
      </c>
      <c r="BH170" s="155">
        <f>IF(N170="sníž. přenesená",J170,0)</f>
        <v>0</v>
      </c>
      <c r="BI170" s="155">
        <f>IF(N170="nulová",J170,0)</f>
        <v>0</v>
      </c>
      <c r="BJ170" s="13" t="s">
        <v>74</v>
      </c>
      <c r="BK170" s="155">
        <f>ROUND(I170*H170,2)</f>
        <v>0</v>
      </c>
      <c r="BL170" s="13" t="s">
        <v>158</v>
      </c>
      <c r="BM170" s="13" t="s">
        <v>465</v>
      </c>
    </row>
    <row r="171" spans="2:65" s="1" customFormat="1" ht="16.5" customHeight="1" x14ac:dyDescent="0.2">
      <c r="B171" s="143"/>
      <c r="C171" s="144" t="s">
        <v>264</v>
      </c>
      <c r="D171" s="144" t="s">
        <v>154</v>
      </c>
      <c r="E171" s="145" t="s">
        <v>341</v>
      </c>
      <c r="F171" s="146" t="s">
        <v>342</v>
      </c>
      <c r="G171" s="147" t="s">
        <v>328</v>
      </c>
      <c r="H171" s="148">
        <v>1</v>
      </c>
      <c r="I171" s="149"/>
      <c r="J171" s="150">
        <f>ROUND(I171*H171,2)</f>
        <v>0</v>
      </c>
      <c r="K171" s="146" t="s">
        <v>1</v>
      </c>
      <c r="L171" s="27"/>
      <c r="M171" s="151" t="s">
        <v>1</v>
      </c>
      <c r="N171" s="152" t="s">
        <v>38</v>
      </c>
      <c r="O171" s="46"/>
      <c r="P171" s="153">
        <f>O171*H171</f>
        <v>0</v>
      </c>
      <c r="Q171" s="153">
        <v>0</v>
      </c>
      <c r="R171" s="153">
        <f>Q171*H171</f>
        <v>0</v>
      </c>
      <c r="S171" s="153">
        <v>0</v>
      </c>
      <c r="T171" s="154">
        <f>S171*H171</f>
        <v>0</v>
      </c>
      <c r="AR171" s="13" t="s">
        <v>158</v>
      </c>
      <c r="AT171" s="13" t="s">
        <v>154</v>
      </c>
      <c r="AU171" s="13" t="s">
        <v>76</v>
      </c>
      <c r="AY171" s="13" t="s">
        <v>152</v>
      </c>
      <c r="BE171" s="155">
        <f>IF(N171="základní",J171,0)</f>
        <v>0</v>
      </c>
      <c r="BF171" s="155">
        <f>IF(N171="snížená",J171,0)</f>
        <v>0</v>
      </c>
      <c r="BG171" s="155">
        <f>IF(N171="zákl. přenesená",J171,0)</f>
        <v>0</v>
      </c>
      <c r="BH171" s="155">
        <f>IF(N171="sníž. přenesená",J171,0)</f>
        <v>0</v>
      </c>
      <c r="BI171" s="155">
        <f>IF(N171="nulová",J171,0)</f>
        <v>0</v>
      </c>
      <c r="BJ171" s="13" t="s">
        <v>74</v>
      </c>
      <c r="BK171" s="155">
        <f>ROUND(I171*H171,2)</f>
        <v>0</v>
      </c>
      <c r="BL171" s="13" t="s">
        <v>158</v>
      </c>
      <c r="BM171" s="13" t="s">
        <v>466</v>
      </c>
    </row>
    <row r="172" spans="2:65" s="1" customFormat="1" ht="16.5" customHeight="1" x14ac:dyDescent="0.2">
      <c r="B172" s="143"/>
      <c r="C172" s="144" t="s">
        <v>467</v>
      </c>
      <c r="D172" s="144" t="s">
        <v>154</v>
      </c>
      <c r="E172" s="145" t="s">
        <v>345</v>
      </c>
      <c r="F172" s="146" t="s">
        <v>346</v>
      </c>
      <c r="G172" s="147" t="s">
        <v>328</v>
      </c>
      <c r="H172" s="148">
        <v>1</v>
      </c>
      <c r="I172" s="149"/>
      <c r="J172" s="150">
        <f>ROUND(I172*H172,2)</f>
        <v>0</v>
      </c>
      <c r="K172" s="146" t="s">
        <v>1</v>
      </c>
      <c r="L172" s="27"/>
      <c r="M172" s="151" t="s">
        <v>1</v>
      </c>
      <c r="N172" s="152" t="s">
        <v>38</v>
      </c>
      <c r="O172" s="46"/>
      <c r="P172" s="153">
        <f>O172*H172</f>
        <v>0</v>
      </c>
      <c r="Q172" s="153">
        <v>0</v>
      </c>
      <c r="R172" s="153">
        <f>Q172*H172</f>
        <v>0</v>
      </c>
      <c r="S172" s="153">
        <v>0</v>
      </c>
      <c r="T172" s="154">
        <f>S172*H172</f>
        <v>0</v>
      </c>
      <c r="AR172" s="13" t="s">
        <v>158</v>
      </c>
      <c r="AT172" s="13" t="s">
        <v>154</v>
      </c>
      <c r="AU172" s="13" t="s">
        <v>76</v>
      </c>
      <c r="AY172" s="13" t="s">
        <v>152</v>
      </c>
      <c r="BE172" s="155">
        <f>IF(N172="základní",J172,0)</f>
        <v>0</v>
      </c>
      <c r="BF172" s="155">
        <f>IF(N172="snížená",J172,0)</f>
        <v>0</v>
      </c>
      <c r="BG172" s="155">
        <f>IF(N172="zákl. přenesená",J172,0)</f>
        <v>0</v>
      </c>
      <c r="BH172" s="155">
        <f>IF(N172="sníž. přenesená",J172,0)</f>
        <v>0</v>
      </c>
      <c r="BI172" s="155">
        <f>IF(N172="nulová",J172,0)</f>
        <v>0</v>
      </c>
      <c r="BJ172" s="13" t="s">
        <v>74</v>
      </c>
      <c r="BK172" s="155">
        <f>ROUND(I172*H172,2)</f>
        <v>0</v>
      </c>
      <c r="BL172" s="13" t="s">
        <v>158</v>
      </c>
      <c r="BM172" s="13" t="s">
        <v>468</v>
      </c>
    </row>
    <row r="173" spans="2:65" s="11" customFormat="1" ht="22.8" customHeight="1" x14ac:dyDescent="0.25">
      <c r="B173" s="130"/>
      <c r="D173" s="131" t="s">
        <v>66</v>
      </c>
      <c r="E173" s="141" t="s">
        <v>348</v>
      </c>
      <c r="F173" s="141" t="s">
        <v>349</v>
      </c>
      <c r="I173" s="133"/>
      <c r="J173" s="142">
        <f>BK173</f>
        <v>0</v>
      </c>
      <c r="L173" s="130"/>
      <c r="M173" s="135"/>
      <c r="N173" s="136"/>
      <c r="O173" s="136"/>
      <c r="P173" s="137">
        <f>SUM(P174:P176)</f>
        <v>0</v>
      </c>
      <c r="Q173" s="136"/>
      <c r="R173" s="137">
        <f>SUM(R174:R176)</f>
        <v>0</v>
      </c>
      <c r="S173" s="136"/>
      <c r="T173" s="138">
        <f>SUM(T174:T176)</f>
        <v>0</v>
      </c>
      <c r="AR173" s="131" t="s">
        <v>74</v>
      </c>
      <c r="AT173" s="139" t="s">
        <v>66</v>
      </c>
      <c r="AU173" s="139" t="s">
        <v>74</v>
      </c>
      <c r="AY173" s="131" t="s">
        <v>152</v>
      </c>
      <c r="BK173" s="140">
        <f>SUM(BK174:BK176)</f>
        <v>0</v>
      </c>
    </row>
    <row r="174" spans="2:65" s="1" customFormat="1" ht="16.5" customHeight="1" x14ac:dyDescent="0.2">
      <c r="B174" s="143"/>
      <c r="C174" s="144" t="s">
        <v>267</v>
      </c>
      <c r="D174" s="144" t="s">
        <v>154</v>
      </c>
      <c r="E174" s="145" t="s">
        <v>469</v>
      </c>
      <c r="F174" s="146" t="s">
        <v>352</v>
      </c>
      <c r="G174" s="147" t="s">
        <v>328</v>
      </c>
      <c r="H174" s="148">
        <v>1</v>
      </c>
      <c r="I174" s="149"/>
      <c r="J174" s="150">
        <f>ROUND(I174*H174,2)</f>
        <v>0</v>
      </c>
      <c r="K174" s="146" t="s">
        <v>1</v>
      </c>
      <c r="L174" s="27"/>
      <c r="M174" s="151" t="s">
        <v>1</v>
      </c>
      <c r="N174" s="152" t="s">
        <v>38</v>
      </c>
      <c r="O174" s="46"/>
      <c r="P174" s="153">
        <f>O174*H174</f>
        <v>0</v>
      </c>
      <c r="Q174" s="153">
        <v>0</v>
      </c>
      <c r="R174" s="153">
        <f>Q174*H174</f>
        <v>0</v>
      </c>
      <c r="S174" s="153">
        <v>0</v>
      </c>
      <c r="T174" s="154">
        <f>S174*H174</f>
        <v>0</v>
      </c>
      <c r="AR174" s="13" t="s">
        <v>158</v>
      </c>
      <c r="AT174" s="13" t="s">
        <v>154</v>
      </c>
      <c r="AU174" s="13" t="s">
        <v>76</v>
      </c>
      <c r="AY174" s="13" t="s">
        <v>152</v>
      </c>
      <c r="BE174" s="155">
        <f>IF(N174="základní",J174,0)</f>
        <v>0</v>
      </c>
      <c r="BF174" s="155">
        <f>IF(N174="snížená",J174,0)</f>
        <v>0</v>
      </c>
      <c r="BG174" s="155">
        <f>IF(N174="zákl. přenesená",J174,0)</f>
        <v>0</v>
      </c>
      <c r="BH174" s="155">
        <f>IF(N174="sníž. přenesená",J174,0)</f>
        <v>0</v>
      </c>
      <c r="BI174" s="155">
        <f>IF(N174="nulová",J174,0)</f>
        <v>0</v>
      </c>
      <c r="BJ174" s="13" t="s">
        <v>74</v>
      </c>
      <c r="BK174" s="155">
        <f>ROUND(I174*H174,2)</f>
        <v>0</v>
      </c>
      <c r="BL174" s="13" t="s">
        <v>158</v>
      </c>
      <c r="BM174" s="13" t="s">
        <v>470</v>
      </c>
    </row>
    <row r="175" spans="2:65" s="1" customFormat="1" ht="16.5" customHeight="1" x14ac:dyDescent="0.2">
      <c r="B175" s="143"/>
      <c r="C175" s="144" t="s">
        <v>471</v>
      </c>
      <c r="D175" s="144" t="s">
        <v>154</v>
      </c>
      <c r="E175" s="145" t="s">
        <v>355</v>
      </c>
      <c r="F175" s="146" t="s">
        <v>356</v>
      </c>
      <c r="G175" s="147" t="s">
        <v>328</v>
      </c>
      <c r="H175" s="148">
        <v>1</v>
      </c>
      <c r="I175" s="149"/>
      <c r="J175" s="150">
        <f>ROUND(I175*H175,2)</f>
        <v>0</v>
      </c>
      <c r="K175" s="146" t="s">
        <v>1</v>
      </c>
      <c r="L175" s="27"/>
      <c r="M175" s="151" t="s">
        <v>1</v>
      </c>
      <c r="N175" s="152" t="s">
        <v>38</v>
      </c>
      <c r="O175" s="46"/>
      <c r="P175" s="153">
        <f>O175*H175</f>
        <v>0</v>
      </c>
      <c r="Q175" s="153">
        <v>0</v>
      </c>
      <c r="R175" s="153">
        <f>Q175*H175</f>
        <v>0</v>
      </c>
      <c r="S175" s="153">
        <v>0</v>
      </c>
      <c r="T175" s="154">
        <f>S175*H175</f>
        <v>0</v>
      </c>
      <c r="AR175" s="13" t="s">
        <v>158</v>
      </c>
      <c r="AT175" s="13" t="s">
        <v>154</v>
      </c>
      <c r="AU175" s="13" t="s">
        <v>76</v>
      </c>
      <c r="AY175" s="13" t="s">
        <v>152</v>
      </c>
      <c r="BE175" s="155">
        <f>IF(N175="základní",J175,0)</f>
        <v>0</v>
      </c>
      <c r="BF175" s="155">
        <f>IF(N175="snížená",J175,0)</f>
        <v>0</v>
      </c>
      <c r="BG175" s="155">
        <f>IF(N175="zákl. přenesená",J175,0)</f>
        <v>0</v>
      </c>
      <c r="BH175" s="155">
        <f>IF(N175="sníž. přenesená",J175,0)</f>
        <v>0</v>
      </c>
      <c r="BI175" s="155">
        <f>IF(N175="nulová",J175,0)</f>
        <v>0</v>
      </c>
      <c r="BJ175" s="13" t="s">
        <v>74</v>
      </c>
      <c r="BK175" s="155">
        <f>ROUND(I175*H175,2)</f>
        <v>0</v>
      </c>
      <c r="BL175" s="13" t="s">
        <v>158</v>
      </c>
      <c r="BM175" s="13" t="s">
        <v>472</v>
      </c>
    </row>
    <row r="176" spans="2:65" s="1" customFormat="1" ht="16.5" customHeight="1" x14ac:dyDescent="0.2">
      <c r="B176" s="143"/>
      <c r="C176" s="144" t="s">
        <v>271</v>
      </c>
      <c r="D176" s="144" t="s">
        <v>154</v>
      </c>
      <c r="E176" s="145" t="s">
        <v>358</v>
      </c>
      <c r="F176" s="146" t="s">
        <v>359</v>
      </c>
      <c r="G176" s="147" t="s">
        <v>328</v>
      </c>
      <c r="H176" s="148">
        <v>1</v>
      </c>
      <c r="I176" s="149"/>
      <c r="J176" s="150">
        <f>ROUND(I176*H176,2)</f>
        <v>0</v>
      </c>
      <c r="K176" s="146" t="s">
        <v>1</v>
      </c>
      <c r="L176" s="27"/>
      <c r="M176" s="166" t="s">
        <v>1</v>
      </c>
      <c r="N176" s="167" t="s">
        <v>38</v>
      </c>
      <c r="O176" s="168"/>
      <c r="P176" s="169">
        <f>O176*H176</f>
        <v>0</v>
      </c>
      <c r="Q176" s="169">
        <v>0</v>
      </c>
      <c r="R176" s="169">
        <f>Q176*H176</f>
        <v>0</v>
      </c>
      <c r="S176" s="169">
        <v>0</v>
      </c>
      <c r="T176" s="170">
        <f>S176*H176</f>
        <v>0</v>
      </c>
      <c r="AR176" s="13" t="s">
        <v>158</v>
      </c>
      <c r="AT176" s="13" t="s">
        <v>154</v>
      </c>
      <c r="AU176" s="13" t="s">
        <v>76</v>
      </c>
      <c r="AY176" s="13" t="s">
        <v>152</v>
      </c>
      <c r="BE176" s="155">
        <f>IF(N176="základní",J176,0)</f>
        <v>0</v>
      </c>
      <c r="BF176" s="155">
        <f>IF(N176="snížená",J176,0)</f>
        <v>0</v>
      </c>
      <c r="BG176" s="155">
        <f>IF(N176="zákl. přenesená",J176,0)</f>
        <v>0</v>
      </c>
      <c r="BH176" s="155">
        <f>IF(N176="sníž. přenesená",J176,0)</f>
        <v>0</v>
      </c>
      <c r="BI176" s="155">
        <f>IF(N176="nulová",J176,0)</f>
        <v>0</v>
      </c>
      <c r="BJ176" s="13" t="s">
        <v>74</v>
      </c>
      <c r="BK176" s="155">
        <f>ROUND(I176*H176,2)</f>
        <v>0</v>
      </c>
      <c r="BL176" s="13" t="s">
        <v>158</v>
      </c>
      <c r="BM176" s="13" t="s">
        <v>473</v>
      </c>
    </row>
    <row r="177" spans="2:12" s="1" customFormat="1" ht="6.9" customHeight="1" x14ac:dyDescent="0.2">
      <c r="B177" s="36"/>
      <c r="C177" s="37"/>
      <c r="D177" s="37"/>
      <c r="E177" s="37"/>
      <c r="F177" s="37"/>
      <c r="G177" s="37"/>
      <c r="H177" s="37"/>
      <c r="I177" s="104"/>
      <c r="J177" s="37"/>
      <c r="K177" s="37"/>
      <c r="L177" s="27"/>
    </row>
  </sheetData>
  <autoFilter ref="C98:K176"/>
  <mergeCells count="12">
    <mergeCell ref="E91:H91"/>
    <mergeCell ref="L2:V2"/>
    <mergeCell ref="E50:H50"/>
    <mergeCell ref="E52:H52"/>
    <mergeCell ref="E54:H54"/>
    <mergeCell ref="E87:H87"/>
    <mergeCell ref="E89:H89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M138"/>
  <sheetViews>
    <sheetView showGridLines="0" topLeftCell="A107" workbookViewId="0">
      <selection activeCell="C112" sqref="C112:J113"/>
    </sheetView>
  </sheetViews>
  <sheetFormatPr defaultRowHeight="13.8" x14ac:dyDescent="0.2"/>
  <cols>
    <col min="1" max="1" width="8.28515625" customWidth="1"/>
    <col min="2" max="2" width="1.7109375" customWidth="1"/>
    <col min="3" max="3" width="4.140625" customWidth="1"/>
    <col min="4" max="4" width="4.28515625" customWidth="1"/>
    <col min="5" max="5" width="17.140625" customWidth="1"/>
    <col min="6" max="6" width="100.85546875" customWidth="1"/>
    <col min="7" max="7" width="8.7109375" customWidth="1"/>
    <col min="8" max="8" width="11.140625" customWidth="1"/>
    <col min="9" max="9" width="14.140625" style="86" customWidth="1"/>
    <col min="10" max="10" width="23.42578125" customWidth="1"/>
    <col min="11" max="11" width="15.42578125" hidden="1" customWidth="1"/>
    <col min="12" max="12" width="9.28515625" customWidth="1"/>
    <col min="13" max="13" width="10.85546875" hidden="1" customWidth="1"/>
    <col min="14" max="14" width="9.28515625" hidden="1"/>
    <col min="15" max="20" width="14.140625" hidden="1" customWidth="1"/>
    <col min="21" max="21" width="16.28515625" hidden="1" customWidth="1"/>
    <col min="22" max="22" width="12.28515625" customWidth="1"/>
    <col min="23" max="23" width="16.28515625" customWidth="1"/>
    <col min="24" max="24" width="12.28515625" customWidth="1"/>
    <col min="25" max="25" width="15" customWidth="1"/>
    <col min="26" max="26" width="11" customWidth="1"/>
    <col min="27" max="27" width="15" customWidth="1"/>
    <col min="28" max="28" width="16.28515625" customWidth="1"/>
    <col min="29" max="29" width="11" customWidth="1"/>
    <col min="30" max="30" width="15" customWidth="1"/>
    <col min="31" max="31" width="16.28515625" customWidth="1"/>
    <col min="44" max="65" width="9.28515625" hidden="1"/>
  </cols>
  <sheetData>
    <row r="2" spans="2:46" ht="36.9" customHeight="1" x14ac:dyDescent="0.2">
      <c r="L2" s="181" t="s">
        <v>5</v>
      </c>
      <c r="M2" s="182"/>
      <c r="N2" s="182"/>
      <c r="O2" s="182"/>
      <c r="P2" s="182"/>
      <c r="Q2" s="182"/>
      <c r="R2" s="182"/>
      <c r="S2" s="182"/>
      <c r="T2" s="182"/>
      <c r="U2" s="182"/>
      <c r="V2" s="182"/>
      <c r="AT2" s="13" t="s">
        <v>94</v>
      </c>
    </row>
    <row r="3" spans="2:46" ht="6.9" customHeight="1" x14ac:dyDescent="0.2">
      <c r="B3" s="14"/>
      <c r="C3" s="15"/>
      <c r="D3" s="15"/>
      <c r="E3" s="15"/>
      <c r="F3" s="15"/>
      <c r="G3" s="15"/>
      <c r="H3" s="15"/>
      <c r="I3" s="87"/>
      <c r="J3" s="15"/>
      <c r="K3" s="15"/>
      <c r="L3" s="16"/>
      <c r="AT3" s="13" t="s">
        <v>76</v>
      </c>
    </row>
    <row r="4" spans="2:46" ht="24.9" customHeight="1" x14ac:dyDescent="0.2">
      <c r="B4" s="16"/>
      <c r="D4" s="17" t="s">
        <v>113</v>
      </c>
      <c r="L4" s="16"/>
      <c r="M4" s="18" t="s">
        <v>10</v>
      </c>
      <c r="AT4" s="13" t="s">
        <v>3</v>
      </c>
    </row>
    <row r="5" spans="2:46" ht="6.9" customHeight="1" x14ac:dyDescent="0.2">
      <c r="B5" s="16"/>
      <c r="L5" s="16"/>
    </row>
    <row r="6" spans="2:46" ht="12" customHeight="1" x14ac:dyDescent="0.2">
      <c r="B6" s="16"/>
      <c r="D6" s="22" t="s">
        <v>16</v>
      </c>
      <c r="L6" s="16"/>
    </row>
    <row r="7" spans="2:46" ht="16.5" customHeight="1" x14ac:dyDescent="0.2">
      <c r="B7" s="16"/>
      <c r="E7" s="213" t="str">
        <f>'Rekapitulace stavby'!K6</f>
        <v>Oprava propustků v km 24,666, 25,142, 25,589 a 25,786 na trati Vsetín - Velké Karlovice</v>
      </c>
      <c r="F7" s="214"/>
      <c r="G7" s="214"/>
      <c r="H7" s="214"/>
      <c r="L7" s="16"/>
    </row>
    <row r="8" spans="2:46" ht="12" customHeight="1" x14ac:dyDescent="0.2">
      <c r="B8" s="16"/>
      <c r="D8" s="22" t="s">
        <v>114</v>
      </c>
      <c r="L8" s="16"/>
    </row>
    <row r="9" spans="2:46" s="1" customFormat="1" ht="16.5" customHeight="1" x14ac:dyDescent="0.2">
      <c r="B9" s="27"/>
      <c r="E9" s="213" t="s">
        <v>404</v>
      </c>
      <c r="F9" s="188"/>
      <c r="G9" s="188"/>
      <c r="H9" s="188"/>
      <c r="I9" s="88"/>
      <c r="L9" s="27"/>
    </row>
    <row r="10" spans="2:46" s="1" customFormat="1" ht="12" customHeight="1" x14ac:dyDescent="0.2">
      <c r="B10" s="27"/>
      <c r="D10" s="22" t="s">
        <v>116</v>
      </c>
      <c r="I10" s="88"/>
      <c r="L10" s="27"/>
    </row>
    <row r="11" spans="2:46" s="1" customFormat="1" ht="36.9" customHeight="1" x14ac:dyDescent="0.2">
      <c r="B11" s="27"/>
      <c r="E11" s="189" t="s">
        <v>474</v>
      </c>
      <c r="F11" s="188"/>
      <c r="G11" s="188"/>
      <c r="H11" s="188"/>
      <c r="I11" s="88"/>
      <c r="L11" s="27"/>
    </row>
    <row r="12" spans="2:46" s="1" customFormat="1" ht="10.199999999999999" x14ac:dyDescent="0.2">
      <c r="B12" s="27"/>
      <c r="I12" s="88"/>
      <c r="L12" s="27"/>
    </row>
    <row r="13" spans="2:46" s="1" customFormat="1" ht="12" customHeight="1" x14ac:dyDescent="0.2">
      <c r="B13" s="27"/>
      <c r="D13" s="22" t="s">
        <v>18</v>
      </c>
      <c r="F13" s="13" t="s">
        <v>1</v>
      </c>
      <c r="I13" s="89" t="s">
        <v>19</v>
      </c>
      <c r="J13" s="13" t="s">
        <v>1</v>
      </c>
      <c r="L13" s="27"/>
    </row>
    <row r="14" spans="2:46" s="1" customFormat="1" ht="12" customHeight="1" x14ac:dyDescent="0.2">
      <c r="B14" s="27"/>
      <c r="D14" s="22" t="s">
        <v>20</v>
      </c>
      <c r="F14" s="13" t="s">
        <v>21</v>
      </c>
      <c r="I14" s="89" t="s">
        <v>22</v>
      </c>
      <c r="J14" s="43" t="str">
        <f>'Rekapitulace stavby'!AN8</f>
        <v>3. 4. 2019</v>
      </c>
      <c r="L14" s="27"/>
    </row>
    <row r="15" spans="2:46" s="1" customFormat="1" ht="10.8" customHeight="1" x14ac:dyDescent="0.2">
      <c r="B15" s="27"/>
      <c r="I15" s="88"/>
      <c r="L15" s="27"/>
    </row>
    <row r="16" spans="2:46" s="1" customFormat="1" ht="12" customHeight="1" x14ac:dyDescent="0.2">
      <c r="B16" s="27"/>
      <c r="D16" s="22" t="s">
        <v>24</v>
      </c>
      <c r="I16" s="89" t="s">
        <v>25</v>
      </c>
      <c r="J16" s="13" t="str">
        <f>IF('Rekapitulace stavby'!AN10="","",'Rekapitulace stavby'!AN10)</f>
        <v/>
      </c>
      <c r="L16" s="27"/>
    </row>
    <row r="17" spans="2:12" s="1" customFormat="1" ht="18" customHeight="1" x14ac:dyDescent="0.2">
      <c r="B17" s="27"/>
      <c r="E17" s="13" t="str">
        <f>IF('Rekapitulace stavby'!E11="","",'Rekapitulace stavby'!E11)</f>
        <v xml:space="preserve"> </v>
      </c>
      <c r="I17" s="89" t="s">
        <v>26</v>
      </c>
      <c r="J17" s="13" t="str">
        <f>IF('Rekapitulace stavby'!AN11="","",'Rekapitulace stavby'!AN11)</f>
        <v/>
      </c>
      <c r="L17" s="27"/>
    </row>
    <row r="18" spans="2:12" s="1" customFormat="1" ht="6.9" customHeight="1" x14ac:dyDescent="0.2">
      <c r="B18" s="27"/>
      <c r="I18" s="88"/>
      <c r="L18" s="27"/>
    </row>
    <row r="19" spans="2:12" s="1" customFormat="1" ht="12" customHeight="1" x14ac:dyDescent="0.2">
      <c r="B19" s="27"/>
      <c r="D19" s="22" t="s">
        <v>27</v>
      </c>
      <c r="I19" s="89" t="s">
        <v>25</v>
      </c>
      <c r="J19" s="23" t="str">
        <f>'Rekapitulace stavby'!AN13</f>
        <v>Vyplň údaj</v>
      </c>
      <c r="L19" s="27"/>
    </row>
    <row r="20" spans="2:12" s="1" customFormat="1" ht="18" customHeight="1" x14ac:dyDescent="0.2">
      <c r="B20" s="27"/>
      <c r="E20" s="215" t="str">
        <f>'Rekapitulace stavby'!E14</f>
        <v>Vyplň údaj</v>
      </c>
      <c r="F20" s="192"/>
      <c r="G20" s="192"/>
      <c r="H20" s="192"/>
      <c r="I20" s="89" t="s">
        <v>26</v>
      </c>
      <c r="J20" s="23" t="str">
        <f>'Rekapitulace stavby'!AN14</f>
        <v>Vyplň údaj</v>
      </c>
      <c r="L20" s="27"/>
    </row>
    <row r="21" spans="2:12" s="1" customFormat="1" ht="6.9" customHeight="1" x14ac:dyDescent="0.2">
      <c r="B21" s="27"/>
      <c r="I21" s="88"/>
      <c r="L21" s="27"/>
    </row>
    <row r="22" spans="2:12" s="1" customFormat="1" ht="12" customHeight="1" x14ac:dyDescent="0.2">
      <c r="B22" s="27"/>
      <c r="D22" s="22" t="s">
        <v>29</v>
      </c>
      <c r="I22" s="89" t="s">
        <v>25</v>
      </c>
      <c r="J22" s="13" t="str">
        <f>IF('Rekapitulace stavby'!AN16="","",'Rekapitulace stavby'!AN16)</f>
        <v/>
      </c>
      <c r="L22" s="27"/>
    </row>
    <row r="23" spans="2:12" s="1" customFormat="1" ht="18" customHeight="1" x14ac:dyDescent="0.2">
      <c r="B23" s="27"/>
      <c r="E23" s="13" t="str">
        <f>IF('Rekapitulace stavby'!E17="","",'Rekapitulace stavby'!E17)</f>
        <v xml:space="preserve"> </v>
      </c>
      <c r="I23" s="89" t="s">
        <v>26</v>
      </c>
      <c r="J23" s="13" t="str">
        <f>IF('Rekapitulace stavby'!AN17="","",'Rekapitulace stavby'!AN17)</f>
        <v/>
      </c>
      <c r="L23" s="27"/>
    </row>
    <row r="24" spans="2:12" s="1" customFormat="1" ht="6.9" customHeight="1" x14ac:dyDescent="0.2">
      <c r="B24" s="27"/>
      <c r="I24" s="88"/>
      <c r="L24" s="27"/>
    </row>
    <row r="25" spans="2:12" s="1" customFormat="1" ht="12" customHeight="1" x14ac:dyDescent="0.2">
      <c r="B25" s="27"/>
      <c r="D25" s="22" t="s">
        <v>31</v>
      </c>
      <c r="I25" s="89" t="s">
        <v>25</v>
      </c>
      <c r="J25" s="13" t="str">
        <f>IF('Rekapitulace stavby'!AN19="","",'Rekapitulace stavby'!AN19)</f>
        <v/>
      </c>
      <c r="L25" s="27"/>
    </row>
    <row r="26" spans="2:12" s="1" customFormat="1" ht="18" customHeight="1" x14ac:dyDescent="0.2">
      <c r="B26" s="27"/>
      <c r="E26" s="13" t="str">
        <f>IF('Rekapitulace stavby'!E20="","",'Rekapitulace stavby'!E20)</f>
        <v xml:space="preserve"> </v>
      </c>
      <c r="I26" s="89" t="s">
        <v>26</v>
      </c>
      <c r="J26" s="13" t="str">
        <f>IF('Rekapitulace stavby'!AN20="","",'Rekapitulace stavby'!AN20)</f>
        <v/>
      </c>
      <c r="L26" s="27"/>
    </row>
    <row r="27" spans="2:12" s="1" customFormat="1" ht="6.9" customHeight="1" x14ac:dyDescent="0.2">
      <c r="B27" s="27"/>
      <c r="I27" s="88"/>
      <c r="L27" s="27"/>
    </row>
    <row r="28" spans="2:12" s="1" customFormat="1" ht="12" customHeight="1" x14ac:dyDescent="0.2">
      <c r="B28" s="27"/>
      <c r="D28" s="22" t="s">
        <v>32</v>
      </c>
      <c r="I28" s="88"/>
      <c r="L28" s="27"/>
    </row>
    <row r="29" spans="2:12" s="7" customFormat="1" ht="16.5" customHeight="1" x14ac:dyDescent="0.2">
      <c r="B29" s="90"/>
      <c r="E29" s="196" t="s">
        <v>1</v>
      </c>
      <c r="F29" s="196"/>
      <c r="G29" s="196"/>
      <c r="H29" s="196"/>
      <c r="I29" s="91"/>
      <c r="L29" s="90"/>
    </row>
    <row r="30" spans="2:12" s="1" customFormat="1" ht="6.9" customHeight="1" x14ac:dyDescent="0.2">
      <c r="B30" s="27"/>
      <c r="I30" s="88"/>
      <c r="L30" s="27"/>
    </row>
    <row r="31" spans="2:12" s="1" customFormat="1" ht="6.9" customHeight="1" x14ac:dyDescent="0.2">
      <c r="B31" s="27"/>
      <c r="D31" s="44"/>
      <c r="E31" s="44"/>
      <c r="F31" s="44"/>
      <c r="G31" s="44"/>
      <c r="H31" s="44"/>
      <c r="I31" s="92"/>
      <c r="J31" s="44"/>
      <c r="K31" s="44"/>
      <c r="L31" s="27"/>
    </row>
    <row r="32" spans="2:12" s="1" customFormat="1" ht="25.35" customHeight="1" x14ac:dyDescent="0.2">
      <c r="B32" s="27"/>
      <c r="D32" s="93" t="s">
        <v>33</v>
      </c>
      <c r="I32" s="88"/>
      <c r="J32" s="57">
        <f>ROUND(J93, 2)</f>
        <v>0</v>
      </c>
      <c r="L32" s="27"/>
    </row>
    <row r="33" spans="2:12" s="1" customFormat="1" ht="6.9" customHeight="1" x14ac:dyDescent="0.2">
      <c r="B33" s="27"/>
      <c r="D33" s="44"/>
      <c r="E33" s="44"/>
      <c r="F33" s="44"/>
      <c r="G33" s="44"/>
      <c r="H33" s="44"/>
      <c r="I33" s="92"/>
      <c r="J33" s="44"/>
      <c r="K33" s="44"/>
      <c r="L33" s="27"/>
    </row>
    <row r="34" spans="2:12" s="1" customFormat="1" ht="14.4" customHeight="1" x14ac:dyDescent="0.2">
      <c r="B34" s="27"/>
      <c r="F34" s="30" t="s">
        <v>35</v>
      </c>
      <c r="I34" s="94" t="s">
        <v>34</v>
      </c>
      <c r="J34" s="30" t="s">
        <v>36</v>
      </c>
      <c r="L34" s="27"/>
    </row>
    <row r="35" spans="2:12" s="1" customFormat="1" ht="14.4" customHeight="1" x14ac:dyDescent="0.2">
      <c r="B35" s="27"/>
      <c r="D35" s="22" t="s">
        <v>37</v>
      </c>
      <c r="E35" s="22" t="s">
        <v>38</v>
      </c>
      <c r="F35" s="95">
        <f>ROUND((SUM(BE93:BE137)),  2)</f>
        <v>0</v>
      </c>
      <c r="I35" s="96">
        <v>0.21</v>
      </c>
      <c r="J35" s="95">
        <f>ROUND(((SUM(BE93:BE137))*I35),  2)</f>
        <v>0</v>
      </c>
      <c r="L35" s="27"/>
    </row>
    <row r="36" spans="2:12" s="1" customFormat="1" ht="14.4" customHeight="1" x14ac:dyDescent="0.2">
      <c r="B36" s="27"/>
      <c r="E36" s="22" t="s">
        <v>39</v>
      </c>
      <c r="F36" s="95">
        <f>ROUND((SUM(BF93:BF137)),  2)</f>
        <v>0</v>
      </c>
      <c r="I36" s="96">
        <v>0.15</v>
      </c>
      <c r="J36" s="95">
        <f>ROUND(((SUM(BF93:BF137))*I36),  2)</f>
        <v>0</v>
      </c>
      <c r="L36" s="27"/>
    </row>
    <row r="37" spans="2:12" s="1" customFormat="1" ht="14.4" hidden="1" customHeight="1" x14ac:dyDescent="0.2">
      <c r="B37" s="27"/>
      <c r="E37" s="22" t="s">
        <v>40</v>
      </c>
      <c r="F37" s="95">
        <f>ROUND((SUM(BG93:BG137)),  2)</f>
        <v>0</v>
      </c>
      <c r="I37" s="96">
        <v>0.21</v>
      </c>
      <c r="J37" s="95">
        <f>0</f>
        <v>0</v>
      </c>
      <c r="L37" s="27"/>
    </row>
    <row r="38" spans="2:12" s="1" customFormat="1" ht="14.4" hidden="1" customHeight="1" x14ac:dyDescent="0.2">
      <c r="B38" s="27"/>
      <c r="E38" s="22" t="s">
        <v>41</v>
      </c>
      <c r="F38" s="95">
        <f>ROUND((SUM(BH93:BH137)),  2)</f>
        <v>0</v>
      </c>
      <c r="I38" s="96">
        <v>0.15</v>
      </c>
      <c r="J38" s="95">
        <f>0</f>
        <v>0</v>
      </c>
      <c r="L38" s="27"/>
    </row>
    <row r="39" spans="2:12" s="1" customFormat="1" ht="14.4" hidden="1" customHeight="1" x14ac:dyDescent="0.2">
      <c r="B39" s="27"/>
      <c r="E39" s="22" t="s">
        <v>42</v>
      </c>
      <c r="F39" s="95">
        <f>ROUND((SUM(BI93:BI137)),  2)</f>
        <v>0</v>
      </c>
      <c r="I39" s="96">
        <v>0</v>
      </c>
      <c r="J39" s="95">
        <f>0</f>
        <v>0</v>
      </c>
      <c r="L39" s="27"/>
    </row>
    <row r="40" spans="2:12" s="1" customFormat="1" ht="6.9" customHeight="1" x14ac:dyDescent="0.2">
      <c r="B40" s="27"/>
      <c r="I40" s="88"/>
      <c r="L40" s="27"/>
    </row>
    <row r="41" spans="2:12" s="1" customFormat="1" ht="25.35" customHeight="1" x14ac:dyDescent="0.2">
      <c r="B41" s="27"/>
      <c r="C41" s="97"/>
      <c r="D41" s="98" t="s">
        <v>43</v>
      </c>
      <c r="E41" s="48"/>
      <c r="F41" s="48"/>
      <c r="G41" s="99" t="s">
        <v>44</v>
      </c>
      <c r="H41" s="100" t="s">
        <v>45</v>
      </c>
      <c r="I41" s="101"/>
      <c r="J41" s="102">
        <f>SUM(J32:J39)</f>
        <v>0</v>
      </c>
      <c r="K41" s="103"/>
      <c r="L41" s="27"/>
    </row>
    <row r="42" spans="2:12" s="1" customFormat="1" ht="14.4" customHeight="1" x14ac:dyDescent="0.2">
      <c r="B42" s="36"/>
      <c r="C42" s="37"/>
      <c r="D42" s="37"/>
      <c r="E42" s="37"/>
      <c r="F42" s="37"/>
      <c r="G42" s="37"/>
      <c r="H42" s="37"/>
      <c r="I42" s="104"/>
      <c r="J42" s="37"/>
      <c r="K42" s="37"/>
      <c r="L42" s="27"/>
    </row>
    <row r="46" spans="2:12" s="1" customFormat="1" ht="6.9" hidden="1" customHeight="1" x14ac:dyDescent="0.2">
      <c r="B46" s="38"/>
      <c r="C46" s="39"/>
      <c r="D46" s="39"/>
      <c r="E46" s="39"/>
      <c r="F46" s="39"/>
      <c r="G46" s="39"/>
      <c r="H46" s="39"/>
      <c r="I46" s="105"/>
      <c r="J46" s="39"/>
      <c r="K46" s="39"/>
      <c r="L46" s="27"/>
    </row>
    <row r="47" spans="2:12" s="1" customFormat="1" ht="24.9" hidden="1" customHeight="1" x14ac:dyDescent="0.2">
      <c r="B47" s="27"/>
      <c r="C47" s="17" t="s">
        <v>118</v>
      </c>
      <c r="I47" s="88"/>
      <c r="L47" s="27"/>
    </row>
    <row r="48" spans="2:12" s="1" customFormat="1" ht="6.9" hidden="1" customHeight="1" x14ac:dyDescent="0.2">
      <c r="B48" s="27"/>
      <c r="I48" s="88"/>
      <c r="L48" s="27"/>
    </row>
    <row r="49" spans="2:47" s="1" customFormat="1" ht="12" hidden="1" customHeight="1" x14ac:dyDescent="0.2">
      <c r="B49" s="27"/>
      <c r="C49" s="22" t="s">
        <v>16</v>
      </c>
      <c r="I49" s="88"/>
      <c r="L49" s="27"/>
    </row>
    <row r="50" spans="2:47" s="1" customFormat="1" ht="16.5" hidden="1" customHeight="1" x14ac:dyDescent="0.2">
      <c r="B50" s="27"/>
      <c r="E50" s="213" t="str">
        <f>E7</f>
        <v>Oprava propustků v km 24,666, 25,142, 25,589 a 25,786 na trati Vsetín - Velké Karlovice</v>
      </c>
      <c r="F50" s="214"/>
      <c r="G50" s="214"/>
      <c r="H50" s="214"/>
      <c r="I50" s="88"/>
      <c r="L50" s="27"/>
    </row>
    <row r="51" spans="2:47" ht="12" hidden="1" customHeight="1" x14ac:dyDescent="0.2">
      <c r="B51" s="16"/>
      <c r="C51" s="22" t="s">
        <v>114</v>
      </c>
      <c r="L51" s="16"/>
    </row>
    <row r="52" spans="2:47" s="1" customFormat="1" ht="16.5" hidden="1" customHeight="1" x14ac:dyDescent="0.2">
      <c r="B52" s="27"/>
      <c r="E52" s="213" t="s">
        <v>404</v>
      </c>
      <c r="F52" s="188"/>
      <c r="G52" s="188"/>
      <c r="H52" s="188"/>
      <c r="I52" s="88"/>
      <c r="L52" s="27"/>
    </row>
    <row r="53" spans="2:47" s="1" customFormat="1" ht="12" hidden="1" customHeight="1" x14ac:dyDescent="0.2">
      <c r="B53" s="27"/>
      <c r="C53" s="22" t="s">
        <v>116</v>
      </c>
      <c r="I53" s="88"/>
      <c r="L53" s="27"/>
    </row>
    <row r="54" spans="2:47" s="1" customFormat="1" ht="16.5" hidden="1" customHeight="1" x14ac:dyDescent="0.2">
      <c r="B54" s="27"/>
      <c r="E54" s="189" t="str">
        <f>E11</f>
        <v>SO 02.2 - Železniční svršek - km 25,142</v>
      </c>
      <c r="F54" s="188"/>
      <c r="G54" s="188"/>
      <c r="H54" s="188"/>
      <c r="I54" s="88"/>
      <c r="L54" s="27"/>
    </row>
    <row r="55" spans="2:47" s="1" customFormat="1" ht="6.9" hidden="1" customHeight="1" x14ac:dyDescent="0.2">
      <c r="B55" s="27"/>
      <c r="I55" s="88"/>
      <c r="L55" s="27"/>
    </row>
    <row r="56" spans="2:47" s="1" customFormat="1" ht="12" hidden="1" customHeight="1" x14ac:dyDescent="0.2">
      <c r="B56" s="27"/>
      <c r="C56" s="22" t="s">
        <v>20</v>
      </c>
      <c r="F56" s="13" t="str">
        <f>F14</f>
        <v xml:space="preserve"> </v>
      </c>
      <c r="I56" s="89" t="s">
        <v>22</v>
      </c>
      <c r="J56" s="43" t="str">
        <f>IF(J14="","",J14)</f>
        <v>3. 4. 2019</v>
      </c>
      <c r="L56" s="27"/>
    </row>
    <row r="57" spans="2:47" s="1" customFormat="1" ht="6.9" hidden="1" customHeight="1" x14ac:dyDescent="0.2">
      <c r="B57" s="27"/>
      <c r="I57" s="88"/>
      <c r="L57" s="27"/>
    </row>
    <row r="58" spans="2:47" s="1" customFormat="1" ht="13.65" hidden="1" customHeight="1" x14ac:dyDescent="0.2">
      <c r="B58" s="27"/>
      <c r="C58" s="22" t="s">
        <v>24</v>
      </c>
      <c r="F58" s="13" t="str">
        <f>E17</f>
        <v xml:space="preserve"> </v>
      </c>
      <c r="I58" s="89" t="s">
        <v>29</v>
      </c>
      <c r="J58" s="25" t="str">
        <f>E23</f>
        <v xml:space="preserve"> </v>
      </c>
      <c r="L58" s="27"/>
    </row>
    <row r="59" spans="2:47" s="1" customFormat="1" ht="13.65" hidden="1" customHeight="1" x14ac:dyDescent="0.2">
      <c r="B59" s="27"/>
      <c r="C59" s="22" t="s">
        <v>27</v>
      </c>
      <c r="F59" s="13" t="str">
        <f>IF(E20="","",E20)</f>
        <v>Vyplň údaj</v>
      </c>
      <c r="I59" s="89" t="s">
        <v>31</v>
      </c>
      <c r="J59" s="25" t="str">
        <f>E26</f>
        <v xml:space="preserve"> </v>
      </c>
      <c r="L59" s="27"/>
    </row>
    <row r="60" spans="2:47" s="1" customFormat="1" ht="10.35" hidden="1" customHeight="1" x14ac:dyDescent="0.2">
      <c r="B60" s="27"/>
      <c r="I60" s="88"/>
      <c r="L60" s="27"/>
    </row>
    <row r="61" spans="2:47" s="1" customFormat="1" ht="29.25" hidden="1" customHeight="1" x14ac:dyDescent="0.2">
      <c r="B61" s="27"/>
      <c r="C61" s="106" t="s">
        <v>119</v>
      </c>
      <c r="D61" s="97"/>
      <c r="E61" s="97"/>
      <c r="F61" s="97"/>
      <c r="G61" s="97"/>
      <c r="H61" s="97"/>
      <c r="I61" s="107"/>
      <c r="J61" s="108" t="s">
        <v>120</v>
      </c>
      <c r="K61" s="97"/>
      <c r="L61" s="27"/>
    </row>
    <row r="62" spans="2:47" s="1" customFormat="1" ht="10.35" hidden="1" customHeight="1" x14ac:dyDescent="0.2">
      <c r="B62" s="27"/>
      <c r="I62" s="88"/>
      <c r="L62" s="27"/>
    </row>
    <row r="63" spans="2:47" s="1" customFormat="1" ht="22.8" hidden="1" customHeight="1" x14ac:dyDescent="0.2">
      <c r="B63" s="27"/>
      <c r="C63" s="109" t="s">
        <v>121</v>
      </c>
      <c r="I63" s="88"/>
      <c r="J63" s="57">
        <f>J93</f>
        <v>0</v>
      </c>
      <c r="L63" s="27"/>
      <c r="AU63" s="13" t="s">
        <v>122</v>
      </c>
    </row>
    <row r="64" spans="2:47" s="8" customFormat="1" ht="24.9" hidden="1" customHeight="1" x14ac:dyDescent="0.2">
      <c r="B64" s="110"/>
      <c r="D64" s="111" t="s">
        <v>123</v>
      </c>
      <c r="E64" s="112"/>
      <c r="F64" s="112"/>
      <c r="G64" s="112"/>
      <c r="H64" s="112"/>
      <c r="I64" s="113"/>
      <c r="J64" s="114">
        <f>J94</f>
        <v>0</v>
      </c>
      <c r="L64" s="110"/>
    </row>
    <row r="65" spans="2:12" s="9" customFormat="1" ht="19.95" hidden="1" customHeight="1" x14ac:dyDescent="0.2">
      <c r="B65" s="115"/>
      <c r="D65" s="116" t="s">
        <v>124</v>
      </c>
      <c r="E65" s="117"/>
      <c r="F65" s="117"/>
      <c r="G65" s="117"/>
      <c r="H65" s="117"/>
      <c r="I65" s="118"/>
      <c r="J65" s="119">
        <f>J95</f>
        <v>0</v>
      </c>
      <c r="L65" s="115"/>
    </row>
    <row r="66" spans="2:12" s="9" customFormat="1" ht="19.95" hidden="1" customHeight="1" x14ac:dyDescent="0.2">
      <c r="B66" s="115"/>
      <c r="D66" s="116" t="s">
        <v>406</v>
      </c>
      <c r="E66" s="117"/>
      <c r="F66" s="117"/>
      <c r="G66" s="117"/>
      <c r="H66" s="117"/>
      <c r="I66" s="118"/>
      <c r="J66" s="119">
        <f>J97</f>
        <v>0</v>
      </c>
      <c r="L66" s="115"/>
    </row>
    <row r="67" spans="2:12" s="9" customFormat="1" ht="19.95" hidden="1" customHeight="1" x14ac:dyDescent="0.2">
      <c r="B67" s="115"/>
      <c r="D67" s="116" t="s">
        <v>126</v>
      </c>
      <c r="E67" s="117"/>
      <c r="F67" s="117"/>
      <c r="G67" s="117"/>
      <c r="H67" s="117"/>
      <c r="I67" s="118"/>
      <c r="J67" s="119">
        <f>J102</f>
        <v>0</v>
      </c>
      <c r="L67" s="115"/>
    </row>
    <row r="68" spans="2:12" s="9" customFormat="1" ht="19.95" hidden="1" customHeight="1" x14ac:dyDescent="0.2">
      <c r="B68" s="115"/>
      <c r="D68" s="116" t="s">
        <v>362</v>
      </c>
      <c r="E68" s="117"/>
      <c r="F68" s="117"/>
      <c r="G68" s="117"/>
      <c r="H68" s="117"/>
      <c r="I68" s="118"/>
      <c r="J68" s="119">
        <f>J104</f>
        <v>0</v>
      </c>
      <c r="L68" s="115"/>
    </row>
    <row r="69" spans="2:12" s="9" customFormat="1" ht="19.95" hidden="1" customHeight="1" x14ac:dyDescent="0.2">
      <c r="B69" s="115"/>
      <c r="D69" s="116" t="s">
        <v>128</v>
      </c>
      <c r="E69" s="117"/>
      <c r="F69" s="117"/>
      <c r="G69" s="117"/>
      <c r="H69" s="117"/>
      <c r="I69" s="118"/>
      <c r="J69" s="119">
        <f>J126</f>
        <v>0</v>
      </c>
      <c r="L69" s="115"/>
    </row>
    <row r="70" spans="2:12" s="9" customFormat="1" ht="19.95" hidden="1" customHeight="1" x14ac:dyDescent="0.2">
      <c r="B70" s="115"/>
      <c r="D70" s="116" t="s">
        <v>129</v>
      </c>
      <c r="E70" s="117"/>
      <c r="F70" s="117"/>
      <c r="G70" s="117"/>
      <c r="H70" s="117"/>
      <c r="I70" s="118"/>
      <c r="J70" s="119">
        <f>J129</f>
        <v>0</v>
      </c>
      <c r="L70" s="115"/>
    </row>
    <row r="71" spans="2:12" s="9" customFormat="1" ht="19.95" hidden="1" customHeight="1" x14ac:dyDescent="0.2">
      <c r="B71" s="115"/>
      <c r="D71" s="116" t="s">
        <v>130</v>
      </c>
      <c r="E71" s="117"/>
      <c r="F71" s="117"/>
      <c r="G71" s="117"/>
      <c r="H71" s="117"/>
      <c r="I71" s="118"/>
      <c r="J71" s="119">
        <f>J136</f>
        <v>0</v>
      </c>
      <c r="L71" s="115"/>
    </row>
    <row r="72" spans="2:12" s="1" customFormat="1" ht="21.75" hidden="1" customHeight="1" x14ac:dyDescent="0.2">
      <c r="B72" s="27"/>
      <c r="I72" s="88"/>
      <c r="L72" s="27"/>
    </row>
    <row r="73" spans="2:12" s="1" customFormat="1" ht="6.9" hidden="1" customHeight="1" x14ac:dyDescent="0.2">
      <c r="B73" s="36"/>
      <c r="C73" s="37"/>
      <c r="D73" s="37"/>
      <c r="E73" s="37"/>
      <c r="F73" s="37"/>
      <c r="G73" s="37"/>
      <c r="H73" s="37"/>
      <c r="I73" s="104"/>
      <c r="J73" s="37"/>
      <c r="K73" s="37"/>
      <c r="L73" s="27"/>
    </row>
    <row r="74" spans="2:12" ht="10.199999999999999" hidden="1" x14ac:dyDescent="0.2"/>
    <row r="75" spans="2:12" ht="10.199999999999999" hidden="1" x14ac:dyDescent="0.2"/>
    <row r="76" spans="2:12" ht="10.199999999999999" hidden="1" x14ac:dyDescent="0.2"/>
    <row r="77" spans="2:12" s="1" customFormat="1" ht="6.9" customHeight="1" x14ac:dyDescent="0.2">
      <c r="B77" s="38"/>
      <c r="C77" s="39"/>
      <c r="D77" s="39"/>
      <c r="E77" s="39"/>
      <c r="F77" s="39"/>
      <c r="G77" s="39"/>
      <c r="H77" s="39"/>
      <c r="I77" s="105"/>
      <c r="J77" s="39"/>
      <c r="K77" s="39"/>
      <c r="L77" s="27"/>
    </row>
    <row r="78" spans="2:12" s="1" customFormat="1" ht="24.9" customHeight="1" x14ac:dyDescent="0.2">
      <c r="B78" s="27"/>
      <c r="C78" s="17" t="s">
        <v>137</v>
      </c>
      <c r="I78" s="88"/>
      <c r="L78" s="27"/>
    </row>
    <row r="79" spans="2:12" s="1" customFormat="1" ht="6.9" customHeight="1" x14ac:dyDescent="0.2">
      <c r="B79" s="27"/>
      <c r="I79" s="88"/>
      <c r="L79" s="27"/>
    </row>
    <row r="80" spans="2:12" s="1" customFormat="1" ht="12" customHeight="1" x14ac:dyDescent="0.2">
      <c r="B80" s="27"/>
      <c r="C80" s="22" t="s">
        <v>16</v>
      </c>
      <c r="I80" s="88"/>
      <c r="L80" s="27"/>
    </row>
    <row r="81" spans="2:65" s="1" customFormat="1" ht="16.5" customHeight="1" x14ac:dyDescent="0.2">
      <c r="B81" s="27"/>
      <c r="E81" s="213" t="str">
        <f>E7</f>
        <v>Oprava propustků v km 24,666, 25,142, 25,589 a 25,786 na trati Vsetín - Velké Karlovice</v>
      </c>
      <c r="F81" s="214"/>
      <c r="G81" s="214"/>
      <c r="H81" s="214"/>
      <c r="I81" s="88"/>
      <c r="L81" s="27"/>
    </row>
    <row r="82" spans="2:65" ht="12" customHeight="1" x14ac:dyDescent="0.2">
      <c r="B82" s="16"/>
      <c r="C82" s="22" t="s">
        <v>114</v>
      </c>
      <c r="L82" s="16"/>
    </row>
    <row r="83" spans="2:65" s="1" customFormat="1" ht="16.5" customHeight="1" x14ac:dyDescent="0.2">
      <c r="B83" s="27"/>
      <c r="E83" s="213" t="s">
        <v>404</v>
      </c>
      <c r="F83" s="188"/>
      <c r="G83" s="188"/>
      <c r="H83" s="188"/>
      <c r="I83" s="88"/>
      <c r="L83" s="27"/>
    </row>
    <row r="84" spans="2:65" s="1" customFormat="1" ht="12" customHeight="1" x14ac:dyDescent="0.2">
      <c r="B84" s="27"/>
      <c r="C84" s="22" t="s">
        <v>116</v>
      </c>
      <c r="I84" s="88"/>
      <c r="L84" s="27"/>
    </row>
    <row r="85" spans="2:65" s="1" customFormat="1" ht="16.5" customHeight="1" x14ac:dyDescent="0.2">
      <c r="B85" s="27"/>
      <c r="E85" s="189" t="str">
        <f>E11</f>
        <v>SO 02.2 - Železniční svršek - km 25,142</v>
      </c>
      <c r="F85" s="188"/>
      <c r="G85" s="188"/>
      <c r="H85" s="188"/>
      <c r="I85" s="88"/>
      <c r="L85" s="27"/>
    </row>
    <row r="86" spans="2:65" s="1" customFormat="1" ht="6.9" customHeight="1" x14ac:dyDescent="0.2">
      <c r="B86" s="27"/>
      <c r="I86" s="88"/>
      <c r="L86" s="27"/>
    </row>
    <row r="87" spans="2:65" s="1" customFormat="1" ht="12" customHeight="1" x14ac:dyDescent="0.2">
      <c r="B87" s="27"/>
      <c r="C87" s="22" t="s">
        <v>20</v>
      </c>
      <c r="F87" s="13" t="str">
        <f>F14</f>
        <v xml:space="preserve"> </v>
      </c>
      <c r="I87" s="89" t="s">
        <v>22</v>
      </c>
      <c r="J87" s="43" t="str">
        <f>IF(J14="","",J14)</f>
        <v>3. 4. 2019</v>
      </c>
      <c r="L87" s="27"/>
    </row>
    <row r="88" spans="2:65" s="1" customFormat="1" ht="6.9" customHeight="1" x14ac:dyDescent="0.2">
      <c r="B88" s="27"/>
      <c r="I88" s="88"/>
      <c r="L88" s="27"/>
    </row>
    <row r="89" spans="2:65" s="1" customFormat="1" ht="13.65" customHeight="1" x14ac:dyDescent="0.2">
      <c r="B89" s="27"/>
      <c r="C89" s="22" t="s">
        <v>24</v>
      </c>
      <c r="F89" s="13" t="str">
        <f>E17</f>
        <v xml:space="preserve"> </v>
      </c>
      <c r="I89" s="89" t="s">
        <v>29</v>
      </c>
      <c r="J89" s="25" t="str">
        <f>E23</f>
        <v xml:space="preserve"> </v>
      </c>
      <c r="L89" s="27"/>
    </row>
    <row r="90" spans="2:65" s="1" customFormat="1" ht="13.65" customHeight="1" x14ac:dyDescent="0.2">
      <c r="B90" s="27"/>
      <c r="C90" s="22" t="s">
        <v>27</v>
      </c>
      <c r="F90" s="13" t="str">
        <f>IF(E20="","",E20)</f>
        <v>Vyplň údaj</v>
      </c>
      <c r="I90" s="89" t="s">
        <v>31</v>
      </c>
      <c r="J90" s="25" t="str">
        <f>E26</f>
        <v xml:space="preserve"> </v>
      </c>
      <c r="L90" s="27"/>
    </row>
    <row r="91" spans="2:65" s="1" customFormat="1" ht="10.35" customHeight="1" x14ac:dyDescent="0.2">
      <c r="B91" s="27"/>
      <c r="I91" s="88"/>
      <c r="L91" s="27"/>
    </row>
    <row r="92" spans="2:65" s="10" customFormat="1" ht="29.25" customHeight="1" x14ac:dyDescent="0.2">
      <c r="B92" s="120"/>
      <c r="C92" s="121" t="s">
        <v>138</v>
      </c>
      <c r="D92" s="122" t="s">
        <v>52</v>
      </c>
      <c r="E92" s="122" t="s">
        <v>48</v>
      </c>
      <c r="F92" s="122" t="s">
        <v>49</v>
      </c>
      <c r="G92" s="122" t="s">
        <v>139</v>
      </c>
      <c r="H92" s="122" t="s">
        <v>140</v>
      </c>
      <c r="I92" s="123" t="s">
        <v>141</v>
      </c>
      <c r="J92" s="124" t="s">
        <v>120</v>
      </c>
      <c r="K92" s="125" t="s">
        <v>142</v>
      </c>
      <c r="L92" s="120"/>
      <c r="M92" s="50" t="s">
        <v>1</v>
      </c>
      <c r="N92" s="51" t="s">
        <v>37</v>
      </c>
      <c r="O92" s="51" t="s">
        <v>143</v>
      </c>
      <c r="P92" s="51" t="s">
        <v>144</v>
      </c>
      <c r="Q92" s="51" t="s">
        <v>145</v>
      </c>
      <c r="R92" s="51" t="s">
        <v>146</v>
      </c>
      <c r="S92" s="51" t="s">
        <v>147</v>
      </c>
      <c r="T92" s="52" t="s">
        <v>148</v>
      </c>
    </row>
    <row r="93" spans="2:65" s="1" customFormat="1" ht="22.8" customHeight="1" x14ac:dyDescent="0.3">
      <c r="B93" s="27"/>
      <c r="C93" s="55" t="s">
        <v>149</v>
      </c>
      <c r="I93" s="88"/>
      <c r="J93" s="126">
        <f>BK93</f>
        <v>0</v>
      </c>
      <c r="L93" s="27"/>
      <c r="M93" s="53"/>
      <c r="N93" s="44"/>
      <c r="O93" s="44"/>
      <c r="P93" s="127">
        <f>P94</f>
        <v>0</v>
      </c>
      <c r="Q93" s="44"/>
      <c r="R93" s="127">
        <f>R94</f>
        <v>146.33210821999998</v>
      </c>
      <c r="S93" s="44"/>
      <c r="T93" s="128">
        <f>T94</f>
        <v>0</v>
      </c>
      <c r="AT93" s="13" t="s">
        <v>66</v>
      </c>
      <c r="AU93" s="13" t="s">
        <v>122</v>
      </c>
      <c r="BK93" s="129">
        <f>BK94</f>
        <v>0</v>
      </c>
    </row>
    <row r="94" spans="2:65" s="11" customFormat="1" ht="25.95" customHeight="1" x14ac:dyDescent="0.25">
      <c r="B94" s="130"/>
      <c r="D94" s="131" t="s">
        <v>66</v>
      </c>
      <c r="E94" s="132" t="s">
        <v>150</v>
      </c>
      <c r="F94" s="132" t="s">
        <v>151</v>
      </c>
      <c r="I94" s="133"/>
      <c r="J94" s="134">
        <f>BK94</f>
        <v>0</v>
      </c>
      <c r="L94" s="130"/>
      <c r="M94" s="135"/>
      <c r="N94" s="136"/>
      <c r="O94" s="136"/>
      <c r="P94" s="137">
        <f>P95+P97+P102+P104+P126+P129+P136</f>
        <v>0</v>
      </c>
      <c r="Q94" s="136"/>
      <c r="R94" s="137">
        <f>R95+R97+R102+R104+R126+R129+R136</f>
        <v>146.33210821999998</v>
      </c>
      <c r="S94" s="136"/>
      <c r="T94" s="138">
        <f>T95+T97+T102+T104+T126+T129+T136</f>
        <v>0</v>
      </c>
      <c r="AR94" s="131" t="s">
        <v>74</v>
      </c>
      <c r="AT94" s="139" t="s">
        <v>66</v>
      </c>
      <c r="AU94" s="139" t="s">
        <v>67</v>
      </c>
      <c r="AY94" s="131" t="s">
        <v>152</v>
      </c>
      <c r="BK94" s="140">
        <f>BK95+BK97+BK102+BK104+BK126+BK129+BK136</f>
        <v>0</v>
      </c>
    </row>
    <row r="95" spans="2:65" s="11" customFormat="1" ht="22.8" customHeight="1" x14ac:dyDescent="0.25">
      <c r="B95" s="130"/>
      <c r="D95" s="131" t="s">
        <v>66</v>
      </c>
      <c r="E95" s="141" t="s">
        <v>74</v>
      </c>
      <c r="F95" s="141" t="s">
        <v>153</v>
      </c>
      <c r="I95" s="133"/>
      <c r="J95" s="142">
        <f>BK95</f>
        <v>0</v>
      </c>
      <c r="L95" s="130"/>
      <c r="M95" s="135"/>
      <c r="N95" s="136"/>
      <c r="O95" s="136"/>
      <c r="P95" s="137">
        <f>P96</f>
        <v>0</v>
      </c>
      <c r="Q95" s="136"/>
      <c r="R95" s="137">
        <f>R96</f>
        <v>0</v>
      </c>
      <c r="S95" s="136"/>
      <c r="T95" s="138">
        <f>T96</f>
        <v>0</v>
      </c>
      <c r="AR95" s="131" t="s">
        <v>74</v>
      </c>
      <c r="AT95" s="139" t="s">
        <v>66</v>
      </c>
      <c r="AU95" s="139" t="s">
        <v>74</v>
      </c>
      <c r="AY95" s="131" t="s">
        <v>152</v>
      </c>
      <c r="BK95" s="140">
        <f>BK96</f>
        <v>0</v>
      </c>
    </row>
    <row r="96" spans="2:65" s="1" customFormat="1" ht="16.5" customHeight="1" x14ac:dyDescent="0.2">
      <c r="B96" s="143"/>
      <c r="C96" s="144" t="s">
        <v>74</v>
      </c>
      <c r="D96" s="144" t="s">
        <v>154</v>
      </c>
      <c r="E96" s="145" t="s">
        <v>475</v>
      </c>
      <c r="F96" s="146" t="s">
        <v>476</v>
      </c>
      <c r="G96" s="147" t="s">
        <v>165</v>
      </c>
      <c r="H96" s="148">
        <v>25</v>
      </c>
      <c r="I96" s="149"/>
      <c r="J96" s="150">
        <f>ROUND(I96*H96,2)</f>
        <v>0</v>
      </c>
      <c r="K96" s="146" t="s">
        <v>1</v>
      </c>
      <c r="L96" s="27"/>
      <c r="M96" s="151" t="s">
        <v>1</v>
      </c>
      <c r="N96" s="152" t="s">
        <v>38</v>
      </c>
      <c r="O96" s="46"/>
      <c r="P96" s="153">
        <f>O96*H96</f>
        <v>0</v>
      </c>
      <c r="Q96" s="153">
        <v>0</v>
      </c>
      <c r="R96" s="153">
        <f>Q96*H96</f>
        <v>0</v>
      </c>
      <c r="S96" s="153">
        <v>0</v>
      </c>
      <c r="T96" s="154">
        <f>S96*H96</f>
        <v>0</v>
      </c>
      <c r="AR96" s="13" t="s">
        <v>158</v>
      </c>
      <c r="AT96" s="13" t="s">
        <v>154</v>
      </c>
      <c r="AU96" s="13" t="s">
        <v>76</v>
      </c>
      <c r="AY96" s="13" t="s">
        <v>152</v>
      </c>
      <c r="BE96" s="155">
        <f>IF(N96="základní",J96,0)</f>
        <v>0</v>
      </c>
      <c r="BF96" s="155">
        <f>IF(N96="snížená",J96,0)</f>
        <v>0</v>
      </c>
      <c r="BG96" s="155">
        <f>IF(N96="zákl. přenesená",J96,0)</f>
        <v>0</v>
      </c>
      <c r="BH96" s="155">
        <f>IF(N96="sníž. přenesená",J96,0)</f>
        <v>0</v>
      </c>
      <c r="BI96" s="155">
        <f>IF(N96="nulová",J96,0)</f>
        <v>0</v>
      </c>
      <c r="BJ96" s="13" t="s">
        <v>74</v>
      </c>
      <c r="BK96" s="155">
        <f>ROUND(I96*H96,2)</f>
        <v>0</v>
      </c>
      <c r="BL96" s="13" t="s">
        <v>158</v>
      </c>
      <c r="BM96" s="13" t="s">
        <v>76</v>
      </c>
    </row>
    <row r="97" spans="2:65" s="11" customFormat="1" ht="22.8" customHeight="1" x14ac:dyDescent="0.25">
      <c r="B97" s="130"/>
      <c r="D97" s="131" t="s">
        <v>66</v>
      </c>
      <c r="E97" s="141" t="s">
        <v>162</v>
      </c>
      <c r="F97" s="141" t="s">
        <v>423</v>
      </c>
      <c r="I97" s="133"/>
      <c r="J97" s="142">
        <f>BK97</f>
        <v>0</v>
      </c>
      <c r="L97" s="130"/>
      <c r="M97" s="135"/>
      <c r="N97" s="136"/>
      <c r="O97" s="136"/>
      <c r="P97" s="137">
        <f>SUM(P98:P101)</f>
        <v>0</v>
      </c>
      <c r="Q97" s="136"/>
      <c r="R97" s="137">
        <f>SUM(R98:R101)</f>
        <v>5.4509427720000003</v>
      </c>
      <c r="S97" s="136"/>
      <c r="T97" s="138">
        <f>SUM(T98:T101)</f>
        <v>0</v>
      </c>
      <c r="AR97" s="131" t="s">
        <v>74</v>
      </c>
      <c r="AT97" s="139" t="s">
        <v>66</v>
      </c>
      <c r="AU97" s="139" t="s">
        <v>74</v>
      </c>
      <c r="AY97" s="131" t="s">
        <v>152</v>
      </c>
      <c r="BK97" s="140">
        <f>SUM(BK98:BK101)</f>
        <v>0</v>
      </c>
    </row>
    <row r="98" spans="2:65" s="1" customFormat="1" ht="16.5" customHeight="1" x14ac:dyDescent="0.2">
      <c r="B98" s="143"/>
      <c r="C98" s="144" t="s">
        <v>76</v>
      </c>
      <c r="D98" s="144" t="s">
        <v>154</v>
      </c>
      <c r="E98" s="145" t="s">
        <v>477</v>
      </c>
      <c r="F98" s="146" t="s">
        <v>478</v>
      </c>
      <c r="G98" s="147" t="s">
        <v>165</v>
      </c>
      <c r="H98" s="148">
        <v>2.2000000000000002</v>
      </c>
      <c r="I98" s="149"/>
      <c r="J98" s="150">
        <f>ROUND(I98*H98,2)</f>
        <v>0</v>
      </c>
      <c r="K98" s="146" t="s">
        <v>1</v>
      </c>
      <c r="L98" s="27"/>
      <c r="M98" s="151" t="s">
        <v>1</v>
      </c>
      <c r="N98" s="152" t="s">
        <v>38</v>
      </c>
      <c r="O98" s="46"/>
      <c r="P98" s="153">
        <f>O98*H98</f>
        <v>0</v>
      </c>
      <c r="Q98" s="153">
        <v>2.4535100000000001</v>
      </c>
      <c r="R98" s="153">
        <f>Q98*H98</f>
        <v>5.3977220000000008</v>
      </c>
      <c r="S98" s="153">
        <v>0</v>
      </c>
      <c r="T98" s="154">
        <f>S98*H98</f>
        <v>0</v>
      </c>
      <c r="AR98" s="13" t="s">
        <v>158</v>
      </c>
      <c r="AT98" s="13" t="s">
        <v>154</v>
      </c>
      <c r="AU98" s="13" t="s">
        <v>76</v>
      </c>
      <c r="AY98" s="13" t="s">
        <v>152</v>
      </c>
      <c r="BE98" s="155">
        <f>IF(N98="základní",J98,0)</f>
        <v>0</v>
      </c>
      <c r="BF98" s="155">
        <f>IF(N98="snížená",J98,0)</f>
        <v>0</v>
      </c>
      <c r="BG98" s="155">
        <f>IF(N98="zákl. přenesená",J98,0)</f>
        <v>0</v>
      </c>
      <c r="BH98" s="155">
        <f>IF(N98="sníž. přenesená",J98,0)</f>
        <v>0</v>
      </c>
      <c r="BI98" s="155">
        <f>IF(N98="nulová",J98,0)</f>
        <v>0</v>
      </c>
      <c r="BJ98" s="13" t="s">
        <v>74</v>
      </c>
      <c r="BK98" s="155">
        <f>ROUND(I98*H98,2)</f>
        <v>0</v>
      </c>
      <c r="BL98" s="13" t="s">
        <v>158</v>
      </c>
      <c r="BM98" s="13" t="s">
        <v>158</v>
      </c>
    </row>
    <row r="99" spans="2:65" s="1" customFormat="1" ht="16.5" customHeight="1" x14ac:dyDescent="0.2">
      <c r="B99" s="143"/>
      <c r="C99" s="144" t="s">
        <v>162</v>
      </c>
      <c r="D99" s="144" t="s">
        <v>154</v>
      </c>
      <c r="E99" s="145" t="s">
        <v>479</v>
      </c>
      <c r="F99" s="146" t="s">
        <v>480</v>
      </c>
      <c r="G99" s="147" t="s">
        <v>157</v>
      </c>
      <c r="H99" s="148">
        <v>13.04</v>
      </c>
      <c r="I99" s="149"/>
      <c r="J99" s="150">
        <f>ROUND(I99*H99,2)</f>
        <v>0</v>
      </c>
      <c r="K99" s="146" t="s">
        <v>1</v>
      </c>
      <c r="L99" s="27"/>
      <c r="M99" s="151" t="s">
        <v>1</v>
      </c>
      <c r="N99" s="152" t="s">
        <v>38</v>
      </c>
      <c r="O99" s="46"/>
      <c r="P99" s="153">
        <f>O99*H99</f>
        <v>0</v>
      </c>
      <c r="Q99" s="153">
        <v>1.3213999999999999E-3</v>
      </c>
      <c r="R99" s="153">
        <f>Q99*H99</f>
        <v>1.7231055999999998E-2</v>
      </c>
      <c r="S99" s="153">
        <v>0</v>
      </c>
      <c r="T99" s="154">
        <f>S99*H99</f>
        <v>0</v>
      </c>
      <c r="AR99" s="13" t="s">
        <v>158</v>
      </c>
      <c r="AT99" s="13" t="s">
        <v>154</v>
      </c>
      <c r="AU99" s="13" t="s">
        <v>76</v>
      </c>
      <c r="AY99" s="13" t="s">
        <v>152</v>
      </c>
      <c r="BE99" s="155">
        <f>IF(N99="základní",J99,0)</f>
        <v>0</v>
      </c>
      <c r="BF99" s="155">
        <f>IF(N99="snížená",J99,0)</f>
        <v>0</v>
      </c>
      <c r="BG99" s="155">
        <f>IF(N99="zákl. přenesená",J99,0)</f>
        <v>0</v>
      </c>
      <c r="BH99" s="155">
        <f>IF(N99="sníž. přenesená",J99,0)</f>
        <v>0</v>
      </c>
      <c r="BI99" s="155">
        <f>IF(N99="nulová",J99,0)</f>
        <v>0</v>
      </c>
      <c r="BJ99" s="13" t="s">
        <v>74</v>
      </c>
      <c r="BK99" s="155">
        <f>ROUND(I99*H99,2)</f>
        <v>0</v>
      </c>
      <c r="BL99" s="13" t="s">
        <v>158</v>
      </c>
      <c r="BM99" s="13" t="s">
        <v>166</v>
      </c>
    </row>
    <row r="100" spans="2:65" s="1" customFormat="1" ht="16.5" customHeight="1" x14ac:dyDescent="0.2">
      <c r="B100" s="143"/>
      <c r="C100" s="144" t="s">
        <v>158</v>
      </c>
      <c r="D100" s="144" t="s">
        <v>154</v>
      </c>
      <c r="E100" s="145" t="s">
        <v>481</v>
      </c>
      <c r="F100" s="146" t="s">
        <v>482</v>
      </c>
      <c r="G100" s="147" t="s">
        <v>157</v>
      </c>
      <c r="H100" s="148">
        <v>13.04</v>
      </c>
      <c r="I100" s="149"/>
      <c r="J100" s="150">
        <f>ROUND(I100*H100,2)</f>
        <v>0</v>
      </c>
      <c r="K100" s="146" t="s">
        <v>1</v>
      </c>
      <c r="L100" s="27"/>
      <c r="M100" s="151" t="s">
        <v>1</v>
      </c>
      <c r="N100" s="152" t="s">
        <v>38</v>
      </c>
      <c r="O100" s="46"/>
      <c r="P100" s="153">
        <f>O100*H100</f>
        <v>0</v>
      </c>
      <c r="Q100" s="153">
        <v>3.6000000000000001E-5</v>
      </c>
      <c r="R100" s="153">
        <f>Q100*H100</f>
        <v>4.6944E-4</v>
      </c>
      <c r="S100" s="153">
        <v>0</v>
      </c>
      <c r="T100" s="154">
        <f>S100*H100</f>
        <v>0</v>
      </c>
      <c r="AR100" s="13" t="s">
        <v>158</v>
      </c>
      <c r="AT100" s="13" t="s">
        <v>154</v>
      </c>
      <c r="AU100" s="13" t="s">
        <v>76</v>
      </c>
      <c r="AY100" s="13" t="s">
        <v>152</v>
      </c>
      <c r="BE100" s="155">
        <f>IF(N100="základní",J100,0)</f>
        <v>0</v>
      </c>
      <c r="BF100" s="155">
        <f>IF(N100="snížená",J100,0)</f>
        <v>0</v>
      </c>
      <c r="BG100" s="155">
        <f>IF(N100="zákl. přenesená",J100,0)</f>
        <v>0</v>
      </c>
      <c r="BH100" s="155">
        <f>IF(N100="sníž. přenesená",J100,0)</f>
        <v>0</v>
      </c>
      <c r="BI100" s="155">
        <f>IF(N100="nulová",J100,0)</f>
        <v>0</v>
      </c>
      <c r="BJ100" s="13" t="s">
        <v>74</v>
      </c>
      <c r="BK100" s="155">
        <f>ROUND(I100*H100,2)</f>
        <v>0</v>
      </c>
      <c r="BL100" s="13" t="s">
        <v>158</v>
      </c>
      <c r="BM100" s="13" t="s">
        <v>169</v>
      </c>
    </row>
    <row r="101" spans="2:65" s="1" customFormat="1" ht="16.5" customHeight="1" x14ac:dyDescent="0.2">
      <c r="B101" s="143"/>
      <c r="C101" s="144" t="s">
        <v>170</v>
      </c>
      <c r="D101" s="144" t="s">
        <v>154</v>
      </c>
      <c r="E101" s="145" t="s">
        <v>483</v>
      </c>
      <c r="F101" s="146" t="s">
        <v>484</v>
      </c>
      <c r="G101" s="147" t="s">
        <v>201</v>
      </c>
      <c r="H101" s="148">
        <v>3.3000000000000002E-2</v>
      </c>
      <c r="I101" s="149"/>
      <c r="J101" s="150">
        <f>ROUND(I101*H101,2)</f>
        <v>0</v>
      </c>
      <c r="K101" s="146" t="s">
        <v>1</v>
      </c>
      <c r="L101" s="27"/>
      <c r="M101" s="151" t="s">
        <v>1</v>
      </c>
      <c r="N101" s="152" t="s">
        <v>38</v>
      </c>
      <c r="O101" s="46"/>
      <c r="P101" s="153">
        <f>O101*H101</f>
        <v>0</v>
      </c>
      <c r="Q101" s="153">
        <v>1.0763720000000001</v>
      </c>
      <c r="R101" s="153">
        <f>Q101*H101</f>
        <v>3.5520276000000003E-2</v>
      </c>
      <c r="S101" s="153">
        <v>0</v>
      </c>
      <c r="T101" s="154">
        <f>S101*H101</f>
        <v>0</v>
      </c>
      <c r="AR101" s="13" t="s">
        <v>158</v>
      </c>
      <c r="AT101" s="13" t="s">
        <v>154</v>
      </c>
      <c r="AU101" s="13" t="s">
        <v>76</v>
      </c>
      <c r="AY101" s="13" t="s">
        <v>152</v>
      </c>
      <c r="BE101" s="155">
        <f>IF(N101="základní",J101,0)</f>
        <v>0</v>
      </c>
      <c r="BF101" s="155">
        <f>IF(N101="snížená",J101,0)</f>
        <v>0</v>
      </c>
      <c r="BG101" s="155">
        <f>IF(N101="zákl. přenesená",J101,0)</f>
        <v>0</v>
      </c>
      <c r="BH101" s="155">
        <f>IF(N101="sníž. přenesená",J101,0)</f>
        <v>0</v>
      </c>
      <c r="BI101" s="155">
        <f>IF(N101="nulová",J101,0)</f>
        <v>0</v>
      </c>
      <c r="BJ101" s="13" t="s">
        <v>74</v>
      </c>
      <c r="BK101" s="155">
        <f>ROUND(I101*H101,2)</f>
        <v>0</v>
      </c>
      <c r="BL101" s="13" t="s">
        <v>158</v>
      </c>
      <c r="BM101" s="13" t="s">
        <v>173</v>
      </c>
    </row>
    <row r="102" spans="2:65" s="11" customFormat="1" ht="22.8" customHeight="1" x14ac:dyDescent="0.25">
      <c r="B102" s="130"/>
      <c r="D102" s="131" t="s">
        <v>66</v>
      </c>
      <c r="E102" s="141" t="s">
        <v>158</v>
      </c>
      <c r="F102" s="141" t="s">
        <v>235</v>
      </c>
      <c r="I102" s="133"/>
      <c r="J102" s="142">
        <f>BK102</f>
        <v>0</v>
      </c>
      <c r="L102" s="130"/>
      <c r="M102" s="135"/>
      <c r="N102" s="136"/>
      <c r="O102" s="136"/>
      <c r="P102" s="137">
        <f>P103</f>
        <v>0</v>
      </c>
      <c r="Q102" s="136"/>
      <c r="R102" s="137">
        <f>R103</f>
        <v>0.11809156800000001</v>
      </c>
      <c r="S102" s="136"/>
      <c r="T102" s="138">
        <f>T103</f>
        <v>0</v>
      </c>
      <c r="AR102" s="131" t="s">
        <v>74</v>
      </c>
      <c r="AT102" s="139" t="s">
        <v>66</v>
      </c>
      <c r="AU102" s="139" t="s">
        <v>74</v>
      </c>
      <c r="AY102" s="131" t="s">
        <v>152</v>
      </c>
      <c r="BK102" s="140">
        <f>BK103</f>
        <v>0</v>
      </c>
    </row>
    <row r="103" spans="2:65" s="1" customFormat="1" ht="16.5" customHeight="1" x14ac:dyDescent="0.2">
      <c r="B103" s="143"/>
      <c r="C103" s="144" t="s">
        <v>166</v>
      </c>
      <c r="D103" s="144" t="s">
        <v>154</v>
      </c>
      <c r="E103" s="145" t="s">
        <v>485</v>
      </c>
      <c r="F103" s="146" t="s">
        <v>486</v>
      </c>
      <c r="G103" s="147" t="s">
        <v>157</v>
      </c>
      <c r="H103" s="148">
        <v>0.51800000000000002</v>
      </c>
      <c r="I103" s="149"/>
      <c r="J103" s="150">
        <f>ROUND(I103*H103,2)</f>
        <v>0</v>
      </c>
      <c r="K103" s="146" t="s">
        <v>1</v>
      </c>
      <c r="L103" s="27"/>
      <c r="M103" s="151" t="s">
        <v>1</v>
      </c>
      <c r="N103" s="152" t="s">
        <v>38</v>
      </c>
      <c r="O103" s="46"/>
      <c r="P103" s="153">
        <f>O103*H103</f>
        <v>0</v>
      </c>
      <c r="Q103" s="153">
        <v>0.22797600000000001</v>
      </c>
      <c r="R103" s="153">
        <f>Q103*H103</f>
        <v>0.11809156800000001</v>
      </c>
      <c r="S103" s="153">
        <v>0</v>
      </c>
      <c r="T103" s="154">
        <f>S103*H103</f>
        <v>0</v>
      </c>
      <c r="AR103" s="13" t="s">
        <v>158</v>
      </c>
      <c r="AT103" s="13" t="s">
        <v>154</v>
      </c>
      <c r="AU103" s="13" t="s">
        <v>76</v>
      </c>
      <c r="AY103" s="13" t="s">
        <v>152</v>
      </c>
      <c r="BE103" s="155">
        <f>IF(N103="základní",J103,0)</f>
        <v>0</v>
      </c>
      <c r="BF103" s="155">
        <f>IF(N103="snížená",J103,0)</f>
        <v>0</v>
      </c>
      <c r="BG103" s="155">
        <f>IF(N103="zákl. přenesená",J103,0)</f>
        <v>0</v>
      </c>
      <c r="BH103" s="155">
        <f>IF(N103="sníž. přenesená",J103,0)</f>
        <v>0</v>
      </c>
      <c r="BI103" s="155">
        <f>IF(N103="nulová",J103,0)</f>
        <v>0</v>
      </c>
      <c r="BJ103" s="13" t="s">
        <v>74</v>
      </c>
      <c r="BK103" s="155">
        <f>ROUND(I103*H103,2)</f>
        <v>0</v>
      </c>
      <c r="BL103" s="13" t="s">
        <v>158</v>
      </c>
      <c r="BM103" s="13" t="s">
        <v>176</v>
      </c>
    </row>
    <row r="104" spans="2:65" s="11" customFormat="1" ht="22.8" customHeight="1" x14ac:dyDescent="0.25">
      <c r="B104" s="130"/>
      <c r="D104" s="131" t="s">
        <v>66</v>
      </c>
      <c r="E104" s="141" t="s">
        <v>170</v>
      </c>
      <c r="F104" s="141" t="s">
        <v>363</v>
      </c>
      <c r="I104" s="133"/>
      <c r="J104" s="142">
        <f>BK104</f>
        <v>0</v>
      </c>
      <c r="L104" s="130"/>
      <c r="M104" s="135"/>
      <c r="N104" s="136"/>
      <c r="O104" s="136"/>
      <c r="P104" s="137">
        <f>SUM(P105:P125)</f>
        <v>0</v>
      </c>
      <c r="Q104" s="136"/>
      <c r="R104" s="137">
        <f>SUM(R105:R125)</f>
        <v>140.18299999999999</v>
      </c>
      <c r="S104" s="136"/>
      <c r="T104" s="138">
        <f>SUM(T105:T125)</f>
        <v>0</v>
      </c>
      <c r="AR104" s="131" t="s">
        <v>74</v>
      </c>
      <c r="AT104" s="139" t="s">
        <v>66</v>
      </c>
      <c r="AU104" s="139" t="s">
        <v>74</v>
      </c>
      <c r="AY104" s="131" t="s">
        <v>152</v>
      </c>
      <c r="BK104" s="140">
        <f>SUM(BK105:BK125)</f>
        <v>0</v>
      </c>
    </row>
    <row r="105" spans="2:65" s="1" customFormat="1" ht="16.5" customHeight="1" x14ac:dyDescent="0.2">
      <c r="B105" s="143"/>
      <c r="C105" s="144" t="s">
        <v>177</v>
      </c>
      <c r="D105" s="144" t="s">
        <v>154</v>
      </c>
      <c r="E105" s="145" t="s">
        <v>364</v>
      </c>
      <c r="F105" s="146" t="s">
        <v>365</v>
      </c>
      <c r="G105" s="147" t="s">
        <v>165</v>
      </c>
      <c r="H105" s="148">
        <v>28.504000000000001</v>
      </c>
      <c r="I105" s="149"/>
      <c r="J105" s="150">
        <f t="shared" ref="J105:J125" si="0">ROUND(I105*H105,2)</f>
        <v>0</v>
      </c>
      <c r="K105" s="146" t="s">
        <v>1</v>
      </c>
      <c r="L105" s="27"/>
      <c r="M105" s="151" t="s">
        <v>1</v>
      </c>
      <c r="N105" s="152" t="s">
        <v>38</v>
      </c>
      <c r="O105" s="46"/>
      <c r="P105" s="153">
        <f t="shared" ref="P105:P125" si="1">O105*H105</f>
        <v>0</v>
      </c>
      <c r="Q105" s="153">
        <v>0</v>
      </c>
      <c r="R105" s="153">
        <f t="shared" ref="R105:R125" si="2">Q105*H105</f>
        <v>0</v>
      </c>
      <c r="S105" s="153">
        <v>0</v>
      </c>
      <c r="T105" s="154">
        <f t="shared" ref="T105:T125" si="3">S105*H105</f>
        <v>0</v>
      </c>
      <c r="AR105" s="13" t="s">
        <v>158</v>
      </c>
      <c r="AT105" s="13" t="s">
        <v>154</v>
      </c>
      <c r="AU105" s="13" t="s">
        <v>76</v>
      </c>
      <c r="AY105" s="13" t="s">
        <v>152</v>
      </c>
      <c r="BE105" s="155">
        <f t="shared" ref="BE105:BE125" si="4">IF(N105="základní",J105,0)</f>
        <v>0</v>
      </c>
      <c r="BF105" s="155">
        <f t="shared" ref="BF105:BF125" si="5">IF(N105="snížená",J105,0)</f>
        <v>0</v>
      </c>
      <c r="BG105" s="155">
        <f t="shared" ref="BG105:BG125" si="6">IF(N105="zákl. přenesená",J105,0)</f>
        <v>0</v>
      </c>
      <c r="BH105" s="155">
        <f t="shared" ref="BH105:BH125" si="7">IF(N105="sníž. přenesená",J105,0)</f>
        <v>0</v>
      </c>
      <c r="BI105" s="155">
        <f t="shared" ref="BI105:BI125" si="8">IF(N105="nulová",J105,0)</f>
        <v>0</v>
      </c>
      <c r="BJ105" s="13" t="s">
        <v>74</v>
      </c>
      <c r="BK105" s="155">
        <f t="shared" ref="BK105:BK125" si="9">ROUND(I105*H105,2)</f>
        <v>0</v>
      </c>
      <c r="BL105" s="13" t="s">
        <v>158</v>
      </c>
      <c r="BM105" s="13" t="s">
        <v>180</v>
      </c>
    </row>
    <row r="106" spans="2:65" s="1" customFormat="1" ht="16.5" customHeight="1" x14ac:dyDescent="0.2">
      <c r="B106" s="143"/>
      <c r="C106" s="156" t="s">
        <v>169</v>
      </c>
      <c r="D106" s="156" t="s">
        <v>213</v>
      </c>
      <c r="E106" s="157" t="s">
        <v>366</v>
      </c>
      <c r="F106" s="158" t="s">
        <v>367</v>
      </c>
      <c r="G106" s="159" t="s">
        <v>201</v>
      </c>
      <c r="H106" s="160">
        <v>140.18299999999999</v>
      </c>
      <c r="I106" s="161"/>
      <c r="J106" s="162">
        <f t="shared" si="0"/>
        <v>0</v>
      </c>
      <c r="K106" s="158" t="s">
        <v>1</v>
      </c>
      <c r="L106" s="163"/>
      <c r="M106" s="164" t="s">
        <v>1</v>
      </c>
      <c r="N106" s="165" t="s">
        <v>38</v>
      </c>
      <c r="O106" s="46"/>
      <c r="P106" s="153">
        <f t="shared" si="1"/>
        <v>0</v>
      </c>
      <c r="Q106" s="153">
        <v>1</v>
      </c>
      <c r="R106" s="153">
        <f t="shared" si="2"/>
        <v>140.18299999999999</v>
      </c>
      <c r="S106" s="153">
        <v>0</v>
      </c>
      <c r="T106" s="154">
        <f t="shared" si="3"/>
        <v>0</v>
      </c>
      <c r="AR106" s="13" t="s">
        <v>169</v>
      </c>
      <c r="AT106" s="13" t="s">
        <v>213</v>
      </c>
      <c r="AU106" s="13" t="s">
        <v>76</v>
      </c>
      <c r="AY106" s="13" t="s">
        <v>152</v>
      </c>
      <c r="BE106" s="155">
        <f t="shared" si="4"/>
        <v>0</v>
      </c>
      <c r="BF106" s="155">
        <f t="shared" si="5"/>
        <v>0</v>
      </c>
      <c r="BG106" s="155">
        <f t="shared" si="6"/>
        <v>0</v>
      </c>
      <c r="BH106" s="155">
        <f t="shared" si="7"/>
        <v>0</v>
      </c>
      <c r="BI106" s="155">
        <f t="shared" si="8"/>
        <v>0</v>
      </c>
      <c r="BJ106" s="13" t="s">
        <v>74</v>
      </c>
      <c r="BK106" s="155">
        <f t="shared" si="9"/>
        <v>0</v>
      </c>
      <c r="BL106" s="13" t="s">
        <v>158</v>
      </c>
      <c r="BM106" s="13" t="s">
        <v>183</v>
      </c>
    </row>
    <row r="107" spans="2:65" s="1" customFormat="1" ht="16.5" customHeight="1" x14ac:dyDescent="0.2">
      <c r="B107" s="143"/>
      <c r="C107" s="144" t="s">
        <v>184</v>
      </c>
      <c r="D107" s="144" t="s">
        <v>154</v>
      </c>
      <c r="E107" s="145" t="s">
        <v>368</v>
      </c>
      <c r="F107" s="146" t="s">
        <v>369</v>
      </c>
      <c r="G107" s="147" t="s">
        <v>165</v>
      </c>
      <c r="H107" s="148">
        <v>38.25</v>
      </c>
      <c r="I107" s="149"/>
      <c r="J107" s="150">
        <f t="shared" si="0"/>
        <v>0</v>
      </c>
      <c r="K107" s="146" t="s">
        <v>1</v>
      </c>
      <c r="L107" s="27"/>
      <c r="M107" s="151" t="s">
        <v>1</v>
      </c>
      <c r="N107" s="152" t="s">
        <v>38</v>
      </c>
      <c r="O107" s="46"/>
      <c r="P107" s="153">
        <f t="shared" si="1"/>
        <v>0</v>
      </c>
      <c r="Q107" s="153">
        <v>0</v>
      </c>
      <c r="R107" s="153">
        <f t="shared" si="2"/>
        <v>0</v>
      </c>
      <c r="S107" s="153">
        <v>0</v>
      </c>
      <c r="T107" s="154">
        <f t="shared" si="3"/>
        <v>0</v>
      </c>
      <c r="AR107" s="13" t="s">
        <v>158</v>
      </c>
      <c r="AT107" s="13" t="s">
        <v>154</v>
      </c>
      <c r="AU107" s="13" t="s">
        <v>76</v>
      </c>
      <c r="AY107" s="13" t="s">
        <v>152</v>
      </c>
      <c r="BE107" s="155">
        <f t="shared" si="4"/>
        <v>0</v>
      </c>
      <c r="BF107" s="155">
        <f t="shared" si="5"/>
        <v>0</v>
      </c>
      <c r="BG107" s="155">
        <f t="shared" si="6"/>
        <v>0</v>
      </c>
      <c r="BH107" s="155">
        <f t="shared" si="7"/>
        <v>0</v>
      </c>
      <c r="BI107" s="155">
        <f t="shared" si="8"/>
        <v>0</v>
      </c>
      <c r="BJ107" s="13" t="s">
        <v>74</v>
      </c>
      <c r="BK107" s="155">
        <f t="shared" si="9"/>
        <v>0</v>
      </c>
      <c r="BL107" s="13" t="s">
        <v>158</v>
      </c>
      <c r="BM107" s="13" t="s">
        <v>187</v>
      </c>
    </row>
    <row r="108" spans="2:65" s="1" customFormat="1" ht="16.5" customHeight="1" x14ac:dyDescent="0.2">
      <c r="B108" s="143"/>
      <c r="C108" s="144" t="s">
        <v>173</v>
      </c>
      <c r="D108" s="144" t="s">
        <v>154</v>
      </c>
      <c r="E108" s="145" t="s">
        <v>370</v>
      </c>
      <c r="F108" s="146" t="s">
        <v>371</v>
      </c>
      <c r="G108" s="147" t="s">
        <v>372</v>
      </c>
      <c r="H108" s="148">
        <v>1.4E-2</v>
      </c>
      <c r="I108" s="149"/>
      <c r="J108" s="150">
        <f t="shared" si="0"/>
        <v>0</v>
      </c>
      <c r="K108" s="146" t="s">
        <v>1</v>
      </c>
      <c r="L108" s="27"/>
      <c r="M108" s="151" t="s">
        <v>1</v>
      </c>
      <c r="N108" s="152" t="s">
        <v>38</v>
      </c>
      <c r="O108" s="46"/>
      <c r="P108" s="153">
        <f t="shared" si="1"/>
        <v>0</v>
      </c>
      <c r="Q108" s="153">
        <v>0</v>
      </c>
      <c r="R108" s="153">
        <f t="shared" si="2"/>
        <v>0</v>
      </c>
      <c r="S108" s="153">
        <v>0</v>
      </c>
      <c r="T108" s="154">
        <f t="shared" si="3"/>
        <v>0</v>
      </c>
      <c r="AR108" s="13" t="s">
        <v>158</v>
      </c>
      <c r="AT108" s="13" t="s">
        <v>154</v>
      </c>
      <c r="AU108" s="13" t="s">
        <v>76</v>
      </c>
      <c r="AY108" s="13" t="s">
        <v>152</v>
      </c>
      <c r="BE108" s="155">
        <f t="shared" si="4"/>
        <v>0</v>
      </c>
      <c r="BF108" s="155">
        <f t="shared" si="5"/>
        <v>0</v>
      </c>
      <c r="BG108" s="155">
        <f t="shared" si="6"/>
        <v>0</v>
      </c>
      <c r="BH108" s="155">
        <f t="shared" si="7"/>
        <v>0</v>
      </c>
      <c r="BI108" s="155">
        <f t="shared" si="8"/>
        <v>0</v>
      </c>
      <c r="BJ108" s="13" t="s">
        <v>74</v>
      </c>
      <c r="BK108" s="155">
        <f t="shared" si="9"/>
        <v>0</v>
      </c>
      <c r="BL108" s="13" t="s">
        <v>158</v>
      </c>
      <c r="BM108" s="13" t="s">
        <v>190</v>
      </c>
    </row>
    <row r="109" spans="2:65" s="1" customFormat="1" ht="16.5" customHeight="1" x14ac:dyDescent="0.2">
      <c r="B109" s="143"/>
      <c r="C109" s="144" t="s">
        <v>191</v>
      </c>
      <c r="D109" s="144" t="s">
        <v>154</v>
      </c>
      <c r="E109" s="145" t="s">
        <v>373</v>
      </c>
      <c r="F109" s="146" t="s">
        <v>374</v>
      </c>
      <c r="G109" s="147" t="s">
        <v>372</v>
      </c>
      <c r="H109" s="148">
        <v>1.4E-2</v>
      </c>
      <c r="I109" s="149"/>
      <c r="J109" s="150">
        <f t="shared" si="0"/>
        <v>0</v>
      </c>
      <c r="K109" s="146" t="s">
        <v>375</v>
      </c>
      <c r="L109" s="27"/>
      <c r="M109" s="151" t="s">
        <v>1</v>
      </c>
      <c r="N109" s="152" t="s">
        <v>38</v>
      </c>
      <c r="O109" s="46"/>
      <c r="P109" s="153">
        <f t="shared" si="1"/>
        <v>0</v>
      </c>
      <c r="Q109" s="153">
        <v>0</v>
      </c>
      <c r="R109" s="153">
        <f t="shared" si="2"/>
        <v>0</v>
      </c>
      <c r="S109" s="153">
        <v>0</v>
      </c>
      <c r="T109" s="154">
        <f t="shared" si="3"/>
        <v>0</v>
      </c>
      <c r="AR109" s="13" t="s">
        <v>158</v>
      </c>
      <c r="AT109" s="13" t="s">
        <v>154</v>
      </c>
      <c r="AU109" s="13" t="s">
        <v>76</v>
      </c>
      <c r="AY109" s="13" t="s">
        <v>152</v>
      </c>
      <c r="BE109" s="155">
        <f t="shared" si="4"/>
        <v>0</v>
      </c>
      <c r="BF109" s="155">
        <f t="shared" si="5"/>
        <v>0</v>
      </c>
      <c r="BG109" s="155">
        <f t="shared" si="6"/>
        <v>0</v>
      </c>
      <c r="BH109" s="155">
        <f t="shared" si="7"/>
        <v>0</v>
      </c>
      <c r="BI109" s="155">
        <f t="shared" si="8"/>
        <v>0</v>
      </c>
      <c r="BJ109" s="13" t="s">
        <v>74</v>
      </c>
      <c r="BK109" s="155">
        <f t="shared" si="9"/>
        <v>0</v>
      </c>
      <c r="BL109" s="13" t="s">
        <v>158</v>
      </c>
      <c r="BM109" s="13" t="s">
        <v>487</v>
      </c>
    </row>
    <row r="110" spans="2:65" s="1" customFormat="1" ht="16.5" customHeight="1" x14ac:dyDescent="0.2">
      <c r="B110" s="143"/>
      <c r="C110" s="144" t="s">
        <v>176</v>
      </c>
      <c r="D110" s="144" t="s">
        <v>154</v>
      </c>
      <c r="E110" s="145" t="s">
        <v>377</v>
      </c>
      <c r="F110" s="146" t="s">
        <v>378</v>
      </c>
      <c r="G110" s="147" t="s">
        <v>250</v>
      </c>
      <c r="H110" s="148">
        <v>4</v>
      </c>
      <c r="I110" s="149"/>
      <c r="J110" s="150">
        <f t="shared" si="0"/>
        <v>0</v>
      </c>
      <c r="K110" s="146" t="s">
        <v>1</v>
      </c>
      <c r="L110" s="27"/>
      <c r="M110" s="151" t="s">
        <v>1</v>
      </c>
      <c r="N110" s="152" t="s">
        <v>38</v>
      </c>
      <c r="O110" s="46"/>
      <c r="P110" s="153">
        <f t="shared" si="1"/>
        <v>0</v>
      </c>
      <c r="Q110" s="153">
        <v>0</v>
      </c>
      <c r="R110" s="153">
        <f t="shared" si="2"/>
        <v>0</v>
      </c>
      <c r="S110" s="153">
        <v>0</v>
      </c>
      <c r="T110" s="154">
        <f t="shared" si="3"/>
        <v>0</v>
      </c>
      <c r="AR110" s="13" t="s">
        <v>158</v>
      </c>
      <c r="AT110" s="13" t="s">
        <v>154</v>
      </c>
      <c r="AU110" s="13" t="s">
        <v>76</v>
      </c>
      <c r="AY110" s="13" t="s">
        <v>152</v>
      </c>
      <c r="BE110" s="155">
        <f t="shared" si="4"/>
        <v>0</v>
      </c>
      <c r="BF110" s="155">
        <f t="shared" si="5"/>
        <v>0</v>
      </c>
      <c r="BG110" s="155">
        <f t="shared" si="6"/>
        <v>0</v>
      </c>
      <c r="BH110" s="155">
        <f t="shared" si="7"/>
        <v>0</v>
      </c>
      <c r="BI110" s="155">
        <f t="shared" si="8"/>
        <v>0</v>
      </c>
      <c r="BJ110" s="13" t="s">
        <v>74</v>
      </c>
      <c r="BK110" s="155">
        <f t="shared" si="9"/>
        <v>0</v>
      </c>
      <c r="BL110" s="13" t="s">
        <v>158</v>
      </c>
      <c r="BM110" s="13" t="s">
        <v>197</v>
      </c>
    </row>
    <row r="111" spans="2:65" s="1" customFormat="1" ht="16.5" customHeight="1" x14ac:dyDescent="0.2">
      <c r="B111" s="143"/>
      <c r="C111" s="144" t="s">
        <v>198</v>
      </c>
      <c r="D111" s="144" t="s">
        <v>154</v>
      </c>
      <c r="E111" s="145" t="s">
        <v>379</v>
      </c>
      <c r="F111" s="146" t="s">
        <v>380</v>
      </c>
      <c r="G111" s="147" t="s">
        <v>372</v>
      </c>
      <c r="H111" s="148">
        <v>0.255</v>
      </c>
      <c r="I111" s="149"/>
      <c r="J111" s="150">
        <f t="shared" si="0"/>
        <v>0</v>
      </c>
      <c r="K111" s="146" t="s">
        <v>1</v>
      </c>
      <c r="L111" s="27"/>
      <c r="M111" s="151" t="s">
        <v>1</v>
      </c>
      <c r="N111" s="152" t="s">
        <v>38</v>
      </c>
      <c r="O111" s="46"/>
      <c r="P111" s="153">
        <f t="shared" si="1"/>
        <v>0</v>
      </c>
      <c r="Q111" s="153">
        <v>0</v>
      </c>
      <c r="R111" s="153">
        <f t="shared" si="2"/>
        <v>0</v>
      </c>
      <c r="S111" s="153">
        <v>0</v>
      </c>
      <c r="T111" s="154">
        <f t="shared" si="3"/>
        <v>0</v>
      </c>
      <c r="AR111" s="13" t="s">
        <v>158</v>
      </c>
      <c r="AT111" s="13" t="s">
        <v>154</v>
      </c>
      <c r="AU111" s="13" t="s">
        <v>76</v>
      </c>
      <c r="AY111" s="13" t="s">
        <v>152</v>
      </c>
      <c r="BE111" s="155">
        <f t="shared" si="4"/>
        <v>0</v>
      </c>
      <c r="BF111" s="155">
        <f t="shared" si="5"/>
        <v>0</v>
      </c>
      <c r="BG111" s="155">
        <f t="shared" si="6"/>
        <v>0</v>
      </c>
      <c r="BH111" s="155">
        <f t="shared" si="7"/>
        <v>0</v>
      </c>
      <c r="BI111" s="155">
        <f t="shared" si="8"/>
        <v>0</v>
      </c>
      <c r="BJ111" s="13" t="s">
        <v>74</v>
      </c>
      <c r="BK111" s="155">
        <f t="shared" si="9"/>
        <v>0</v>
      </c>
      <c r="BL111" s="13" t="s">
        <v>158</v>
      </c>
      <c r="BM111" s="13" t="s">
        <v>202</v>
      </c>
    </row>
    <row r="112" spans="2:65" s="1" customFormat="1" ht="16.5" customHeight="1" x14ac:dyDescent="0.2">
      <c r="B112" s="143"/>
      <c r="C112" s="216" t="s">
        <v>180</v>
      </c>
      <c r="D112" s="216" t="s">
        <v>154</v>
      </c>
      <c r="E112" s="217" t="s">
        <v>381</v>
      </c>
      <c r="F112" s="218" t="s">
        <v>382</v>
      </c>
      <c r="G112" s="219" t="s">
        <v>383</v>
      </c>
      <c r="H112" s="220">
        <v>4</v>
      </c>
      <c r="I112" s="221"/>
      <c r="J112" s="222">
        <f t="shared" si="0"/>
        <v>0</v>
      </c>
      <c r="K112" s="146" t="s">
        <v>1</v>
      </c>
      <c r="L112" s="27"/>
      <c r="M112" s="151" t="s">
        <v>1</v>
      </c>
      <c r="N112" s="152" t="s">
        <v>38</v>
      </c>
      <c r="O112" s="46"/>
      <c r="P112" s="153">
        <f t="shared" si="1"/>
        <v>0</v>
      </c>
      <c r="Q112" s="153">
        <v>0</v>
      </c>
      <c r="R112" s="153">
        <f t="shared" si="2"/>
        <v>0</v>
      </c>
      <c r="S112" s="153">
        <v>0</v>
      </c>
      <c r="T112" s="154">
        <f t="shared" si="3"/>
        <v>0</v>
      </c>
      <c r="AR112" s="13" t="s">
        <v>158</v>
      </c>
      <c r="AT112" s="13" t="s">
        <v>154</v>
      </c>
      <c r="AU112" s="13" t="s">
        <v>76</v>
      </c>
      <c r="AY112" s="13" t="s">
        <v>152</v>
      </c>
      <c r="BE112" s="155">
        <f t="shared" si="4"/>
        <v>0</v>
      </c>
      <c r="BF112" s="155">
        <f t="shared" si="5"/>
        <v>0</v>
      </c>
      <c r="BG112" s="155">
        <f t="shared" si="6"/>
        <v>0</v>
      </c>
      <c r="BH112" s="155">
        <f t="shared" si="7"/>
        <v>0</v>
      </c>
      <c r="BI112" s="155">
        <f t="shared" si="8"/>
        <v>0</v>
      </c>
      <c r="BJ112" s="13" t="s">
        <v>74</v>
      </c>
      <c r="BK112" s="155">
        <f t="shared" si="9"/>
        <v>0</v>
      </c>
      <c r="BL112" s="13" t="s">
        <v>158</v>
      </c>
      <c r="BM112" s="13" t="s">
        <v>205</v>
      </c>
    </row>
    <row r="113" spans="2:65" s="1" customFormat="1" ht="16.5" customHeight="1" x14ac:dyDescent="0.2">
      <c r="B113" s="143"/>
      <c r="C113" s="216" t="s">
        <v>8</v>
      </c>
      <c r="D113" s="216" t="s">
        <v>154</v>
      </c>
      <c r="E113" s="217" t="s">
        <v>384</v>
      </c>
      <c r="F113" s="218" t="s">
        <v>385</v>
      </c>
      <c r="G113" s="219" t="s">
        <v>383</v>
      </c>
      <c r="H113" s="220">
        <v>4</v>
      </c>
      <c r="I113" s="221"/>
      <c r="J113" s="222">
        <f t="shared" si="0"/>
        <v>0</v>
      </c>
      <c r="K113" s="146" t="s">
        <v>1</v>
      </c>
      <c r="L113" s="27"/>
      <c r="M113" s="151" t="s">
        <v>1</v>
      </c>
      <c r="N113" s="152" t="s">
        <v>38</v>
      </c>
      <c r="O113" s="46"/>
      <c r="P113" s="153">
        <f t="shared" si="1"/>
        <v>0</v>
      </c>
      <c r="Q113" s="153">
        <v>0</v>
      </c>
      <c r="R113" s="153">
        <f t="shared" si="2"/>
        <v>0</v>
      </c>
      <c r="S113" s="153">
        <v>0</v>
      </c>
      <c r="T113" s="154">
        <f t="shared" si="3"/>
        <v>0</v>
      </c>
      <c r="AR113" s="13" t="s">
        <v>158</v>
      </c>
      <c r="AT113" s="13" t="s">
        <v>154</v>
      </c>
      <c r="AU113" s="13" t="s">
        <v>76</v>
      </c>
      <c r="AY113" s="13" t="s">
        <v>152</v>
      </c>
      <c r="BE113" s="155">
        <f t="shared" si="4"/>
        <v>0</v>
      </c>
      <c r="BF113" s="155">
        <f t="shared" si="5"/>
        <v>0</v>
      </c>
      <c r="BG113" s="155">
        <f t="shared" si="6"/>
        <v>0</v>
      </c>
      <c r="BH113" s="155">
        <f t="shared" si="7"/>
        <v>0</v>
      </c>
      <c r="BI113" s="155">
        <f t="shared" si="8"/>
        <v>0</v>
      </c>
      <c r="BJ113" s="13" t="s">
        <v>74</v>
      </c>
      <c r="BK113" s="155">
        <f t="shared" si="9"/>
        <v>0</v>
      </c>
      <c r="BL113" s="13" t="s">
        <v>158</v>
      </c>
      <c r="BM113" s="13" t="s">
        <v>208</v>
      </c>
    </row>
    <row r="114" spans="2:65" s="1" customFormat="1" ht="16.5" customHeight="1" x14ac:dyDescent="0.2">
      <c r="B114" s="143"/>
      <c r="C114" s="144" t="s">
        <v>183</v>
      </c>
      <c r="D114" s="144" t="s">
        <v>154</v>
      </c>
      <c r="E114" s="145" t="s">
        <v>386</v>
      </c>
      <c r="F114" s="146" t="s">
        <v>387</v>
      </c>
      <c r="G114" s="147" t="s">
        <v>256</v>
      </c>
      <c r="H114" s="148">
        <v>85</v>
      </c>
      <c r="I114" s="149"/>
      <c r="J114" s="150">
        <f t="shared" si="0"/>
        <v>0</v>
      </c>
      <c r="K114" s="146" t="s">
        <v>1</v>
      </c>
      <c r="L114" s="27"/>
      <c r="M114" s="151" t="s">
        <v>1</v>
      </c>
      <c r="N114" s="152" t="s">
        <v>38</v>
      </c>
      <c r="O114" s="46"/>
      <c r="P114" s="153">
        <f t="shared" si="1"/>
        <v>0</v>
      </c>
      <c r="Q114" s="153">
        <v>0</v>
      </c>
      <c r="R114" s="153">
        <f t="shared" si="2"/>
        <v>0</v>
      </c>
      <c r="S114" s="153">
        <v>0</v>
      </c>
      <c r="T114" s="154">
        <f t="shared" si="3"/>
        <v>0</v>
      </c>
      <c r="AR114" s="13" t="s">
        <v>158</v>
      </c>
      <c r="AT114" s="13" t="s">
        <v>154</v>
      </c>
      <c r="AU114" s="13" t="s">
        <v>76</v>
      </c>
      <c r="AY114" s="13" t="s">
        <v>152</v>
      </c>
      <c r="BE114" s="155">
        <f t="shared" si="4"/>
        <v>0</v>
      </c>
      <c r="BF114" s="155">
        <f t="shared" si="5"/>
        <v>0</v>
      </c>
      <c r="BG114" s="155">
        <f t="shared" si="6"/>
        <v>0</v>
      </c>
      <c r="BH114" s="155">
        <f t="shared" si="7"/>
        <v>0</v>
      </c>
      <c r="BI114" s="155">
        <f t="shared" si="8"/>
        <v>0</v>
      </c>
      <c r="BJ114" s="13" t="s">
        <v>74</v>
      </c>
      <c r="BK114" s="155">
        <f t="shared" si="9"/>
        <v>0</v>
      </c>
      <c r="BL114" s="13" t="s">
        <v>158</v>
      </c>
      <c r="BM114" s="13" t="s">
        <v>211</v>
      </c>
    </row>
    <row r="115" spans="2:65" s="1" customFormat="1" ht="16.5" customHeight="1" x14ac:dyDescent="0.2">
      <c r="B115" s="143"/>
      <c r="C115" s="144" t="s">
        <v>212</v>
      </c>
      <c r="D115" s="144" t="s">
        <v>154</v>
      </c>
      <c r="E115" s="145" t="s">
        <v>388</v>
      </c>
      <c r="F115" s="146" t="s">
        <v>389</v>
      </c>
      <c r="G115" s="147" t="s">
        <v>256</v>
      </c>
      <c r="H115" s="148">
        <v>85</v>
      </c>
      <c r="I115" s="149"/>
      <c r="J115" s="150">
        <f t="shared" si="0"/>
        <v>0</v>
      </c>
      <c r="K115" s="146" t="s">
        <v>1</v>
      </c>
      <c r="L115" s="27"/>
      <c r="M115" s="151" t="s">
        <v>1</v>
      </c>
      <c r="N115" s="152" t="s">
        <v>38</v>
      </c>
      <c r="O115" s="46"/>
      <c r="P115" s="153">
        <f t="shared" si="1"/>
        <v>0</v>
      </c>
      <c r="Q115" s="153">
        <v>0</v>
      </c>
      <c r="R115" s="153">
        <f t="shared" si="2"/>
        <v>0</v>
      </c>
      <c r="S115" s="153">
        <v>0</v>
      </c>
      <c r="T115" s="154">
        <f t="shared" si="3"/>
        <v>0</v>
      </c>
      <c r="AR115" s="13" t="s">
        <v>158</v>
      </c>
      <c r="AT115" s="13" t="s">
        <v>154</v>
      </c>
      <c r="AU115" s="13" t="s">
        <v>76</v>
      </c>
      <c r="AY115" s="13" t="s">
        <v>152</v>
      </c>
      <c r="BE115" s="155">
        <f t="shared" si="4"/>
        <v>0</v>
      </c>
      <c r="BF115" s="155">
        <f t="shared" si="5"/>
        <v>0</v>
      </c>
      <c r="BG115" s="155">
        <f t="shared" si="6"/>
        <v>0</v>
      </c>
      <c r="BH115" s="155">
        <f t="shared" si="7"/>
        <v>0</v>
      </c>
      <c r="BI115" s="155">
        <f t="shared" si="8"/>
        <v>0</v>
      </c>
      <c r="BJ115" s="13" t="s">
        <v>74</v>
      </c>
      <c r="BK115" s="155">
        <f t="shared" si="9"/>
        <v>0</v>
      </c>
      <c r="BL115" s="13" t="s">
        <v>158</v>
      </c>
      <c r="BM115" s="13" t="s">
        <v>217</v>
      </c>
    </row>
    <row r="116" spans="2:65" s="1" customFormat="1" ht="16.5" customHeight="1" x14ac:dyDescent="0.2">
      <c r="B116" s="143"/>
      <c r="C116" s="144" t="s">
        <v>187</v>
      </c>
      <c r="D116" s="144" t="s">
        <v>154</v>
      </c>
      <c r="E116" s="145" t="s">
        <v>390</v>
      </c>
      <c r="F116" s="146" t="s">
        <v>391</v>
      </c>
      <c r="G116" s="147" t="s">
        <v>256</v>
      </c>
      <c r="H116" s="148">
        <v>85</v>
      </c>
      <c r="I116" s="149"/>
      <c r="J116" s="150">
        <f t="shared" si="0"/>
        <v>0</v>
      </c>
      <c r="K116" s="146" t="s">
        <v>1</v>
      </c>
      <c r="L116" s="27"/>
      <c r="M116" s="151" t="s">
        <v>1</v>
      </c>
      <c r="N116" s="152" t="s">
        <v>38</v>
      </c>
      <c r="O116" s="46"/>
      <c r="P116" s="153">
        <f t="shared" si="1"/>
        <v>0</v>
      </c>
      <c r="Q116" s="153">
        <v>0</v>
      </c>
      <c r="R116" s="153">
        <f t="shared" si="2"/>
        <v>0</v>
      </c>
      <c r="S116" s="153">
        <v>0</v>
      </c>
      <c r="T116" s="154">
        <f t="shared" si="3"/>
        <v>0</v>
      </c>
      <c r="AR116" s="13" t="s">
        <v>158</v>
      </c>
      <c r="AT116" s="13" t="s">
        <v>154</v>
      </c>
      <c r="AU116" s="13" t="s">
        <v>76</v>
      </c>
      <c r="AY116" s="13" t="s">
        <v>152</v>
      </c>
      <c r="BE116" s="155">
        <f t="shared" si="4"/>
        <v>0</v>
      </c>
      <c r="BF116" s="155">
        <f t="shared" si="5"/>
        <v>0</v>
      </c>
      <c r="BG116" s="155">
        <f t="shared" si="6"/>
        <v>0</v>
      </c>
      <c r="BH116" s="155">
        <f t="shared" si="7"/>
        <v>0</v>
      </c>
      <c r="BI116" s="155">
        <f t="shared" si="8"/>
        <v>0</v>
      </c>
      <c r="BJ116" s="13" t="s">
        <v>74</v>
      </c>
      <c r="BK116" s="155">
        <f t="shared" si="9"/>
        <v>0</v>
      </c>
      <c r="BL116" s="13" t="s">
        <v>158</v>
      </c>
      <c r="BM116" s="13" t="s">
        <v>221</v>
      </c>
    </row>
    <row r="117" spans="2:65" s="1" customFormat="1" ht="16.5" customHeight="1" x14ac:dyDescent="0.2">
      <c r="B117" s="143"/>
      <c r="C117" s="144" t="s">
        <v>222</v>
      </c>
      <c r="D117" s="144" t="s">
        <v>154</v>
      </c>
      <c r="E117" s="145" t="s">
        <v>488</v>
      </c>
      <c r="F117" s="146" t="s">
        <v>489</v>
      </c>
      <c r="G117" s="147" t="s">
        <v>256</v>
      </c>
      <c r="H117" s="148">
        <v>3.7</v>
      </c>
      <c r="I117" s="149"/>
      <c r="J117" s="150">
        <f t="shared" si="0"/>
        <v>0</v>
      </c>
      <c r="K117" s="146" t="s">
        <v>1</v>
      </c>
      <c r="L117" s="27"/>
      <c r="M117" s="151" t="s">
        <v>1</v>
      </c>
      <c r="N117" s="152" t="s">
        <v>38</v>
      </c>
      <c r="O117" s="46"/>
      <c r="P117" s="153">
        <f t="shared" si="1"/>
        <v>0</v>
      </c>
      <c r="Q117" s="153">
        <v>0</v>
      </c>
      <c r="R117" s="153">
        <f t="shared" si="2"/>
        <v>0</v>
      </c>
      <c r="S117" s="153">
        <v>0</v>
      </c>
      <c r="T117" s="154">
        <f t="shared" si="3"/>
        <v>0</v>
      </c>
      <c r="AR117" s="13" t="s">
        <v>158</v>
      </c>
      <c r="AT117" s="13" t="s">
        <v>154</v>
      </c>
      <c r="AU117" s="13" t="s">
        <v>76</v>
      </c>
      <c r="AY117" s="13" t="s">
        <v>152</v>
      </c>
      <c r="BE117" s="155">
        <f t="shared" si="4"/>
        <v>0</v>
      </c>
      <c r="BF117" s="155">
        <f t="shared" si="5"/>
        <v>0</v>
      </c>
      <c r="BG117" s="155">
        <f t="shared" si="6"/>
        <v>0</v>
      </c>
      <c r="BH117" s="155">
        <f t="shared" si="7"/>
        <v>0</v>
      </c>
      <c r="BI117" s="155">
        <f t="shared" si="8"/>
        <v>0</v>
      </c>
      <c r="BJ117" s="13" t="s">
        <v>74</v>
      </c>
      <c r="BK117" s="155">
        <f t="shared" si="9"/>
        <v>0</v>
      </c>
      <c r="BL117" s="13" t="s">
        <v>158</v>
      </c>
      <c r="BM117" s="13" t="s">
        <v>225</v>
      </c>
    </row>
    <row r="118" spans="2:65" s="1" customFormat="1" ht="16.5" customHeight="1" x14ac:dyDescent="0.2">
      <c r="B118" s="143"/>
      <c r="C118" s="144" t="s">
        <v>190</v>
      </c>
      <c r="D118" s="144" t="s">
        <v>154</v>
      </c>
      <c r="E118" s="145" t="s">
        <v>490</v>
      </c>
      <c r="F118" s="146" t="s">
        <v>491</v>
      </c>
      <c r="G118" s="147" t="s">
        <v>165</v>
      </c>
      <c r="H118" s="148">
        <v>0.28000000000000003</v>
      </c>
      <c r="I118" s="149"/>
      <c r="J118" s="150">
        <f t="shared" si="0"/>
        <v>0</v>
      </c>
      <c r="K118" s="146" t="s">
        <v>1</v>
      </c>
      <c r="L118" s="27"/>
      <c r="M118" s="151" t="s">
        <v>1</v>
      </c>
      <c r="N118" s="152" t="s">
        <v>38</v>
      </c>
      <c r="O118" s="46"/>
      <c r="P118" s="153">
        <f t="shared" si="1"/>
        <v>0</v>
      </c>
      <c r="Q118" s="153">
        <v>0</v>
      </c>
      <c r="R118" s="153">
        <f t="shared" si="2"/>
        <v>0</v>
      </c>
      <c r="S118" s="153">
        <v>0</v>
      </c>
      <c r="T118" s="154">
        <f t="shared" si="3"/>
        <v>0</v>
      </c>
      <c r="AR118" s="13" t="s">
        <v>158</v>
      </c>
      <c r="AT118" s="13" t="s">
        <v>154</v>
      </c>
      <c r="AU118" s="13" t="s">
        <v>76</v>
      </c>
      <c r="AY118" s="13" t="s">
        <v>152</v>
      </c>
      <c r="BE118" s="155">
        <f t="shared" si="4"/>
        <v>0</v>
      </c>
      <c r="BF118" s="155">
        <f t="shared" si="5"/>
        <v>0</v>
      </c>
      <c r="BG118" s="155">
        <f t="shared" si="6"/>
        <v>0</v>
      </c>
      <c r="BH118" s="155">
        <f t="shared" si="7"/>
        <v>0</v>
      </c>
      <c r="BI118" s="155">
        <f t="shared" si="8"/>
        <v>0</v>
      </c>
      <c r="BJ118" s="13" t="s">
        <v>74</v>
      </c>
      <c r="BK118" s="155">
        <f t="shared" si="9"/>
        <v>0</v>
      </c>
      <c r="BL118" s="13" t="s">
        <v>158</v>
      </c>
      <c r="BM118" s="13" t="s">
        <v>228</v>
      </c>
    </row>
    <row r="119" spans="2:65" s="1" customFormat="1" ht="16.5" customHeight="1" x14ac:dyDescent="0.2">
      <c r="B119" s="143"/>
      <c r="C119" s="144" t="s">
        <v>7</v>
      </c>
      <c r="D119" s="144" t="s">
        <v>154</v>
      </c>
      <c r="E119" s="145" t="s">
        <v>492</v>
      </c>
      <c r="F119" s="146" t="s">
        <v>493</v>
      </c>
      <c r="G119" s="147" t="s">
        <v>256</v>
      </c>
      <c r="H119" s="148">
        <v>3.69</v>
      </c>
      <c r="I119" s="149"/>
      <c r="J119" s="150">
        <f t="shared" si="0"/>
        <v>0</v>
      </c>
      <c r="K119" s="146" t="s">
        <v>1</v>
      </c>
      <c r="L119" s="27"/>
      <c r="M119" s="151" t="s">
        <v>1</v>
      </c>
      <c r="N119" s="152" t="s">
        <v>38</v>
      </c>
      <c r="O119" s="46"/>
      <c r="P119" s="153">
        <f t="shared" si="1"/>
        <v>0</v>
      </c>
      <c r="Q119" s="153">
        <v>0</v>
      </c>
      <c r="R119" s="153">
        <f t="shared" si="2"/>
        <v>0</v>
      </c>
      <c r="S119" s="153">
        <v>0</v>
      </c>
      <c r="T119" s="154">
        <f t="shared" si="3"/>
        <v>0</v>
      </c>
      <c r="AR119" s="13" t="s">
        <v>158</v>
      </c>
      <c r="AT119" s="13" t="s">
        <v>154</v>
      </c>
      <c r="AU119" s="13" t="s">
        <v>76</v>
      </c>
      <c r="AY119" s="13" t="s">
        <v>152</v>
      </c>
      <c r="BE119" s="155">
        <f t="shared" si="4"/>
        <v>0</v>
      </c>
      <c r="BF119" s="155">
        <f t="shared" si="5"/>
        <v>0</v>
      </c>
      <c r="BG119" s="155">
        <f t="shared" si="6"/>
        <v>0</v>
      </c>
      <c r="BH119" s="155">
        <f t="shared" si="7"/>
        <v>0</v>
      </c>
      <c r="BI119" s="155">
        <f t="shared" si="8"/>
        <v>0</v>
      </c>
      <c r="BJ119" s="13" t="s">
        <v>74</v>
      </c>
      <c r="BK119" s="155">
        <f t="shared" si="9"/>
        <v>0</v>
      </c>
      <c r="BL119" s="13" t="s">
        <v>158</v>
      </c>
      <c r="BM119" s="13" t="s">
        <v>231</v>
      </c>
    </row>
    <row r="120" spans="2:65" s="1" customFormat="1" ht="16.5" customHeight="1" x14ac:dyDescent="0.2">
      <c r="B120" s="143"/>
      <c r="C120" s="156" t="s">
        <v>194</v>
      </c>
      <c r="D120" s="156" t="s">
        <v>213</v>
      </c>
      <c r="E120" s="157" t="s">
        <v>494</v>
      </c>
      <c r="F120" s="158" t="s">
        <v>495</v>
      </c>
      <c r="G120" s="159" t="s">
        <v>250</v>
      </c>
      <c r="H120" s="160">
        <v>3</v>
      </c>
      <c r="I120" s="161"/>
      <c r="J120" s="162">
        <f t="shared" si="0"/>
        <v>0</v>
      </c>
      <c r="K120" s="158" t="s">
        <v>1</v>
      </c>
      <c r="L120" s="163"/>
      <c r="M120" s="164" t="s">
        <v>1</v>
      </c>
      <c r="N120" s="165" t="s">
        <v>38</v>
      </c>
      <c r="O120" s="46"/>
      <c r="P120" s="153">
        <f t="shared" si="1"/>
        <v>0</v>
      </c>
      <c r="Q120" s="153">
        <v>0</v>
      </c>
      <c r="R120" s="153">
        <f t="shared" si="2"/>
        <v>0</v>
      </c>
      <c r="S120" s="153">
        <v>0</v>
      </c>
      <c r="T120" s="154">
        <f t="shared" si="3"/>
        <v>0</v>
      </c>
      <c r="AR120" s="13" t="s">
        <v>169</v>
      </c>
      <c r="AT120" s="13" t="s">
        <v>213</v>
      </c>
      <c r="AU120" s="13" t="s">
        <v>76</v>
      </c>
      <c r="AY120" s="13" t="s">
        <v>152</v>
      </c>
      <c r="BE120" s="155">
        <f t="shared" si="4"/>
        <v>0</v>
      </c>
      <c r="BF120" s="155">
        <f t="shared" si="5"/>
        <v>0</v>
      </c>
      <c r="BG120" s="155">
        <f t="shared" si="6"/>
        <v>0</v>
      </c>
      <c r="BH120" s="155">
        <f t="shared" si="7"/>
        <v>0</v>
      </c>
      <c r="BI120" s="155">
        <f t="shared" si="8"/>
        <v>0</v>
      </c>
      <c r="BJ120" s="13" t="s">
        <v>74</v>
      </c>
      <c r="BK120" s="155">
        <f t="shared" si="9"/>
        <v>0</v>
      </c>
      <c r="BL120" s="13" t="s">
        <v>158</v>
      </c>
      <c r="BM120" s="13" t="s">
        <v>234</v>
      </c>
    </row>
    <row r="121" spans="2:65" s="1" customFormat="1" ht="16.5" customHeight="1" x14ac:dyDescent="0.2">
      <c r="B121" s="143"/>
      <c r="C121" s="156" t="s">
        <v>236</v>
      </c>
      <c r="D121" s="156" t="s">
        <v>213</v>
      </c>
      <c r="E121" s="157" t="s">
        <v>496</v>
      </c>
      <c r="F121" s="158" t="s">
        <v>497</v>
      </c>
      <c r="G121" s="159" t="s">
        <v>250</v>
      </c>
      <c r="H121" s="160">
        <v>6</v>
      </c>
      <c r="I121" s="161"/>
      <c r="J121" s="162">
        <f t="shared" si="0"/>
        <v>0</v>
      </c>
      <c r="K121" s="158" t="s">
        <v>1</v>
      </c>
      <c r="L121" s="163"/>
      <c r="M121" s="164" t="s">
        <v>1</v>
      </c>
      <c r="N121" s="165" t="s">
        <v>38</v>
      </c>
      <c r="O121" s="46"/>
      <c r="P121" s="153">
        <f t="shared" si="1"/>
        <v>0</v>
      </c>
      <c r="Q121" s="153">
        <v>0</v>
      </c>
      <c r="R121" s="153">
        <f t="shared" si="2"/>
        <v>0</v>
      </c>
      <c r="S121" s="153">
        <v>0</v>
      </c>
      <c r="T121" s="154">
        <f t="shared" si="3"/>
        <v>0</v>
      </c>
      <c r="AR121" s="13" t="s">
        <v>169</v>
      </c>
      <c r="AT121" s="13" t="s">
        <v>213</v>
      </c>
      <c r="AU121" s="13" t="s">
        <v>76</v>
      </c>
      <c r="AY121" s="13" t="s">
        <v>152</v>
      </c>
      <c r="BE121" s="155">
        <f t="shared" si="4"/>
        <v>0</v>
      </c>
      <c r="BF121" s="155">
        <f t="shared" si="5"/>
        <v>0</v>
      </c>
      <c r="BG121" s="155">
        <f t="shared" si="6"/>
        <v>0</v>
      </c>
      <c r="BH121" s="155">
        <f t="shared" si="7"/>
        <v>0</v>
      </c>
      <c r="BI121" s="155">
        <f t="shared" si="8"/>
        <v>0</v>
      </c>
      <c r="BJ121" s="13" t="s">
        <v>74</v>
      </c>
      <c r="BK121" s="155">
        <f t="shared" si="9"/>
        <v>0</v>
      </c>
      <c r="BL121" s="13" t="s">
        <v>158</v>
      </c>
      <c r="BM121" s="13" t="s">
        <v>239</v>
      </c>
    </row>
    <row r="122" spans="2:65" s="1" customFormat="1" ht="16.5" customHeight="1" x14ac:dyDescent="0.2">
      <c r="B122" s="143"/>
      <c r="C122" s="144" t="s">
        <v>197</v>
      </c>
      <c r="D122" s="144" t="s">
        <v>154</v>
      </c>
      <c r="E122" s="145" t="s">
        <v>498</v>
      </c>
      <c r="F122" s="146" t="s">
        <v>499</v>
      </c>
      <c r="G122" s="147" t="s">
        <v>256</v>
      </c>
      <c r="H122" s="148">
        <v>14.76</v>
      </c>
      <c r="I122" s="149"/>
      <c r="J122" s="150">
        <f t="shared" si="0"/>
        <v>0</v>
      </c>
      <c r="K122" s="146" t="s">
        <v>1</v>
      </c>
      <c r="L122" s="27"/>
      <c r="M122" s="151" t="s">
        <v>1</v>
      </c>
      <c r="N122" s="152" t="s">
        <v>38</v>
      </c>
      <c r="O122" s="46"/>
      <c r="P122" s="153">
        <f t="shared" si="1"/>
        <v>0</v>
      </c>
      <c r="Q122" s="153">
        <v>0</v>
      </c>
      <c r="R122" s="153">
        <f t="shared" si="2"/>
        <v>0</v>
      </c>
      <c r="S122" s="153">
        <v>0</v>
      </c>
      <c r="T122" s="154">
        <f t="shared" si="3"/>
        <v>0</v>
      </c>
      <c r="AR122" s="13" t="s">
        <v>158</v>
      </c>
      <c r="AT122" s="13" t="s">
        <v>154</v>
      </c>
      <c r="AU122" s="13" t="s">
        <v>76</v>
      </c>
      <c r="AY122" s="13" t="s">
        <v>152</v>
      </c>
      <c r="BE122" s="155">
        <f t="shared" si="4"/>
        <v>0</v>
      </c>
      <c r="BF122" s="155">
        <f t="shared" si="5"/>
        <v>0</v>
      </c>
      <c r="BG122" s="155">
        <f t="shared" si="6"/>
        <v>0</v>
      </c>
      <c r="BH122" s="155">
        <f t="shared" si="7"/>
        <v>0</v>
      </c>
      <c r="BI122" s="155">
        <f t="shared" si="8"/>
        <v>0</v>
      </c>
      <c r="BJ122" s="13" t="s">
        <v>74</v>
      </c>
      <c r="BK122" s="155">
        <f t="shared" si="9"/>
        <v>0</v>
      </c>
      <c r="BL122" s="13" t="s">
        <v>158</v>
      </c>
      <c r="BM122" s="13" t="s">
        <v>242</v>
      </c>
    </row>
    <row r="123" spans="2:65" s="1" customFormat="1" ht="16.5" customHeight="1" x14ac:dyDescent="0.2">
      <c r="B123" s="143"/>
      <c r="C123" s="144" t="s">
        <v>243</v>
      </c>
      <c r="D123" s="144" t="s">
        <v>154</v>
      </c>
      <c r="E123" s="145" t="s">
        <v>392</v>
      </c>
      <c r="F123" s="146" t="s">
        <v>393</v>
      </c>
      <c r="G123" s="147" t="s">
        <v>201</v>
      </c>
      <c r="H123" s="148">
        <v>0.80500000000000005</v>
      </c>
      <c r="I123" s="149"/>
      <c r="J123" s="150">
        <f t="shared" si="0"/>
        <v>0</v>
      </c>
      <c r="K123" s="146" t="s">
        <v>1</v>
      </c>
      <c r="L123" s="27"/>
      <c r="M123" s="151" t="s">
        <v>1</v>
      </c>
      <c r="N123" s="152" t="s">
        <v>38</v>
      </c>
      <c r="O123" s="46"/>
      <c r="P123" s="153">
        <f t="shared" si="1"/>
        <v>0</v>
      </c>
      <c r="Q123" s="153">
        <v>0</v>
      </c>
      <c r="R123" s="153">
        <f t="shared" si="2"/>
        <v>0</v>
      </c>
      <c r="S123" s="153">
        <v>0</v>
      </c>
      <c r="T123" s="154">
        <f t="shared" si="3"/>
        <v>0</v>
      </c>
      <c r="AR123" s="13" t="s">
        <v>158</v>
      </c>
      <c r="AT123" s="13" t="s">
        <v>154</v>
      </c>
      <c r="AU123" s="13" t="s">
        <v>76</v>
      </c>
      <c r="AY123" s="13" t="s">
        <v>152</v>
      </c>
      <c r="BE123" s="155">
        <f t="shared" si="4"/>
        <v>0</v>
      </c>
      <c r="BF123" s="155">
        <f t="shared" si="5"/>
        <v>0</v>
      </c>
      <c r="BG123" s="155">
        <f t="shared" si="6"/>
        <v>0</v>
      </c>
      <c r="BH123" s="155">
        <f t="shared" si="7"/>
        <v>0</v>
      </c>
      <c r="BI123" s="155">
        <f t="shared" si="8"/>
        <v>0</v>
      </c>
      <c r="BJ123" s="13" t="s">
        <v>74</v>
      </c>
      <c r="BK123" s="155">
        <f t="shared" si="9"/>
        <v>0</v>
      </c>
      <c r="BL123" s="13" t="s">
        <v>158</v>
      </c>
      <c r="BM123" s="13" t="s">
        <v>246</v>
      </c>
    </row>
    <row r="124" spans="2:65" s="1" customFormat="1" ht="16.5" customHeight="1" x14ac:dyDescent="0.2">
      <c r="B124" s="143"/>
      <c r="C124" s="144" t="s">
        <v>202</v>
      </c>
      <c r="D124" s="144" t="s">
        <v>154</v>
      </c>
      <c r="E124" s="145" t="s">
        <v>394</v>
      </c>
      <c r="F124" s="146" t="s">
        <v>395</v>
      </c>
      <c r="G124" s="147" t="s">
        <v>201</v>
      </c>
      <c r="H124" s="148">
        <v>6.21</v>
      </c>
      <c r="I124" s="149"/>
      <c r="J124" s="150">
        <f t="shared" si="0"/>
        <v>0</v>
      </c>
      <c r="K124" s="146" t="s">
        <v>1</v>
      </c>
      <c r="L124" s="27"/>
      <c r="M124" s="151" t="s">
        <v>1</v>
      </c>
      <c r="N124" s="152" t="s">
        <v>38</v>
      </c>
      <c r="O124" s="46"/>
      <c r="P124" s="153">
        <f t="shared" si="1"/>
        <v>0</v>
      </c>
      <c r="Q124" s="153">
        <v>0</v>
      </c>
      <c r="R124" s="153">
        <f t="shared" si="2"/>
        <v>0</v>
      </c>
      <c r="S124" s="153">
        <v>0</v>
      </c>
      <c r="T124" s="154">
        <f t="shared" si="3"/>
        <v>0</v>
      </c>
      <c r="AR124" s="13" t="s">
        <v>158</v>
      </c>
      <c r="AT124" s="13" t="s">
        <v>154</v>
      </c>
      <c r="AU124" s="13" t="s">
        <v>76</v>
      </c>
      <c r="AY124" s="13" t="s">
        <v>152</v>
      </c>
      <c r="BE124" s="155">
        <f t="shared" si="4"/>
        <v>0</v>
      </c>
      <c r="BF124" s="155">
        <f t="shared" si="5"/>
        <v>0</v>
      </c>
      <c r="BG124" s="155">
        <f t="shared" si="6"/>
        <v>0</v>
      </c>
      <c r="BH124" s="155">
        <f t="shared" si="7"/>
        <v>0</v>
      </c>
      <c r="BI124" s="155">
        <f t="shared" si="8"/>
        <v>0</v>
      </c>
      <c r="BJ124" s="13" t="s">
        <v>74</v>
      </c>
      <c r="BK124" s="155">
        <f t="shared" si="9"/>
        <v>0</v>
      </c>
      <c r="BL124" s="13" t="s">
        <v>158</v>
      </c>
      <c r="BM124" s="13" t="s">
        <v>251</v>
      </c>
    </row>
    <row r="125" spans="2:65" s="1" customFormat="1" ht="16.5" customHeight="1" x14ac:dyDescent="0.2">
      <c r="B125" s="143"/>
      <c r="C125" s="144" t="s">
        <v>253</v>
      </c>
      <c r="D125" s="144" t="s">
        <v>154</v>
      </c>
      <c r="E125" s="145" t="s">
        <v>396</v>
      </c>
      <c r="F125" s="146" t="s">
        <v>397</v>
      </c>
      <c r="G125" s="147" t="s">
        <v>201</v>
      </c>
      <c r="H125" s="148">
        <v>1.4</v>
      </c>
      <c r="I125" s="149"/>
      <c r="J125" s="150">
        <f t="shared" si="0"/>
        <v>0</v>
      </c>
      <c r="K125" s="146" t="s">
        <v>1</v>
      </c>
      <c r="L125" s="27"/>
      <c r="M125" s="151" t="s">
        <v>1</v>
      </c>
      <c r="N125" s="152" t="s">
        <v>38</v>
      </c>
      <c r="O125" s="46"/>
      <c r="P125" s="153">
        <f t="shared" si="1"/>
        <v>0</v>
      </c>
      <c r="Q125" s="153">
        <v>0</v>
      </c>
      <c r="R125" s="153">
        <f t="shared" si="2"/>
        <v>0</v>
      </c>
      <c r="S125" s="153">
        <v>0</v>
      </c>
      <c r="T125" s="154">
        <f t="shared" si="3"/>
        <v>0</v>
      </c>
      <c r="AR125" s="13" t="s">
        <v>158</v>
      </c>
      <c r="AT125" s="13" t="s">
        <v>154</v>
      </c>
      <c r="AU125" s="13" t="s">
        <v>76</v>
      </c>
      <c r="AY125" s="13" t="s">
        <v>152</v>
      </c>
      <c r="BE125" s="155">
        <f t="shared" si="4"/>
        <v>0</v>
      </c>
      <c r="BF125" s="155">
        <f t="shared" si="5"/>
        <v>0</v>
      </c>
      <c r="BG125" s="155">
        <f t="shared" si="6"/>
        <v>0</v>
      </c>
      <c r="BH125" s="155">
        <f t="shared" si="7"/>
        <v>0</v>
      </c>
      <c r="BI125" s="155">
        <f t="shared" si="8"/>
        <v>0</v>
      </c>
      <c r="BJ125" s="13" t="s">
        <v>74</v>
      </c>
      <c r="BK125" s="155">
        <f t="shared" si="9"/>
        <v>0</v>
      </c>
      <c r="BL125" s="13" t="s">
        <v>158</v>
      </c>
      <c r="BM125" s="13" t="s">
        <v>257</v>
      </c>
    </row>
    <row r="126" spans="2:65" s="11" customFormat="1" ht="22.8" customHeight="1" x14ac:dyDescent="0.25">
      <c r="B126" s="130"/>
      <c r="D126" s="131" t="s">
        <v>66</v>
      </c>
      <c r="E126" s="141" t="s">
        <v>184</v>
      </c>
      <c r="F126" s="141" t="s">
        <v>252</v>
      </c>
      <c r="I126" s="133"/>
      <c r="J126" s="142">
        <f>BK126</f>
        <v>0</v>
      </c>
      <c r="L126" s="130"/>
      <c r="M126" s="135"/>
      <c r="N126" s="136"/>
      <c r="O126" s="136"/>
      <c r="P126" s="137">
        <f>SUM(P127:P128)</f>
        <v>0</v>
      </c>
      <c r="Q126" s="136"/>
      <c r="R126" s="137">
        <f>SUM(R127:R128)</f>
        <v>0.58007387999999993</v>
      </c>
      <c r="S126" s="136"/>
      <c r="T126" s="138">
        <f>SUM(T127:T128)</f>
        <v>0</v>
      </c>
      <c r="AR126" s="131" t="s">
        <v>74</v>
      </c>
      <c r="AT126" s="139" t="s">
        <v>66</v>
      </c>
      <c r="AU126" s="139" t="s">
        <v>74</v>
      </c>
      <c r="AY126" s="131" t="s">
        <v>152</v>
      </c>
      <c r="BK126" s="140">
        <f>SUM(BK127:BK128)</f>
        <v>0</v>
      </c>
    </row>
    <row r="127" spans="2:65" s="1" customFormat="1" ht="16.5" customHeight="1" x14ac:dyDescent="0.2">
      <c r="B127" s="143"/>
      <c r="C127" s="144" t="s">
        <v>205</v>
      </c>
      <c r="D127" s="144" t="s">
        <v>154</v>
      </c>
      <c r="E127" s="145" t="s">
        <v>500</v>
      </c>
      <c r="F127" s="146" t="s">
        <v>501</v>
      </c>
      <c r="G127" s="147" t="s">
        <v>157</v>
      </c>
      <c r="H127" s="148">
        <v>18.943999999999999</v>
      </c>
      <c r="I127" s="149"/>
      <c r="J127" s="150">
        <f>ROUND(I127*H127,2)</f>
        <v>0</v>
      </c>
      <c r="K127" s="146" t="s">
        <v>1</v>
      </c>
      <c r="L127" s="27"/>
      <c r="M127" s="151" t="s">
        <v>1</v>
      </c>
      <c r="N127" s="152" t="s">
        <v>38</v>
      </c>
      <c r="O127" s="46"/>
      <c r="P127" s="153">
        <f>O127*H127</f>
        <v>0</v>
      </c>
      <c r="Q127" s="153">
        <v>2.7500000000000002E-4</v>
      </c>
      <c r="R127" s="153">
        <f>Q127*H127</f>
        <v>5.2096E-3</v>
      </c>
      <c r="S127" s="153">
        <v>0</v>
      </c>
      <c r="T127" s="154">
        <f>S127*H127</f>
        <v>0</v>
      </c>
      <c r="AR127" s="13" t="s">
        <v>158</v>
      </c>
      <c r="AT127" s="13" t="s">
        <v>154</v>
      </c>
      <c r="AU127" s="13" t="s">
        <v>76</v>
      </c>
      <c r="AY127" s="13" t="s">
        <v>152</v>
      </c>
      <c r="BE127" s="155">
        <f>IF(N127="základní",J127,0)</f>
        <v>0</v>
      </c>
      <c r="BF127" s="155">
        <f>IF(N127="snížená",J127,0)</f>
        <v>0</v>
      </c>
      <c r="BG127" s="155">
        <f>IF(N127="zákl. přenesená",J127,0)</f>
        <v>0</v>
      </c>
      <c r="BH127" s="155">
        <f>IF(N127="sníž. přenesená",J127,0)</f>
        <v>0</v>
      </c>
      <c r="BI127" s="155">
        <f>IF(N127="nulová",J127,0)</f>
        <v>0</v>
      </c>
      <c r="BJ127" s="13" t="s">
        <v>74</v>
      </c>
      <c r="BK127" s="155">
        <f>ROUND(I127*H127,2)</f>
        <v>0</v>
      </c>
      <c r="BL127" s="13" t="s">
        <v>158</v>
      </c>
      <c r="BM127" s="13" t="s">
        <v>260</v>
      </c>
    </row>
    <row r="128" spans="2:65" s="1" customFormat="1" ht="16.5" customHeight="1" x14ac:dyDescent="0.2">
      <c r="B128" s="143"/>
      <c r="C128" s="144" t="s">
        <v>261</v>
      </c>
      <c r="D128" s="144" t="s">
        <v>154</v>
      </c>
      <c r="E128" s="145" t="s">
        <v>502</v>
      </c>
      <c r="F128" s="146" t="s">
        <v>503</v>
      </c>
      <c r="G128" s="147" t="s">
        <v>165</v>
      </c>
      <c r="H128" s="148">
        <v>0.28399999999999997</v>
      </c>
      <c r="I128" s="149"/>
      <c r="J128" s="150">
        <f>ROUND(I128*H128,2)</f>
        <v>0</v>
      </c>
      <c r="K128" s="146" t="s">
        <v>1</v>
      </c>
      <c r="L128" s="27"/>
      <c r="M128" s="151" t="s">
        <v>1</v>
      </c>
      <c r="N128" s="152" t="s">
        <v>38</v>
      </c>
      <c r="O128" s="46"/>
      <c r="P128" s="153">
        <f>O128*H128</f>
        <v>0</v>
      </c>
      <c r="Q128" s="153">
        <v>2.0241699999999998</v>
      </c>
      <c r="R128" s="153">
        <f>Q128*H128</f>
        <v>0.57486427999999989</v>
      </c>
      <c r="S128" s="153">
        <v>0</v>
      </c>
      <c r="T128" s="154">
        <f>S128*H128</f>
        <v>0</v>
      </c>
      <c r="AR128" s="13" t="s">
        <v>158</v>
      </c>
      <c r="AT128" s="13" t="s">
        <v>154</v>
      </c>
      <c r="AU128" s="13" t="s">
        <v>76</v>
      </c>
      <c r="AY128" s="13" t="s">
        <v>152</v>
      </c>
      <c r="BE128" s="155">
        <f>IF(N128="základní",J128,0)</f>
        <v>0</v>
      </c>
      <c r="BF128" s="155">
        <f>IF(N128="snížená",J128,0)</f>
        <v>0</v>
      </c>
      <c r="BG128" s="155">
        <f>IF(N128="zákl. přenesená",J128,0)</f>
        <v>0</v>
      </c>
      <c r="BH128" s="155">
        <f>IF(N128="sníž. přenesená",J128,0)</f>
        <v>0</v>
      </c>
      <c r="BI128" s="155">
        <f>IF(N128="nulová",J128,0)</f>
        <v>0</v>
      </c>
      <c r="BJ128" s="13" t="s">
        <v>74</v>
      </c>
      <c r="BK128" s="155">
        <f>ROUND(I128*H128,2)</f>
        <v>0</v>
      </c>
      <c r="BL128" s="13" t="s">
        <v>158</v>
      </c>
      <c r="BM128" s="13" t="s">
        <v>264</v>
      </c>
    </row>
    <row r="129" spans="2:65" s="11" customFormat="1" ht="22.8" customHeight="1" x14ac:dyDescent="0.25">
      <c r="B129" s="130"/>
      <c r="D129" s="131" t="s">
        <v>66</v>
      </c>
      <c r="E129" s="141" t="s">
        <v>275</v>
      </c>
      <c r="F129" s="141" t="s">
        <v>276</v>
      </c>
      <c r="I129" s="133"/>
      <c r="J129" s="142">
        <f>BK129</f>
        <v>0</v>
      </c>
      <c r="L129" s="130"/>
      <c r="M129" s="135"/>
      <c r="N129" s="136"/>
      <c r="O129" s="136"/>
      <c r="P129" s="137">
        <f>SUM(P130:P135)</f>
        <v>0</v>
      </c>
      <c r="Q129" s="136"/>
      <c r="R129" s="137">
        <f>SUM(R130:R135)</f>
        <v>0</v>
      </c>
      <c r="S129" s="136"/>
      <c r="T129" s="138">
        <f>SUM(T130:T135)</f>
        <v>0</v>
      </c>
      <c r="AR129" s="131" t="s">
        <v>74</v>
      </c>
      <c r="AT129" s="139" t="s">
        <v>66</v>
      </c>
      <c r="AU129" s="139" t="s">
        <v>74</v>
      </c>
      <c r="AY129" s="131" t="s">
        <v>152</v>
      </c>
      <c r="BK129" s="140">
        <f>SUM(BK130:BK135)</f>
        <v>0</v>
      </c>
    </row>
    <row r="130" spans="2:65" s="1" customFormat="1" ht="16.5" customHeight="1" x14ac:dyDescent="0.2">
      <c r="B130" s="143"/>
      <c r="C130" s="144" t="s">
        <v>208</v>
      </c>
      <c r="D130" s="144" t="s">
        <v>154</v>
      </c>
      <c r="E130" s="145" t="s">
        <v>504</v>
      </c>
      <c r="F130" s="146" t="s">
        <v>505</v>
      </c>
      <c r="G130" s="147" t="s">
        <v>201</v>
      </c>
      <c r="H130" s="148">
        <v>1.488</v>
      </c>
      <c r="I130" s="149"/>
      <c r="J130" s="150">
        <f t="shared" ref="J130:J135" si="10">ROUND(I130*H130,2)</f>
        <v>0</v>
      </c>
      <c r="K130" s="146" t="s">
        <v>1</v>
      </c>
      <c r="L130" s="27"/>
      <c r="M130" s="151" t="s">
        <v>1</v>
      </c>
      <c r="N130" s="152" t="s">
        <v>38</v>
      </c>
      <c r="O130" s="46"/>
      <c r="P130" s="153">
        <f t="shared" ref="P130:P135" si="11">O130*H130</f>
        <v>0</v>
      </c>
      <c r="Q130" s="153">
        <v>0</v>
      </c>
      <c r="R130" s="153">
        <f t="shared" ref="R130:R135" si="12">Q130*H130</f>
        <v>0</v>
      </c>
      <c r="S130" s="153">
        <v>0</v>
      </c>
      <c r="T130" s="154">
        <f t="shared" ref="T130:T135" si="13">S130*H130</f>
        <v>0</v>
      </c>
      <c r="AR130" s="13" t="s">
        <v>158</v>
      </c>
      <c r="AT130" s="13" t="s">
        <v>154</v>
      </c>
      <c r="AU130" s="13" t="s">
        <v>76</v>
      </c>
      <c r="AY130" s="13" t="s">
        <v>152</v>
      </c>
      <c r="BE130" s="155">
        <f t="shared" ref="BE130:BE135" si="14">IF(N130="základní",J130,0)</f>
        <v>0</v>
      </c>
      <c r="BF130" s="155">
        <f t="shared" ref="BF130:BF135" si="15">IF(N130="snížená",J130,0)</f>
        <v>0</v>
      </c>
      <c r="BG130" s="155">
        <f t="shared" ref="BG130:BG135" si="16">IF(N130="zákl. přenesená",J130,0)</f>
        <v>0</v>
      </c>
      <c r="BH130" s="155">
        <f t="shared" ref="BH130:BH135" si="17">IF(N130="sníž. přenesená",J130,0)</f>
        <v>0</v>
      </c>
      <c r="BI130" s="155">
        <f t="shared" ref="BI130:BI135" si="18">IF(N130="nulová",J130,0)</f>
        <v>0</v>
      </c>
      <c r="BJ130" s="13" t="s">
        <v>74</v>
      </c>
      <c r="BK130" s="155">
        <f t="shared" ref="BK130:BK135" si="19">ROUND(I130*H130,2)</f>
        <v>0</v>
      </c>
      <c r="BL130" s="13" t="s">
        <v>158</v>
      </c>
      <c r="BM130" s="13" t="s">
        <v>267</v>
      </c>
    </row>
    <row r="131" spans="2:65" s="1" customFormat="1" ht="16.5" customHeight="1" x14ac:dyDescent="0.2">
      <c r="B131" s="143"/>
      <c r="C131" s="144" t="s">
        <v>268</v>
      </c>
      <c r="D131" s="144" t="s">
        <v>154</v>
      </c>
      <c r="E131" s="145" t="s">
        <v>292</v>
      </c>
      <c r="F131" s="146" t="s">
        <v>293</v>
      </c>
      <c r="G131" s="147" t="s">
        <v>201</v>
      </c>
      <c r="H131" s="148">
        <v>59.857999999999997</v>
      </c>
      <c r="I131" s="149"/>
      <c r="J131" s="150">
        <f t="shared" si="10"/>
        <v>0</v>
      </c>
      <c r="K131" s="146" t="s">
        <v>1</v>
      </c>
      <c r="L131" s="27"/>
      <c r="M131" s="151" t="s">
        <v>1</v>
      </c>
      <c r="N131" s="152" t="s">
        <v>38</v>
      </c>
      <c r="O131" s="46"/>
      <c r="P131" s="153">
        <f t="shared" si="11"/>
        <v>0</v>
      </c>
      <c r="Q131" s="153">
        <v>0</v>
      </c>
      <c r="R131" s="153">
        <f t="shared" si="12"/>
        <v>0</v>
      </c>
      <c r="S131" s="153">
        <v>0</v>
      </c>
      <c r="T131" s="154">
        <f t="shared" si="13"/>
        <v>0</v>
      </c>
      <c r="AR131" s="13" t="s">
        <v>158</v>
      </c>
      <c r="AT131" s="13" t="s">
        <v>154</v>
      </c>
      <c r="AU131" s="13" t="s">
        <v>76</v>
      </c>
      <c r="AY131" s="13" t="s">
        <v>152</v>
      </c>
      <c r="BE131" s="155">
        <f t="shared" si="14"/>
        <v>0</v>
      </c>
      <c r="BF131" s="155">
        <f t="shared" si="15"/>
        <v>0</v>
      </c>
      <c r="BG131" s="155">
        <f t="shared" si="16"/>
        <v>0</v>
      </c>
      <c r="BH131" s="155">
        <f t="shared" si="17"/>
        <v>0</v>
      </c>
      <c r="BI131" s="155">
        <f t="shared" si="18"/>
        <v>0</v>
      </c>
      <c r="BJ131" s="13" t="s">
        <v>74</v>
      </c>
      <c r="BK131" s="155">
        <f t="shared" si="19"/>
        <v>0</v>
      </c>
      <c r="BL131" s="13" t="s">
        <v>158</v>
      </c>
      <c r="BM131" s="13" t="s">
        <v>271</v>
      </c>
    </row>
    <row r="132" spans="2:65" s="1" customFormat="1" ht="16.5" customHeight="1" x14ac:dyDescent="0.2">
      <c r="B132" s="143"/>
      <c r="C132" s="144" t="s">
        <v>211</v>
      </c>
      <c r="D132" s="144" t="s">
        <v>154</v>
      </c>
      <c r="E132" s="145" t="s">
        <v>506</v>
      </c>
      <c r="F132" s="146" t="s">
        <v>507</v>
      </c>
      <c r="G132" s="147" t="s">
        <v>201</v>
      </c>
      <c r="H132" s="148">
        <v>1.488</v>
      </c>
      <c r="I132" s="149"/>
      <c r="J132" s="150">
        <f t="shared" si="10"/>
        <v>0</v>
      </c>
      <c r="K132" s="146" t="s">
        <v>1</v>
      </c>
      <c r="L132" s="27"/>
      <c r="M132" s="151" t="s">
        <v>1</v>
      </c>
      <c r="N132" s="152" t="s">
        <v>38</v>
      </c>
      <c r="O132" s="46"/>
      <c r="P132" s="153">
        <f t="shared" si="11"/>
        <v>0</v>
      </c>
      <c r="Q132" s="153">
        <v>0</v>
      </c>
      <c r="R132" s="153">
        <f t="shared" si="12"/>
        <v>0</v>
      </c>
      <c r="S132" s="153">
        <v>0</v>
      </c>
      <c r="T132" s="154">
        <f t="shared" si="13"/>
        <v>0</v>
      </c>
      <c r="AR132" s="13" t="s">
        <v>158</v>
      </c>
      <c r="AT132" s="13" t="s">
        <v>154</v>
      </c>
      <c r="AU132" s="13" t="s">
        <v>76</v>
      </c>
      <c r="AY132" s="13" t="s">
        <v>152</v>
      </c>
      <c r="BE132" s="155">
        <f t="shared" si="14"/>
        <v>0</v>
      </c>
      <c r="BF132" s="155">
        <f t="shared" si="15"/>
        <v>0</v>
      </c>
      <c r="BG132" s="155">
        <f t="shared" si="16"/>
        <v>0</v>
      </c>
      <c r="BH132" s="155">
        <f t="shared" si="17"/>
        <v>0</v>
      </c>
      <c r="BI132" s="155">
        <f t="shared" si="18"/>
        <v>0</v>
      </c>
      <c r="BJ132" s="13" t="s">
        <v>74</v>
      </c>
      <c r="BK132" s="155">
        <f t="shared" si="19"/>
        <v>0</v>
      </c>
      <c r="BL132" s="13" t="s">
        <v>158</v>
      </c>
      <c r="BM132" s="13" t="s">
        <v>274</v>
      </c>
    </row>
    <row r="133" spans="2:65" s="1" customFormat="1" ht="16.5" customHeight="1" x14ac:dyDescent="0.2">
      <c r="B133" s="143"/>
      <c r="C133" s="144" t="s">
        <v>277</v>
      </c>
      <c r="D133" s="144" t="s">
        <v>154</v>
      </c>
      <c r="E133" s="145" t="s">
        <v>508</v>
      </c>
      <c r="F133" s="146" t="s">
        <v>509</v>
      </c>
      <c r="G133" s="147" t="s">
        <v>201</v>
      </c>
      <c r="H133" s="148">
        <v>19.344000000000001</v>
      </c>
      <c r="I133" s="149"/>
      <c r="J133" s="150">
        <f t="shared" si="10"/>
        <v>0</v>
      </c>
      <c r="K133" s="146" t="s">
        <v>1</v>
      </c>
      <c r="L133" s="27"/>
      <c r="M133" s="151" t="s">
        <v>1</v>
      </c>
      <c r="N133" s="152" t="s">
        <v>38</v>
      </c>
      <c r="O133" s="46"/>
      <c r="P133" s="153">
        <f t="shared" si="11"/>
        <v>0</v>
      </c>
      <c r="Q133" s="153">
        <v>0</v>
      </c>
      <c r="R133" s="153">
        <f t="shared" si="12"/>
        <v>0</v>
      </c>
      <c r="S133" s="153">
        <v>0</v>
      </c>
      <c r="T133" s="154">
        <f t="shared" si="13"/>
        <v>0</v>
      </c>
      <c r="AR133" s="13" t="s">
        <v>158</v>
      </c>
      <c r="AT133" s="13" t="s">
        <v>154</v>
      </c>
      <c r="AU133" s="13" t="s">
        <v>76</v>
      </c>
      <c r="AY133" s="13" t="s">
        <v>152</v>
      </c>
      <c r="BE133" s="155">
        <f t="shared" si="14"/>
        <v>0</v>
      </c>
      <c r="BF133" s="155">
        <f t="shared" si="15"/>
        <v>0</v>
      </c>
      <c r="BG133" s="155">
        <f t="shared" si="16"/>
        <v>0</v>
      </c>
      <c r="BH133" s="155">
        <f t="shared" si="17"/>
        <v>0</v>
      </c>
      <c r="BI133" s="155">
        <f t="shared" si="18"/>
        <v>0</v>
      </c>
      <c r="BJ133" s="13" t="s">
        <v>74</v>
      </c>
      <c r="BK133" s="155">
        <f t="shared" si="19"/>
        <v>0</v>
      </c>
      <c r="BL133" s="13" t="s">
        <v>158</v>
      </c>
      <c r="BM133" s="13" t="s">
        <v>280</v>
      </c>
    </row>
    <row r="134" spans="2:65" s="1" customFormat="1" ht="16.5" customHeight="1" x14ac:dyDescent="0.2">
      <c r="B134" s="143"/>
      <c r="C134" s="144" t="s">
        <v>217</v>
      </c>
      <c r="D134" s="144" t="s">
        <v>154</v>
      </c>
      <c r="E134" s="145" t="s">
        <v>398</v>
      </c>
      <c r="F134" s="146" t="s">
        <v>399</v>
      </c>
      <c r="G134" s="147" t="s">
        <v>201</v>
      </c>
      <c r="H134" s="148">
        <v>59.857999999999997</v>
      </c>
      <c r="I134" s="149"/>
      <c r="J134" s="150">
        <f t="shared" si="10"/>
        <v>0</v>
      </c>
      <c r="K134" s="146" t="s">
        <v>1</v>
      </c>
      <c r="L134" s="27"/>
      <c r="M134" s="151" t="s">
        <v>1</v>
      </c>
      <c r="N134" s="152" t="s">
        <v>38</v>
      </c>
      <c r="O134" s="46"/>
      <c r="P134" s="153">
        <f t="shared" si="11"/>
        <v>0</v>
      </c>
      <c r="Q134" s="153">
        <v>0</v>
      </c>
      <c r="R134" s="153">
        <f t="shared" si="12"/>
        <v>0</v>
      </c>
      <c r="S134" s="153">
        <v>0</v>
      </c>
      <c r="T134" s="154">
        <f t="shared" si="13"/>
        <v>0</v>
      </c>
      <c r="AR134" s="13" t="s">
        <v>158</v>
      </c>
      <c r="AT134" s="13" t="s">
        <v>154</v>
      </c>
      <c r="AU134" s="13" t="s">
        <v>76</v>
      </c>
      <c r="AY134" s="13" t="s">
        <v>152</v>
      </c>
      <c r="BE134" s="155">
        <f t="shared" si="14"/>
        <v>0</v>
      </c>
      <c r="BF134" s="155">
        <f t="shared" si="15"/>
        <v>0</v>
      </c>
      <c r="BG134" s="155">
        <f t="shared" si="16"/>
        <v>0</v>
      </c>
      <c r="BH134" s="155">
        <f t="shared" si="17"/>
        <v>0</v>
      </c>
      <c r="BI134" s="155">
        <f t="shared" si="18"/>
        <v>0</v>
      </c>
      <c r="BJ134" s="13" t="s">
        <v>74</v>
      </c>
      <c r="BK134" s="155">
        <f t="shared" si="19"/>
        <v>0</v>
      </c>
      <c r="BL134" s="13" t="s">
        <v>158</v>
      </c>
      <c r="BM134" s="13" t="s">
        <v>283</v>
      </c>
    </row>
    <row r="135" spans="2:65" s="1" customFormat="1" ht="16.5" customHeight="1" x14ac:dyDescent="0.2">
      <c r="B135" s="143"/>
      <c r="C135" s="144" t="s">
        <v>284</v>
      </c>
      <c r="D135" s="144" t="s">
        <v>154</v>
      </c>
      <c r="E135" s="145" t="s">
        <v>400</v>
      </c>
      <c r="F135" s="146" t="s">
        <v>401</v>
      </c>
      <c r="G135" s="147" t="s">
        <v>201</v>
      </c>
      <c r="H135" s="148">
        <v>778.154</v>
      </c>
      <c r="I135" s="149"/>
      <c r="J135" s="150">
        <f t="shared" si="10"/>
        <v>0</v>
      </c>
      <c r="K135" s="146" t="s">
        <v>1</v>
      </c>
      <c r="L135" s="27"/>
      <c r="M135" s="151" t="s">
        <v>1</v>
      </c>
      <c r="N135" s="152" t="s">
        <v>38</v>
      </c>
      <c r="O135" s="46"/>
      <c r="P135" s="153">
        <f t="shared" si="11"/>
        <v>0</v>
      </c>
      <c r="Q135" s="153">
        <v>0</v>
      </c>
      <c r="R135" s="153">
        <f t="shared" si="12"/>
        <v>0</v>
      </c>
      <c r="S135" s="153">
        <v>0</v>
      </c>
      <c r="T135" s="154">
        <f t="shared" si="13"/>
        <v>0</v>
      </c>
      <c r="AR135" s="13" t="s">
        <v>158</v>
      </c>
      <c r="AT135" s="13" t="s">
        <v>154</v>
      </c>
      <c r="AU135" s="13" t="s">
        <v>76</v>
      </c>
      <c r="AY135" s="13" t="s">
        <v>152</v>
      </c>
      <c r="BE135" s="155">
        <f t="shared" si="14"/>
        <v>0</v>
      </c>
      <c r="BF135" s="155">
        <f t="shared" si="15"/>
        <v>0</v>
      </c>
      <c r="BG135" s="155">
        <f t="shared" si="16"/>
        <v>0</v>
      </c>
      <c r="BH135" s="155">
        <f t="shared" si="17"/>
        <v>0</v>
      </c>
      <c r="BI135" s="155">
        <f t="shared" si="18"/>
        <v>0</v>
      </c>
      <c r="BJ135" s="13" t="s">
        <v>74</v>
      </c>
      <c r="BK135" s="155">
        <f t="shared" si="19"/>
        <v>0</v>
      </c>
      <c r="BL135" s="13" t="s">
        <v>158</v>
      </c>
      <c r="BM135" s="13" t="s">
        <v>287</v>
      </c>
    </row>
    <row r="136" spans="2:65" s="11" customFormat="1" ht="22.8" customHeight="1" x14ac:dyDescent="0.25">
      <c r="B136" s="130"/>
      <c r="D136" s="131" t="s">
        <v>66</v>
      </c>
      <c r="E136" s="141" t="s">
        <v>295</v>
      </c>
      <c r="F136" s="141" t="s">
        <v>296</v>
      </c>
      <c r="I136" s="133"/>
      <c r="J136" s="142">
        <f>BK136</f>
        <v>0</v>
      </c>
      <c r="L136" s="130"/>
      <c r="M136" s="135"/>
      <c r="N136" s="136"/>
      <c r="O136" s="136"/>
      <c r="P136" s="137">
        <f>P137</f>
        <v>0</v>
      </c>
      <c r="Q136" s="136"/>
      <c r="R136" s="137">
        <f>R137</f>
        <v>0</v>
      </c>
      <c r="S136" s="136"/>
      <c r="T136" s="138">
        <f>T137</f>
        <v>0</v>
      </c>
      <c r="AR136" s="131" t="s">
        <v>74</v>
      </c>
      <c r="AT136" s="139" t="s">
        <v>66</v>
      </c>
      <c r="AU136" s="139" t="s">
        <v>74</v>
      </c>
      <c r="AY136" s="131" t="s">
        <v>152</v>
      </c>
      <c r="BK136" s="140">
        <f>BK137</f>
        <v>0</v>
      </c>
    </row>
    <row r="137" spans="2:65" s="1" customFormat="1" ht="16.5" customHeight="1" x14ac:dyDescent="0.2">
      <c r="B137" s="143"/>
      <c r="C137" s="144" t="s">
        <v>221</v>
      </c>
      <c r="D137" s="144" t="s">
        <v>154</v>
      </c>
      <c r="E137" s="145" t="s">
        <v>402</v>
      </c>
      <c r="F137" s="146" t="s">
        <v>403</v>
      </c>
      <c r="G137" s="147" t="s">
        <v>201</v>
      </c>
      <c r="H137" s="148">
        <v>146.49600000000001</v>
      </c>
      <c r="I137" s="149"/>
      <c r="J137" s="150">
        <f>ROUND(I137*H137,2)</f>
        <v>0</v>
      </c>
      <c r="K137" s="146" t="s">
        <v>1</v>
      </c>
      <c r="L137" s="27"/>
      <c r="M137" s="166" t="s">
        <v>1</v>
      </c>
      <c r="N137" s="167" t="s">
        <v>38</v>
      </c>
      <c r="O137" s="168"/>
      <c r="P137" s="169">
        <f>O137*H137</f>
        <v>0</v>
      </c>
      <c r="Q137" s="169">
        <v>0</v>
      </c>
      <c r="R137" s="169">
        <f>Q137*H137</f>
        <v>0</v>
      </c>
      <c r="S137" s="169">
        <v>0</v>
      </c>
      <c r="T137" s="170">
        <f>S137*H137</f>
        <v>0</v>
      </c>
      <c r="AR137" s="13" t="s">
        <v>158</v>
      </c>
      <c r="AT137" s="13" t="s">
        <v>154</v>
      </c>
      <c r="AU137" s="13" t="s">
        <v>76</v>
      </c>
      <c r="AY137" s="13" t="s">
        <v>152</v>
      </c>
      <c r="BE137" s="155">
        <f>IF(N137="základní",J137,0)</f>
        <v>0</v>
      </c>
      <c r="BF137" s="155">
        <f>IF(N137="snížená",J137,0)</f>
        <v>0</v>
      </c>
      <c r="BG137" s="155">
        <f>IF(N137="zákl. přenesená",J137,0)</f>
        <v>0</v>
      </c>
      <c r="BH137" s="155">
        <f>IF(N137="sníž. přenesená",J137,0)</f>
        <v>0</v>
      </c>
      <c r="BI137" s="155">
        <f>IF(N137="nulová",J137,0)</f>
        <v>0</v>
      </c>
      <c r="BJ137" s="13" t="s">
        <v>74</v>
      </c>
      <c r="BK137" s="155">
        <f>ROUND(I137*H137,2)</f>
        <v>0</v>
      </c>
      <c r="BL137" s="13" t="s">
        <v>158</v>
      </c>
      <c r="BM137" s="13" t="s">
        <v>290</v>
      </c>
    </row>
    <row r="138" spans="2:65" s="1" customFormat="1" ht="6.9" customHeight="1" x14ac:dyDescent="0.2">
      <c r="B138" s="36"/>
      <c r="C138" s="37"/>
      <c r="D138" s="37"/>
      <c r="E138" s="37"/>
      <c r="F138" s="37"/>
      <c r="G138" s="37"/>
      <c r="H138" s="37"/>
      <c r="I138" s="104"/>
      <c r="J138" s="37"/>
      <c r="K138" s="37"/>
      <c r="L138" s="27"/>
    </row>
  </sheetData>
  <autoFilter ref="C92:K137"/>
  <mergeCells count="12">
    <mergeCell ref="E85:H85"/>
    <mergeCell ref="L2:V2"/>
    <mergeCell ref="E50:H50"/>
    <mergeCell ref="E52:H52"/>
    <mergeCell ref="E54:H54"/>
    <mergeCell ref="E81:H81"/>
    <mergeCell ref="E83:H83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M159"/>
  <sheetViews>
    <sheetView showGridLines="0" workbookViewId="0"/>
  </sheetViews>
  <sheetFormatPr defaultRowHeight="13.8" x14ac:dyDescent="0.2"/>
  <cols>
    <col min="1" max="1" width="8.28515625" customWidth="1"/>
    <col min="2" max="2" width="1.7109375" customWidth="1"/>
    <col min="3" max="3" width="4.140625" customWidth="1"/>
    <col min="4" max="4" width="4.28515625" customWidth="1"/>
    <col min="5" max="5" width="17.140625" customWidth="1"/>
    <col min="6" max="6" width="100.85546875" customWidth="1"/>
    <col min="7" max="7" width="8.7109375" customWidth="1"/>
    <col min="8" max="8" width="11.140625" customWidth="1"/>
    <col min="9" max="9" width="14.140625" style="86" customWidth="1"/>
    <col min="10" max="10" width="23.42578125" customWidth="1"/>
    <col min="11" max="11" width="15.42578125" hidden="1" customWidth="1"/>
    <col min="12" max="12" width="9.28515625" customWidth="1"/>
    <col min="13" max="13" width="10.85546875" hidden="1" customWidth="1"/>
    <col min="14" max="14" width="9.28515625" hidden="1"/>
    <col min="15" max="20" width="14.140625" hidden="1" customWidth="1"/>
    <col min="21" max="21" width="16.28515625" hidden="1" customWidth="1"/>
    <col min="22" max="22" width="12.28515625" customWidth="1"/>
    <col min="23" max="23" width="16.28515625" customWidth="1"/>
    <col min="24" max="24" width="12.28515625" customWidth="1"/>
    <col min="25" max="25" width="15" customWidth="1"/>
    <col min="26" max="26" width="11" customWidth="1"/>
    <col min="27" max="27" width="15" customWidth="1"/>
    <col min="28" max="28" width="16.28515625" customWidth="1"/>
    <col min="29" max="29" width="11" customWidth="1"/>
    <col min="30" max="30" width="15" customWidth="1"/>
    <col min="31" max="31" width="16.28515625" customWidth="1"/>
    <col min="44" max="65" width="9.28515625" hidden="1"/>
  </cols>
  <sheetData>
    <row r="2" spans="2:46" ht="36.9" customHeight="1" x14ac:dyDescent="0.2">
      <c r="L2" s="181" t="s">
        <v>5</v>
      </c>
      <c r="M2" s="182"/>
      <c r="N2" s="182"/>
      <c r="O2" s="182"/>
      <c r="P2" s="182"/>
      <c r="Q2" s="182"/>
      <c r="R2" s="182"/>
      <c r="S2" s="182"/>
      <c r="T2" s="182"/>
      <c r="U2" s="182"/>
      <c r="V2" s="182"/>
      <c r="AT2" s="13" t="s">
        <v>100</v>
      </c>
    </row>
    <row r="3" spans="2:46" ht="6.9" customHeight="1" x14ac:dyDescent="0.2">
      <c r="B3" s="14"/>
      <c r="C3" s="15"/>
      <c r="D3" s="15"/>
      <c r="E3" s="15"/>
      <c r="F3" s="15"/>
      <c r="G3" s="15"/>
      <c r="H3" s="15"/>
      <c r="I3" s="87"/>
      <c r="J3" s="15"/>
      <c r="K3" s="15"/>
      <c r="L3" s="16"/>
      <c r="AT3" s="13" t="s">
        <v>76</v>
      </c>
    </row>
    <row r="4" spans="2:46" ht="24.9" customHeight="1" x14ac:dyDescent="0.2">
      <c r="B4" s="16"/>
      <c r="D4" s="17" t="s">
        <v>113</v>
      </c>
      <c r="L4" s="16"/>
      <c r="M4" s="18" t="s">
        <v>10</v>
      </c>
      <c r="AT4" s="13" t="s">
        <v>3</v>
      </c>
    </row>
    <row r="5" spans="2:46" ht="6.9" customHeight="1" x14ac:dyDescent="0.2">
      <c r="B5" s="16"/>
      <c r="L5" s="16"/>
    </row>
    <row r="6" spans="2:46" ht="12" customHeight="1" x14ac:dyDescent="0.2">
      <c r="B6" s="16"/>
      <c r="D6" s="22" t="s">
        <v>16</v>
      </c>
      <c r="L6" s="16"/>
    </row>
    <row r="7" spans="2:46" ht="16.5" customHeight="1" x14ac:dyDescent="0.2">
      <c r="B7" s="16"/>
      <c r="E7" s="213" t="str">
        <f>'Rekapitulace stavby'!K6</f>
        <v>Oprava propustků v km 24,666, 25,142, 25,589 a 25,786 na trati Vsetín - Velké Karlovice</v>
      </c>
      <c r="F7" s="214"/>
      <c r="G7" s="214"/>
      <c r="H7" s="214"/>
      <c r="L7" s="16"/>
    </row>
    <row r="8" spans="2:46" ht="12" customHeight="1" x14ac:dyDescent="0.2">
      <c r="B8" s="16"/>
      <c r="D8" s="22" t="s">
        <v>114</v>
      </c>
      <c r="L8" s="16"/>
    </row>
    <row r="9" spans="2:46" s="1" customFormat="1" ht="16.5" customHeight="1" x14ac:dyDescent="0.2">
      <c r="B9" s="27"/>
      <c r="E9" s="213" t="s">
        <v>510</v>
      </c>
      <c r="F9" s="188"/>
      <c r="G9" s="188"/>
      <c r="H9" s="188"/>
      <c r="I9" s="88"/>
      <c r="L9" s="27"/>
    </row>
    <row r="10" spans="2:46" s="1" customFormat="1" ht="12" customHeight="1" x14ac:dyDescent="0.2">
      <c r="B10" s="27"/>
      <c r="D10" s="22" t="s">
        <v>116</v>
      </c>
      <c r="I10" s="88"/>
      <c r="L10" s="27"/>
    </row>
    <row r="11" spans="2:46" s="1" customFormat="1" ht="36.9" customHeight="1" x14ac:dyDescent="0.2">
      <c r="B11" s="27"/>
      <c r="E11" s="189" t="s">
        <v>511</v>
      </c>
      <c r="F11" s="188"/>
      <c r="G11" s="188"/>
      <c r="H11" s="188"/>
      <c r="I11" s="88"/>
      <c r="L11" s="27"/>
    </row>
    <row r="12" spans="2:46" s="1" customFormat="1" ht="10.199999999999999" x14ac:dyDescent="0.2">
      <c r="B12" s="27"/>
      <c r="I12" s="88"/>
      <c r="L12" s="27"/>
    </row>
    <row r="13" spans="2:46" s="1" customFormat="1" ht="12" customHeight="1" x14ac:dyDescent="0.2">
      <c r="B13" s="27"/>
      <c r="D13" s="22" t="s">
        <v>18</v>
      </c>
      <c r="F13" s="13" t="s">
        <v>1</v>
      </c>
      <c r="I13" s="89" t="s">
        <v>19</v>
      </c>
      <c r="J13" s="13" t="s">
        <v>1</v>
      </c>
      <c r="L13" s="27"/>
    </row>
    <row r="14" spans="2:46" s="1" customFormat="1" ht="12" customHeight="1" x14ac:dyDescent="0.2">
      <c r="B14" s="27"/>
      <c r="D14" s="22" t="s">
        <v>20</v>
      </c>
      <c r="F14" s="13" t="s">
        <v>21</v>
      </c>
      <c r="I14" s="89" t="s">
        <v>22</v>
      </c>
      <c r="J14" s="43" t="str">
        <f>'Rekapitulace stavby'!AN8</f>
        <v>3. 4. 2019</v>
      </c>
      <c r="L14" s="27"/>
    </row>
    <row r="15" spans="2:46" s="1" customFormat="1" ht="10.8" customHeight="1" x14ac:dyDescent="0.2">
      <c r="B15" s="27"/>
      <c r="I15" s="88"/>
      <c r="L15" s="27"/>
    </row>
    <row r="16" spans="2:46" s="1" customFormat="1" ht="12" customHeight="1" x14ac:dyDescent="0.2">
      <c r="B16" s="27"/>
      <c r="D16" s="22" t="s">
        <v>24</v>
      </c>
      <c r="I16" s="89" t="s">
        <v>25</v>
      </c>
      <c r="J16" s="13" t="str">
        <f>IF('Rekapitulace stavby'!AN10="","",'Rekapitulace stavby'!AN10)</f>
        <v/>
      </c>
      <c r="L16" s="27"/>
    </row>
    <row r="17" spans="2:12" s="1" customFormat="1" ht="18" customHeight="1" x14ac:dyDescent="0.2">
      <c r="B17" s="27"/>
      <c r="E17" s="13" t="str">
        <f>IF('Rekapitulace stavby'!E11="","",'Rekapitulace stavby'!E11)</f>
        <v xml:space="preserve"> </v>
      </c>
      <c r="I17" s="89" t="s">
        <v>26</v>
      </c>
      <c r="J17" s="13" t="str">
        <f>IF('Rekapitulace stavby'!AN11="","",'Rekapitulace stavby'!AN11)</f>
        <v/>
      </c>
      <c r="L17" s="27"/>
    </row>
    <row r="18" spans="2:12" s="1" customFormat="1" ht="6.9" customHeight="1" x14ac:dyDescent="0.2">
      <c r="B18" s="27"/>
      <c r="I18" s="88"/>
      <c r="L18" s="27"/>
    </row>
    <row r="19" spans="2:12" s="1" customFormat="1" ht="12" customHeight="1" x14ac:dyDescent="0.2">
      <c r="B19" s="27"/>
      <c r="D19" s="22" t="s">
        <v>27</v>
      </c>
      <c r="I19" s="89" t="s">
        <v>25</v>
      </c>
      <c r="J19" s="23" t="str">
        <f>'Rekapitulace stavby'!AN13</f>
        <v>Vyplň údaj</v>
      </c>
      <c r="L19" s="27"/>
    </row>
    <row r="20" spans="2:12" s="1" customFormat="1" ht="18" customHeight="1" x14ac:dyDescent="0.2">
      <c r="B20" s="27"/>
      <c r="E20" s="215" t="str">
        <f>'Rekapitulace stavby'!E14</f>
        <v>Vyplň údaj</v>
      </c>
      <c r="F20" s="192"/>
      <c r="G20" s="192"/>
      <c r="H20" s="192"/>
      <c r="I20" s="89" t="s">
        <v>26</v>
      </c>
      <c r="J20" s="23" t="str">
        <f>'Rekapitulace stavby'!AN14</f>
        <v>Vyplň údaj</v>
      </c>
      <c r="L20" s="27"/>
    </row>
    <row r="21" spans="2:12" s="1" customFormat="1" ht="6.9" customHeight="1" x14ac:dyDescent="0.2">
      <c r="B21" s="27"/>
      <c r="I21" s="88"/>
      <c r="L21" s="27"/>
    </row>
    <row r="22" spans="2:12" s="1" customFormat="1" ht="12" customHeight="1" x14ac:dyDescent="0.2">
      <c r="B22" s="27"/>
      <c r="D22" s="22" t="s">
        <v>29</v>
      </c>
      <c r="I22" s="89" t="s">
        <v>25</v>
      </c>
      <c r="J22" s="13" t="str">
        <f>IF('Rekapitulace stavby'!AN16="","",'Rekapitulace stavby'!AN16)</f>
        <v/>
      </c>
      <c r="L22" s="27"/>
    </row>
    <row r="23" spans="2:12" s="1" customFormat="1" ht="18" customHeight="1" x14ac:dyDescent="0.2">
      <c r="B23" s="27"/>
      <c r="E23" s="13" t="str">
        <f>IF('Rekapitulace stavby'!E17="","",'Rekapitulace stavby'!E17)</f>
        <v xml:space="preserve"> </v>
      </c>
      <c r="I23" s="89" t="s">
        <v>26</v>
      </c>
      <c r="J23" s="13" t="str">
        <f>IF('Rekapitulace stavby'!AN17="","",'Rekapitulace stavby'!AN17)</f>
        <v/>
      </c>
      <c r="L23" s="27"/>
    </row>
    <row r="24" spans="2:12" s="1" customFormat="1" ht="6.9" customHeight="1" x14ac:dyDescent="0.2">
      <c r="B24" s="27"/>
      <c r="I24" s="88"/>
      <c r="L24" s="27"/>
    </row>
    <row r="25" spans="2:12" s="1" customFormat="1" ht="12" customHeight="1" x14ac:dyDescent="0.2">
      <c r="B25" s="27"/>
      <c r="D25" s="22" t="s">
        <v>31</v>
      </c>
      <c r="I25" s="89" t="s">
        <v>25</v>
      </c>
      <c r="J25" s="13" t="str">
        <f>IF('Rekapitulace stavby'!AN19="","",'Rekapitulace stavby'!AN19)</f>
        <v/>
      </c>
      <c r="L25" s="27"/>
    </row>
    <row r="26" spans="2:12" s="1" customFormat="1" ht="18" customHeight="1" x14ac:dyDescent="0.2">
      <c r="B26" s="27"/>
      <c r="E26" s="13" t="str">
        <f>IF('Rekapitulace stavby'!E20="","",'Rekapitulace stavby'!E20)</f>
        <v xml:space="preserve"> </v>
      </c>
      <c r="I26" s="89" t="s">
        <v>26</v>
      </c>
      <c r="J26" s="13" t="str">
        <f>IF('Rekapitulace stavby'!AN20="","",'Rekapitulace stavby'!AN20)</f>
        <v/>
      </c>
      <c r="L26" s="27"/>
    </row>
    <row r="27" spans="2:12" s="1" customFormat="1" ht="6.9" customHeight="1" x14ac:dyDescent="0.2">
      <c r="B27" s="27"/>
      <c r="I27" s="88"/>
      <c r="L27" s="27"/>
    </row>
    <row r="28" spans="2:12" s="1" customFormat="1" ht="12" customHeight="1" x14ac:dyDescent="0.2">
      <c r="B28" s="27"/>
      <c r="D28" s="22" t="s">
        <v>32</v>
      </c>
      <c r="I28" s="88"/>
      <c r="L28" s="27"/>
    </row>
    <row r="29" spans="2:12" s="7" customFormat="1" ht="16.5" customHeight="1" x14ac:dyDescent="0.2">
      <c r="B29" s="90"/>
      <c r="E29" s="196" t="s">
        <v>1</v>
      </c>
      <c r="F29" s="196"/>
      <c r="G29" s="196"/>
      <c r="H29" s="196"/>
      <c r="I29" s="91"/>
      <c r="L29" s="90"/>
    </row>
    <row r="30" spans="2:12" s="1" customFormat="1" ht="6.9" customHeight="1" x14ac:dyDescent="0.2">
      <c r="B30" s="27"/>
      <c r="I30" s="88"/>
      <c r="L30" s="27"/>
    </row>
    <row r="31" spans="2:12" s="1" customFormat="1" ht="6.9" customHeight="1" x14ac:dyDescent="0.2">
      <c r="B31" s="27"/>
      <c r="D31" s="44"/>
      <c r="E31" s="44"/>
      <c r="F31" s="44"/>
      <c r="G31" s="44"/>
      <c r="H31" s="44"/>
      <c r="I31" s="92"/>
      <c r="J31" s="44"/>
      <c r="K31" s="44"/>
      <c r="L31" s="27"/>
    </row>
    <row r="32" spans="2:12" s="1" customFormat="1" ht="25.35" customHeight="1" x14ac:dyDescent="0.2">
      <c r="B32" s="27"/>
      <c r="D32" s="93" t="s">
        <v>33</v>
      </c>
      <c r="I32" s="88"/>
      <c r="J32" s="57">
        <f>ROUND(J99, 2)</f>
        <v>0</v>
      </c>
      <c r="L32" s="27"/>
    </row>
    <row r="33" spans="2:12" s="1" customFormat="1" ht="6.9" customHeight="1" x14ac:dyDescent="0.2">
      <c r="B33" s="27"/>
      <c r="D33" s="44"/>
      <c r="E33" s="44"/>
      <c r="F33" s="44"/>
      <c r="G33" s="44"/>
      <c r="H33" s="44"/>
      <c r="I33" s="92"/>
      <c r="J33" s="44"/>
      <c r="K33" s="44"/>
      <c r="L33" s="27"/>
    </row>
    <row r="34" spans="2:12" s="1" customFormat="1" ht="14.4" customHeight="1" x14ac:dyDescent="0.2">
      <c r="B34" s="27"/>
      <c r="F34" s="30" t="s">
        <v>35</v>
      </c>
      <c r="I34" s="94" t="s">
        <v>34</v>
      </c>
      <c r="J34" s="30" t="s">
        <v>36</v>
      </c>
      <c r="L34" s="27"/>
    </row>
    <row r="35" spans="2:12" s="1" customFormat="1" ht="14.4" customHeight="1" x14ac:dyDescent="0.2">
      <c r="B35" s="27"/>
      <c r="D35" s="22" t="s">
        <v>37</v>
      </c>
      <c r="E35" s="22" t="s">
        <v>38</v>
      </c>
      <c r="F35" s="95">
        <f>ROUND((SUM(BE99:BE158)),  2)</f>
        <v>0</v>
      </c>
      <c r="I35" s="96">
        <v>0.21</v>
      </c>
      <c r="J35" s="95">
        <f>ROUND(((SUM(BE99:BE158))*I35),  2)</f>
        <v>0</v>
      </c>
      <c r="L35" s="27"/>
    </row>
    <row r="36" spans="2:12" s="1" customFormat="1" ht="14.4" customHeight="1" x14ac:dyDescent="0.2">
      <c r="B36" s="27"/>
      <c r="E36" s="22" t="s">
        <v>39</v>
      </c>
      <c r="F36" s="95">
        <f>ROUND((SUM(BF99:BF158)),  2)</f>
        <v>0</v>
      </c>
      <c r="I36" s="96">
        <v>0.15</v>
      </c>
      <c r="J36" s="95">
        <f>ROUND(((SUM(BF99:BF158))*I36),  2)</f>
        <v>0</v>
      </c>
      <c r="L36" s="27"/>
    </row>
    <row r="37" spans="2:12" s="1" customFormat="1" ht="14.4" hidden="1" customHeight="1" x14ac:dyDescent="0.2">
      <c r="B37" s="27"/>
      <c r="E37" s="22" t="s">
        <v>40</v>
      </c>
      <c r="F37" s="95">
        <f>ROUND((SUM(BG99:BG158)),  2)</f>
        <v>0</v>
      </c>
      <c r="I37" s="96">
        <v>0.21</v>
      </c>
      <c r="J37" s="95">
        <f>0</f>
        <v>0</v>
      </c>
      <c r="L37" s="27"/>
    </row>
    <row r="38" spans="2:12" s="1" customFormat="1" ht="14.4" hidden="1" customHeight="1" x14ac:dyDescent="0.2">
      <c r="B38" s="27"/>
      <c r="E38" s="22" t="s">
        <v>41</v>
      </c>
      <c r="F38" s="95">
        <f>ROUND((SUM(BH99:BH158)),  2)</f>
        <v>0</v>
      </c>
      <c r="I38" s="96">
        <v>0.15</v>
      </c>
      <c r="J38" s="95">
        <f>0</f>
        <v>0</v>
      </c>
      <c r="L38" s="27"/>
    </row>
    <row r="39" spans="2:12" s="1" customFormat="1" ht="14.4" hidden="1" customHeight="1" x14ac:dyDescent="0.2">
      <c r="B39" s="27"/>
      <c r="E39" s="22" t="s">
        <v>42</v>
      </c>
      <c r="F39" s="95">
        <f>ROUND((SUM(BI99:BI158)),  2)</f>
        <v>0</v>
      </c>
      <c r="I39" s="96">
        <v>0</v>
      </c>
      <c r="J39" s="95">
        <f>0</f>
        <v>0</v>
      </c>
      <c r="L39" s="27"/>
    </row>
    <row r="40" spans="2:12" s="1" customFormat="1" ht="6.9" customHeight="1" x14ac:dyDescent="0.2">
      <c r="B40" s="27"/>
      <c r="I40" s="88"/>
      <c r="L40" s="27"/>
    </row>
    <row r="41" spans="2:12" s="1" customFormat="1" ht="25.35" customHeight="1" x14ac:dyDescent="0.2">
      <c r="B41" s="27"/>
      <c r="C41" s="97"/>
      <c r="D41" s="98" t="s">
        <v>43</v>
      </c>
      <c r="E41" s="48"/>
      <c r="F41" s="48"/>
      <c r="G41" s="99" t="s">
        <v>44</v>
      </c>
      <c r="H41" s="100" t="s">
        <v>45</v>
      </c>
      <c r="I41" s="101"/>
      <c r="J41" s="102">
        <f>SUM(J32:J39)</f>
        <v>0</v>
      </c>
      <c r="K41" s="103"/>
      <c r="L41" s="27"/>
    </row>
    <row r="42" spans="2:12" s="1" customFormat="1" ht="14.4" customHeight="1" x14ac:dyDescent="0.2">
      <c r="B42" s="36"/>
      <c r="C42" s="37"/>
      <c r="D42" s="37"/>
      <c r="E42" s="37"/>
      <c r="F42" s="37"/>
      <c r="G42" s="37"/>
      <c r="H42" s="37"/>
      <c r="I42" s="104"/>
      <c r="J42" s="37"/>
      <c r="K42" s="37"/>
      <c r="L42" s="27"/>
    </row>
    <row r="46" spans="2:12" s="1" customFormat="1" ht="6.9" hidden="1" customHeight="1" x14ac:dyDescent="0.2">
      <c r="B46" s="38"/>
      <c r="C46" s="39"/>
      <c r="D46" s="39"/>
      <c r="E46" s="39"/>
      <c r="F46" s="39"/>
      <c r="G46" s="39"/>
      <c r="H46" s="39"/>
      <c r="I46" s="105"/>
      <c r="J46" s="39"/>
      <c r="K46" s="39"/>
      <c r="L46" s="27"/>
    </row>
    <row r="47" spans="2:12" s="1" customFormat="1" ht="24.9" hidden="1" customHeight="1" x14ac:dyDescent="0.2">
      <c r="B47" s="27"/>
      <c r="C47" s="17" t="s">
        <v>118</v>
      </c>
      <c r="I47" s="88"/>
      <c r="L47" s="27"/>
    </row>
    <row r="48" spans="2:12" s="1" customFormat="1" ht="6.9" hidden="1" customHeight="1" x14ac:dyDescent="0.2">
      <c r="B48" s="27"/>
      <c r="I48" s="88"/>
      <c r="L48" s="27"/>
    </row>
    <row r="49" spans="2:47" s="1" customFormat="1" ht="12" hidden="1" customHeight="1" x14ac:dyDescent="0.2">
      <c r="B49" s="27"/>
      <c r="C49" s="22" t="s">
        <v>16</v>
      </c>
      <c r="I49" s="88"/>
      <c r="L49" s="27"/>
    </row>
    <row r="50" spans="2:47" s="1" customFormat="1" ht="16.5" hidden="1" customHeight="1" x14ac:dyDescent="0.2">
      <c r="B50" s="27"/>
      <c r="E50" s="213" t="str">
        <f>E7</f>
        <v>Oprava propustků v km 24,666, 25,142, 25,589 a 25,786 na trati Vsetín - Velké Karlovice</v>
      </c>
      <c r="F50" s="214"/>
      <c r="G50" s="214"/>
      <c r="H50" s="214"/>
      <c r="I50" s="88"/>
      <c r="L50" s="27"/>
    </row>
    <row r="51" spans="2:47" ht="12" hidden="1" customHeight="1" x14ac:dyDescent="0.2">
      <c r="B51" s="16"/>
      <c r="C51" s="22" t="s">
        <v>114</v>
      </c>
      <c r="L51" s="16"/>
    </row>
    <row r="52" spans="2:47" s="1" customFormat="1" ht="16.5" hidden="1" customHeight="1" x14ac:dyDescent="0.2">
      <c r="B52" s="27"/>
      <c r="E52" s="213" t="s">
        <v>510</v>
      </c>
      <c r="F52" s="188"/>
      <c r="G52" s="188"/>
      <c r="H52" s="188"/>
      <c r="I52" s="88"/>
      <c r="L52" s="27"/>
    </row>
    <row r="53" spans="2:47" s="1" customFormat="1" ht="12" hidden="1" customHeight="1" x14ac:dyDescent="0.2">
      <c r="B53" s="27"/>
      <c r="C53" s="22" t="s">
        <v>116</v>
      </c>
      <c r="I53" s="88"/>
      <c r="L53" s="27"/>
    </row>
    <row r="54" spans="2:47" s="1" customFormat="1" ht="16.5" hidden="1" customHeight="1" x14ac:dyDescent="0.2">
      <c r="B54" s="27"/>
      <c r="E54" s="189" t="str">
        <f>E11</f>
        <v>SO 03.1 - Oprava propustku - km 25,589</v>
      </c>
      <c r="F54" s="188"/>
      <c r="G54" s="188"/>
      <c r="H54" s="188"/>
      <c r="I54" s="88"/>
      <c r="L54" s="27"/>
    </row>
    <row r="55" spans="2:47" s="1" customFormat="1" ht="6.9" hidden="1" customHeight="1" x14ac:dyDescent="0.2">
      <c r="B55" s="27"/>
      <c r="I55" s="88"/>
      <c r="L55" s="27"/>
    </row>
    <row r="56" spans="2:47" s="1" customFormat="1" ht="12" hidden="1" customHeight="1" x14ac:dyDescent="0.2">
      <c r="B56" s="27"/>
      <c r="C56" s="22" t="s">
        <v>20</v>
      </c>
      <c r="F56" s="13" t="str">
        <f>F14</f>
        <v xml:space="preserve"> </v>
      </c>
      <c r="I56" s="89" t="s">
        <v>22</v>
      </c>
      <c r="J56" s="43" t="str">
        <f>IF(J14="","",J14)</f>
        <v>3. 4. 2019</v>
      </c>
      <c r="L56" s="27"/>
    </row>
    <row r="57" spans="2:47" s="1" customFormat="1" ht="6.9" hidden="1" customHeight="1" x14ac:dyDescent="0.2">
      <c r="B57" s="27"/>
      <c r="I57" s="88"/>
      <c r="L57" s="27"/>
    </row>
    <row r="58" spans="2:47" s="1" customFormat="1" ht="13.65" hidden="1" customHeight="1" x14ac:dyDescent="0.2">
      <c r="B58" s="27"/>
      <c r="C58" s="22" t="s">
        <v>24</v>
      </c>
      <c r="F58" s="13" t="str">
        <f>E17</f>
        <v xml:space="preserve"> </v>
      </c>
      <c r="I58" s="89" t="s">
        <v>29</v>
      </c>
      <c r="J58" s="25" t="str">
        <f>E23</f>
        <v xml:space="preserve"> </v>
      </c>
      <c r="L58" s="27"/>
    </row>
    <row r="59" spans="2:47" s="1" customFormat="1" ht="13.65" hidden="1" customHeight="1" x14ac:dyDescent="0.2">
      <c r="B59" s="27"/>
      <c r="C59" s="22" t="s">
        <v>27</v>
      </c>
      <c r="F59" s="13" t="str">
        <f>IF(E20="","",E20)</f>
        <v>Vyplň údaj</v>
      </c>
      <c r="I59" s="89" t="s">
        <v>31</v>
      </c>
      <c r="J59" s="25" t="str">
        <f>E26</f>
        <v xml:space="preserve"> </v>
      </c>
      <c r="L59" s="27"/>
    </row>
    <row r="60" spans="2:47" s="1" customFormat="1" ht="10.35" hidden="1" customHeight="1" x14ac:dyDescent="0.2">
      <c r="B60" s="27"/>
      <c r="I60" s="88"/>
      <c r="L60" s="27"/>
    </row>
    <row r="61" spans="2:47" s="1" customFormat="1" ht="29.25" hidden="1" customHeight="1" x14ac:dyDescent="0.2">
      <c r="B61" s="27"/>
      <c r="C61" s="106" t="s">
        <v>119</v>
      </c>
      <c r="D61" s="97"/>
      <c r="E61" s="97"/>
      <c r="F61" s="97"/>
      <c r="G61" s="97"/>
      <c r="H61" s="97"/>
      <c r="I61" s="107"/>
      <c r="J61" s="108" t="s">
        <v>120</v>
      </c>
      <c r="K61" s="97"/>
      <c r="L61" s="27"/>
    </row>
    <row r="62" spans="2:47" s="1" customFormat="1" ht="10.35" hidden="1" customHeight="1" x14ac:dyDescent="0.2">
      <c r="B62" s="27"/>
      <c r="I62" s="88"/>
      <c r="L62" s="27"/>
    </row>
    <row r="63" spans="2:47" s="1" customFormat="1" ht="22.8" hidden="1" customHeight="1" x14ac:dyDescent="0.2">
      <c r="B63" s="27"/>
      <c r="C63" s="109" t="s">
        <v>121</v>
      </c>
      <c r="I63" s="88"/>
      <c r="J63" s="57">
        <f>J99</f>
        <v>0</v>
      </c>
      <c r="L63" s="27"/>
      <c r="AU63" s="13" t="s">
        <v>122</v>
      </c>
    </row>
    <row r="64" spans="2:47" s="8" customFormat="1" ht="24.9" hidden="1" customHeight="1" x14ac:dyDescent="0.2">
      <c r="B64" s="110"/>
      <c r="D64" s="111" t="s">
        <v>123</v>
      </c>
      <c r="E64" s="112"/>
      <c r="F64" s="112"/>
      <c r="G64" s="112"/>
      <c r="H64" s="112"/>
      <c r="I64" s="113"/>
      <c r="J64" s="114">
        <f>J100</f>
        <v>0</v>
      </c>
      <c r="L64" s="110"/>
    </row>
    <row r="65" spans="2:12" s="9" customFormat="1" ht="19.95" hidden="1" customHeight="1" x14ac:dyDescent="0.2">
      <c r="B65" s="115"/>
      <c r="D65" s="116" t="s">
        <v>124</v>
      </c>
      <c r="E65" s="117"/>
      <c r="F65" s="117"/>
      <c r="G65" s="117"/>
      <c r="H65" s="117"/>
      <c r="I65" s="118"/>
      <c r="J65" s="119">
        <f>J101</f>
        <v>0</v>
      </c>
      <c r="L65" s="115"/>
    </row>
    <row r="66" spans="2:12" s="9" customFormat="1" ht="19.95" hidden="1" customHeight="1" x14ac:dyDescent="0.2">
      <c r="B66" s="115"/>
      <c r="D66" s="116" t="s">
        <v>125</v>
      </c>
      <c r="E66" s="117"/>
      <c r="F66" s="117"/>
      <c r="G66" s="117"/>
      <c r="H66" s="117"/>
      <c r="I66" s="118"/>
      <c r="J66" s="119">
        <f>J114</f>
        <v>0</v>
      </c>
      <c r="L66" s="115"/>
    </row>
    <row r="67" spans="2:12" s="9" customFormat="1" ht="19.95" hidden="1" customHeight="1" x14ac:dyDescent="0.2">
      <c r="B67" s="115"/>
      <c r="D67" s="116" t="s">
        <v>126</v>
      </c>
      <c r="E67" s="117"/>
      <c r="F67" s="117"/>
      <c r="G67" s="117"/>
      <c r="H67" s="117"/>
      <c r="I67" s="118"/>
      <c r="J67" s="119">
        <f>J120</f>
        <v>0</v>
      </c>
      <c r="L67" s="115"/>
    </row>
    <row r="68" spans="2:12" s="9" customFormat="1" ht="19.95" hidden="1" customHeight="1" x14ac:dyDescent="0.2">
      <c r="B68" s="115"/>
      <c r="D68" s="116" t="s">
        <v>127</v>
      </c>
      <c r="E68" s="117"/>
      <c r="F68" s="117"/>
      <c r="G68" s="117"/>
      <c r="H68" s="117"/>
      <c r="I68" s="118"/>
      <c r="J68" s="119">
        <f>J124</f>
        <v>0</v>
      </c>
      <c r="L68" s="115"/>
    </row>
    <row r="69" spans="2:12" s="9" customFormat="1" ht="19.95" hidden="1" customHeight="1" x14ac:dyDescent="0.2">
      <c r="B69" s="115"/>
      <c r="D69" s="116" t="s">
        <v>128</v>
      </c>
      <c r="E69" s="117"/>
      <c r="F69" s="117"/>
      <c r="G69" s="117"/>
      <c r="H69" s="117"/>
      <c r="I69" s="118"/>
      <c r="J69" s="119">
        <f>J126</f>
        <v>0</v>
      </c>
      <c r="L69" s="115"/>
    </row>
    <row r="70" spans="2:12" s="9" customFormat="1" ht="19.95" hidden="1" customHeight="1" x14ac:dyDescent="0.2">
      <c r="B70" s="115"/>
      <c r="D70" s="116" t="s">
        <v>129</v>
      </c>
      <c r="E70" s="117"/>
      <c r="F70" s="117"/>
      <c r="G70" s="117"/>
      <c r="H70" s="117"/>
      <c r="I70" s="118"/>
      <c r="J70" s="119">
        <f>J133</f>
        <v>0</v>
      </c>
      <c r="L70" s="115"/>
    </row>
    <row r="71" spans="2:12" s="9" customFormat="1" ht="19.95" hidden="1" customHeight="1" x14ac:dyDescent="0.2">
      <c r="B71" s="115"/>
      <c r="D71" s="116" t="s">
        <v>130</v>
      </c>
      <c r="E71" s="117"/>
      <c r="F71" s="117"/>
      <c r="G71" s="117"/>
      <c r="H71" s="117"/>
      <c r="I71" s="118"/>
      <c r="J71" s="119">
        <f>J139</f>
        <v>0</v>
      </c>
      <c r="L71" s="115"/>
    </row>
    <row r="72" spans="2:12" s="8" customFormat="1" ht="24.9" hidden="1" customHeight="1" x14ac:dyDescent="0.2">
      <c r="B72" s="110"/>
      <c r="D72" s="111" t="s">
        <v>131</v>
      </c>
      <c r="E72" s="112"/>
      <c r="F72" s="112"/>
      <c r="G72" s="112"/>
      <c r="H72" s="112"/>
      <c r="I72" s="113"/>
      <c r="J72" s="114">
        <f>J141</f>
        <v>0</v>
      </c>
      <c r="L72" s="110"/>
    </row>
    <row r="73" spans="2:12" s="9" customFormat="1" ht="19.95" hidden="1" customHeight="1" x14ac:dyDescent="0.2">
      <c r="B73" s="115"/>
      <c r="D73" s="116" t="s">
        <v>132</v>
      </c>
      <c r="E73" s="117"/>
      <c r="F73" s="117"/>
      <c r="G73" s="117"/>
      <c r="H73" s="117"/>
      <c r="I73" s="118"/>
      <c r="J73" s="119">
        <f>J142</f>
        <v>0</v>
      </c>
      <c r="L73" s="115"/>
    </row>
    <row r="74" spans="2:12" s="8" customFormat="1" ht="24.9" hidden="1" customHeight="1" x14ac:dyDescent="0.2">
      <c r="B74" s="110"/>
      <c r="D74" s="111" t="s">
        <v>133</v>
      </c>
      <c r="E74" s="112"/>
      <c r="F74" s="112"/>
      <c r="G74" s="112"/>
      <c r="H74" s="112"/>
      <c r="I74" s="113"/>
      <c r="J74" s="114">
        <f>J148</f>
        <v>0</v>
      </c>
      <c r="L74" s="110"/>
    </row>
    <row r="75" spans="2:12" s="9" customFormat="1" ht="19.95" hidden="1" customHeight="1" x14ac:dyDescent="0.2">
      <c r="B75" s="115"/>
      <c r="D75" s="116" t="s">
        <v>134</v>
      </c>
      <c r="E75" s="117"/>
      <c r="F75" s="117"/>
      <c r="G75" s="117"/>
      <c r="H75" s="117"/>
      <c r="I75" s="118"/>
      <c r="J75" s="119">
        <f>J149</f>
        <v>0</v>
      </c>
      <c r="L75" s="115"/>
    </row>
    <row r="76" spans="2:12" s="9" customFormat="1" ht="19.95" hidden="1" customHeight="1" x14ac:dyDescent="0.2">
      <c r="B76" s="115"/>
      <c r="D76" s="116" t="s">
        <v>135</v>
      </c>
      <c r="E76" s="117"/>
      <c r="F76" s="117"/>
      <c r="G76" s="117"/>
      <c r="H76" s="117"/>
      <c r="I76" s="118"/>
      <c r="J76" s="119">
        <f>J152</f>
        <v>0</v>
      </c>
      <c r="L76" s="115"/>
    </row>
    <row r="77" spans="2:12" s="9" customFormat="1" ht="19.95" hidden="1" customHeight="1" x14ac:dyDescent="0.2">
      <c r="B77" s="115"/>
      <c r="D77" s="116" t="s">
        <v>136</v>
      </c>
      <c r="E77" s="117"/>
      <c r="F77" s="117"/>
      <c r="G77" s="117"/>
      <c r="H77" s="117"/>
      <c r="I77" s="118"/>
      <c r="J77" s="119">
        <f>J156</f>
        <v>0</v>
      </c>
      <c r="L77" s="115"/>
    </row>
    <row r="78" spans="2:12" s="1" customFormat="1" ht="21.75" hidden="1" customHeight="1" x14ac:dyDescent="0.2">
      <c r="B78" s="27"/>
      <c r="I78" s="88"/>
      <c r="L78" s="27"/>
    </row>
    <row r="79" spans="2:12" s="1" customFormat="1" ht="6.9" hidden="1" customHeight="1" x14ac:dyDescent="0.2">
      <c r="B79" s="36"/>
      <c r="C79" s="37"/>
      <c r="D79" s="37"/>
      <c r="E79" s="37"/>
      <c r="F79" s="37"/>
      <c r="G79" s="37"/>
      <c r="H79" s="37"/>
      <c r="I79" s="104"/>
      <c r="J79" s="37"/>
      <c r="K79" s="37"/>
      <c r="L79" s="27"/>
    </row>
    <row r="80" spans="2:12" ht="10.199999999999999" hidden="1" x14ac:dyDescent="0.2"/>
    <row r="81" spans="2:12" ht="10.199999999999999" hidden="1" x14ac:dyDescent="0.2"/>
    <row r="82" spans="2:12" ht="10.199999999999999" hidden="1" x14ac:dyDescent="0.2"/>
    <row r="83" spans="2:12" s="1" customFormat="1" ht="6.9" customHeight="1" x14ac:dyDescent="0.2">
      <c r="B83" s="38"/>
      <c r="C83" s="39"/>
      <c r="D83" s="39"/>
      <c r="E83" s="39"/>
      <c r="F83" s="39"/>
      <c r="G83" s="39"/>
      <c r="H83" s="39"/>
      <c r="I83" s="105"/>
      <c r="J83" s="39"/>
      <c r="K83" s="39"/>
      <c r="L83" s="27"/>
    </row>
    <row r="84" spans="2:12" s="1" customFormat="1" ht="24.9" customHeight="1" x14ac:dyDescent="0.2">
      <c r="B84" s="27"/>
      <c r="C84" s="17" t="s">
        <v>137</v>
      </c>
      <c r="I84" s="88"/>
      <c r="L84" s="27"/>
    </row>
    <row r="85" spans="2:12" s="1" customFormat="1" ht="6.9" customHeight="1" x14ac:dyDescent="0.2">
      <c r="B85" s="27"/>
      <c r="I85" s="88"/>
      <c r="L85" s="27"/>
    </row>
    <row r="86" spans="2:12" s="1" customFormat="1" ht="12" customHeight="1" x14ac:dyDescent="0.2">
      <c r="B86" s="27"/>
      <c r="C86" s="22" t="s">
        <v>16</v>
      </c>
      <c r="I86" s="88"/>
      <c r="L86" s="27"/>
    </row>
    <row r="87" spans="2:12" s="1" customFormat="1" ht="16.5" customHeight="1" x14ac:dyDescent="0.2">
      <c r="B87" s="27"/>
      <c r="E87" s="213" t="str">
        <f>E7</f>
        <v>Oprava propustků v km 24,666, 25,142, 25,589 a 25,786 na trati Vsetín - Velké Karlovice</v>
      </c>
      <c r="F87" s="214"/>
      <c r="G87" s="214"/>
      <c r="H87" s="214"/>
      <c r="I87" s="88"/>
      <c r="L87" s="27"/>
    </row>
    <row r="88" spans="2:12" ht="12" customHeight="1" x14ac:dyDescent="0.2">
      <c r="B88" s="16"/>
      <c r="C88" s="22" t="s">
        <v>114</v>
      </c>
      <c r="L88" s="16"/>
    </row>
    <row r="89" spans="2:12" s="1" customFormat="1" ht="16.5" customHeight="1" x14ac:dyDescent="0.2">
      <c r="B89" s="27"/>
      <c r="E89" s="213" t="s">
        <v>510</v>
      </c>
      <c r="F89" s="188"/>
      <c r="G89" s="188"/>
      <c r="H89" s="188"/>
      <c r="I89" s="88"/>
      <c r="L89" s="27"/>
    </row>
    <row r="90" spans="2:12" s="1" customFormat="1" ht="12" customHeight="1" x14ac:dyDescent="0.2">
      <c r="B90" s="27"/>
      <c r="C90" s="22" t="s">
        <v>116</v>
      </c>
      <c r="I90" s="88"/>
      <c r="L90" s="27"/>
    </row>
    <row r="91" spans="2:12" s="1" customFormat="1" ht="16.5" customHeight="1" x14ac:dyDescent="0.2">
      <c r="B91" s="27"/>
      <c r="E91" s="189" t="str">
        <f>E11</f>
        <v>SO 03.1 - Oprava propustku - km 25,589</v>
      </c>
      <c r="F91" s="188"/>
      <c r="G91" s="188"/>
      <c r="H91" s="188"/>
      <c r="I91" s="88"/>
      <c r="L91" s="27"/>
    </row>
    <row r="92" spans="2:12" s="1" customFormat="1" ht="6.9" customHeight="1" x14ac:dyDescent="0.2">
      <c r="B92" s="27"/>
      <c r="I92" s="88"/>
      <c r="L92" s="27"/>
    </row>
    <row r="93" spans="2:12" s="1" customFormat="1" ht="12" customHeight="1" x14ac:dyDescent="0.2">
      <c r="B93" s="27"/>
      <c r="C93" s="22" t="s">
        <v>20</v>
      </c>
      <c r="F93" s="13" t="str">
        <f>F14</f>
        <v xml:space="preserve"> </v>
      </c>
      <c r="I93" s="89" t="s">
        <v>22</v>
      </c>
      <c r="J93" s="43" t="str">
        <f>IF(J14="","",J14)</f>
        <v>3. 4. 2019</v>
      </c>
      <c r="L93" s="27"/>
    </row>
    <row r="94" spans="2:12" s="1" customFormat="1" ht="6.9" customHeight="1" x14ac:dyDescent="0.2">
      <c r="B94" s="27"/>
      <c r="I94" s="88"/>
      <c r="L94" s="27"/>
    </row>
    <row r="95" spans="2:12" s="1" customFormat="1" ht="13.65" customHeight="1" x14ac:dyDescent="0.2">
      <c r="B95" s="27"/>
      <c r="C95" s="22" t="s">
        <v>24</v>
      </c>
      <c r="F95" s="13" t="str">
        <f>E17</f>
        <v xml:space="preserve"> </v>
      </c>
      <c r="I95" s="89" t="s">
        <v>29</v>
      </c>
      <c r="J95" s="25" t="str">
        <f>E23</f>
        <v xml:space="preserve"> </v>
      </c>
      <c r="L95" s="27"/>
    </row>
    <row r="96" spans="2:12" s="1" customFormat="1" ht="13.65" customHeight="1" x14ac:dyDescent="0.2">
      <c r="B96" s="27"/>
      <c r="C96" s="22" t="s">
        <v>27</v>
      </c>
      <c r="F96" s="13" t="str">
        <f>IF(E20="","",E20)</f>
        <v>Vyplň údaj</v>
      </c>
      <c r="I96" s="89" t="s">
        <v>31</v>
      </c>
      <c r="J96" s="25" t="str">
        <f>E26</f>
        <v xml:space="preserve"> </v>
      </c>
      <c r="L96" s="27"/>
    </row>
    <row r="97" spans="2:65" s="1" customFormat="1" ht="10.35" customHeight="1" x14ac:dyDescent="0.2">
      <c r="B97" s="27"/>
      <c r="I97" s="88"/>
      <c r="L97" s="27"/>
    </row>
    <row r="98" spans="2:65" s="10" customFormat="1" ht="29.25" customHeight="1" x14ac:dyDescent="0.2">
      <c r="B98" s="120"/>
      <c r="C98" s="121" t="s">
        <v>138</v>
      </c>
      <c r="D98" s="122" t="s">
        <v>52</v>
      </c>
      <c r="E98" s="122" t="s">
        <v>48</v>
      </c>
      <c r="F98" s="122" t="s">
        <v>49</v>
      </c>
      <c r="G98" s="122" t="s">
        <v>139</v>
      </c>
      <c r="H98" s="122" t="s">
        <v>140</v>
      </c>
      <c r="I98" s="123" t="s">
        <v>141</v>
      </c>
      <c r="J98" s="124" t="s">
        <v>120</v>
      </c>
      <c r="K98" s="125" t="s">
        <v>142</v>
      </c>
      <c r="L98" s="120"/>
      <c r="M98" s="50" t="s">
        <v>1</v>
      </c>
      <c r="N98" s="51" t="s">
        <v>37</v>
      </c>
      <c r="O98" s="51" t="s">
        <v>143</v>
      </c>
      <c r="P98" s="51" t="s">
        <v>144</v>
      </c>
      <c r="Q98" s="51" t="s">
        <v>145</v>
      </c>
      <c r="R98" s="51" t="s">
        <v>146</v>
      </c>
      <c r="S98" s="51" t="s">
        <v>147</v>
      </c>
      <c r="T98" s="52" t="s">
        <v>148</v>
      </c>
    </row>
    <row r="99" spans="2:65" s="1" customFormat="1" ht="22.8" customHeight="1" x14ac:dyDescent="0.3">
      <c r="B99" s="27"/>
      <c r="C99" s="55" t="s">
        <v>149</v>
      </c>
      <c r="I99" s="88"/>
      <c r="J99" s="126">
        <f>BK99</f>
        <v>0</v>
      </c>
      <c r="L99" s="27"/>
      <c r="M99" s="53"/>
      <c r="N99" s="44"/>
      <c r="O99" s="44"/>
      <c r="P99" s="127">
        <f>P100+P141+P148</f>
        <v>0</v>
      </c>
      <c r="Q99" s="44"/>
      <c r="R99" s="127">
        <f>R100+R141+R148</f>
        <v>63.741245339999999</v>
      </c>
      <c r="S99" s="44"/>
      <c r="T99" s="128">
        <f>T100+T141+T148</f>
        <v>63.002999999999993</v>
      </c>
      <c r="AT99" s="13" t="s">
        <v>66</v>
      </c>
      <c r="AU99" s="13" t="s">
        <v>122</v>
      </c>
      <c r="BK99" s="129">
        <f>BK100+BK141+BK148</f>
        <v>0</v>
      </c>
    </row>
    <row r="100" spans="2:65" s="11" customFormat="1" ht="25.95" customHeight="1" x14ac:dyDescent="0.25">
      <c r="B100" s="130"/>
      <c r="D100" s="131" t="s">
        <v>66</v>
      </c>
      <c r="E100" s="132" t="s">
        <v>150</v>
      </c>
      <c r="F100" s="132" t="s">
        <v>151</v>
      </c>
      <c r="I100" s="133"/>
      <c r="J100" s="134">
        <f>BK100</f>
        <v>0</v>
      </c>
      <c r="L100" s="130"/>
      <c r="M100" s="135"/>
      <c r="N100" s="136"/>
      <c r="O100" s="136"/>
      <c r="P100" s="137">
        <f>P101+P114+P120+P124+P126+P133+P139</f>
        <v>0</v>
      </c>
      <c r="Q100" s="136"/>
      <c r="R100" s="137">
        <f>R101+R114+R120+R124+R126+R133+R139</f>
        <v>62.988479339999998</v>
      </c>
      <c r="S100" s="136"/>
      <c r="T100" s="138">
        <f>T101+T114+T120+T124+T126+T133+T139</f>
        <v>63.002999999999993</v>
      </c>
      <c r="AR100" s="131" t="s">
        <v>74</v>
      </c>
      <c r="AT100" s="139" t="s">
        <v>66</v>
      </c>
      <c r="AU100" s="139" t="s">
        <v>67</v>
      </c>
      <c r="AY100" s="131" t="s">
        <v>152</v>
      </c>
      <c r="BK100" s="140">
        <f>BK101+BK114+BK120+BK124+BK126+BK133+BK139</f>
        <v>0</v>
      </c>
    </row>
    <row r="101" spans="2:65" s="11" customFormat="1" ht="22.8" customHeight="1" x14ac:dyDescent="0.25">
      <c r="B101" s="130"/>
      <c r="D101" s="131" t="s">
        <v>66</v>
      </c>
      <c r="E101" s="141" t="s">
        <v>74</v>
      </c>
      <c r="F101" s="141" t="s">
        <v>153</v>
      </c>
      <c r="I101" s="133"/>
      <c r="J101" s="142">
        <f>BK101</f>
        <v>0</v>
      </c>
      <c r="L101" s="130"/>
      <c r="M101" s="135"/>
      <c r="N101" s="136"/>
      <c r="O101" s="136"/>
      <c r="P101" s="137">
        <f>SUM(P102:P113)</f>
        <v>0</v>
      </c>
      <c r="Q101" s="136"/>
      <c r="R101" s="137">
        <f>SUM(R102:R113)</f>
        <v>2.516E-3</v>
      </c>
      <c r="S101" s="136"/>
      <c r="T101" s="138">
        <f>SUM(T102:T113)</f>
        <v>6.7389999999999999</v>
      </c>
      <c r="AR101" s="131" t="s">
        <v>74</v>
      </c>
      <c r="AT101" s="139" t="s">
        <v>66</v>
      </c>
      <c r="AU101" s="139" t="s">
        <v>74</v>
      </c>
      <c r="AY101" s="131" t="s">
        <v>152</v>
      </c>
      <c r="BK101" s="140">
        <f>SUM(BK102:BK113)</f>
        <v>0</v>
      </c>
    </row>
    <row r="102" spans="2:65" s="1" customFormat="1" ht="16.5" customHeight="1" x14ac:dyDescent="0.2">
      <c r="B102" s="143"/>
      <c r="C102" s="144" t="s">
        <v>74</v>
      </c>
      <c r="D102" s="144" t="s">
        <v>154</v>
      </c>
      <c r="E102" s="145" t="s">
        <v>155</v>
      </c>
      <c r="F102" s="146" t="s">
        <v>156</v>
      </c>
      <c r="G102" s="147" t="s">
        <v>157</v>
      </c>
      <c r="H102" s="148">
        <v>11.5</v>
      </c>
      <c r="I102" s="149"/>
      <c r="J102" s="150">
        <f t="shared" ref="J102:J113" si="0">ROUND(I102*H102,2)</f>
        <v>0</v>
      </c>
      <c r="K102" s="146" t="s">
        <v>1</v>
      </c>
      <c r="L102" s="27"/>
      <c r="M102" s="151" t="s">
        <v>1</v>
      </c>
      <c r="N102" s="152" t="s">
        <v>38</v>
      </c>
      <c r="O102" s="46"/>
      <c r="P102" s="153">
        <f t="shared" ref="P102:P113" si="1">O102*H102</f>
        <v>0</v>
      </c>
      <c r="Q102" s="153">
        <v>0</v>
      </c>
      <c r="R102" s="153">
        <f t="shared" ref="R102:R113" si="2">Q102*H102</f>
        <v>0</v>
      </c>
      <c r="S102" s="153">
        <v>0.58599999999999997</v>
      </c>
      <c r="T102" s="154">
        <f t="shared" ref="T102:T113" si="3">S102*H102</f>
        <v>6.7389999999999999</v>
      </c>
      <c r="AR102" s="13" t="s">
        <v>158</v>
      </c>
      <c r="AT102" s="13" t="s">
        <v>154</v>
      </c>
      <c r="AU102" s="13" t="s">
        <v>76</v>
      </c>
      <c r="AY102" s="13" t="s">
        <v>152</v>
      </c>
      <c r="BE102" s="155">
        <f t="shared" ref="BE102:BE113" si="4">IF(N102="základní",J102,0)</f>
        <v>0</v>
      </c>
      <c r="BF102" s="155">
        <f t="shared" ref="BF102:BF113" si="5">IF(N102="snížená",J102,0)</f>
        <v>0</v>
      </c>
      <c r="BG102" s="155">
        <f t="shared" ref="BG102:BG113" si="6">IF(N102="zákl. přenesená",J102,0)</f>
        <v>0</v>
      </c>
      <c r="BH102" s="155">
        <f t="shared" ref="BH102:BH113" si="7">IF(N102="sníž. přenesená",J102,0)</f>
        <v>0</v>
      </c>
      <c r="BI102" s="155">
        <f t="shared" ref="BI102:BI113" si="8">IF(N102="nulová",J102,0)</f>
        <v>0</v>
      </c>
      <c r="BJ102" s="13" t="s">
        <v>74</v>
      </c>
      <c r="BK102" s="155">
        <f t="shared" ref="BK102:BK113" si="9">ROUND(I102*H102,2)</f>
        <v>0</v>
      </c>
      <c r="BL102" s="13" t="s">
        <v>158</v>
      </c>
      <c r="BM102" s="13" t="s">
        <v>76</v>
      </c>
    </row>
    <row r="103" spans="2:65" s="1" customFormat="1" ht="16.5" customHeight="1" x14ac:dyDescent="0.2">
      <c r="B103" s="143"/>
      <c r="C103" s="144" t="s">
        <v>76</v>
      </c>
      <c r="D103" s="144" t="s">
        <v>154</v>
      </c>
      <c r="E103" s="145" t="s">
        <v>159</v>
      </c>
      <c r="F103" s="146" t="s">
        <v>160</v>
      </c>
      <c r="G103" s="147" t="s">
        <v>161</v>
      </c>
      <c r="H103" s="148">
        <v>24</v>
      </c>
      <c r="I103" s="149"/>
      <c r="J103" s="150">
        <f t="shared" si="0"/>
        <v>0</v>
      </c>
      <c r="K103" s="146" t="s">
        <v>1</v>
      </c>
      <c r="L103" s="27"/>
      <c r="M103" s="151" t="s">
        <v>1</v>
      </c>
      <c r="N103" s="152" t="s">
        <v>38</v>
      </c>
      <c r="O103" s="46"/>
      <c r="P103" s="153">
        <f t="shared" si="1"/>
        <v>0</v>
      </c>
      <c r="Q103" s="153">
        <v>0</v>
      </c>
      <c r="R103" s="153">
        <f t="shared" si="2"/>
        <v>0</v>
      </c>
      <c r="S103" s="153">
        <v>0</v>
      </c>
      <c r="T103" s="154">
        <f t="shared" si="3"/>
        <v>0</v>
      </c>
      <c r="AR103" s="13" t="s">
        <v>158</v>
      </c>
      <c r="AT103" s="13" t="s">
        <v>154</v>
      </c>
      <c r="AU103" s="13" t="s">
        <v>76</v>
      </c>
      <c r="AY103" s="13" t="s">
        <v>152</v>
      </c>
      <c r="BE103" s="155">
        <f t="shared" si="4"/>
        <v>0</v>
      </c>
      <c r="BF103" s="155">
        <f t="shared" si="5"/>
        <v>0</v>
      </c>
      <c r="BG103" s="155">
        <f t="shared" si="6"/>
        <v>0</v>
      </c>
      <c r="BH103" s="155">
        <f t="shared" si="7"/>
        <v>0</v>
      </c>
      <c r="BI103" s="155">
        <f t="shared" si="8"/>
        <v>0</v>
      </c>
      <c r="BJ103" s="13" t="s">
        <v>74</v>
      </c>
      <c r="BK103" s="155">
        <f t="shared" si="9"/>
        <v>0</v>
      </c>
      <c r="BL103" s="13" t="s">
        <v>158</v>
      </c>
      <c r="BM103" s="13" t="s">
        <v>158</v>
      </c>
    </row>
    <row r="104" spans="2:65" s="1" customFormat="1" ht="16.5" customHeight="1" x14ac:dyDescent="0.2">
      <c r="B104" s="143"/>
      <c r="C104" s="144" t="s">
        <v>162</v>
      </c>
      <c r="D104" s="144" t="s">
        <v>154</v>
      </c>
      <c r="E104" s="145" t="s">
        <v>163</v>
      </c>
      <c r="F104" s="146" t="s">
        <v>164</v>
      </c>
      <c r="G104" s="147" t="s">
        <v>165</v>
      </c>
      <c r="H104" s="148">
        <v>56.7</v>
      </c>
      <c r="I104" s="149"/>
      <c r="J104" s="150">
        <f t="shared" si="0"/>
        <v>0</v>
      </c>
      <c r="K104" s="146" t="s">
        <v>1</v>
      </c>
      <c r="L104" s="27"/>
      <c r="M104" s="151" t="s">
        <v>1</v>
      </c>
      <c r="N104" s="152" t="s">
        <v>38</v>
      </c>
      <c r="O104" s="46"/>
      <c r="P104" s="153">
        <f t="shared" si="1"/>
        <v>0</v>
      </c>
      <c r="Q104" s="153">
        <v>0</v>
      </c>
      <c r="R104" s="153">
        <f t="shared" si="2"/>
        <v>0</v>
      </c>
      <c r="S104" s="153">
        <v>0</v>
      </c>
      <c r="T104" s="154">
        <f t="shared" si="3"/>
        <v>0</v>
      </c>
      <c r="AR104" s="13" t="s">
        <v>158</v>
      </c>
      <c r="AT104" s="13" t="s">
        <v>154</v>
      </c>
      <c r="AU104" s="13" t="s">
        <v>76</v>
      </c>
      <c r="AY104" s="13" t="s">
        <v>152</v>
      </c>
      <c r="BE104" s="155">
        <f t="shared" si="4"/>
        <v>0</v>
      </c>
      <c r="BF104" s="155">
        <f t="shared" si="5"/>
        <v>0</v>
      </c>
      <c r="BG104" s="155">
        <f t="shared" si="6"/>
        <v>0</v>
      </c>
      <c r="BH104" s="155">
        <f t="shared" si="7"/>
        <v>0</v>
      </c>
      <c r="BI104" s="155">
        <f t="shared" si="8"/>
        <v>0</v>
      </c>
      <c r="BJ104" s="13" t="s">
        <v>74</v>
      </c>
      <c r="BK104" s="155">
        <f t="shared" si="9"/>
        <v>0</v>
      </c>
      <c r="BL104" s="13" t="s">
        <v>158</v>
      </c>
      <c r="BM104" s="13" t="s">
        <v>166</v>
      </c>
    </row>
    <row r="105" spans="2:65" s="1" customFormat="1" ht="16.5" customHeight="1" x14ac:dyDescent="0.2">
      <c r="B105" s="143"/>
      <c r="C105" s="144" t="s">
        <v>158</v>
      </c>
      <c r="D105" s="144" t="s">
        <v>154</v>
      </c>
      <c r="E105" s="145" t="s">
        <v>167</v>
      </c>
      <c r="F105" s="146" t="s">
        <v>168</v>
      </c>
      <c r="G105" s="147" t="s">
        <v>165</v>
      </c>
      <c r="H105" s="148">
        <v>168.1</v>
      </c>
      <c r="I105" s="149"/>
      <c r="J105" s="150">
        <f t="shared" si="0"/>
        <v>0</v>
      </c>
      <c r="K105" s="146" t="s">
        <v>1</v>
      </c>
      <c r="L105" s="27"/>
      <c r="M105" s="151" t="s">
        <v>1</v>
      </c>
      <c r="N105" s="152" t="s">
        <v>38</v>
      </c>
      <c r="O105" s="46"/>
      <c r="P105" s="153">
        <f t="shared" si="1"/>
        <v>0</v>
      </c>
      <c r="Q105" s="153">
        <v>0</v>
      </c>
      <c r="R105" s="153">
        <f t="shared" si="2"/>
        <v>0</v>
      </c>
      <c r="S105" s="153">
        <v>0</v>
      </c>
      <c r="T105" s="154">
        <f t="shared" si="3"/>
        <v>0</v>
      </c>
      <c r="AR105" s="13" t="s">
        <v>158</v>
      </c>
      <c r="AT105" s="13" t="s">
        <v>154</v>
      </c>
      <c r="AU105" s="13" t="s">
        <v>76</v>
      </c>
      <c r="AY105" s="13" t="s">
        <v>152</v>
      </c>
      <c r="BE105" s="155">
        <f t="shared" si="4"/>
        <v>0</v>
      </c>
      <c r="BF105" s="155">
        <f t="shared" si="5"/>
        <v>0</v>
      </c>
      <c r="BG105" s="155">
        <f t="shared" si="6"/>
        <v>0</v>
      </c>
      <c r="BH105" s="155">
        <f t="shared" si="7"/>
        <v>0</v>
      </c>
      <c r="BI105" s="155">
        <f t="shared" si="8"/>
        <v>0</v>
      </c>
      <c r="BJ105" s="13" t="s">
        <v>74</v>
      </c>
      <c r="BK105" s="155">
        <f t="shared" si="9"/>
        <v>0</v>
      </c>
      <c r="BL105" s="13" t="s">
        <v>158</v>
      </c>
      <c r="BM105" s="13" t="s">
        <v>169</v>
      </c>
    </row>
    <row r="106" spans="2:65" s="1" customFormat="1" ht="16.5" customHeight="1" x14ac:dyDescent="0.2">
      <c r="B106" s="143"/>
      <c r="C106" s="144" t="s">
        <v>170</v>
      </c>
      <c r="D106" s="144" t="s">
        <v>154</v>
      </c>
      <c r="E106" s="145" t="s">
        <v>171</v>
      </c>
      <c r="F106" s="146" t="s">
        <v>172</v>
      </c>
      <c r="G106" s="147" t="s">
        <v>165</v>
      </c>
      <c r="H106" s="148">
        <v>168.1</v>
      </c>
      <c r="I106" s="149"/>
      <c r="J106" s="150">
        <f t="shared" si="0"/>
        <v>0</v>
      </c>
      <c r="K106" s="146" t="s">
        <v>1</v>
      </c>
      <c r="L106" s="27"/>
      <c r="M106" s="151" t="s">
        <v>1</v>
      </c>
      <c r="N106" s="152" t="s">
        <v>38</v>
      </c>
      <c r="O106" s="46"/>
      <c r="P106" s="153">
        <f t="shared" si="1"/>
        <v>0</v>
      </c>
      <c r="Q106" s="153">
        <v>0</v>
      </c>
      <c r="R106" s="153">
        <f t="shared" si="2"/>
        <v>0</v>
      </c>
      <c r="S106" s="153">
        <v>0</v>
      </c>
      <c r="T106" s="154">
        <f t="shared" si="3"/>
        <v>0</v>
      </c>
      <c r="AR106" s="13" t="s">
        <v>158</v>
      </c>
      <c r="AT106" s="13" t="s">
        <v>154</v>
      </c>
      <c r="AU106" s="13" t="s">
        <v>76</v>
      </c>
      <c r="AY106" s="13" t="s">
        <v>152</v>
      </c>
      <c r="BE106" s="155">
        <f t="shared" si="4"/>
        <v>0</v>
      </c>
      <c r="BF106" s="155">
        <f t="shared" si="5"/>
        <v>0</v>
      </c>
      <c r="BG106" s="155">
        <f t="shared" si="6"/>
        <v>0</v>
      </c>
      <c r="BH106" s="155">
        <f t="shared" si="7"/>
        <v>0</v>
      </c>
      <c r="BI106" s="155">
        <f t="shared" si="8"/>
        <v>0</v>
      </c>
      <c r="BJ106" s="13" t="s">
        <v>74</v>
      </c>
      <c r="BK106" s="155">
        <f t="shared" si="9"/>
        <v>0</v>
      </c>
      <c r="BL106" s="13" t="s">
        <v>158</v>
      </c>
      <c r="BM106" s="13" t="s">
        <v>173</v>
      </c>
    </row>
    <row r="107" spans="2:65" s="1" customFormat="1" ht="16.5" customHeight="1" x14ac:dyDescent="0.2">
      <c r="B107" s="143"/>
      <c r="C107" s="144" t="s">
        <v>166</v>
      </c>
      <c r="D107" s="144" t="s">
        <v>154</v>
      </c>
      <c r="E107" s="145" t="s">
        <v>174</v>
      </c>
      <c r="F107" s="146" t="s">
        <v>175</v>
      </c>
      <c r="G107" s="147" t="s">
        <v>165</v>
      </c>
      <c r="H107" s="148">
        <v>7.5</v>
      </c>
      <c r="I107" s="149"/>
      <c r="J107" s="150">
        <f t="shared" si="0"/>
        <v>0</v>
      </c>
      <c r="K107" s="146" t="s">
        <v>1</v>
      </c>
      <c r="L107" s="27"/>
      <c r="M107" s="151" t="s">
        <v>1</v>
      </c>
      <c r="N107" s="152" t="s">
        <v>38</v>
      </c>
      <c r="O107" s="46"/>
      <c r="P107" s="153">
        <f t="shared" si="1"/>
        <v>0</v>
      </c>
      <c r="Q107" s="153">
        <v>0</v>
      </c>
      <c r="R107" s="153">
        <f t="shared" si="2"/>
        <v>0</v>
      </c>
      <c r="S107" s="153">
        <v>0</v>
      </c>
      <c r="T107" s="154">
        <f t="shared" si="3"/>
        <v>0</v>
      </c>
      <c r="AR107" s="13" t="s">
        <v>158</v>
      </c>
      <c r="AT107" s="13" t="s">
        <v>154</v>
      </c>
      <c r="AU107" s="13" t="s">
        <v>76</v>
      </c>
      <c r="AY107" s="13" t="s">
        <v>152</v>
      </c>
      <c r="BE107" s="155">
        <f t="shared" si="4"/>
        <v>0</v>
      </c>
      <c r="BF107" s="155">
        <f t="shared" si="5"/>
        <v>0</v>
      </c>
      <c r="BG107" s="155">
        <f t="shared" si="6"/>
        <v>0</v>
      </c>
      <c r="BH107" s="155">
        <f t="shared" si="7"/>
        <v>0</v>
      </c>
      <c r="BI107" s="155">
        <f t="shared" si="8"/>
        <v>0</v>
      </c>
      <c r="BJ107" s="13" t="s">
        <v>74</v>
      </c>
      <c r="BK107" s="155">
        <f t="shared" si="9"/>
        <v>0</v>
      </c>
      <c r="BL107" s="13" t="s">
        <v>158</v>
      </c>
      <c r="BM107" s="13" t="s">
        <v>176</v>
      </c>
    </row>
    <row r="108" spans="2:65" s="1" customFormat="1" ht="16.5" customHeight="1" x14ac:dyDescent="0.2">
      <c r="B108" s="143"/>
      <c r="C108" s="144" t="s">
        <v>177</v>
      </c>
      <c r="D108" s="144" t="s">
        <v>154</v>
      </c>
      <c r="E108" s="145" t="s">
        <v>178</v>
      </c>
      <c r="F108" s="146" t="s">
        <v>179</v>
      </c>
      <c r="G108" s="147" t="s">
        <v>165</v>
      </c>
      <c r="H108" s="148">
        <v>7.5</v>
      </c>
      <c r="I108" s="149"/>
      <c r="J108" s="150">
        <f t="shared" si="0"/>
        <v>0</v>
      </c>
      <c r="K108" s="146" t="s">
        <v>1</v>
      </c>
      <c r="L108" s="27"/>
      <c r="M108" s="151" t="s">
        <v>1</v>
      </c>
      <c r="N108" s="152" t="s">
        <v>38</v>
      </c>
      <c r="O108" s="46"/>
      <c r="P108" s="153">
        <f t="shared" si="1"/>
        <v>0</v>
      </c>
      <c r="Q108" s="153">
        <v>0</v>
      </c>
      <c r="R108" s="153">
        <f t="shared" si="2"/>
        <v>0</v>
      </c>
      <c r="S108" s="153">
        <v>0</v>
      </c>
      <c r="T108" s="154">
        <f t="shared" si="3"/>
        <v>0</v>
      </c>
      <c r="AR108" s="13" t="s">
        <v>158</v>
      </c>
      <c r="AT108" s="13" t="s">
        <v>154</v>
      </c>
      <c r="AU108" s="13" t="s">
        <v>76</v>
      </c>
      <c r="AY108" s="13" t="s">
        <v>152</v>
      </c>
      <c r="BE108" s="155">
        <f t="shared" si="4"/>
        <v>0</v>
      </c>
      <c r="BF108" s="155">
        <f t="shared" si="5"/>
        <v>0</v>
      </c>
      <c r="BG108" s="155">
        <f t="shared" si="6"/>
        <v>0</v>
      </c>
      <c r="BH108" s="155">
        <f t="shared" si="7"/>
        <v>0</v>
      </c>
      <c r="BI108" s="155">
        <f t="shared" si="8"/>
        <v>0</v>
      </c>
      <c r="BJ108" s="13" t="s">
        <v>74</v>
      </c>
      <c r="BK108" s="155">
        <f t="shared" si="9"/>
        <v>0</v>
      </c>
      <c r="BL108" s="13" t="s">
        <v>158</v>
      </c>
      <c r="BM108" s="13" t="s">
        <v>180</v>
      </c>
    </row>
    <row r="109" spans="2:65" s="1" customFormat="1" ht="16.5" customHeight="1" x14ac:dyDescent="0.2">
      <c r="B109" s="143"/>
      <c r="C109" s="144" t="s">
        <v>169</v>
      </c>
      <c r="D109" s="144" t="s">
        <v>154</v>
      </c>
      <c r="E109" s="145" t="s">
        <v>192</v>
      </c>
      <c r="F109" s="146" t="s">
        <v>193</v>
      </c>
      <c r="G109" s="147" t="s">
        <v>165</v>
      </c>
      <c r="H109" s="148">
        <v>68</v>
      </c>
      <c r="I109" s="149"/>
      <c r="J109" s="150">
        <f t="shared" si="0"/>
        <v>0</v>
      </c>
      <c r="K109" s="146" t="s">
        <v>1</v>
      </c>
      <c r="L109" s="27"/>
      <c r="M109" s="151" t="s">
        <v>1</v>
      </c>
      <c r="N109" s="152" t="s">
        <v>38</v>
      </c>
      <c r="O109" s="46"/>
      <c r="P109" s="153">
        <f t="shared" si="1"/>
        <v>0</v>
      </c>
      <c r="Q109" s="153">
        <v>0</v>
      </c>
      <c r="R109" s="153">
        <f t="shared" si="2"/>
        <v>0</v>
      </c>
      <c r="S109" s="153">
        <v>0</v>
      </c>
      <c r="T109" s="154">
        <f t="shared" si="3"/>
        <v>0</v>
      </c>
      <c r="AR109" s="13" t="s">
        <v>158</v>
      </c>
      <c r="AT109" s="13" t="s">
        <v>154</v>
      </c>
      <c r="AU109" s="13" t="s">
        <v>76</v>
      </c>
      <c r="AY109" s="13" t="s">
        <v>152</v>
      </c>
      <c r="BE109" s="155">
        <f t="shared" si="4"/>
        <v>0</v>
      </c>
      <c r="BF109" s="155">
        <f t="shared" si="5"/>
        <v>0</v>
      </c>
      <c r="BG109" s="155">
        <f t="shared" si="6"/>
        <v>0</v>
      </c>
      <c r="BH109" s="155">
        <f t="shared" si="7"/>
        <v>0</v>
      </c>
      <c r="BI109" s="155">
        <f t="shared" si="8"/>
        <v>0</v>
      </c>
      <c r="BJ109" s="13" t="s">
        <v>74</v>
      </c>
      <c r="BK109" s="155">
        <f t="shared" si="9"/>
        <v>0</v>
      </c>
      <c r="BL109" s="13" t="s">
        <v>158</v>
      </c>
      <c r="BM109" s="13" t="s">
        <v>183</v>
      </c>
    </row>
    <row r="110" spans="2:65" s="1" customFormat="1" ht="16.5" customHeight="1" x14ac:dyDescent="0.2">
      <c r="B110" s="143"/>
      <c r="C110" s="144" t="s">
        <v>184</v>
      </c>
      <c r="D110" s="144" t="s">
        <v>154</v>
      </c>
      <c r="E110" s="145" t="s">
        <v>203</v>
      </c>
      <c r="F110" s="146" t="s">
        <v>204</v>
      </c>
      <c r="G110" s="147" t="s">
        <v>165</v>
      </c>
      <c r="H110" s="148">
        <v>136</v>
      </c>
      <c r="I110" s="149"/>
      <c r="J110" s="150">
        <f t="shared" si="0"/>
        <v>0</v>
      </c>
      <c r="K110" s="146" t="s">
        <v>1</v>
      </c>
      <c r="L110" s="27"/>
      <c r="M110" s="151" t="s">
        <v>1</v>
      </c>
      <c r="N110" s="152" t="s">
        <v>38</v>
      </c>
      <c r="O110" s="46"/>
      <c r="P110" s="153">
        <f t="shared" si="1"/>
        <v>0</v>
      </c>
      <c r="Q110" s="153">
        <v>0</v>
      </c>
      <c r="R110" s="153">
        <f t="shared" si="2"/>
        <v>0</v>
      </c>
      <c r="S110" s="153">
        <v>0</v>
      </c>
      <c r="T110" s="154">
        <f t="shared" si="3"/>
        <v>0</v>
      </c>
      <c r="AR110" s="13" t="s">
        <v>158</v>
      </c>
      <c r="AT110" s="13" t="s">
        <v>154</v>
      </c>
      <c r="AU110" s="13" t="s">
        <v>76</v>
      </c>
      <c r="AY110" s="13" t="s">
        <v>152</v>
      </c>
      <c r="BE110" s="155">
        <f t="shared" si="4"/>
        <v>0</v>
      </c>
      <c r="BF110" s="155">
        <f t="shared" si="5"/>
        <v>0</v>
      </c>
      <c r="BG110" s="155">
        <f t="shared" si="6"/>
        <v>0</v>
      </c>
      <c r="BH110" s="155">
        <f t="shared" si="7"/>
        <v>0</v>
      </c>
      <c r="BI110" s="155">
        <f t="shared" si="8"/>
        <v>0</v>
      </c>
      <c r="BJ110" s="13" t="s">
        <v>74</v>
      </c>
      <c r="BK110" s="155">
        <f t="shared" si="9"/>
        <v>0</v>
      </c>
      <c r="BL110" s="13" t="s">
        <v>158</v>
      </c>
      <c r="BM110" s="13" t="s">
        <v>187</v>
      </c>
    </row>
    <row r="111" spans="2:65" s="1" customFormat="1" ht="16.5" customHeight="1" x14ac:dyDescent="0.2">
      <c r="B111" s="143"/>
      <c r="C111" s="144" t="s">
        <v>173</v>
      </c>
      <c r="D111" s="144" t="s">
        <v>154</v>
      </c>
      <c r="E111" s="145" t="s">
        <v>206</v>
      </c>
      <c r="F111" s="146" t="s">
        <v>207</v>
      </c>
      <c r="G111" s="147" t="s">
        <v>157</v>
      </c>
      <c r="H111" s="148">
        <v>167.7</v>
      </c>
      <c r="I111" s="149"/>
      <c r="J111" s="150">
        <f t="shared" si="0"/>
        <v>0</v>
      </c>
      <c r="K111" s="146" t="s">
        <v>1</v>
      </c>
      <c r="L111" s="27"/>
      <c r="M111" s="151" t="s">
        <v>1</v>
      </c>
      <c r="N111" s="152" t="s">
        <v>38</v>
      </c>
      <c r="O111" s="46"/>
      <c r="P111" s="153">
        <f t="shared" si="1"/>
        <v>0</v>
      </c>
      <c r="Q111" s="153">
        <v>0</v>
      </c>
      <c r="R111" s="153">
        <f t="shared" si="2"/>
        <v>0</v>
      </c>
      <c r="S111" s="153">
        <v>0</v>
      </c>
      <c r="T111" s="154">
        <f t="shared" si="3"/>
        <v>0</v>
      </c>
      <c r="AR111" s="13" t="s">
        <v>158</v>
      </c>
      <c r="AT111" s="13" t="s">
        <v>154</v>
      </c>
      <c r="AU111" s="13" t="s">
        <v>76</v>
      </c>
      <c r="AY111" s="13" t="s">
        <v>152</v>
      </c>
      <c r="BE111" s="155">
        <f t="shared" si="4"/>
        <v>0</v>
      </c>
      <c r="BF111" s="155">
        <f t="shared" si="5"/>
        <v>0</v>
      </c>
      <c r="BG111" s="155">
        <f t="shared" si="6"/>
        <v>0</v>
      </c>
      <c r="BH111" s="155">
        <f t="shared" si="7"/>
        <v>0</v>
      </c>
      <c r="BI111" s="155">
        <f t="shared" si="8"/>
        <v>0</v>
      </c>
      <c r="BJ111" s="13" t="s">
        <v>74</v>
      </c>
      <c r="BK111" s="155">
        <f t="shared" si="9"/>
        <v>0</v>
      </c>
      <c r="BL111" s="13" t="s">
        <v>158</v>
      </c>
      <c r="BM111" s="13" t="s">
        <v>190</v>
      </c>
    </row>
    <row r="112" spans="2:65" s="1" customFormat="1" ht="16.5" customHeight="1" x14ac:dyDescent="0.2">
      <c r="B112" s="143"/>
      <c r="C112" s="144" t="s">
        <v>191</v>
      </c>
      <c r="D112" s="144" t="s">
        <v>154</v>
      </c>
      <c r="E112" s="145" t="s">
        <v>209</v>
      </c>
      <c r="F112" s="146" t="s">
        <v>210</v>
      </c>
      <c r="G112" s="147" t="s">
        <v>157</v>
      </c>
      <c r="H112" s="148">
        <v>167.7</v>
      </c>
      <c r="I112" s="149"/>
      <c r="J112" s="150">
        <f t="shared" si="0"/>
        <v>0</v>
      </c>
      <c r="K112" s="146" t="s">
        <v>1</v>
      </c>
      <c r="L112" s="27"/>
      <c r="M112" s="151" t="s">
        <v>1</v>
      </c>
      <c r="N112" s="152" t="s">
        <v>38</v>
      </c>
      <c r="O112" s="46"/>
      <c r="P112" s="153">
        <f t="shared" si="1"/>
        <v>0</v>
      </c>
      <c r="Q112" s="153">
        <v>0</v>
      </c>
      <c r="R112" s="153">
        <f t="shared" si="2"/>
        <v>0</v>
      </c>
      <c r="S112" s="153">
        <v>0</v>
      </c>
      <c r="T112" s="154">
        <f t="shared" si="3"/>
        <v>0</v>
      </c>
      <c r="AR112" s="13" t="s">
        <v>158</v>
      </c>
      <c r="AT112" s="13" t="s">
        <v>154</v>
      </c>
      <c r="AU112" s="13" t="s">
        <v>76</v>
      </c>
      <c r="AY112" s="13" t="s">
        <v>152</v>
      </c>
      <c r="BE112" s="155">
        <f t="shared" si="4"/>
        <v>0</v>
      </c>
      <c r="BF112" s="155">
        <f t="shared" si="5"/>
        <v>0</v>
      </c>
      <c r="BG112" s="155">
        <f t="shared" si="6"/>
        <v>0</v>
      </c>
      <c r="BH112" s="155">
        <f t="shared" si="7"/>
        <v>0</v>
      </c>
      <c r="BI112" s="155">
        <f t="shared" si="8"/>
        <v>0</v>
      </c>
      <c r="BJ112" s="13" t="s">
        <v>74</v>
      </c>
      <c r="BK112" s="155">
        <f t="shared" si="9"/>
        <v>0</v>
      </c>
      <c r="BL112" s="13" t="s">
        <v>158</v>
      </c>
      <c r="BM112" s="13" t="s">
        <v>194</v>
      </c>
    </row>
    <row r="113" spans="2:65" s="1" customFormat="1" ht="16.5" customHeight="1" x14ac:dyDescent="0.2">
      <c r="B113" s="143"/>
      <c r="C113" s="156" t="s">
        <v>176</v>
      </c>
      <c r="D113" s="156" t="s">
        <v>213</v>
      </c>
      <c r="E113" s="157" t="s">
        <v>214</v>
      </c>
      <c r="F113" s="158" t="s">
        <v>215</v>
      </c>
      <c r="G113" s="159" t="s">
        <v>216</v>
      </c>
      <c r="H113" s="160">
        <v>2.516</v>
      </c>
      <c r="I113" s="161"/>
      <c r="J113" s="162">
        <f t="shared" si="0"/>
        <v>0</v>
      </c>
      <c r="K113" s="158" t="s">
        <v>1</v>
      </c>
      <c r="L113" s="163"/>
      <c r="M113" s="164" t="s">
        <v>1</v>
      </c>
      <c r="N113" s="165" t="s">
        <v>38</v>
      </c>
      <c r="O113" s="46"/>
      <c r="P113" s="153">
        <f t="shared" si="1"/>
        <v>0</v>
      </c>
      <c r="Q113" s="153">
        <v>1E-3</v>
      </c>
      <c r="R113" s="153">
        <f t="shared" si="2"/>
        <v>2.516E-3</v>
      </c>
      <c r="S113" s="153">
        <v>0</v>
      </c>
      <c r="T113" s="154">
        <f t="shared" si="3"/>
        <v>0</v>
      </c>
      <c r="AR113" s="13" t="s">
        <v>169</v>
      </c>
      <c r="AT113" s="13" t="s">
        <v>213</v>
      </c>
      <c r="AU113" s="13" t="s">
        <v>76</v>
      </c>
      <c r="AY113" s="13" t="s">
        <v>152</v>
      </c>
      <c r="BE113" s="155">
        <f t="shared" si="4"/>
        <v>0</v>
      </c>
      <c r="BF113" s="155">
        <f t="shared" si="5"/>
        <v>0</v>
      </c>
      <c r="BG113" s="155">
        <f t="shared" si="6"/>
        <v>0</v>
      </c>
      <c r="BH113" s="155">
        <f t="shared" si="7"/>
        <v>0</v>
      </c>
      <c r="BI113" s="155">
        <f t="shared" si="8"/>
        <v>0</v>
      </c>
      <c r="BJ113" s="13" t="s">
        <v>74</v>
      </c>
      <c r="BK113" s="155">
        <f t="shared" si="9"/>
        <v>0</v>
      </c>
      <c r="BL113" s="13" t="s">
        <v>158</v>
      </c>
      <c r="BM113" s="13" t="s">
        <v>197</v>
      </c>
    </row>
    <row r="114" spans="2:65" s="11" customFormat="1" ht="22.8" customHeight="1" x14ac:dyDescent="0.25">
      <c r="B114" s="130"/>
      <c r="D114" s="131" t="s">
        <v>66</v>
      </c>
      <c r="E114" s="141" t="s">
        <v>76</v>
      </c>
      <c r="F114" s="141" t="s">
        <v>218</v>
      </c>
      <c r="I114" s="133"/>
      <c r="J114" s="142">
        <f>BK114</f>
        <v>0</v>
      </c>
      <c r="L114" s="130"/>
      <c r="M114" s="135"/>
      <c r="N114" s="136"/>
      <c r="O114" s="136"/>
      <c r="P114" s="137">
        <f>SUM(P115:P119)</f>
        <v>0</v>
      </c>
      <c r="Q114" s="136"/>
      <c r="R114" s="137">
        <f>SUM(R115:R119)</f>
        <v>14.277213619999998</v>
      </c>
      <c r="S114" s="136"/>
      <c r="T114" s="138">
        <f>SUM(T115:T119)</f>
        <v>0</v>
      </c>
      <c r="AR114" s="131" t="s">
        <v>74</v>
      </c>
      <c r="AT114" s="139" t="s">
        <v>66</v>
      </c>
      <c r="AU114" s="139" t="s">
        <v>74</v>
      </c>
      <c r="AY114" s="131" t="s">
        <v>152</v>
      </c>
      <c r="BK114" s="140">
        <f>SUM(BK115:BK119)</f>
        <v>0</v>
      </c>
    </row>
    <row r="115" spans="2:65" s="1" customFormat="1" ht="16.5" customHeight="1" x14ac:dyDescent="0.2">
      <c r="B115" s="143"/>
      <c r="C115" s="144" t="s">
        <v>198</v>
      </c>
      <c r="D115" s="144" t="s">
        <v>154</v>
      </c>
      <c r="E115" s="145" t="s">
        <v>219</v>
      </c>
      <c r="F115" s="146" t="s">
        <v>220</v>
      </c>
      <c r="G115" s="147" t="s">
        <v>165</v>
      </c>
      <c r="H115" s="148">
        <v>5.6319999999999997</v>
      </c>
      <c r="I115" s="149"/>
      <c r="J115" s="150">
        <f>ROUND(I115*H115,2)</f>
        <v>0</v>
      </c>
      <c r="K115" s="146" t="s">
        <v>1</v>
      </c>
      <c r="L115" s="27"/>
      <c r="M115" s="151" t="s">
        <v>1</v>
      </c>
      <c r="N115" s="152" t="s">
        <v>38</v>
      </c>
      <c r="O115" s="46"/>
      <c r="P115" s="153">
        <f>O115*H115</f>
        <v>0</v>
      </c>
      <c r="Q115" s="153">
        <v>2.5262479999999998</v>
      </c>
      <c r="R115" s="153">
        <f>Q115*H115</f>
        <v>14.227828735999998</v>
      </c>
      <c r="S115" s="153">
        <v>0</v>
      </c>
      <c r="T115" s="154">
        <f>S115*H115</f>
        <v>0</v>
      </c>
      <c r="AR115" s="13" t="s">
        <v>158</v>
      </c>
      <c r="AT115" s="13" t="s">
        <v>154</v>
      </c>
      <c r="AU115" s="13" t="s">
        <v>76</v>
      </c>
      <c r="AY115" s="13" t="s">
        <v>152</v>
      </c>
      <c r="BE115" s="155">
        <f>IF(N115="základní",J115,0)</f>
        <v>0</v>
      </c>
      <c r="BF115" s="155">
        <f>IF(N115="snížená",J115,0)</f>
        <v>0</v>
      </c>
      <c r="BG115" s="155">
        <f>IF(N115="zákl. přenesená",J115,0)</f>
        <v>0</v>
      </c>
      <c r="BH115" s="155">
        <f>IF(N115="sníž. přenesená",J115,0)</f>
        <v>0</v>
      </c>
      <c r="BI115" s="155">
        <f>IF(N115="nulová",J115,0)</f>
        <v>0</v>
      </c>
      <c r="BJ115" s="13" t="s">
        <v>74</v>
      </c>
      <c r="BK115" s="155">
        <f>ROUND(I115*H115,2)</f>
        <v>0</v>
      </c>
      <c r="BL115" s="13" t="s">
        <v>158</v>
      </c>
      <c r="BM115" s="13" t="s">
        <v>202</v>
      </c>
    </row>
    <row r="116" spans="2:65" s="1" customFormat="1" ht="16.5" customHeight="1" x14ac:dyDescent="0.2">
      <c r="B116" s="143"/>
      <c r="C116" s="144" t="s">
        <v>180</v>
      </c>
      <c r="D116" s="144" t="s">
        <v>154</v>
      </c>
      <c r="E116" s="145" t="s">
        <v>223</v>
      </c>
      <c r="F116" s="146" t="s">
        <v>224</v>
      </c>
      <c r="G116" s="147" t="s">
        <v>157</v>
      </c>
      <c r="H116" s="148">
        <v>8.16</v>
      </c>
      <c r="I116" s="149"/>
      <c r="J116" s="150">
        <f>ROUND(I116*H116,2)</f>
        <v>0</v>
      </c>
      <c r="K116" s="146" t="s">
        <v>1</v>
      </c>
      <c r="L116" s="27"/>
      <c r="M116" s="151" t="s">
        <v>1</v>
      </c>
      <c r="N116" s="152" t="s">
        <v>38</v>
      </c>
      <c r="O116" s="46"/>
      <c r="P116" s="153">
        <f>O116*H116</f>
        <v>0</v>
      </c>
      <c r="Q116" s="153">
        <v>1.4357E-3</v>
      </c>
      <c r="R116" s="153">
        <f>Q116*H116</f>
        <v>1.1715312E-2</v>
      </c>
      <c r="S116" s="153">
        <v>0</v>
      </c>
      <c r="T116" s="154">
        <f>S116*H116</f>
        <v>0</v>
      </c>
      <c r="AR116" s="13" t="s">
        <v>158</v>
      </c>
      <c r="AT116" s="13" t="s">
        <v>154</v>
      </c>
      <c r="AU116" s="13" t="s">
        <v>76</v>
      </c>
      <c r="AY116" s="13" t="s">
        <v>152</v>
      </c>
      <c r="BE116" s="155">
        <f>IF(N116="základní",J116,0)</f>
        <v>0</v>
      </c>
      <c r="BF116" s="155">
        <f>IF(N116="snížená",J116,0)</f>
        <v>0</v>
      </c>
      <c r="BG116" s="155">
        <f>IF(N116="zákl. přenesená",J116,0)</f>
        <v>0</v>
      </c>
      <c r="BH116" s="155">
        <f>IF(N116="sníž. přenesená",J116,0)</f>
        <v>0</v>
      </c>
      <c r="BI116" s="155">
        <f>IF(N116="nulová",J116,0)</f>
        <v>0</v>
      </c>
      <c r="BJ116" s="13" t="s">
        <v>74</v>
      </c>
      <c r="BK116" s="155">
        <f>ROUND(I116*H116,2)</f>
        <v>0</v>
      </c>
      <c r="BL116" s="13" t="s">
        <v>158</v>
      </c>
      <c r="BM116" s="13" t="s">
        <v>205</v>
      </c>
    </row>
    <row r="117" spans="2:65" s="1" customFormat="1" ht="16.5" customHeight="1" x14ac:dyDescent="0.2">
      <c r="B117" s="143"/>
      <c r="C117" s="144" t="s">
        <v>8</v>
      </c>
      <c r="D117" s="144" t="s">
        <v>154</v>
      </c>
      <c r="E117" s="145" t="s">
        <v>226</v>
      </c>
      <c r="F117" s="146" t="s">
        <v>227</v>
      </c>
      <c r="G117" s="147" t="s">
        <v>157</v>
      </c>
      <c r="H117" s="148">
        <v>8.16</v>
      </c>
      <c r="I117" s="149"/>
      <c r="J117" s="150">
        <f>ROUND(I117*H117,2)</f>
        <v>0</v>
      </c>
      <c r="K117" s="146" t="s">
        <v>1</v>
      </c>
      <c r="L117" s="27"/>
      <c r="M117" s="151" t="s">
        <v>1</v>
      </c>
      <c r="N117" s="152" t="s">
        <v>38</v>
      </c>
      <c r="O117" s="46"/>
      <c r="P117" s="153">
        <f>O117*H117</f>
        <v>0</v>
      </c>
      <c r="Q117" s="153">
        <v>3.6000000000000001E-5</v>
      </c>
      <c r="R117" s="153">
        <f>Q117*H117</f>
        <v>2.9376000000000001E-4</v>
      </c>
      <c r="S117" s="153">
        <v>0</v>
      </c>
      <c r="T117" s="154">
        <f>S117*H117</f>
        <v>0</v>
      </c>
      <c r="AR117" s="13" t="s">
        <v>158</v>
      </c>
      <c r="AT117" s="13" t="s">
        <v>154</v>
      </c>
      <c r="AU117" s="13" t="s">
        <v>76</v>
      </c>
      <c r="AY117" s="13" t="s">
        <v>152</v>
      </c>
      <c r="BE117" s="155">
        <f>IF(N117="základní",J117,0)</f>
        <v>0</v>
      </c>
      <c r="BF117" s="155">
        <f>IF(N117="snížená",J117,0)</f>
        <v>0</v>
      </c>
      <c r="BG117" s="155">
        <f>IF(N117="zákl. přenesená",J117,0)</f>
        <v>0</v>
      </c>
      <c r="BH117" s="155">
        <f>IF(N117="sníž. přenesená",J117,0)</f>
        <v>0</v>
      </c>
      <c r="BI117" s="155">
        <f>IF(N117="nulová",J117,0)</f>
        <v>0</v>
      </c>
      <c r="BJ117" s="13" t="s">
        <v>74</v>
      </c>
      <c r="BK117" s="155">
        <f>ROUND(I117*H117,2)</f>
        <v>0</v>
      </c>
      <c r="BL117" s="13" t="s">
        <v>158</v>
      </c>
      <c r="BM117" s="13" t="s">
        <v>208</v>
      </c>
    </row>
    <row r="118" spans="2:65" s="1" customFormat="1" ht="16.5" customHeight="1" x14ac:dyDescent="0.2">
      <c r="B118" s="143"/>
      <c r="C118" s="144" t="s">
        <v>183</v>
      </c>
      <c r="D118" s="144" t="s">
        <v>154</v>
      </c>
      <c r="E118" s="145" t="s">
        <v>229</v>
      </c>
      <c r="F118" s="146" t="s">
        <v>230</v>
      </c>
      <c r="G118" s="147" t="s">
        <v>201</v>
      </c>
      <c r="H118" s="148">
        <v>3.5999999999999997E-2</v>
      </c>
      <c r="I118" s="149"/>
      <c r="J118" s="150">
        <f>ROUND(I118*H118,2)</f>
        <v>0</v>
      </c>
      <c r="K118" s="146" t="s">
        <v>1</v>
      </c>
      <c r="L118" s="27"/>
      <c r="M118" s="151" t="s">
        <v>1</v>
      </c>
      <c r="N118" s="152" t="s">
        <v>38</v>
      </c>
      <c r="O118" s="46"/>
      <c r="P118" s="153">
        <f>O118*H118</f>
        <v>0</v>
      </c>
      <c r="Q118" s="153">
        <v>1.0382169999999999</v>
      </c>
      <c r="R118" s="153">
        <f>Q118*H118</f>
        <v>3.7375811999999994E-2</v>
      </c>
      <c r="S118" s="153">
        <v>0</v>
      </c>
      <c r="T118" s="154">
        <f>S118*H118</f>
        <v>0</v>
      </c>
      <c r="AR118" s="13" t="s">
        <v>158</v>
      </c>
      <c r="AT118" s="13" t="s">
        <v>154</v>
      </c>
      <c r="AU118" s="13" t="s">
        <v>76</v>
      </c>
      <c r="AY118" s="13" t="s">
        <v>152</v>
      </c>
      <c r="BE118" s="155">
        <f>IF(N118="základní",J118,0)</f>
        <v>0</v>
      </c>
      <c r="BF118" s="155">
        <f>IF(N118="snížená",J118,0)</f>
        <v>0</v>
      </c>
      <c r="BG118" s="155">
        <f>IF(N118="zákl. přenesená",J118,0)</f>
        <v>0</v>
      </c>
      <c r="BH118" s="155">
        <f>IF(N118="sníž. přenesená",J118,0)</f>
        <v>0</v>
      </c>
      <c r="BI118" s="155">
        <f>IF(N118="nulová",J118,0)</f>
        <v>0</v>
      </c>
      <c r="BJ118" s="13" t="s">
        <v>74</v>
      </c>
      <c r="BK118" s="155">
        <f>ROUND(I118*H118,2)</f>
        <v>0</v>
      </c>
      <c r="BL118" s="13" t="s">
        <v>158</v>
      </c>
      <c r="BM118" s="13" t="s">
        <v>211</v>
      </c>
    </row>
    <row r="119" spans="2:65" s="1" customFormat="1" ht="16.5" customHeight="1" x14ac:dyDescent="0.2">
      <c r="B119" s="143"/>
      <c r="C119" s="144" t="s">
        <v>212</v>
      </c>
      <c r="D119" s="144" t="s">
        <v>154</v>
      </c>
      <c r="E119" s="145" t="s">
        <v>232</v>
      </c>
      <c r="F119" s="146" t="s">
        <v>233</v>
      </c>
      <c r="G119" s="147" t="s">
        <v>201</v>
      </c>
      <c r="H119" s="148">
        <v>0.56899999999999995</v>
      </c>
      <c r="I119" s="149"/>
      <c r="J119" s="150">
        <f>ROUND(I119*H119,2)</f>
        <v>0</v>
      </c>
      <c r="K119" s="146" t="s">
        <v>1</v>
      </c>
      <c r="L119" s="27"/>
      <c r="M119" s="151" t="s">
        <v>1</v>
      </c>
      <c r="N119" s="152" t="s">
        <v>38</v>
      </c>
      <c r="O119" s="46"/>
      <c r="P119" s="153">
        <f>O119*H119</f>
        <v>0</v>
      </c>
      <c r="Q119" s="153">
        <v>0</v>
      </c>
      <c r="R119" s="153">
        <f>Q119*H119</f>
        <v>0</v>
      </c>
      <c r="S119" s="153">
        <v>0</v>
      </c>
      <c r="T119" s="154">
        <f>S119*H119</f>
        <v>0</v>
      </c>
      <c r="AR119" s="13" t="s">
        <v>158</v>
      </c>
      <c r="AT119" s="13" t="s">
        <v>154</v>
      </c>
      <c r="AU119" s="13" t="s">
        <v>76</v>
      </c>
      <c r="AY119" s="13" t="s">
        <v>152</v>
      </c>
      <c r="BE119" s="155">
        <f>IF(N119="základní",J119,0)</f>
        <v>0</v>
      </c>
      <c r="BF119" s="155">
        <f>IF(N119="snížená",J119,0)</f>
        <v>0</v>
      </c>
      <c r="BG119" s="155">
        <f>IF(N119="zákl. přenesená",J119,0)</f>
        <v>0</v>
      </c>
      <c r="BH119" s="155">
        <f>IF(N119="sníž. přenesená",J119,0)</f>
        <v>0</v>
      </c>
      <c r="BI119" s="155">
        <f>IF(N119="nulová",J119,0)</f>
        <v>0</v>
      </c>
      <c r="BJ119" s="13" t="s">
        <v>74</v>
      </c>
      <c r="BK119" s="155">
        <f>ROUND(I119*H119,2)</f>
        <v>0</v>
      </c>
      <c r="BL119" s="13" t="s">
        <v>158</v>
      </c>
      <c r="BM119" s="13" t="s">
        <v>217</v>
      </c>
    </row>
    <row r="120" spans="2:65" s="11" customFormat="1" ht="22.8" customHeight="1" x14ac:dyDescent="0.25">
      <c r="B120" s="130"/>
      <c r="D120" s="131" t="s">
        <v>66</v>
      </c>
      <c r="E120" s="141" t="s">
        <v>158</v>
      </c>
      <c r="F120" s="141" t="s">
        <v>235</v>
      </c>
      <c r="I120" s="133"/>
      <c r="J120" s="142">
        <f>BK120</f>
        <v>0</v>
      </c>
      <c r="L120" s="130"/>
      <c r="M120" s="135"/>
      <c r="N120" s="136"/>
      <c r="O120" s="136"/>
      <c r="P120" s="137">
        <f>SUM(P121:P123)</f>
        <v>0</v>
      </c>
      <c r="Q120" s="136"/>
      <c r="R120" s="137">
        <f>SUM(R121:R123)</f>
        <v>27.271213799999998</v>
      </c>
      <c r="S120" s="136"/>
      <c r="T120" s="138">
        <f>SUM(T121:T123)</f>
        <v>0</v>
      </c>
      <c r="AR120" s="131" t="s">
        <v>74</v>
      </c>
      <c r="AT120" s="139" t="s">
        <v>66</v>
      </c>
      <c r="AU120" s="139" t="s">
        <v>74</v>
      </c>
      <c r="AY120" s="131" t="s">
        <v>152</v>
      </c>
      <c r="BK120" s="140">
        <f>SUM(BK121:BK123)</f>
        <v>0</v>
      </c>
    </row>
    <row r="121" spans="2:65" s="1" customFormat="1" ht="16.5" customHeight="1" x14ac:dyDescent="0.2">
      <c r="B121" s="143"/>
      <c r="C121" s="144" t="s">
        <v>187</v>
      </c>
      <c r="D121" s="144" t="s">
        <v>154</v>
      </c>
      <c r="E121" s="145" t="s">
        <v>512</v>
      </c>
      <c r="F121" s="146" t="s">
        <v>513</v>
      </c>
      <c r="G121" s="147" t="s">
        <v>165</v>
      </c>
      <c r="H121" s="148">
        <v>15.31</v>
      </c>
      <c r="I121" s="149"/>
      <c r="J121" s="150">
        <f>ROUND(I121*H121,2)</f>
        <v>0</v>
      </c>
      <c r="K121" s="146" t="s">
        <v>1</v>
      </c>
      <c r="L121" s="27"/>
      <c r="M121" s="151" t="s">
        <v>1</v>
      </c>
      <c r="N121" s="152" t="s">
        <v>38</v>
      </c>
      <c r="O121" s="46"/>
      <c r="P121" s="153">
        <f>O121*H121</f>
        <v>0</v>
      </c>
      <c r="Q121" s="153">
        <v>0</v>
      </c>
      <c r="R121" s="153">
        <f>Q121*H121</f>
        <v>0</v>
      </c>
      <c r="S121" s="153">
        <v>0</v>
      </c>
      <c r="T121" s="154">
        <f>S121*H121</f>
        <v>0</v>
      </c>
      <c r="AR121" s="13" t="s">
        <v>158</v>
      </c>
      <c r="AT121" s="13" t="s">
        <v>154</v>
      </c>
      <c r="AU121" s="13" t="s">
        <v>76</v>
      </c>
      <c r="AY121" s="13" t="s">
        <v>152</v>
      </c>
      <c r="BE121" s="155">
        <f>IF(N121="základní",J121,0)</f>
        <v>0</v>
      </c>
      <c r="BF121" s="155">
        <f>IF(N121="snížená",J121,0)</f>
        <v>0</v>
      </c>
      <c r="BG121" s="155">
        <f>IF(N121="zákl. přenesená",J121,0)</f>
        <v>0</v>
      </c>
      <c r="BH121" s="155">
        <f>IF(N121="sníž. přenesená",J121,0)</f>
        <v>0</v>
      </c>
      <c r="BI121" s="155">
        <f>IF(N121="nulová",J121,0)</f>
        <v>0</v>
      </c>
      <c r="BJ121" s="13" t="s">
        <v>74</v>
      </c>
      <c r="BK121" s="155">
        <f>ROUND(I121*H121,2)</f>
        <v>0</v>
      </c>
      <c r="BL121" s="13" t="s">
        <v>158</v>
      </c>
      <c r="BM121" s="13" t="s">
        <v>221</v>
      </c>
    </row>
    <row r="122" spans="2:65" s="1" customFormat="1" ht="16.5" customHeight="1" x14ac:dyDescent="0.2">
      <c r="B122" s="143"/>
      <c r="C122" s="144" t="s">
        <v>222</v>
      </c>
      <c r="D122" s="144" t="s">
        <v>154</v>
      </c>
      <c r="E122" s="145" t="s">
        <v>240</v>
      </c>
      <c r="F122" s="146" t="s">
        <v>241</v>
      </c>
      <c r="G122" s="147" t="s">
        <v>165</v>
      </c>
      <c r="H122" s="148">
        <v>3</v>
      </c>
      <c r="I122" s="149"/>
      <c r="J122" s="150">
        <f>ROUND(I122*H122,2)</f>
        <v>0</v>
      </c>
      <c r="K122" s="146" t="s">
        <v>1</v>
      </c>
      <c r="L122" s="27"/>
      <c r="M122" s="151" t="s">
        <v>1</v>
      </c>
      <c r="N122" s="152" t="s">
        <v>38</v>
      </c>
      <c r="O122" s="46"/>
      <c r="P122" s="153">
        <f>O122*H122</f>
        <v>0</v>
      </c>
      <c r="Q122" s="153">
        <v>2.4925449999999998</v>
      </c>
      <c r="R122" s="153">
        <f>Q122*H122</f>
        <v>7.4776349999999994</v>
      </c>
      <c r="S122" s="153">
        <v>0</v>
      </c>
      <c r="T122" s="154">
        <f>S122*H122</f>
        <v>0</v>
      </c>
      <c r="AR122" s="13" t="s">
        <v>158</v>
      </c>
      <c r="AT122" s="13" t="s">
        <v>154</v>
      </c>
      <c r="AU122" s="13" t="s">
        <v>76</v>
      </c>
      <c r="AY122" s="13" t="s">
        <v>152</v>
      </c>
      <c r="BE122" s="155">
        <f>IF(N122="základní",J122,0)</f>
        <v>0</v>
      </c>
      <c r="BF122" s="155">
        <f>IF(N122="snížená",J122,0)</f>
        <v>0</v>
      </c>
      <c r="BG122" s="155">
        <f>IF(N122="zákl. přenesená",J122,0)</f>
        <v>0</v>
      </c>
      <c r="BH122" s="155">
        <f>IF(N122="sníž. přenesená",J122,0)</f>
        <v>0</v>
      </c>
      <c r="BI122" s="155">
        <f>IF(N122="nulová",J122,0)</f>
        <v>0</v>
      </c>
      <c r="BJ122" s="13" t="s">
        <v>74</v>
      </c>
      <c r="BK122" s="155">
        <f>ROUND(I122*H122,2)</f>
        <v>0</v>
      </c>
      <c r="BL122" s="13" t="s">
        <v>158</v>
      </c>
      <c r="BM122" s="13" t="s">
        <v>225</v>
      </c>
    </row>
    <row r="123" spans="2:65" s="1" customFormat="1" ht="16.5" customHeight="1" x14ac:dyDescent="0.2">
      <c r="B123" s="143"/>
      <c r="C123" s="144" t="s">
        <v>190</v>
      </c>
      <c r="D123" s="144" t="s">
        <v>154</v>
      </c>
      <c r="E123" s="145" t="s">
        <v>244</v>
      </c>
      <c r="F123" s="146" t="s">
        <v>245</v>
      </c>
      <c r="G123" s="147" t="s">
        <v>157</v>
      </c>
      <c r="H123" s="148">
        <v>21.3</v>
      </c>
      <c r="I123" s="149"/>
      <c r="J123" s="150">
        <f>ROUND(I123*H123,2)</f>
        <v>0</v>
      </c>
      <c r="K123" s="146" t="s">
        <v>1</v>
      </c>
      <c r="L123" s="27"/>
      <c r="M123" s="151" t="s">
        <v>1</v>
      </c>
      <c r="N123" s="152" t="s">
        <v>38</v>
      </c>
      <c r="O123" s="46"/>
      <c r="P123" s="153">
        <f>O123*H123</f>
        <v>0</v>
      </c>
      <c r="Q123" s="153">
        <v>0.92927599999999999</v>
      </c>
      <c r="R123" s="153">
        <f>Q123*H123</f>
        <v>19.793578799999999</v>
      </c>
      <c r="S123" s="153">
        <v>0</v>
      </c>
      <c r="T123" s="154">
        <f>S123*H123</f>
        <v>0</v>
      </c>
      <c r="AR123" s="13" t="s">
        <v>158</v>
      </c>
      <c r="AT123" s="13" t="s">
        <v>154</v>
      </c>
      <c r="AU123" s="13" t="s">
        <v>76</v>
      </c>
      <c r="AY123" s="13" t="s">
        <v>152</v>
      </c>
      <c r="BE123" s="155">
        <f>IF(N123="základní",J123,0)</f>
        <v>0</v>
      </c>
      <c r="BF123" s="155">
        <f>IF(N123="snížená",J123,0)</f>
        <v>0</v>
      </c>
      <c r="BG123" s="155">
        <f>IF(N123="zákl. přenesená",J123,0)</f>
        <v>0</v>
      </c>
      <c r="BH123" s="155">
        <f>IF(N123="sníž. přenesená",J123,0)</f>
        <v>0</v>
      </c>
      <c r="BI123" s="155">
        <f>IF(N123="nulová",J123,0)</f>
        <v>0</v>
      </c>
      <c r="BJ123" s="13" t="s">
        <v>74</v>
      </c>
      <c r="BK123" s="155">
        <f>ROUND(I123*H123,2)</f>
        <v>0</v>
      </c>
      <c r="BL123" s="13" t="s">
        <v>158</v>
      </c>
      <c r="BM123" s="13" t="s">
        <v>228</v>
      </c>
    </row>
    <row r="124" spans="2:65" s="11" customFormat="1" ht="22.8" customHeight="1" x14ac:dyDescent="0.25">
      <c r="B124" s="130"/>
      <c r="D124" s="131" t="s">
        <v>66</v>
      </c>
      <c r="E124" s="141" t="s">
        <v>169</v>
      </c>
      <c r="F124" s="141" t="s">
        <v>247</v>
      </c>
      <c r="I124" s="133"/>
      <c r="J124" s="142">
        <f>BK124</f>
        <v>0</v>
      </c>
      <c r="L124" s="130"/>
      <c r="M124" s="135"/>
      <c r="N124" s="136"/>
      <c r="O124" s="136"/>
      <c r="P124" s="137">
        <f>P125</f>
        <v>0</v>
      </c>
      <c r="Q124" s="136"/>
      <c r="R124" s="137">
        <f>R125</f>
        <v>0</v>
      </c>
      <c r="S124" s="136"/>
      <c r="T124" s="138">
        <f>T125</f>
        <v>0</v>
      </c>
      <c r="AR124" s="131" t="s">
        <v>74</v>
      </c>
      <c r="AT124" s="139" t="s">
        <v>66</v>
      </c>
      <c r="AU124" s="139" t="s">
        <v>74</v>
      </c>
      <c r="AY124" s="131" t="s">
        <v>152</v>
      </c>
      <c r="BK124" s="140">
        <f>BK125</f>
        <v>0</v>
      </c>
    </row>
    <row r="125" spans="2:65" s="1" customFormat="1" ht="16.5" customHeight="1" x14ac:dyDescent="0.2">
      <c r="B125" s="143"/>
      <c r="C125" s="144" t="s">
        <v>7</v>
      </c>
      <c r="D125" s="144" t="s">
        <v>154</v>
      </c>
      <c r="E125" s="145" t="s">
        <v>248</v>
      </c>
      <c r="F125" s="146" t="s">
        <v>249</v>
      </c>
      <c r="G125" s="147" t="s">
        <v>250</v>
      </c>
      <c r="H125" s="148">
        <v>1</v>
      </c>
      <c r="I125" s="149"/>
      <c r="J125" s="150">
        <f>ROUND(I125*H125,2)</f>
        <v>0</v>
      </c>
      <c r="K125" s="146" t="s">
        <v>1</v>
      </c>
      <c r="L125" s="27"/>
      <c r="M125" s="151" t="s">
        <v>1</v>
      </c>
      <c r="N125" s="152" t="s">
        <v>38</v>
      </c>
      <c r="O125" s="46"/>
      <c r="P125" s="153">
        <f>O125*H125</f>
        <v>0</v>
      </c>
      <c r="Q125" s="153">
        <v>0</v>
      </c>
      <c r="R125" s="153">
        <f>Q125*H125</f>
        <v>0</v>
      </c>
      <c r="S125" s="153">
        <v>0</v>
      </c>
      <c r="T125" s="154">
        <f>S125*H125</f>
        <v>0</v>
      </c>
      <c r="AR125" s="13" t="s">
        <v>158</v>
      </c>
      <c r="AT125" s="13" t="s">
        <v>154</v>
      </c>
      <c r="AU125" s="13" t="s">
        <v>76</v>
      </c>
      <c r="AY125" s="13" t="s">
        <v>152</v>
      </c>
      <c r="BE125" s="155">
        <f>IF(N125="základní",J125,0)</f>
        <v>0</v>
      </c>
      <c r="BF125" s="155">
        <f>IF(N125="snížená",J125,0)</f>
        <v>0</v>
      </c>
      <c r="BG125" s="155">
        <f>IF(N125="zákl. přenesená",J125,0)</f>
        <v>0</v>
      </c>
      <c r="BH125" s="155">
        <f>IF(N125="sníž. přenesená",J125,0)</f>
        <v>0</v>
      </c>
      <c r="BI125" s="155">
        <f>IF(N125="nulová",J125,0)</f>
        <v>0</v>
      </c>
      <c r="BJ125" s="13" t="s">
        <v>74</v>
      </c>
      <c r="BK125" s="155">
        <f>ROUND(I125*H125,2)</f>
        <v>0</v>
      </c>
      <c r="BL125" s="13" t="s">
        <v>158</v>
      </c>
      <c r="BM125" s="13" t="s">
        <v>231</v>
      </c>
    </row>
    <row r="126" spans="2:65" s="11" customFormat="1" ht="22.8" customHeight="1" x14ac:dyDescent="0.25">
      <c r="B126" s="130"/>
      <c r="D126" s="131" t="s">
        <v>66</v>
      </c>
      <c r="E126" s="141" t="s">
        <v>184</v>
      </c>
      <c r="F126" s="141" t="s">
        <v>252</v>
      </c>
      <c r="I126" s="133"/>
      <c r="J126" s="142">
        <f>BK126</f>
        <v>0</v>
      </c>
      <c r="L126" s="130"/>
      <c r="M126" s="135"/>
      <c r="N126" s="136"/>
      <c r="O126" s="136"/>
      <c r="P126" s="137">
        <f>SUM(P127:P132)</f>
        <v>0</v>
      </c>
      <c r="Q126" s="136"/>
      <c r="R126" s="137">
        <f>SUM(R127:R132)</f>
        <v>21.437535920000002</v>
      </c>
      <c r="S126" s="136"/>
      <c r="T126" s="138">
        <f>SUM(T127:T132)</f>
        <v>56.263999999999996</v>
      </c>
      <c r="AR126" s="131" t="s">
        <v>74</v>
      </c>
      <c r="AT126" s="139" t="s">
        <v>66</v>
      </c>
      <c r="AU126" s="139" t="s">
        <v>74</v>
      </c>
      <c r="AY126" s="131" t="s">
        <v>152</v>
      </c>
      <c r="BK126" s="140">
        <f>SUM(BK127:BK132)</f>
        <v>0</v>
      </c>
    </row>
    <row r="127" spans="2:65" s="1" customFormat="1" ht="16.5" customHeight="1" x14ac:dyDescent="0.2">
      <c r="B127" s="143"/>
      <c r="C127" s="144" t="s">
        <v>194</v>
      </c>
      <c r="D127" s="144" t="s">
        <v>154</v>
      </c>
      <c r="E127" s="145" t="s">
        <v>254</v>
      </c>
      <c r="F127" s="146" t="s">
        <v>255</v>
      </c>
      <c r="G127" s="147" t="s">
        <v>256</v>
      </c>
      <c r="H127" s="148">
        <v>14.9</v>
      </c>
      <c r="I127" s="149"/>
      <c r="J127" s="150">
        <f t="shared" ref="J127:J132" si="10">ROUND(I127*H127,2)</f>
        <v>0</v>
      </c>
      <c r="K127" s="146" t="s">
        <v>1</v>
      </c>
      <c r="L127" s="27"/>
      <c r="M127" s="151" t="s">
        <v>1</v>
      </c>
      <c r="N127" s="152" t="s">
        <v>38</v>
      </c>
      <c r="O127" s="46"/>
      <c r="P127" s="153">
        <f t="shared" ref="P127:P132" si="11">O127*H127</f>
        <v>0</v>
      </c>
      <c r="Q127" s="153">
        <v>1.4387608000000001</v>
      </c>
      <c r="R127" s="153">
        <f t="shared" ref="R127:R132" si="12">Q127*H127</f>
        <v>21.437535920000002</v>
      </c>
      <c r="S127" s="153">
        <v>0</v>
      </c>
      <c r="T127" s="154">
        <f t="shared" ref="T127:T132" si="13">S127*H127</f>
        <v>0</v>
      </c>
      <c r="AR127" s="13" t="s">
        <v>158</v>
      </c>
      <c r="AT127" s="13" t="s">
        <v>154</v>
      </c>
      <c r="AU127" s="13" t="s">
        <v>76</v>
      </c>
      <c r="AY127" s="13" t="s">
        <v>152</v>
      </c>
      <c r="BE127" s="155">
        <f t="shared" ref="BE127:BE132" si="14">IF(N127="základní",J127,0)</f>
        <v>0</v>
      </c>
      <c r="BF127" s="155">
        <f t="shared" ref="BF127:BF132" si="15">IF(N127="snížená",J127,0)</f>
        <v>0</v>
      </c>
      <c r="BG127" s="155">
        <f t="shared" ref="BG127:BG132" si="16">IF(N127="zákl. přenesená",J127,0)</f>
        <v>0</v>
      </c>
      <c r="BH127" s="155">
        <f t="shared" ref="BH127:BH132" si="17">IF(N127="sníž. přenesená",J127,0)</f>
        <v>0</v>
      </c>
      <c r="BI127" s="155">
        <f t="shared" ref="BI127:BI132" si="18">IF(N127="nulová",J127,0)</f>
        <v>0</v>
      </c>
      <c r="BJ127" s="13" t="s">
        <v>74</v>
      </c>
      <c r="BK127" s="155">
        <f t="shared" ref="BK127:BK132" si="19">ROUND(I127*H127,2)</f>
        <v>0</v>
      </c>
      <c r="BL127" s="13" t="s">
        <v>158</v>
      </c>
      <c r="BM127" s="13" t="s">
        <v>234</v>
      </c>
    </row>
    <row r="128" spans="2:65" s="1" customFormat="1" ht="16.5" customHeight="1" x14ac:dyDescent="0.2">
      <c r="B128" s="143"/>
      <c r="C128" s="156" t="s">
        <v>236</v>
      </c>
      <c r="D128" s="156" t="s">
        <v>213</v>
      </c>
      <c r="E128" s="157" t="s">
        <v>258</v>
      </c>
      <c r="F128" s="158" t="s">
        <v>259</v>
      </c>
      <c r="G128" s="159" t="s">
        <v>250</v>
      </c>
      <c r="H128" s="160">
        <v>12</v>
      </c>
      <c r="I128" s="161"/>
      <c r="J128" s="162">
        <f t="shared" si="10"/>
        <v>0</v>
      </c>
      <c r="K128" s="158" t="s">
        <v>1</v>
      </c>
      <c r="L128" s="163"/>
      <c r="M128" s="164" t="s">
        <v>1</v>
      </c>
      <c r="N128" s="165" t="s">
        <v>38</v>
      </c>
      <c r="O128" s="46"/>
      <c r="P128" s="153">
        <f t="shared" si="11"/>
        <v>0</v>
      </c>
      <c r="Q128" s="153">
        <v>0</v>
      </c>
      <c r="R128" s="153">
        <f t="shared" si="12"/>
        <v>0</v>
      </c>
      <c r="S128" s="153">
        <v>0</v>
      </c>
      <c r="T128" s="154">
        <f t="shared" si="13"/>
        <v>0</v>
      </c>
      <c r="AR128" s="13" t="s">
        <v>169</v>
      </c>
      <c r="AT128" s="13" t="s">
        <v>213</v>
      </c>
      <c r="AU128" s="13" t="s">
        <v>76</v>
      </c>
      <c r="AY128" s="13" t="s">
        <v>152</v>
      </c>
      <c r="BE128" s="155">
        <f t="shared" si="14"/>
        <v>0</v>
      </c>
      <c r="BF128" s="155">
        <f t="shared" si="15"/>
        <v>0</v>
      </c>
      <c r="BG128" s="155">
        <f t="shared" si="16"/>
        <v>0</v>
      </c>
      <c r="BH128" s="155">
        <f t="shared" si="17"/>
        <v>0</v>
      </c>
      <c r="BI128" s="155">
        <f t="shared" si="18"/>
        <v>0</v>
      </c>
      <c r="BJ128" s="13" t="s">
        <v>74</v>
      </c>
      <c r="BK128" s="155">
        <f t="shared" si="19"/>
        <v>0</v>
      </c>
      <c r="BL128" s="13" t="s">
        <v>158</v>
      </c>
      <c r="BM128" s="13" t="s">
        <v>239</v>
      </c>
    </row>
    <row r="129" spans="2:65" s="1" customFormat="1" ht="16.5" customHeight="1" x14ac:dyDescent="0.2">
      <c r="B129" s="143"/>
      <c r="C129" s="156" t="s">
        <v>197</v>
      </c>
      <c r="D129" s="156" t="s">
        <v>213</v>
      </c>
      <c r="E129" s="157" t="s">
        <v>262</v>
      </c>
      <c r="F129" s="158" t="s">
        <v>263</v>
      </c>
      <c r="G129" s="159" t="s">
        <v>250</v>
      </c>
      <c r="H129" s="160">
        <v>2</v>
      </c>
      <c r="I129" s="161"/>
      <c r="J129" s="162">
        <f t="shared" si="10"/>
        <v>0</v>
      </c>
      <c r="K129" s="158" t="s">
        <v>1</v>
      </c>
      <c r="L129" s="163"/>
      <c r="M129" s="164" t="s">
        <v>1</v>
      </c>
      <c r="N129" s="165" t="s">
        <v>38</v>
      </c>
      <c r="O129" s="46"/>
      <c r="P129" s="153">
        <f t="shared" si="11"/>
        <v>0</v>
      </c>
      <c r="Q129" s="153">
        <v>0</v>
      </c>
      <c r="R129" s="153">
        <f t="shared" si="12"/>
        <v>0</v>
      </c>
      <c r="S129" s="153">
        <v>0</v>
      </c>
      <c r="T129" s="154">
        <f t="shared" si="13"/>
        <v>0</v>
      </c>
      <c r="AR129" s="13" t="s">
        <v>169</v>
      </c>
      <c r="AT129" s="13" t="s">
        <v>213</v>
      </c>
      <c r="AU129" s="13" t="s">
        <v>76</v>
      </c>
      <c r="AY129" s="13" t="s">
        <v>152</v>
      </c>
      <c r="BE129" s="155">
        <f t="shared" si="14"/>
        <v>0</v>
      </c>
      <c r="BF129" s="155">
        <f t="shared" si="15"/>
        <v>0</v>
      </c>
      <c r="BG129" s="155">
        <f t="shared" si="16"/>
        <v>0</v>
      </c>
      <c r="BH129" s="155">
        <f t="shared" si="17"/>
        <v>0</v>
      </c>
      <c r="BI129" s="155">
        <f t="shared" si="18"/>
        <v>0</v>
      </c>
      <c r="BJ129" s="13" t="s">
        <v>74</v>
      </c>
      <c r="BK129" s="155">
        <f t="shared" si="19"/>
        <v>0</v>
      </c>
      <c r="BL129" s="13" t="s">
        <v>158</v>
      </c>
      <c r="BM129" s="13" t="s">
        <v>242</v>
      </c>
    </row>
    <row r="130" spans="2:65" s="1" customFormat="1" ht="16.5" customHeight="1" x14ac:dyDescent="0.2">
      <c r="B130" s="143"/>
      <c r="C130" s="144" t="s">
        <v>243</v>
      </c>
      <c r="D130" s="144" t="s">
        <v>154</v>
      </c>
      <c r="E130" s="145" t="s">
        <v>265</v>
      </c>
      <c r="F130" s="146" t="s">
        <v>266</v>
      </c>
      <c r="G130" s="147" t="s">
        <v>165</v>
      </c>
      <c r="H130" s="148">
        <v>25</v>
      </c>
      <c r="I130" s="149"/>
      <c r="J130" s="150">
        <f t="shared" si="10"/>
        <v>0</v>
      </c>
      <c r="K130" s="146" t="s">
        <v>1</v>
      </c>
      <c r="L130" s="27"/>
      <c r="M130" s="151" t="s">
        <v>1</v>
      </c>
      <c r="N130" s="152" t="s">
        <v>38</v>
      </c>
      <c r="O130" s="46"/>
      <c r="P130" s="153">
        <f t="shared" si="11"/>
        <v>0</v>
      </c>
      <c r="Q130" s="153">
        <v>0</v>
      </c>
      <c r="R130" s="153">
        <f t="shared" si="12"/>
        <v>0</v>
      </c>
      <c r="S130" s="153">
        <v>2</v>
      </c>
      <c r="T130" s="154">
        <f t="shared" si="13"/>
        <v>50</v>
      </c>
      <c r="AR130" s="13" t="s">
        <v>158</v>
      </c>
      <c r="AT130" s="13" t="s">
        <v>154</v>
      </c>
      <c r="AU130" s="13" t="s">
        <v>76</v>
      </c>
      <c r="AY130" s="13" t="s">
        <v>152</v>
      </c>
      <c r="BE130" s="155">
        <f t="shared" si="14"/>
        <v>0</v>
      </c>
      <c r="BF130" s="155">
        <f t="shared" si="15"/>
        <v>0</v>
      </c>
      <c r="BG130" s="155">
        <f t="shared" si="16"/>
        <v>0</v>
      </c>
      <c r="BH130" s="155">
        <f t="shared" si="17"/>
        <v>0</v>
      </c>
      <c r="BI130" s="155">
        <f t="shared" si="18"/>
        <v>0</v>
      </c>
      <c r="BJ130" s="13" t="s">
        <v>74</v>
      </c>
      <c r="BK130" s="155">
        <f t="shared" si="19"/>
        <v>0</v>
      </c>
      <c r="BL130" s="13" t="s">
        <v>158</v>
      </c>
      <c r="BM130" s="13" t="s">
        <v>246</v>
      </c>
    </row>
    <row r="131" spans="2:65" s="1" customFormat="1" ht="16.5" customHeight="1" x14ac:dyDescent="0.2">
      <c r="B131" s="143"/>
      <c r="C131" s="144" t="s">
        <v>202</v>
      </c>
      <c r="D131" s="144" t="s">
        <v>154</v>
      </c>
      <c r="E131" s="145" t="s">
        <v>269</v>
      </c>
      <c r="F131" s="146" t="s">
        <v>270</v>
      </c>
      <c r="G131" s="147" t="s">
        <v>256</v>
      </c>
      <c r="H131" s="148">
        <v>3</v>
      </c>
      <c r="I131" s="149"/>
      <c r="J131" s="150">
        <f t="shared" si="10"/>
        <v>0</v>
      </c>
      <c r="K131" s="146" t="s">
        <v>1</v>
      </c>
      <c r="L131" s="27"/>
      <c r="M131" s="151" t="s">
        <v>1</v>
      </c>
      <c r="N131" s="152" t="s">
        <v>38</v>
      </c>
      <c r="O131" s="46"/>
      <c r="P131" s="153">
        <f t="shared" si="11"/>
        <v>0</v>
      </c>
      <c r="Q131" s="153">
        <v>0</v>
      </c>
      <c r="R131" s="153">
        <f t="shared" si="12"/>
        <v>0</v>
      </c>
      <c r="S131" s="153">
        <v>2.0550000000000002</v>
      </c>
      <c r="T131" s="154">
        <f t="shared" si="13"/>
        <v>6.1650000000000009</v>
      </c>
      <c r="AR131" s="13" t="s">
        <v>158</v>
      </c>
      <c r="AT131" s="13" t="s">
        <v>154</v>
      </c>
      <c r="AU131" s="13" t="s">
        <v>76</v>
      </c>
      <c r="AY131" s="13" t="s">
        <v>152</v>
      </c>
      <c r="BE131" s="155">
        <f t="shared" si="14"/>
        <v>0</v>
      </c>
      <c r="BF131" s="155">
        <f t="shared" si="15"/>
        <v>0</v>
      </c>
      <c r="BG131" s="155">
        <f t="shared" si="16"/>
        <v>0</v>
      </c>
      <c r="BH131" s="155">
        <f t="shared" si="17"/>
        <v>0</v>
      </c>
      <c r="BI131" s="155">
        <f t="shared" si="18"/>
        <v>0</v>
      </c>
      <c r="BJ131" s="13" t="s">
        <v>74</v>
      </c>
      <c r="BK131" s="155">
        <f t="shared" si="19"/>
        <v>0</v>
      </c>
      <c r="BL131" s="13" t="s">
        <v>158</v>
      </c>
      <c r="BM131" s="13" t="s">
        <v>251</v>
      </c>
    </row>
    <row r="132" spans="2:65" s="1" customFormat="1" ht="16.5" customHeight="1" x14ac:dyDescent="0.2">
      <c r="B132" s="143"/>
      <c r="C132" s="144" t="s">
        <v>253</v>
      </c>
      <c r="D132" s="144" t="s">
        <v>154</v>
      </c>
      <c r="E132" s="145" t="s">
        <v>272</v>
      </c>
      <c r="F132" s="146" t="s">
        <v>273</v>
      </c>
      <c r="G132" s="147" t="s">
        <v>256</v>
      </c>
      <c r="H132" s="148">
        <v>1</v>
      </c>
      <c r="I132" s="149"/>
      <c r="J132" s="150">
        <f t="shared" si="10"/>
        <v>0</v>
      </c>
      <c r="K132" s="146" t="s">
        <v>1</v>
      </c>
      <c r="L132" s="27"/>
      <c r="M132" s="151" t="s">
        <v>1</v>
      </c>
      <c r="N132" s="152" t="s">
        <v>38</v>
      </c>
      <c r="O132" s="46"/>
      <c r="P132" s="153">
        <f t="shared" si="11"/>
        <v>0</v>
      </c>
      <c r="Q132" s="153">
        <v>0</v>
      </c>
      <c r="R132" s="153">
        <f t="shared" si="12"/>
        <v>0</v>
      </c>
      <c r="S132" s="153">
        <v>9.9000000000000005E-2</v>
      </c>
      <c r="T132" s="154">
        <f t="shared" si="13"/>
        <v>9.9000000000000005E-2</v>
      </c>
      <c r="AR132" s="13" t="s">
        <v>158</v>
      </c>
      <c r="AT132" s="13" t="s">
        <v>154</v>
      </c>
      <c r="AU132" s="13" t="s">
        <v>76</v>
      </c>
      <c r="AY132" s="13" t="s">
        <v>152</v>
      </c>
      <c r="BE132" s="155">
        <f t="shared" si="14"/>
        <v>0</v>
      </c>
      <c r="BF132" s="155">
        <f t="shared" si="15"/>
        <v>0</v>
      </c>
      <c r="BG132" s="155">
        <f t="shared" si="16"/>
        <v>0</v>
      </c>
      <c r="BH132" s="155">
        <f t="shared" si="17"/>
        <v>0</v>
      </c>
      <c r="BI132" s="155">
        <f t="shared" si="18"/>
        <v>0</v>
      </c>
      <c r="BJ132" s="13" t="s">
        <v>74</v>
      </c>
      <c r="BK132" s="155">
        <f t="shared" si="19"/>
        <v>0</v>
      </c>
      <c r="BL132" s="13" t="s">
        <v>158</v>
      </c>
      <c r="BM132" s="13" t="s">
        <v>257</v>
      </c>
    </row>
    <row r="133" spans="2:65" s="11" customFormat="1" ht="22.8" customHeight="1" x14ac:dyDescent="0.25">
      <c r="B133" s="130"/>
      <c r="D133" s="131" t="s">
        <v>66</v>
      </c>
      <c r="E133" s="141" t="s">
        <v>275</v>
      </c>
      <c r="F133" s="141" t="s">
        <v>276</v>
      </c>
      <c r="I133" s="133"/>
      <c r="J133" s="142">
        <f>BK133</f>
        <v>0</v>
      </c>
      <c r="L133" s="130"/>
      <c r="M133" s="135"/>
      <c r="N133" s="136"/>
      <c r="O133" s="136"/>
      <c r="P133" s="137">
        <f>SUM(P134:P138)</f>
        <v>0</v>
      </c>
      <c r="Q133" s="136"/>
      <c r="R133" s="137">
        <f>SUM(R134:R138)</f>
        <v>0</v>
      </c>
      <c r="S133" s="136"/>
      <c r="T133" s="138">
        <f>SUM(T134:T138)</f>
        <v>0</v>
      </c>
      <c r="AR133" s="131" t="s">
        <v>74</v>
      </c>
      <c r="AT133" s="139" t="s">
        <v>66</v>
      </c>
      <c r="AU133" s="139" t="s">
        <v>74</v>
      </c>
      <c r="AY133" s="131" t="s">
        <v>152</v>
      </c>
      <c r="BK133" s="140">
        <f>SUM(BK134:BK138)</f>
        <v>0</v>
      </c>
    </row>
    <row r="134" spans="2:65" s="1" customFormat="1" ht="16.5" customHeight="1" x14ac:dyDescent="0.2">
      <c r="B134" s="143"/>
      <c r="C134" s="144" t="s">
        <v>205</v>
      </c>
      <c r="D134" s="144" t="s">
        <v>154</v>
      </c>
      <c r="E134" s="145" t="s">
        <v>278</v>
      </c>
      <c r="F134" s="146" t="s">
        <v>279</v>
      </c>
      <c r="G134" s="147" t="s">
        <v>201</v>
      </c>
      <c r="H134" s="148">
        <v>63.003</v>
      </c>
      <c r="I134" s="149"/>
      <c r="J134" s="150">
        <f>ROUND(I134*H134,2)</f>
        <v>0</v>
      </c>
      <c r="K134" s="146" t="s">
        <v>1</v>
      </c>
      <c r="L134" s="27"/>
      <c r="M134" s="151" t="s">
        <v>1</v>
      </c>
      <c r="N134" s="152" t="s">
        <v>38</v>
      </c>
      <c r="O134" s="46"/>
      <c r="P134" s="153">
        <f>O134*H134</f>
        <v>0</v>
      </c>
      <c r="Q134" s="153">
        <v>0</v>
      </c>
      <c r="R134" s="153">
        <f>Q134*H134</f>
        <v>0</v>
      </c>
      <c r="S134" s="153">
        <v>0</v>
      </c>
      <c r="T134" s="154">
        <f>S134*H134</f>
        <v>0</v>
      </c>
      <c r="AR134" s="13" t="s">
        <v>158</v>
      </c>
      <c r="AT134" s="13" t="s">
        <v>154</v>
      </c>
      <c r="AU134" s="13" t="s">
        <v>76</v>
      </c>
      <c r="AY134" s="13" t="s">
        <v>152</v>
      </c>
      <c r="BE134" s="155">
        <f>IF(N134="základní",J134,0)</f>
        <v>0</v>
      </c>
      <c r="BF134" s="155">
        <f>IF(N134="snížená",J134,0)</f>
        <v>0</v>
      </c>
      <c r="BG134" s="155">
        <f>IF(N134="zákl. přenesená",J134,0)</f>
        <v>0</v>
      </c>
      <c r="BH134" s="155">
        <f>IF(N134="sníž. přenesená",J134,0)</f>
        <v>0</v>
      </c>
      <c r="BI134" s="155">
        <f>IF(N134="nulová",J134,0)</f>
        <v>0</v>
      </c>
      <c r="BJ134" s="13" t="s">
        <v>74</v>
      </c>
      <c r="BK134" s="155">
        <f>ROUND(I134*H134,2)</f>
        <v>0</v>
      </c>
      <c r="BL134" s="13" t="s">
        <v>158</v>
      </c>
      <c r="BM134" s="13" t="s">
        <v>260</v>
      </c>
    </row>
    <row r="135" spans="2:65" s="1" customFormat="1" ht="16.5" customHeight="1" x14ac:dyDescent="0.2">
      <c r="B135" s="143"/>
      <c r="C135" s="144" t="s">
        <v>261</v>
      </c>
      <c r="D135" s="144" t="s">
        <v>154</v>
      </c>
      <c r="E135" s="145" t="s">
        <v>281</v>
      </c>
      <c r="F135" s="146" t="s">
        <v>282</v>
      </c>
      <c r="G135" s="147" t="s">
        <v>201</v>
      </c>
      <c r="H135" s="148">
        <v>1197.057</v>
      </c>
      <c r="I135" s="149"/>
      <c r="J135" s="150">
        <f>ROUND(I135*H135,2)</f>
        <v>0</v>
      </c>
      <c r="K135" s="146" t="s">
        <v>1</v>
      </c>
      <c r="L135" s="27"/>
      <c r="M135" s="151" t="s">
        <v>1</v>
      </c>
      <c r="N135" s="152" t="s">
        <v>38</v>
      </c>
      <c r="O135" s="46"/>
      <c r="P135" s="153">
        <f>O135*H135</f>
        <v>0</v>
      </c>
      <c r="Q135" s="153">
        <v>0</v>
      </c>
      <c r="R135" s="153">
        <f>Q135*H135</f>
        <v>0</v>
      </c>
      <c r="S135" s="153">
        <v>0</v>
      </c>
      <c r="T135" s="154">
        <f>S135*H135</f>
        <v>0</v>
      </c>
      <c r="AR135" s="13" t="s">
        <v>158</v>
      </c>
      <c r="AT135" s="13" t="s">
        <v>154</v>
      </c>
      <c r="AU135" s="13" t="s">
        <v>76</v>
      </c>
      <c r="AY135" s="13" t="s">
        <v>152</v>
      </c>
      <c r="BE135" s="155">
        <f>IF(N135="základní",J135,0)</f>
        <v>0</v>
      </c>
      <c r="BF135" s="155">
        <f>IF(N135="snížená",J135,0)</f>
        <v>0</v>
      </c>
      <c r="BG135" s="155">
        <f>IF(N135="zákl. přenesená",J135,0)</f>
        <v>0</v>
      </c>
      <c r="BH135" s="155">
        <f>IF(N135="sníž. přenesená",J135,0)</f>
        <v>0</v>
      </c>
      <c r="BI135" s="155">
        <f>IF(N135="nulová",J135,0)</f>
        <v>0</v>
      </c>
      <c r="BJ135" s="13" t="s">
        <v>74</v>
      </c>
      <c r="BK135" s="155">
        <f>ROUND(I135*H135,2)</f>
        <v>0</v>
      </c>
      <c r="BL135" s="13" t="s">
        <v>158</v>
      </c>
      <c r="BM135" s="13" t="s">
        <v>264</v>
      </c>
    </row>
    <row r="136" spans="2:65" s="1" customFormat="1" ht="16.5" customHeight="1" x14ac:dyDescent="0.2">
      <c r="B136" s="143"/>
      <c r="C136" s="144" t="s">
        <v>208</v>
      </c>
      <c r="D136" s="144" t="s">
        <v>154</v>
      </c>
      <c r="E136" s="145" t="s">
        <v>285</v>
      </c>
      <c r="F136" s="146" t="s">
        <v>286</v>
      </c>
      <c r="G136" s="147" t="s">
        <v>201</v>
      </c>
      <c r="H136" s="148">
        <v>63.003</v>
      </c>
      <c r="I136" s="149"/>
      <c r="J136" s="150">
        <f>ROUND(I136*H136,2)</f>
        <v>0</v>
      </c>
      <c r="K136" s="146" t="s">
        <v>1</v>
      </c>
      <c r="L136" s="27"/>
      <c r="M136" s="151" t="s">
        <v>1</v>
      </c>
      <c r="N136" s="152" t="s">
        <v>38</v>
      </c>
      <c r="O136" s="46"/>
      <c r="P136" s="153">
        <f>O136*H136</f>
        <v>0</v>
      </c>
      <c r="Q136" s="153">
        <v>0</v>
      </c>
      <c r="R136" s="153">
        <f>Q136*H136</f>
        <v>0</v>
      </c>
      <c r="S136" s="153">
        <v>0</v>
      </c>
      <c r="T136" s="154">
        <f>S136*H136</f>
        <v>0</v>
      </c>
      <c r="AR136" s="13" t="s">
        <v>158</v>
      </c>
      <c r="AT136" s="13" t="s">
        <v>154</v>
      </c>
      <c r="AU136" s="13" t="s">
        <v>76</v>
      </c>
      <c r="AY136" s="13" t="s">
        <v>152</v>
      </c>
      <c r="BE136" s="155">
        <f>IF(N136="základní",J136,0)</f>
        <v>0</v>
      </c>
      <c r="BF136" s="155">
        <f>IF(N136="snížená",J136,0)</f>
        <v>0</v>
      </c>
      <c r="BG136" s="155">
        <f>IF(N136="zákl. přenesená",J136,0)</f>
        <v>0</v>
      </c>
      <c r="BH136" s="155">
        <f>IF(N136="sníž. přenesená",J136,0)</f>
        <v>0</v>
      </c>
      <c r="BI136" s="155">
        <f>IF(N136="nulová",J136,0)</f>
        <v>0</v>
      </c>
      <c r="BJ136" s="13" t="s">
        <v>74</v>
      </c>
      <c r="BK136" s="155">
        <f>ROUND(I136*H136,2)</f>
        <v>0</v>
      </c>
      <c r="BL136" s="13" t="s">
        <v>158</v>
      </c>
      <c r="BM136" s="13" t="s">
        <v>267</v>
      </c>
    </row>
    <row r="137" spans="2:65" s="1" customFormat="1" ht="16.5" customHeight="1" x14ac:dyDescent="0.2">
      <c r="B137" s="143"/>
      <c r="C137" s="144" t="s">
        <v>268</v>
      </c>
      <c r="D137" s="144" t="s">
        <v>154</v>
      </c>
      <c r="E137" s="145" t="s">
        <v>288</v>
      </c>
      <c r="F137" s="146" t="s">
        <v>289</v>
      </c>
      <c r="G137" s="147" t="s">
        <v>201</v>
      </c>
      <c r="H137" s="148">
        <v>56.264000000000003</v>
      </c>
      <c r="I137" s="149"/>
      <c r="J137" s="150">
        <f>ROUND(I137*H137,2)</f>
        <v>0</v>
      </c>
      <c r="K137" s="146" t="s">
        <v>1</v>
      </c>
      <c r="L137" s="27"/>
      <c r="M137" s="151" t="s">
        <v>1</v>
      </c>
      <c r="N137" s="152" t="s">
        <v>38</v>
      </c>
      <c r="O137" s="46"/>
      <c r="P137" s="153">
        <f>O137*H137</f>
        <v>0</v>
      </c>
      <c r="Q137" s="153">
        <v>0</v>
      </c>
      <c r="R137" s="153">
        <f>Q137*H137</f>
        <v>0</v>
      </c>
      <c r="S137" s="153">
        <v>0</v>
      </c>
      <c r="T137" s="154">
        <f>S137*H137</f>
        <v>0</v>
      </c>
      <c r="AR137" s="13" t="s">
        <v>158</v>
      </c>
      <c r="AT137" s="13" t="s">
        <v>154</v>
      </c>
      <c r="AU137" s="13" t="s">
        <v>76</v>
      </c>
      <c r="AY137" s="13" t="s">
        <v>152</v>
      </c>
      <c r="BE137" s="155">
        <f>IF(N137="základní",J137,0)</f>
        <v>0</v>
      </c>
      <c r="BF137" s="155">
        <f>IF(N137="snížená",J137,0)</f>
        <v>0</v>
      </c>
      <c r="BG137" s="155">
        <f>IF(N137="zákl. přenesená",J137,0)</f>
        <v>0</v>
      </c>
      <c r="BH137" s="155">
        <f>IF(N137="sníž. přenesená",J137,0)</f>
        <v>0</v>
      </c>
      <c r="BI137" s="155">
        <f>IF(N137="nulová",J137,0)</f>
        <v>0</v>
      </c>
      <c r="BJ137" s="13" t="s">
        <v>74</v>
      </c>
      <c r="BK137" s="155">
        <f>ROUND(I137*H137,2)</f>
        <v>0</v>
      </c>
      <c r="BL137" s="13" t="s">
        <v>158</v>
      </c>
      <c r="BM137" s="13" t="s">
        <v>271</v>
      </c>
    </row>
    <row r="138" spans="2:65" s="1" customFormat="1" ht="16.5" customHeight="1" x14ac:dyDescent="0.2">
      <c r="B138" s="143"/>
      <c r="C138" s="144" t="s">
        <v>211</v>
      </c>
      <c r="D138" s="144" t="s">
        <v>154</v>
      </c>
      <c r="E138" s="145" t="s">
        <v>292</v>
      </c>
      <c r="F138" s="146" t="s">
        <v>293</v>
      </c>
      <c r="G138" s="147" t="s">
        <v>201</v>
      </c>
      <c r="H138" s="148">
        <v>6.7389999999999999</v>
      </c>
      <c r="I138" s="149"/>
      <c r="J138" s="150">
        <f>ROUND(I138*H138,2)</f>
        <v>0</v>
      </c>
      <c r="K138" s="146" t="s">
        <v>1</v>
      </c>
      <c r="L138" s="27"/>
      <c r="M138" s="151" t="s">
        <v>1</v>
      </c>
      <c r="N138" s="152" t="s">
        <v>38</v>
      </c>
      <c r="O138" s="46"/>
      <c r="P138" s="153">
        <f>O138*H138</f>
        <v>0</v>
      </c>
      <c r="Q138" s="153">
        <v>0</v>
      </c>
      <c r="R138" s="153">
        <f>Q138*H138</f>
        <v>0</v>
      </c>
      <c r="S138" s="153">
        <v>0</v>
      </c>
      <c r="T138" s="154">
        <f>S138*H138</f>
        <v>0</v>
      </c>
      <c r="AR138" s="13" t="s">
        <v>158</v>
      </c>
      <c r="AT138" s="13" t="s">
        <v>154</v>
      </c>
      <c r="AU138" s="13" t="s">
        <v>76</v>
      </c>
      <c r="AY138" s="13" t="s">
        <v>152</v>
      </c>
      <c r="BE138" s="155">
        <f>IF(N138="základní",J138,0)</f>
        <v>0</v>
      </c>
      <c r="BF138" s="155">
        <f>IF(N138="snížená",J138,0)</f>
        <v>0</v>
      </c>
      <c r="BG138" s="155">
        <f>IF(N138="zákl. přenesená",J138,0)</f>
        <v>0</v>
      </c>
      <c r="BH138" s="155">
        <f>IF(N138="sníž. přenesená",J138,0)</f>
        <v>0</v>
      </c>
      <c r="BI138" s="155">
        <f>IF(N138="nulová",J138,0)</f>
        <v>0</v>
      </c>
      <c r="BJ138" s="13" t="s">
        <v>74</v>
      </c>
      <c r="BK138" s="155">
        <f>ROUND(I138*H138,2)</f>
        <v>0</v>
      </c>
      <c r="BL138" s="13" t="s">
        <v>158</v>
      </c>
      <c r="BM138" s="13" t="s">
        <v>274</v>
      </c>
    </row>
    <row r="139" spans="2:65" s="11" customFormat="1" ht="22.8" customHeight="1" x14ac:dyDescent="0.25">
      <c r="B139" s="130"/>
      <c r="D139" s="131" t="s">
        <v>66</v>
      </c>
      <c r="E139" s="141" t="s">
        <v>295</v>
      </c>
      <c r="F139" s="141" t="s">
        <v>296</v>
      </c>
      <c r="I139" s="133"/>
      <c r="J139" s="142">
        <f>BK139</f>
        <v>0</v>
      </c>
      <c r="L139" s="130"/>
      <c r="M139" s="135"/>
      <c r="N139" s="136"/>
      <c r="O139" s="136"/>
      <c r="P139" s="137">
        <f>P140</f>
        <v>0</v>
      </c>
      <c r="Q139" s="136"/>
      <c r="R139" s="137">
        <f>R140</f>
        <v>0</v>
      </c>
      <c r="S139" s="136"/>
      <c r="T139" s="138">
        <f>T140</f>
        <v>0</v>
      </c>
      <c r="AR139" s="131" t="s">
        <v>74</v>
      </c>
      <c r="AT139" s="139" t="s">
        <v>66</v>
      </c>
      <c r="AU139" s="139" t="s">
        <v>74</v>
      </c>
      <c r="AY139" s="131" t="s">
        <v>152</v>
      </c>
      <c r="BK139" s="140">
        <f>BK140</f>
        <v>0</v>
      </c>
    </row>
    <row r="140" spans="2:65" s="1" customFormat="1" ht="16.5" customHeight="1" x14ac:dyDescent="0.2">
      <c r="B140" s="143"/>
      <c r="C140" s="144" t="s">
        <v>277</v>
      </c>
      <c r="D140" s="144" t="s">
        <v>154</v>
      </c>
      <c r="E140" s="145" t="s">
        <v>297</v>
      </c>
      <c r="F140" s="146" t="s">
        <v>298</v>
      </c>
      <c r="G140" s="147" t="s">
        <v>201</v>
      </c>
      <c r="H140" s="148">
        <v>64.376999999999995</v>
      </c>
      <c r="I140" s="149"/>
      <c r="J140" s="150">
        <f>ROUND(I140*H140,2)</f>
        <v>0</v>
      </c>
      <c r="K140" s="146" t="s">
        <v>1</v>
      </c>
      <c r="L140" s="27"/>
      <c r="M140" s="151" t="s">
        <v>1</v>
      </c>
      <c r="N140" s="152" t="s">
        <v>38</v>
      </c>
      <c r="O140" s="46"/>
      <c r="P140" s="153">
        <f>O140*H140</f>
        <v>0</v>
      </c>
      <c r="Q140" s="153">
        <v>0</v>
      </c>
      <c r="R140" s="153">
        <f>Q140*H140</f>
        <v>0</v>
      </c>
      <c r="S140" s="153">
        <v>0</v>
      </c>
      <c r="T140" s="154">
        <f>S140*H140</f>
        <v>0</v>
      </c>
      <c r="AR140" s="13" t="s">
        <v>158</v>
      </c>
      <c r="AT140" s="13" t="s">
        <v>154</v>
      </c>
      <c r="AU140" s="13" t="s">
        <v>76</v>
      </c>
      <c r="AY140" s="13" t="s">
        <v>152</v>
      </c>
      <c r="BE140" s="155">
        <f>IF(N140="základní",J140,0)</f>
        <v>0</v>
      </c>
      <c r="BF140" s="155">
        <f>IF(N140="snížená",J140,0)</f>
        <v>0</v>
      </c>
      <c r="BG140" s="155">
        <f>IF(N140="zákl. přenesená",J140,0)</f>
        <v>0</v>
      </c>
      <c r="BH140" s="155">
        <f>IF(N140="sníž. přenesená",J140,0)</f>
        <v>0</v>
      </c>
      <c r="BI140" s="155">
        <f>IF(N140="nulová",J140,0)</f>
        <v>0</v>
      </c>
      <c r="BJ140" s="13" t="s">
        <v>74</v>
      </c>
      <c r="BK140" s="155">
        <f>ROUND(I140*H140,2)</f>
        <v>0</v>
      </c>
      <c r="BL140" s="13" t="s">
        <v>158</v>
      </c>
      <c r="BM140" s="13" t="s">
        <v>280</v>
      </c>
    </row>
    <row r="141" spans="2:65" s="11" customFormat="1" ht="25.95" customHeight="1" x14ac:dyDescent="0.25">
      <c r="B141" s="130"/>
      <c r="D141" s="131" t="s">
        <v>66</v>
      </c>
      <c r="E141" s="132" t="s">
        <v>300</v>
      </c>
      <c r="F141" s="132" t="s">
        <v>301</v>
      </c>
      <c r="I141" s="133"/>
      <c r="J141" s="134">
        <f>BK141</f>
        <v>0</v>
      </c>
      <c r="L141" s="130"/>
      <c r="M141" s="135"/>
      <c r="N141" s="136"/>
      <c r="O141" s="136"/>
      <c r="P141" s="137">
        <f>P142</f>
        <v>0</v>
      </c>
      <c r="Q141" s="136"/>
      <c r="R141" s="137">
        <f>R142</f>
        <v>0.75276600000000005</v>
      </c>
      <c r="S141" s="136"/>
      <c r="T141" s="138">
        <f>T142</f>
        <v>0</v>
      </c>
      <c r="AR141" s="131" t="s">
        <v>76</v>
      </c>
      <c r="AT141" s="139" t="s">
        <v>66</v>
      </c>
      <c r="AU141" s="139" t="s">
        <v>67</v>
      </c>
      <c r="AY141" s="131" t="s">
        <v>152</v>
      </c>
      <c r="BK141" s="140">
        <f>BK142</f>
        <v>0</v>
      </c>
    </row>
    <row r="142" spans="2:65" s="11" customFormat="1" ht="22.8" customHeight="1" x14ac:dyDescent="0.25">
      <c r="B142" s="130"/>
      <c r="D142" s="131" t="s">
        <v>66</v>
      </c>
      <c r="E142" s="141" t="s">
        <v>302</v>
      </c>
      <c r="F142" s="141" t="s">
        <v>303</v>
      </c>
      <c r="I142" s="133"/>
      <c r="J142" s="142">
        <f>BK142</f>
        <v>0</v>
      </c>
      <c r="L142" s="130"/>
      <c r="M142" s="135"/>
      <c r="N142" s="136"/>
      <c r="O142" s="136"/>
      <c r="P142" s="137">
        <f>SUM(P143:P147)</f>
        <v>0</v>
      </c>
      <c r="Q142" s="136"/>
      <c r="R142" s="137">
        <f>SUM(R143:R147)</f>
        <v>0.75276600000000005</v>
      </c>
      <c r="S142" s="136"/>
      <c r="T142" s="138">
        <f>SUM(T143:T147)</f>
        <v>0</v>
      </c>
      <c r="AR142" s="131" t="s">
        <v>76</v>
      </c>
      <c r="AT142" s="139" t="s">
        <v>66</v>
      </c>
      <c r="AU142" s="139" t="s">
        <v>74</v>
      </c>
      <c r="AY142" s="131" t="s">
        <v>152</v>
      </c>
      <c r="BK142" s="140">
        <f>SUM(BK143:BK147)</f>
        <v>0</v>
      </c>
    </row>
    <row r="143" spans="2:65" s="1" customFormat="1" ht="16.5" customHeight="1" x14ac:dyDescent="0.2">
      <c r="B143" s="143"/>
      <c r="C143" s="144" t="s">
        <v>217</v>
      </c>
      <c r="D143" s="144" t="s">
        <v>154</v>
      </c>
      <c r="E143" s="145" t="s">
        <v>305</v>
      </c>
      <c r="F143" s="146" t="s">
        <v>306</v>
      </c>
      <c r="G143" s="147" t="s">
        <v>157</v>
      </c>
      <c r="H143" s="148">
        <v>46.070999999999998</v>
      </c>
      <c r="I143" s="149"/>
      <c r="J143" s="150">
        <f>ROUND(I143*H143,2)</f>
        <v>0</v>
      </c>
      <c r="K143" s="146" t="s">
        <v>1</v>
      </c>
      <c r="L143" s="27"/>
      <c r="M143" s="151" t="s">
        <v>1</v>
      </c>
      <c r="N143" s="152" t="s">
        <v>38</v>
      </c>
      <c r="O143" s="46"/>
      <c r="P143" s="153">
        <f>O143*H143</f>
        <v>0</v>
      </c>
      <c r="Q143" s="153">
        <v>0</v>
      </c>
      <c r="R143" s="153">
        <f>Q143*H143</f>
        <v>0</v>
      </c>
      <c r="S143" s="153">
        <v>0</v>
      </c>
      <c r="T143" s="154">
        <f>S143*H143</f>
        <v>0</v>
      </c>
      <c r="AR143" s="13" t="s">
        <v>183</v>
      </c>
      <c r="AT143" s="13" t="s">
        <v>154</v>
      </c>
      <c r="AU143" s="13" t="s">
        <v>76</v>
      </c>
      <c r="AY143" s="13" t="s">
        <v>152</v>
      </c>
      <c r="BE143" s="155">
        <f>IF(N143="základní",J143,0)</f>
        <v>0</v>
      </c>
      <c r="BF143" s="155">
        <f>IF(N143="snížená",J143,0)</f>
        <v>0</v>
      </c>
      <c r="BG143" s="155">
        <f>IF(N143="zákl. přenesená",J143,0)</f>
        <v>0</v>
      </c>
      <c r="BH143" s="155">
        <f>IF(N143="sníž. přenesená",J143,0)</f>
        <v>0</v>
      </c>
      <c r="BI143" s="155">
        <f>IF(N143="nulová",J143,0)</f>
        <v>0</v>
      </c>
      <c r="BJ143" s="13" t="s">
        <v>74</v>
      </c>
      <c r="BK143" s="155">
        <f>ROUND(I143*H143,2)</f>
        <v>0</v>
      </c>
      <c r="BL143" s="13" t="s">
        <v>183</v>
      </c>
      <c r="BM143" s="13" t="s">
        <v>283</v>
      </c>
    </row>
    <row r="144" spans="2:65" s="1" customFormat="1" ht="16.5" customHeight="1" x14ac:dyDescent="0.2">
      <c r="B144" s="143"/>
      <c r="C144" s="156" t="s">
        <v>284</v>
      </c>
      <c r="D144" s="156" t="s">
        <v>213</v>
      </c>
      <c r="E144" s="157" t="s">
        <v>308</v>
      </c>
      <c r="F144" s="158" t="s">
        <v>309</v>
      </c>
      <c r="G144" s="159" t="s">
        <v>201</v>
      </c>
      <c r="H144" s="160">
        <v>0.25</v>
      </c>
      <c r="I144" s="161"/>
      <c r="J144" s="162">
        <f>ROUND(I144*H144,2)</f>
        <v>0</v>
      </c>
      <c r="K144" s="158" t="s">
        <v>1</v>
      </c>
      <c r="L144" s="163"/>
      <c r="M144" s="164" t="s">
        <v>1</v>
      </c>
      <c r="N144" s="165" t="s">
        <v>38</v>
      </c>
      <c r="O144" s="46"/>
      <c r="P144" s="153">
        <f>O144*H144</f>
        <v>0</v>
      </c>
      <c r="Q144" s="153">
        <v>1</v>
      </c>
      <c r="R144" s="153">
        <f>Q144*H144</f>
        <v>0.25</v>
      </c>
      <c r="S144" s="153">
        <v>0</v>
      </c>
      <c r="T144" s="154">
        <f>S144*H144</f>
        <v>0</v>
      </c>
      <c r="AR144" s="13" t="s">
        <v>211</v>
      </c>
      <c r="AT144" s="13" t="s">
        <v>213</v>
      </c>
      <c r="AU144" s="13" t="s">
        <v>76</v>
      </c>
      <c r="AY144" s="13" t="s">
        <v>152</v>
      </c>
      <c r="BE144" s="155">
        <f>IF(N144="základní",J144,0)</f>
        <v>0</v>
      </c>
      <c r="BF144" s="155">
        <f>IF(N144="snížená",J144,0)</f>
        <v>0</v>
      </c>
      <c r="BG144" s="155">
        <f>IF(N144="zákl. přenesená",J144,0)</f>
        <v>0</v>
      </c>
      <c r="BH144" s="155">
        <f>IF(N144="sníž. přenesená",J144,0)</f>
        <v>0</v>
      </c>
      <c r="BI144" s="155">
        <f>IF(N144="nulová",J144,0)</f>
        <v>0</v>
      </c>
      <c r="BJ144" s="13" t="s">
        <v>74</v>
      </c>
      <c r="BK144" s="155">
        <f>ROUND(I144*H144,2)</f>
        <v>0</v>
      </c>
      <c r="BL144" s="13" t="s">
        <v>183</v>
      </c>
      <c r="BM144" s="13" t="s">
        <v>287</v>
      </c>
    </row>
    <row r="145" spans="2:65" s="1" customFormat="1" ht="16.5" customHeight="1" x14ac:dyDescent="0.2">
      <c r="B145" s="143"/>
      <c r="C145" s="144" t="s">
        <v>221</v>
      </c>
      <c r="D145" s="144" t="s">
        <v>154</v>
      </c>
      <c r="E145" s="145" t="s">
        <v>312</v>
      </c>
      <c r="F145" s="146" t="s">
        <v>313</v>
      </c>
      <c r="G145" s="147" t="s">
        <v>157</v>
      </c>
      <c r="H145" s="148">
        <v>92.2</v>
      </c>
      <c r="I145" s="149"/>
      <c r="J145" s="150">
        <f>ROUND(I145*H145,2)</f>
        <v>0</v>
      </c>
      <c r="K145" s="146" t="s">
        <v>1</v>
      </c>
      <c r="L145" s="27"/>
      <c r="M145" s="151" t="s">
        <v>1</v>
      </c>
      <c r="N145" s="152" t="s">
        <v>38</v>
      </c>
      <c r="O145" s="46"/>
      <c r="P145" s="153">
        <f>O145*H145</f>
        <v>0</v>
      </c>
      <c r="Q145" s="153">
        <v>3.0000000000000001E-5</v>
      </c>
      <c r="R145" s="153">
        <f>Q145*H145</f>
        <v>2.7660000000000002E-3</v>
      </c>
      <c r="S145" s="153">
        <v>0</v>
      </c>
      <c r="T145" s="154">
        <f>S145*H145</f>
        <v>0</v>
      </c>
      <c r="AR145" s="13" t="s">
        <v>183</v>
      </c>
      <c r="AT145" s="13" t="s">
        <v>154</v>
      </c>
      <c r="AU145" s="13" t="s">
        <v>76</v>
      </c>
      <c r="AY145" s="13" t="s">
        <v>152</v>
      </c>
      <c r="BE145" s="155">
        <f>IF(N145="základní",J145,0)</f>
        <v>0</v>
      </c>
      <c r="BF145" s="155">
        <f>IF(N145="snížená",J145,0)</f>
        <v>0</v>
      </c>
      <c r="BG145" s="155">
        <f>IF(N145="zákl. přenesená",J145,0)</f>
        <v>0</v>
      </c>
      <c r="BH145" s="155">
        <f>IF(N145="sníž. přenesená",J145,0)</f>
        <v>0</v>
      </c>
      <c r="BI145" s="155">
        <f>IF(N145="nulová",J145,0)</f>
        <v>0</v>
      </c>
      <c r="BJ145" s="13" t="s">
        <v>74</v>
      </c>
      <c r="BK145" s="155">
        <f>ROUND(I145*H145,2)</f>
        <v>0</v>
      </c>
      <c r="BL145" s="13" t="s">
        <v>183</v>
      </c>
      <c r="BM145" s="13" t="s">
        <v>290</v>
      </c>
    </row>
    <row r="146" spans="2:65" s="1" customFormat="1" ht="16.5" customHeight="1" x14ac:dyDescent="0.2">
      <c r="B146" s="143"/>
      <c r="C146" s="156" t="s">
        <v>291</v>
      </c>
      <c r="D146" s="156" t="s">
        <v>213</v>
      </c>
      <c r="E146" s="157" t="s">
        <v>315</v>
      </c>
      <c r="F146" s="158" t="s">
        <v>316</v>
      </c>
      <c r="G146" s="159" t="s">
        <v>201</v>
      </c>
      <c r="H146" s="160">
        <v>0.5</v>
      </c>
      <c r="I146" s="161"/>
      <c r="J146" s="162">
        <f>ROUND(I146*H146,2)</f>
        <v>0</v>
      </c>
      <c r="K146" s="158" t="s">
        <v>1</v>
      </c>
      <c r="L146" s="163"/>
      <c r="M146" s="164" t="s">
        <v>1</v>
      </c>
      <c r="N146" s="165" t="s">
        <v>38</v>
      </c>
      <c r="O146" s="46"/>
      <c r="P146" s="153">
        <f>O146*H146</f>
        <v>0</v>
      </c>
      <c r="Q146" s="153">
        <v>1</v>
      </c>
      <c r="R146" s="153">
        <f>Q146*H146</f>
        <v>0.5</v>
      </c>
      <c r="S146" s="153">
        <v>0</v>
      </c>
      <c r="T146" s="154">
        <f>S146*H146</f>
        <v>0</v>
      </c>
      <c r="AR146" s="13" t="s">
        <v>211</v>
      </c>
      <c r="AT146" s="13" t="s">
        <v>213</v>
      </c>
      <c r="AU146" s="13" t="s">
        <v>76</v>
      </c>
      <c r="AY146" s="13" t="s">
        <v>152</v>
      </c>
      <c r="BE146" s="155">
        <f>IF(N146="základní",J146,0)</f>
        <v>0</v>
      </c>
      <c r="BF146" s="155">
        <f>IF(N146="snížená",J146,0)</f>
        <v>0</v>
      </c>
      <c r="BG146" s="155">
        <f>IF(N146="zákl. přenesená",J146,0)</f>
        <v>0</v>
      </c>
      <c r="BH146" s="155">
        <f>IF(N146="sníž. přenesená",J146,0)</f>
        <v>0</v>
      </c>
      <c r="BI146" s="155">
        <f>IF(N146="nulová",J146,0)</f>
        <v>0</v>
      </c>
      <c r="BJ146" s="13" t="s">
        <v>74</v>
      </c>
      <c r="BK146" s="155">
        <f>ROUND(I146*H146,2)</f>
        <v>0</v>
      </c>
      <c r="BL146" s="13" t="s">
        <v>183</v>
      </c>
      <c r="BM146" s="13" t="s">
        <v>294</v>
      </c>
    </row>
    <row r="147" spans="2:65" s="1" customFormat="1" ht="16.5" customHeight="1" x14ac:dyDescent="0.2">
      <c r="B147" s="143"/>
      <c r="C147" s="144" t="s">
        <v>225</v>
      </c>
      <c r="D147" s="144" t="s">
        <v>154</v>
      </c>
      <c r="E147" s="145" t="s">
        <v>319</v>
      </c>
      <c r="F147" s="146" t="s">
        <v>320</v>
      </c>
      <c r="G147" s="147" t="s">
        <v>201</v>
      </c>
      <c r="H147" s="148">
        <v>0.753</v>
      </c>
      <c r="I147" s="149"/>
      <c r="J147" s="150">
        <f>ROUND(I147*H147,2)</f>
        <v>0</v>
      </c>
      <c r="K147" s="146" t="s">
        <v>1</v>
      </c>
      <c r="L147" s="27"/>
      <c r="M147" s="151" t="s">
        <v>1</v>
      </c>
      <c r="N147" s="152" t="s">
        <v>38</v>
      </c>
      <c r="O147" s="46"/>
      <c r="P147" s="153">
        <f>O147*H147</f>
        <v>0</v>
      </c>
      <c r="Q147" s="153">
        <v>0</v>
      </c>
      <c r="R147" s="153">
        <f>Q147*H147</f>
        <v>0</v>
      </c>
      <c r="S147" s="153">
        <v>0</v>
      </c>
      <c r="T147" s="154">
        <f>S147*H147</f>
        <v>0</v>
      </c>
      <c r="AR147" s="13" t="s">
        <v>183</v>
      </c>
      <c r="AT147" s="13" t="s">
        <v>154</v>
      </c>
      <c r="AU147" s="13" t="s">
        <v>76</v>
      </c>
      <c r="AY147" s="13" t="s">
        <v>152</v>
      </c>
      <c r="BE147" s="155">
        <f>IF(N147="základní",J147,0)</f>
        <v>0</v>
      </c>
      <c r="BF147" s="155">
        <f>IF(N147="snížená",J147,0)</f>
        <v>0</v>
      </c>
      <c r="BG147" s="155">
        <f>IF(N147="zákl. přenesená",J147,0)</f>
        <v>0</v>
      </c>
      <c r="BH147" s="155">
        <f>IF(N147="sníž. přenesená",J147,0)</f>
        <v>0</v>
      </c>
      <c r="BI147" s="155">
        <f>IF(N147="nulová",J147,0)</f>
        <v>0</v>
      </c>
      <c r="BJ147" s="13" t="s">
        <v>74</v>
      </c>
      <c r="BK147" s="155">
        <f>ROUND(I147*H147,2)</f>
        <v>0</v>
      </c>
      <c r="BL147" s="13" t="s">
        <v>183</v>
      </c>
      <c r="BM147" s="13" t="s">
        <v>299</v>
      </c>
    </row>
    <row r="148" spans="2:65" s="11" customFormat="1" ht="25.95" customHeight="1" x14ac:dyDescent="0.25">
      <c r="B148" s="130"/>
      <c r="D148" s="131" t="s">
        <v>66</v>
      </c>
      <c r="E148" s="132" t="s">
        <v>322</v>
      </c>
      <c r="F148" s="132" t="s">
        <v>323</v>
      </c>
      <c r="I148" s="133"/>
      <c r="J148" s="134">
        <f>BK148</f>
        <v>0</v>
      </c>
      <c r="L148" s="130"/>
      <c r="M148" s="135"/>
      <c r="N148" s="136"/>
      <c r="O148" s="136"/>
      <c r="P148" s="137">
        <f>P149+P152+P156</f>
        <v>0</v>
      </c>
      <c r="Q148" s="136"/>
      <c r="R148" s="137">
        <f>R149+R152+R156</f>
        <v>0</v>
      </c>
      <c r="S148" s="136"/>
      <c r="T148" s="138">
        <f>T149+T152+T156</f>
        <v>0</v>
      </c>
      <c r="AR148" s="131" t="s">
        <v>170</v>
      </c>
      <c r="AT148" s="139" t="s">
        <v>66</v>
      </c>
      <c r="AU148" s="139" t="s">
        <v>67</v>
      </c>
      <c r="AY148" s="131" t="s">
        <v>152</v>
      </c>
      <c r="BK148" s="140">
        <f>BK149+BK152+BK156</f>
        <v>0</v>
      </c>
    </row>
    <row r="149" spans="2:65" s="11" customFormat="1" ht="22.8" customHeight="1" x14ac:dyDescent="0.25">
      <c r="B149" s="130"/>
      <c r="D149" s="131" t="s">
        <v>66</v>
      </c>
      <c r="E149" s="141" t="s">
        <v>324</v>
      </c>
      <c r="F149" s="141" t="s">
        <v>325</v>
      </c>
      <c r="I149" s="133"/>
      <c r="J149" s="142">
        <f>BK149</f>
        <v>0</v>
      </c>
      <c r="L149" s="130"/>
      <c r="M149" s="135"/>
      <c r="N149" s="136"/>
      <c r="O149" s="136"/>
      <c r="P149" s="137">
        <f>SUM(P150:P151)</f>
        <v>0</v>
      </c>
      <c r="Q149" s="136"/>
      <c r="R149" s="137">
        <f>SUM(R150:R151)</f>
        <v>0</v>
      </c>
      <c r="S149" s="136"/>
      <c r="T149" s="138">
        <f>SUM(T150:T151)</f>
        <v>0</v>
      </c>
      <c r="AR149" s="131" t="s">
        <v>170</v>
      </c>
      <c r="AT149" s="139" t="s">
        <v>66</v>
      </c>
      <c r="AU149" s="139" t="s">
        <v>74</v>
      </c>
      <c r="AY149" s="131" t="s">
        <v>152</v>
      </c>
      <c r="BK149" s="140">
        <f>SUM(BK150:BK151)</f>
        <v>0</v>
      </c>
    </row>
    <row r="150" spans="2:65" s="1" customFormat="1" ht="16.5" customHeight="1" x14ac:dyDescent="0.2">
      <c r="B150" s="143"/>
      <c r="C150" s="144" t="s">
        <v>304</v>
      </c>
      <c r="D150" s="144" t="s">
        <v>154</v>
      </c>
      <c r="E150" s="145" t="s">
        <v>326</v>
      </c>
      <c r="F150" s="146" t="s">
        <v>327</v>
      </c>
      <c r="G150" s="147" t="s">
        <v>328</v>
      </c>
      <c r="H150" s="148">
        <v>1</v>
      </c>
      <c r="I150" s="149"/>
      <c r="J150" s="150">
        <f>ROUND(I150*H150,2)</f>
        <v>0</v>
      </c>
      <c r="K150" s="146" t="s">
        <v>1</v>
      </c>
      <c r="L150" s="27"/>
      <c r="M150" s="151" t="s">
        <v>1</v>
      </c>
      <c r="N150" s="152" t="s">
        <v>38</v>
      </c>
      <c r="O150" s="46"/>
      <c r="P150" s="153">
        <f>O150*H150</f>
        <v>0</v>
      </c>
      <c r="Q150" s="153">
        <v>0</v>
      </c>
      <c r="R150" s="153">
        <f>Q150*H150</f>
        <v>0</v>
      </c>
      <c r="S150" s="153">
        <v>0</v>
      </c>
      <c r="T150" s="154">
        <f>S150*H150</f>
        <v>0</v>
      </c>
      <c r="AR150" s="13" t="s">
        <v>158</v>
      </c>
      <c r="AT150" s="13" t="s">
        <v>154</v>
      </c>
      <c r="AU150" s="13" t="s">
        <v>76</v>
      </c>
      <c r="AY150" s="13" t="s">
        <v>152</v>
      </c>
      <c r="BE150" s="155">
        <f>IF(N150="základní",J150,0)</f>
        <v>0</v>
      </c>
      <c r="BF150" s="155">
        <f>IF(N150="snížená",J150,0)</f>
        <v>0</v>
      </c>
      <c r="BG150" s="155">
        <f>IF(N150="zákl. přenesená",J150,0)</f>
        <v>0</v>
      </c>
      <c r="BH150" s="155">
        <f>IF(N150="sníž. přenesená",J150,0)</f>
        <v>0</v>
      </c>
      <c r="BI150" s="155">
        <f>IF(N150="nulová",J150,0)</f>
        <v>0</v>
      </c>
      <c r="BJ150" s="13" t="s">
        <v>74</v>
      </c>
      <c r="BK150" s="155">
        <f>ROUND(I150*H150,2)</f>
        <v>0</v>
      </c>
      <c r="BL150" s="13" t="s">
        <v>158</v>
      </c>
      <c r="BM150" s="13" t="s">
        <v>307</v>
      </c>
    </row>
    <row r="151" spans="2:65" s="1" customFormat="1" ht="16.5" customHeight="1" x14ac:dyDescent="0.2">
      <c r="B151" s="143"/>
      <c r="C151" s="144" t="s">
        <v>338</v>
      </c>
      <c r="D151" s="144" t="s">
        <v>154</v>
      </c>
      <c r="E151" s="145" t="s">
        <v>330</v>
      </c>
      <c r="F151" s="146" t="s">
        <v>331</v>
      </c>
      <c r="G151" s="147" t="s">
        <v>332</v>
      </c>
      <c r="H151" s="148">
        <v>1</v>
      </c>
      <c r="I151" s="149"/>
      <c r="J151" s="150">
        <f>ROUND(I151*H151,2)</f>
        <v>0</v>
      </c>
      <c r="K151" s="146" t="s">
        <v>333</v>
      </c>
      <c r="L151" s="27"/>
      <c r="M151" s="151" t="s">
        <v>1</v>
      </c>
      <c r="N151" s="152" t="s">
        <v>38</v>
      </c>
      <c r="O151" s="46"/>
      <c r="P151" s="153">
        <f>O151*H151</f>
        <v>0</v>
      </c>
      <c r="Q151" s="153">
        <v>0</v>
      </c>
      <c r="R151" s="153">
        <f>Q151*H151</f>
        <v>0</v>
      </c>
      <c r="S151" s="153">
        <v>0</v>
      </c>
      <c r="T151" s="154">
        <f>S151*H151</f>
        <v>0</v>
      </c>
      <c r="AR151" s="13" t="s">
        <v>334</v>
      </c>
      <c r="AT151" s="13" t="s">
        <v>154</v>
      </c>
      <c r="AU151" s="13" t="s">
        <v>76</v>
      </c>
      <c r="AY151" s="13" t="s">
        <v>152</v>
      </c>
      <c r="BE151" s="155">
        <f>IF(N151="základní",J151,0)</f>
        <v>0</v>
      </c>
      <c r="BF151" s="155">
        <f>IF(N151="snížená",J151,0)</f>
        <v>0</v>
      </c>
      <c r="BG151" s="155">
        <f>IF(N151="zákl. přenesená",J151,0)</f>
        <v>0</v>
      </c>
      <c r="BH151" s="155">
        <f>IF(N151="sníž. přenesená",J151,0)</f>
        <v>0</v>
      </c>
      <c r="BI151" s="155">
        <f>IF(N151="nulová",J151,0)</f>
        <v>0</v>
      </c>
      <c r="BJ151" s="13" t="s">
        <v>74</v>
      </c>
      <c r="BK151" s="155">
        <f>ROUND(I151*H151,2)</f>
        <v>0</v>
      </c>
      <c r="BL151" s="13" t="s">
        <v>334</v>
      </c>
      <c r="BM151" s="13" t="s">
        <v>514</v>
      </c>
    </row>
    <row r="152" spans="2:65" s="11" customFormat="1" ht="22.8" customHeight="1" x14ac:dyDescent="0.25">
      <c r="B152" s="130"/>
      <c r="D152" s="131" t="s">
        <v>66</v>
      </c>
      <c r="E152" s="141" t="s">
        <v>336</v>
      </c>
      <c r="F152" s="141" t="s">
        <v>337</v>
      </c>
      <c r="I152" s="133"/>
      <c r="J152" s="142">
        <f>BK152</f>
        <v>0</v>
      </c>
      <c r="L152" s="130"/>
      <c r="M152" s="135"/>
      <c r="N152" s="136"/>
      <c r="O152" s="136"/>
      <c r="P152" s="137">
        <f>SUM(P153:P155)</f>
        <v>0</v>
      </c>
      <c r="Q152" s="136"/>
      <c r="R152" s="137">
        <f>SUM(R153:R155)</f>
        <v>0</v>
      </c>
      <c r="S152" s="136"/>
      <c r="T152" s="138">
        <f>SUM(T153:T155)</f>
        <v>0</v>
      </c>
      <c r="AR152" s="131" t="s">
        <v>170</v>
      </c>
      <c r="AT152" s="139" t="s">
        <v>66</v>
      </c>
      <c r="AU152" s="139" t="s">
        <v>74</v>
      </c>
      <c r="AY152" s="131" t="s">
        <v>152</v>
      </c>
      <c r="BK152" s="140">
        <f>SUM(BK153:BK155)</f>
        <v>0</v>
      </c>
    </row>
    <row r="153" spans="2:65" s="1" customFormat="1" ht="16.5" customHeight="1" x14ac:dyDescent="0.2">
      <c r="B153" s="143"/>
      <c r="C153" s="144" t="s">
        <v>228</v>
      </c>
      <c r="D153" s="144" t="s">
        <v>154</v>
      </c>
      <c r="E153" s="145" t="s">
        <v>339</v>
      </c>
      <c r="F153" s="146" t="s">
        <v>337</v>
      </c>
      <c r="G153" s="147" t="s">
        <v>328</v>
      </c>
      <c r="H153" s="148">
        <v>1</v>
      </c>
      <c r="I153" s="149"/>
      <c r="J153" s="150">
        <f>ROUND(I153*H153,2)</f>
        <v>0</v>
      </c>
      <c r="K153" s="146" t="s">
        <v>1</v>
      </c>
      <c r="L153" s="27"/>
      <c r="M153" s="151" t="s">
        <v>1</v>
      </c>
      <c r="N153" s="152" t="s">
        <v>38</v>
      </c>
      <c r="O153" s="46"/>
      <c r="P153" s="153">
        <f>O153*H153</f>
        <v>0</v>
      </c>
      <c r="Q153" s="153">
        <v>0</v>
      </c>
      <c r="R153" s="153">
        <f>Q153*H153</f>
        <v>0</v>
      </c>
      <c r="S153" s="153">
        <v>0</v>
      </c>
      <c r="T153" s="154">
        <f>S153*H153</f>
        <v>0</v>
      </c>
      <c r="AR153" s="13" t="s">
        <v>158</v>
      </c>
      <c r="AT153" s="13" t="s">
        <v>154</v>
      </c>
      <c r="AU153" s="13" t="s">
        <v>76</v>
      </c>
      <c r="AY153" s="13" t="s">
        <v>152</v>
      </c>
      <c r="BE153" s="155">
        <f>IF(N153="základní",J153,0)</f>
        <v>0</v>
      </c>
      <c r="BF153" s="155">
        <f>IF(N153="snížená",J153,0)</f>
        <v>0</v>
      </c>
      <c r="BG153" s="155">
        <f>IF(N153="zákl. přenesená",J153,0)</f>
        <v>0</v>
      </c>
      <c r="BH153" s="155">
        <f>IF(N153="sníž. přenesená",J153,0)</f>
        <v>0</v>
      </c>
      <c r="BI153" s="155">
        <f>IF(N153="nulová",J153,0)</f>
        <v>0</v>
      </c>
      <c r="BJ153" s="13" t="s">
        <v>74</v>
      </c>
      <c r="BK153" s="155">
        <f>ROUND(I153*H153,2)</f>
        <v>0</v>
      </c>
      <c r="BL153" s="13" t="s">
        <v>158</v>
      </c>
      <c r="BM153" s="13" t="s">
        <v>310</v>
      </c>
    </row>
    <row r="154" spans="2:65" s="1" customFormat="1" ht="16.5" customHeight="1" x14ac:dyDescent="0.2">
      <c r="B154" s="143"/>
      <c r="C154" s="144" t="s">
        <v>311</v>
      </c>
      <c r="D154" s="144" t="s">
        <v>154</v>
      </c>
      <c r="E154" s="145" t="s">
        <v>341</v>
      </c>
      <c r="F154" s="146" t="s">
        <v>342</v>
      </c>
      <c r="G154" s="147" t="s">
        <v>328</v>
      </c>
      <c r="H154" s="148">
        <v>1</v>
      </c>
      <c r="I154" s="149"/>
      <c r="J154" s="150">
        <f>ROUND(I154*H154,2)</f>
        <v>0</v>
      </c>
      <c r="K154" s="146" t="s">
        <v>1</v>
      </c>
      <c r="L154" s="27"/>
      <c r="M154" s="151" t="s">
        <v>1</v>
      </c>
      <c r="N154" s="152" t="s">
        <v>38</v>
      </c>
      <c r="O154" s="46"/>
      <c r="P154" s="153">
        <f>O154*H154</f>
        <v>0</v>
      </c>
      <c r="Q154" s="153">
        <v>0</v>
      </c>
      <c r="R154" s="153">
        <f>Q154*H154</f>
        <v>0</v>
      </c>
      <c r="S154" s="153">
        <v>0</v>
      </c>
      <c r="T154" s="154">
        <f>S154*H154</f>
        <v>0</v>
      </c>
      <c r="AR154" s="13" t="s">
        <v>158</v>
      </c>
      <c r="AT154" s="13" t="s">
        <v>154</v>
      </c>
      <c r="AU154" s="13" t="s">
        <v>76</v>
      </c>
      <c r="AY154" s="13" t="s">
        <v>152</v>
      </c>
      <c r="BE154" s="155">
        <f>IF(N154="základní",J154,0)</f>
        <v>0</v>
      </c>
      <c r="BF154" s="155">
        <f>IF(N154="snížená",J154,0)</f>
        <v>0</v>
      </c>
      <c r="BG154" s="155">
        <f>IF(N154="zákl. přenesená",J154,0)</f>
        <v>0</v>
      </c>
      <c r="BH154" s="155">
        <f>IF(N154="sníž. přenesená",J154,0)</f>
        <v>0</v>
      </c>
      <c r="BI154" s="155">
        <f>IF(N154="nulová",J154,0)</f>
        <v>0</v>
      </c>
      <c r="BJ154" s="13" t="s">
        <v>74</v>
      </c>
      <c r="BK154" s="155">
        <f>ROUND(I154*H154,2)</f>
        <v>0</v>
      </c>
      <c r="BL154" s="13" t="s">
        <v>158</v>
      </c>
      <c r="BM154" s="13" t="s">
        <v>314</v>
      </c>
    </row>
    <row r="155" spans="2:65" s="1" customFormat="1" ht="16.5" customHeight="1" x14ac:dyDescent="0.2">
      <c r="B155" s="143"/>
      <c r="C155" s="144" t="s">
        <v>231</v>
      </c>
      <c r="D155" s="144" t="s">
        <v>154</v>
      </c>
      <c r="E155" s="145" t="s">
        <v>345</v>
      </c>
      <c r="F155" s="146" t="s">
        <v>346</v>
      </c>
      <c r="G155" s="147" t="s">
        <v>328</v>
      </c>
      <c r="H155" s="148">
        <v>1</v>
      </c>
      <c r="I155" s="149"/>
      <c r="J155" s="150">
        <f>ROUND(I155*H155,2)</f>
        <v>0</v>
      </c>
      <c r="K155" s="146" t="s">
        <v>1</v>
      </c>
      <c r="L155" s="27"/>
      <c r="M155" s="151" t="s">
        <v>1</v>
      </c>
      <c r="N155" s="152" t="s">
        <v>38</v>
      </c>
      <c r="O155" s="46"/>
      <c r="P155" s="153">
        <f>O155*H155</f>
        <v>0</v>
      </c>
      <c r="Q155" s="153">
        <v>0</v>
      </c>
      <c r="R155" s="153">
        <f>Q155*H155</f>
        <v>0</v>
      </c>
      <c r="S155" s="153">
        <v>0</v>
      </c>
      <c r="T155" s="154">
        <f>S155*H155</f>
        <v>0</v>
      </c>
      <c r="AR155" s="13" t="s">
        <v>158</v>
      </c>
      <c r="AT155" s="13" t="s">
        <v>154</v>
      </c>
      <c r="AU155" s="13" t="s">
        <v>76</v>
      </c>
      <c r="AY155" s="13" t="s">
        <v>152</v>
      </c>
      <c r="BE155" s="155">
        <f>IF(N155="základní",J155,0)</f>
        <v>0</v>
      </c>
      <c r="BF155" s="155">
        <f>IF(N155="snížená",J155,0)</f>
        <v>0</v>
      </c>
      <c r="BG155" s="155">
        <f>IF(N155="zákl. přenesená",J155,0)</f>
        <v>0</v>
      </c>
      <c r="BH155" s="155">
        <f>IF(N155="sníž. přenesená",J155,0)</f>
        <v>0</v>
      </c>
      <c r="BI155" s="155">
        <f>IF(N155="nulová",J155,0)</f>
        <v>0</v>
      </c>
      <c r="BJ155" s="13" t="s">
        <v>74</v>
      </c>
      <c r="BK155" s="155">
        <f>ROUND(I155*H155,2)</f>
        <v>0</v>
      </c>
      <c r="BL155" s="13" t="s">
        <v>158</v>
      </c>
      <c r="BM155" s="13" t="s">
        <v>317</v>
      </c>
    </row>
    <row r="156" spans="2:65" s="11" customFormat="1" ht="22.8" customHeight="1" x14ac:dyDescent="0.25">
      <c r="B156" s="130"/>
      <c r="D156" s="131" t="s">
        <v>66</v>
      </c>
      <c r="E156" s="141" t="s">
        <v>348</v>
      </c>
      <c r="F156" s="141" t="s">
        <v>349</v>
      </c>
      <c r="I156" s="133"/>
      <c r="J156" s="142">
        <f>BK156</f>
        <v>0</v>
      </c>
      <c r="L156" s="130"/>
      <c r="M156" s="135"/>
      <c r="N156" s="136"/>
      <c r="O156" s="136"/>
      <c r="P156" s="137">
        <f>SUM(P157:P158)</f>
        <v>0</v>
      </c>
      <c r="Q156" s="136"/>
      <c r="R156" s="137">
        <f>SUM(R157:R158)</f>
        <v>0</v>
      </c>
      <c r="S156" s="136"/>
      <c r="T156" s="138">
        <f>SUM(T157:T158)</f>
        <v>0</v>
      </c>
      <c r="AR156" s="131" t="s">
        <v>170</v>
      </c>
      <c r="AT156" s="139" t="s">
        <v>66</v>
      </c>
      <c r="AU156" s="139" t="s">
        <v>74</v>
      </c>
      <c r="AY156" s="131" t="s">
        <v>152</v>
      </c>
      <c r="BK156" s="140">
        <f>SUM(BK157:BK158)</f>
        <v>0</v>
      </c>
    </row>
    <row r="157" spans="2:65" s="1" customFormat="1" ht="16.5" customHeight="1" x14ac:dyDescent="0.2">
      <c r="B157" s="143"/>
      <c r="C157" s="144" t="s">
        <v>318</v>
      </c>
      <c r="D157" s="144" t="s">
        <v>154</v>
      </c>
      <c r="E157" s="145" t="s">
        <v>469</v>
      </c>
      <c r="F157" s="146" t="s">
        <v>352</v>
      </c>
      <c r="G157" s="147" t="s">
        <v>328</v>
      </c>
      <c r="H157" s="148">
        <v>1</v>
      </c>
      <c r="I157" s="149"/>
      <c r="J157" s="150">
        <f>ROUND(I157*H157,2)</f>
        <v>0</v>
      </c>
      <c r="K157" s="146" t="s">
        <v>1</v>
      </c>
      <c r="L157" s="27"/>
      <c r="M157" s="151" t="s">
        <v>1</v>
      </c>
      <c r="N157" s="152" t="s">
        <v>38</v>
      </c>
      <c r="O157" s="46"/>
      <c r="P157" s="153">
        <f>O157*H157</f>
        <v>0</v>
      </c>
      <c r="Q157" s="153">
        <v>0</v>
      </c>
      <c r="R157" s="153">
        <f>Q157*H157</f>
        <v>0</v>
      </c>
      <c r="S157" s="153">
        <v>0</v>
      </c>
      <c r="T157" s="154">
        <f>S157*H157</f>
        <v>0</v>
      </c>
      <c r="AR157" s="13" t="s">
        <v>158</v>
      </c>
      <c r="AT157" s="13" t="s">
        <v>154</v>
      </c>
      <c r="AU157" s="13" t="s">
        <v>76</v>
      </c>
      <c r="AY157" s="13" t="s">
        <v>152</v>
      </c>
      <c r="BE157" s="155">
        <f>IF(N157="základní",J157,0)</f>
        <v>0</v>
      </c>
      <c r="BF157" s="155">
        <f>IF(N157="snížená",J157,0)</f>
        <v>0</v>
      </c>
      <c r="BG157" s="155">
        <f>IF(N157="zákl. přenesená",J157,0)</f>
        <v>0</v>
      </c>
      <c r="BH157" s="155">
        <f>IF(N157="sníž. přenesená",J157,0)</f>
        <v>0</v>
      </c>
      <c r="BI157" s="155">
        <f>IF(N157="nulová",J157,0)</f>
        <v>0</v>
      </c>
      <c r="BJ157" s="13" t="s">
        <v>74</v>
      </c>
      <c r="BK157" s="155">
        <f>ROUND(I157*H157,2)</f>
        <v>0</v>
      </c>
      <c r="BL157" s="13" t="s">
        <v>158</v>
      </c>
      <c r="BM157" s="13" t="s">
        <v>321</v>
      </c>
    </row>
    <row r="158" spans="2:65" s="1" customFormat="1" ht="16.5" customHeight="1" x14ac:dyDescent="0.2">
      <c r="B158" s="143"/>
      <c r="C158" s="144" t="s">
        <v>234</v>
      </c>
      <c r="D158" s="144" t="s">
        <v>154</v>
      </c>
      <c r="E158" s="145" t="s">
        <v>355</v>
      </c>
      <c r="F158" s="146" t="s">
        <v>356</v>
      </c>
      <c r="G158" s="147" t="s">
        <v>328</v>
      </c>
      <c r="H158" s="148">
        <v>1</v>
      </c>
      <c r="I158" s="149"/>
      <c r="J158" s="150">
        <f>ROUND(I158*H158,2)</f>
        <v>0</v>
      </c>
      <c r="K158" s="146" t="s">
        <v>1</v>
      </c>
      <c r="L158" s="27"/>
      <c r="M158" s="166" t="s">
        <v>1</v>
      </c>
      <c r="N158" s="167" t="s">
        <v>38</v>
      </c>
      <c r="O158" s="168"/>
      <c r="P158" s="169">
        <f>O158*H158</f>
        <v>0</v>
      </c>
      <c r="Q158" s="169">
        <v>0</v>
      </c>
      <c r="R158" s="169">
        <f>Q158*H158</f>
        <v>0</v>
      </c>
      <c r="S158" s="169">
        <v>0</v>
      </c>
      <c r="T158" s="170">
        <f>S158*H158</f>
        <v>0</v>
      </c>
      <c r="AR158" s="13" t="s">
        <v>158</v>
      </c>
      <c r="AT158" s="13" t="s">
        <v>154</v>
      </c>
      <c r="AU158" s="13" t="s">
        <v>76</v>
      </c>
      <c r="AY158" s="13" t="s">
        <v>152</v>
      </c>
      <c r="BE158" s="155">
        <f>IF(N158="základní",J158,0)</f>
        <v>0</v>
      </c>
      <c r="BF158" s="155">
        <f>IF(N158="snížená",J158,0)</f>
        <v>0</v>
      </c>
      <c r="BG158" s="155">
        <f>IF(N158="zákl. přenesená",J158,0)</f>
        <v>0</v>
      </c>
      <c r="BH158" s="155">
        <f>IF(N158="sníž. přenesená",J158,0)</f>
        <v>0</v>
      </c>
      <c r="BI158" s="155">
        <f>IF(N158="nulová",J158,0)</f>
        <v>0</v>
      </c>
      <c r="BJ158" s="13" t="s">
        <v>74</v>
      </c>
      <c r="BK158" s="155">
        <f>ROUND(I158*H158,2)</f>
        <v>0</v>
      </c>
      <c r="BL158" s="13" t="s">
        <v>158</v>
      </c>
      <c r="BM158" s="13" t="s">
        <v>329</v>
      </c>
    </row>
    <row r="159" spans="2:65" s="1" customFormat="1" ht="6.9" customHeight="1" x14ac:dyDescent="0.2">
      <c r="B159" s="36"/>
      <c r="C159" s="37"/>
      <c r="D159" s="37"/>
      <c r="E159" s="37"/>
      <c r="F159" s="37"/>
      <c r="G159" s="37"/>
      <c r="H159" s="37"/>
      <c r="I159" s="104"/>
      <c r="J159" s="37"/>
      <c r="K159" s="37"/>
      <c r="L159" s="27"/>
    </row>
  </sheetData>
  <autoFilter ref="C98:K158"/>
  <mergeCells count="12">
    <mergeCell ref="E91:H91"/>
    <mergeCell ref="L2:V2"/>
    <mergeCell ref="E50:H50"/>
    <mergeCell ref="E52:H52"/>
    <mergeCell ref="E54:H54"/>
    <mergeCell ref="E87:H87"/>
    <mergeCell ref="E89:H89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M114"/>
  <sheetViews>
    <sheetView showGridLines="0" topLeftCell="A82" workbookViewId="0">
      <selection activeCell="C100" sqref="C100:J101"/>
    </sheetView>
  </sheetViews>
  <sheetFormatPr defaultRowHeight="13.8" x14ac:dyDescent="0.2"/>
  <cols>
    <col min="1" max="1" width="8.28515625" customWidth="1"/>
    <col min="2" max="2" width="1.7109375" customWidth="1"/>
    <col min="3" max="3" width="4.140625" customWidth="1"/>
    <col min="4" max="4" width="4.28515625" customWidth="1"/>
    <col min="5" max="5" width="17.140625" customWidth="1"/>
    <col min="6" max="6" width="100.85546875" customWidth="1"/>
    <col min="7" max="7" width="8.7109375" customWidth="1"/>
    <col min="8" max="8" width="11.140625" customWidth="1"/>
    <col min="9" max="9" width="14.140625" style="86" customWidth="1"/>
    <col min="10" max="10" width="23.42578125" customWidth="1"/>
    <col min="11" max="11" width="15.42578125" hidden="1" customWidth="1"/>
    <col min="12" max="12" width="9.28515625" customWidth="1"/>
    <col min="13" max="13" width="10.85546875" hidden="1" customWidth="1"/>
    <col min="14" max="14" width="9.28515625" hidden="1"/>
    <col min="15" max="20" width="14.140625" hidden="1" customWidth="1"/>
    <col min="21" max="21" width="16.28515625" hidden="1" customWidth="1"/>
    <col min="22" max="22" width="12.28515625" customWidth="1"/>
    <col min="23" max="23" width="16.28515625" customWidth="1"/>
    <col min="24" max="24" width="12.28515625" customWidth="1"/>
    <col min="25" max="25" width="15" customWidth="1"/>
    <col min="26" max="26" width="11" customWidth="1"/>
    <col min="27" max="27" width="15" customWidth="1"/>
    <col min="28" max="28" width="16.28515625" customWidth="1"/>
    <col min="29" max="29" width="11" customWidth="1"/>
    <col min="30" max="30" width="15" customWidth="1"/>
    <col min="31" max="31" width="16.28515625" customWidth="1"/>
    <col min="44" max="65" width="9.28515625" hidden="1"/>
  </cols>
  <sheetData>
    <row r="2" spans="2:46" ht="36.9" customHeight="1" x14ac:dyDescent="0.2">
      <c r="L2" s="181" t="s">
        <v>5</v>
      </c>
      <c r="M2" s="182"/>
      <c r="N2" s="182"/>
      <c r="O2" s="182"/>
      <c r="P2" s="182"/>
      <c r="Q2" s="182"/>
      <c r="R2" s="182"/>
      <c r="S2" s="182"/>
      <c r="T2" s="182"/>
      <c r="U2" s="182"/>
      <c r="V2" s="182"/>
      <c r="AT2" s="13" t="s">
        <v>103</v>
      </c>
    </row>
    <row r="3" spans="2:46" ht="6.9" customHeight="1" x14ac:dyDescent="0.2">
      <c r="B3" s="14"/>
      <c r="C3" s="15"/>
      <c r="D3" s="15"/>
      <c r="E3" s="15"/>
      <c r="F3" s="15"/>
      <c r="G3" s="15"/>
      <c r="H3" s="15"/>
      <c r="I3" s="87"/>
      <c r="J3" s="15"/>
      <c r="K3" s="15"/>
      <c r="L3" s="16"/>
      <c r="AT3" s="13" t="s">
        <v>76</v>
      </c>
    </row>
    <row r="4" spans="2:46" ht="24.9" customHeight="1" x14ac:dyDescent="0.2">
      <c r="B4" s="16"/>
      <c r="D4" s="17" t="s">
        <v>113</v>
      </c>
      <c r="L4" s="16"/>
      <c r="M4" s="18" t="s">
        <v>10</v>
      </c>
      <c r="AT4" s="13" t="s">
        <v>3</v>
      </c>
    </row>
    <row r="5" spans="2:46" ht="6.9" customHeight="1" x14ac:dyDescent="0.2">
      <c r="B5" s="16"/>
      <c r="L5" s="16"/>
    </row>
    <row r="6" spans="2:46" ht="12" customHeight="1" x14ac:dyDescent="0.2">
      <c r="B6" s="16"/>
      <c r="D6" s="22" t="s">
        <v>16</v>
      </c>
      <c r="L6" s="16"/>
    </row>
    <row r="7" spans="2:46" ht="16.5" customHeight="1" x14ac:dyDescent="0.2">
      <c r="B7" s="16"/>
      <c r="E7" s="213" t="str">
        <f>'Rekapitulace stavby'!K6</f>
        <v>Oprava propustků v km 24,666, 25,142, 25,589 a 25,786 na trati Vsetín - Velké Karlovice</v>
      </c>
      <c r="F7" s="214"/>
      <c r="G7" s="214"/>
      <c r="H7" s="214"/>
      <c r="L7" s="16"/>
    </row>
    <row r="8" spans="2:46" ht="12" customHeight="1" x14ac:dyDescent="0.2">
      <c r="B8" s="16"/>
      <c r="D8" s="22" t="s">
        <v>114</v>
      </c>
      <c r="L8" s="16"/>
    </row>
    <row r="9" spans="2:46" s="1" customFormat="1" ht="16.5" customHeight="1" x14ac:dyDescent="0.2">
      <c r="B9" s="27"/>
      <c r="E9" s="213" t="s">
        <v>510</v>
      </c>
      <c r="F9" s="188"/>
      <c r="G9" s="188"/>
      <c r="H9" s="188"/>
      <c r="I9" s="88"/>
      <c r="L9" s="27"/>
    </row>
    <row r="10" spans="2:46" s="1" customFormat="1" ht="12" customHeight="1" x14ac:dyDescent="0.2">
      <c r="B10" s="27"/>
      <c r="D10" s="22" t="s">
        <v>116</v>
      </c>
      <c r="I10" s="88"/>
      <c r="L10" s="27"/>
    </row>
    <row r="11" spans="2:46" s="1" customFormat="1" ht="36.9" customHeight="1" x14ac:dyDescent="0.2">
      <c r="B11" s="27"/>
      <c r="E11" s="189" t="s">
        <v>515</v>
      </c>
      <c r="F11" s="188"/>
      <c r="G11" s="188"/>
      <c r="H11" s="188"/>
      <c r="I11" s="88"/>
      <c r="L11" s="27"/>
    </row>
    <row r="12" spans="2:46" s="1" customFormat="1" ht="10.199999999999999" x14ac:dyDescent="0.2">
      <c r="B12" s="27"/>
      <c r="I12" s="88"/>
      <c r="L12" s="27"/>
    </row>
    <row r="13" spans="2:46" s="1" customFormat="1" ht="12" customHeight="1" x14ac:dyDescent="0.2">
      <c r="B13" s="27"/>
      <c r="D13" s="22" t="s">
        <v>18</v>
      </c>
      <c r="F13" s="13" t="s">
        <v>1</v>
      </c>
      <c r="I13" s="89" t="s">
        <v>19</v>
      </c>
      <c r="J13" s="13" t="s">
        <v>1</v>
      </c>
      <c r="L13" s="27"/>
    </row>
    <row r="14" spans="2:46" s="1" customFormat="1" ht="12" customHeight="1" x14ac:dyDescent="0.2">
      <c r="B14" s="27"/>
      <c r="D14" s="22" t="s">
        <v>20</v>
      </c>
      <c r="F14" s="13" t="s">
        <v>21</v>
      </c>
      <c r="I14" s="89" t="s">
        <v>22</v>
      </c>
      <c r="J14" s="43" t="str">
        <f>'Rekapitulace stavby'!AN8</f>
        <v>3. 4. 2019</v>
      </c>
      <c r="L14" s="27"/>
    </row>
    <row r="15" spans="2:46" s="1" customFormat="1" ht="10.8" customHeight="1" x14ac:dyDescent="0.2">
      <c r="B15" s="27"/>
      <c r="I15" s="88"/>
      <c r="L15" s="27"/>
    </row>
    <row r="16" spans="2:46" s="1" customFormat="1" ht="12" customHeight="1" x14ac:dyDescent="0.2">
      <c r="B16" s="27"/>
      <c r="D16" s="22" t="s">
        <v>24</v>
      </c>
      <c r="I16" s="89" t="s">
        <v>25</v>
      </c>
      <c r="J16" s="13" t="str">
        <f>IF('Rekapitulace stavby'!AN10="","",'Rekapitulace stavby'!AN10)</f>
        <v/>
      </c>
      <c r="L16" s="27"/>
    </row>
    <row r="17" spans="2:12" s="1" customFormat="1" ht="18" customHeight="1" x14ac:dyDescent="0.2">
      <c r="B17" s="27"/>
      <c r="E17" s="13" t="str">
        <f>IF('Rekapitulace stavby'!E11="","",'Rekapitulace stavby'!E11)</f>
        <v xml:space="preserve"> </v>
      </c>
      <c r="I17" s="89" t="s">
        <v>26</v>
      </c>
      <c r="J17" s="13" t="str">
        <f>IF('Rekapitulace stavby'!AN11="","",'Rekapitulace stavby'!AN11)</f>
        <v/>
      </c>
      <c r="L17" s="27"/>
    </row>
    <row r="18" spans="2:12" s="1" customFormat="1" ht="6.9" customHeight="1" x14ac:dyDescent="0.2">
      <c r="B18" s="27"/>
      <c r="I18" s="88"/>
      <c r="L18" s="27"/>
    </row>
    <row r="19" spans="2:12" s="1" customFormat="1" ht="12" customHeight="1" x14ac:dyDescent="0.2">
      <c r="B19" s="27"/>
      <c r="D19" s="22" t="s">
        <v>27</v>
      </c>
      <c r="I19" s="89" t="s">
        <v>25</v>
      </c>
      <c r="J19" s="23" t="str">
        <f>'Rekapitulace stavby'!AN13</f>
        <v>Vyplň údaj</v>
      </c>
      <c r="L19" s="27"/>
    </row>
    <row r="20" spans="2:12" s="1" customFormat="1" ht="18" customHeight="1" x14ac:dyDescent="0.2">
      <c r="B20" s="27"/>
      <c r="E20" s="215" t="str">
        <f>'Rekapitulace stavby'!E14</f>
        <v>Vyplň údaj</v>
      </c>
      <c r="F20" s="192"/>
      <c r="G20" s="192"/>
      <c r="H20" s="192"/>
      <c r="I20" s="89" t="s">
        <v>26</v>
      </c>
      <c r="J20" s="23" t="str">
        <f>'Rekapitulace stavby'!AN14</f>
        <v>Vyplň údaj</v>
      </c>
      <c r="L20" s="27"/>
    </row>
    <row r="21" spans="2:12" s="1" customFormat="1" ht="6.9" customHeight="1" x14ac:dyDescent="0.2">
      <c r="B21" s="27"/>
      <c r="I21" s="88"/>
      <c r="L21" s="27"/>
    </row>
    <row r="22" spans="2:12" s="1" customFormat="1" ht="12" customHeight="1" x14ac:dyDescent="0.2">
      <c r="B22" s="27"/>
      <c r="D22" s="22" t="s">
        <v>29</v>
      </c>
      <c r="I22" s="89" t="s">
        <v>25</v>
      </c>
      <c r="J22" s="13" t="str">
        <f>IF('Rekapitulace stavby'!AN16="","",'Rekapitulace stavby'!AN16)</f>
        <v/>
      </c>
      <c r="L22" s="27"/>
    </row>
    <row r="23" spans="2:12" s="1" customFormat="1" ht="18" customHeight="1" x14ac:dyDescent="0.2">
      <c r="B23" s="27"/>
      <c r="E23" s="13" t="str">
        <f>IF('Rekapitulace stavby'!E17="","",'Rekapitulace stavby'!E17)</f>
        <v xml:space="preserve"> </v>
      </c>
      <c r="I23" s="89" t="s">
        <v>26</v>
      </c>
      <c r="J23" s="13" t="str">
        <f>IF('Rekapitulace stavby'!AN17="","",'Rekapitulace stavby'!AN17)</f>
        <v/>
      </c>
      <c r="L23" s="27"/>
    </row>
    <row r="24" spans="2:12" s="1" customFormat="1" ht="6.9" customHeight="1" x14ac:dyDescent="0.2">
      <c r="B24" s="27"/>
      <c r="I24" s="88"/>
      <c r="L24" s="27"/>
    </row>
    <row r="25" spans="2:12" s="1" customFormat="1" ht="12" customHeight="1" x14ac:dyDescent="0.2">
      <c r="B25" s="27"/>
      <c r="D25" s="22" t="s">
        <v>31</v>
      </c>
      <c r="I25" s="89" t="s">
        <v>25</v>
      </c>
      <c r="J25" s="13" t="str">
        <f>IF('Rekapitulace stavby'!AN19="","",'Rekapitulace stavby'!AN19)</f>
        <v/>
      </c>
      <c r="L25" s="27"/>
    </row>
    <row r="26" spans="2:12" s="1" customFormat="1" ht="18" customHeight="1" x14ac:dyDescent="0.2">
      <c r="B26" s="27"/>
      <c r="E26" s="13" t="str">
        <f>IF('Rekapitulace stavby'!E20="","",'Rekapitulace stavby'!E20)</f>
        <v xml:space="preserve"> </v>
      </c>
      <c r="I26" s="89" t="s">
        <v>26</v>
      </c>
      <c r="J26" s="13" t="str">
        <f>IF('Rekapitulace stavby'!AN20="","",'Rekapitulace stavby'!AN20)</f>
        <v/>
      </c>
      <c r="L26" s="27"/>
    </row>
    <row r="27" spans="2:12" s="1" customFormat="1" ht="6.9" customHeight="1" x14ac:dyDescent="0.2">
      <c r="B27" s="27"/>
      <c r="I27" s="88"/>
      <c r="L27" s="27"/>
    </row>
    <row r="28" spans="2:12" s="1" customFormat="1" ht="12" customHeight="1" x14ac:dyDescent="0.2">
      <c r="B28" s="27"/>
      <c r="D28" s="22" t="s">
        <v>32</v>
      </c>
      <c r="I28" s="88"/>
      <c r="L28" s="27"/>
    </row>
    <row r="29" spans="2:12" s="7" customFormat="1" ht="16.5" customHeight="1" x14ac:dyDescent="0.2">
      <c r="B29" s="90"/>
      <c r="E29" s="196" t="s">
        <v>1</v>
      </c>
      <c r="F29" s="196"/>
      <c r="G29" s="196"/>
      <c r="H29" s="196"/>
      <c r="I29" s="91"/>
      <c r="L29" s="90"/>
    </row>
    <row r="30" spans="2:12" s="1" customFormat="1" ht="6.9" customHeight="1" x14ac:dyDescent="0.2">
      <c r="B30" s="27"/>
      <c r="I30" s="88"/>
      <c r="L30" s="27"/>
    </row>
    <row r="31" spans="2:12" s="1" customFormat="1" ht="6.9" customHeight="1" x14ac:dyDescent="0.2">
      <c r="B31" s="27"/>
      <c r="D31" s="44"/>
      <c r="E31" s="44"/>
      <c r="F31" s="44"/>
      <c r="G31" s="44"/>
      <c r="H31" s="44"/>
      <c r="I31" s="92"/>
      <c r="J31" s="44"/>
      <c r="K31" s="44"/>
      <c r="L31" s="27"/>
    </row>
    <row r="32" spans="2:12" s="1" customFormat="1" ht="25.35" customHeight="1" x14ac:dyDescent="0.2">
      <c r="B32" s="27"/>
      <c r="D32" s="93" t="s">
        <v>33</v>
      </c>
      <c r="I32" s="88"/>
      <c r="J32" s="57">
        <f>ROUND(J89, 2)</f>
        <v>0</v>
      </c>
      <c r="L32" s="27"/>
    </row>
    <row r="33" spans="2:12" s="1" customFormat="1" ht="6.9" customHeight="1" x14ac:dyDescent="0.2">
      <c r="B33" s="27"/>
      <c r="D33" s="44"/>
      <c r="E33" s="44"/>
      <c r="F33" s="44"/>
      <c r="G33" s="44"/>
      <c r="H33" s="44"/>
      <c r="I33" s="92"/>
      <c r="J33" s="44"/>
      <c r="K33" s="44"/>
      <c r="L33" s="27"/>
    </row>
    <row r="34" spans="2:12" s="1" customFormat="1" ht="14.4" customHeight="1" x14ac:dyDescent="0.2">
      <c r="B34" s="27"/>
      <c r="F34" s="30" t="s">
        <v>35</v>
      </c>
      <c r="I34" s="94" t="s">
        <v>34</v>
      </c>
      <c r="J34" s="30" t="s">
        <v>36</v>
      </c>
      <c r="L34" s="27"/>
    </row>
    <row r="35" spans="2:12" s="1" customFormat="1" ht="14.4" customHeight="1" x14ac:dyDescent="0.2">
      <c r="B35" s="27"/>
      <c r="D35" s="22" t="s">
        <v>37</v>
      </c>
      <c r="E35" s="22" t="s">
        <v>38</v>
      </c>
      <c r="F35" s="95">
        <f>ROUND((SUM(BE89:BE113)),  2)</f>
        <v>0</v>
      </c>
      <c r="I35" s="96">
        <v>0.21</v>
      </c>
      <c r="J35" s="95">
        <f>ROUND(((SUM(BE89:BE113))*I35),  2)</f>
        <v>0</v>
      </c>
      <c r="L35" s="27"/>
    </row>
    <row r="36" spans="2:12" s="1" customFormat="1" ht="14.4" customHeight="1" x14ac:dyDescent="0.2">
      <c r="B36" s="27"/>
      <c r="E36" s="22" t="s">
        <v>39</v>
      </c>
      <c r="F36" s="95">
        <f>ROUND((SUM(BF89:BF113)),  2)</f>
        <v>0</v>
      </c>
      <c r="I36" s="96">
        <v>0.15</v>
      </c>
      <c r="J36" s="95">
        <f>ROUND(((SUM(BF89:BF113))*I36),  2)</f>
        <v>0</v>
      </c>
      <c r="L36" s="27"/>
    </row>
    <row r="37" spans="2:12" s="1" customFormat="1" ht="14.4" hidden="1" customHeight="1" x14ac:dyDescent="0.2">
      <c r="B37" s="27"/>
      <c r="E37" s="22" t="s">
        <v>40</v>
      </c>
      <c r="F37" s="95">
        <f>ROUND((SUM(BG89:BG113)),  2)</f>
        <v>0</v>
      </c>
      <c r="I37" s="96">
        <v>0.21</v>
      </c>
      <c r="J37" s="95">
        <f>0</f>
        <v>0</v>
      </c>
      <c r="L37" s="27"/>
    </row>
    <row r="38" spans="2:12" s="1" customFormat="1" ht="14.4" hidden="1" customHeight="1" x14ac:dyDescent="0.2">
      <c r="B38" s="27"/>
      <c r="E38" s="22" t="s">
        <v>41</v>
      </c>
      <c r="F38" s="95">
        <f>ROUND((SUM(BH89:BH113)),  2)</f>
        <v>0</v>
      </c>
      <c r="I38" s="96">
        <v>0.15</v>
      </c>
      <c r="J38" s="95">
        <f>0</f>
        <v>0</v>
      </c>
      <c r="L38" s="27"/>
    </row>
    <row r="39" spans="2:12" s="1" customFormat="1" ht="14.4" hidden="1" customHeight="1" x14ac:dyDescent="0.2">
      <c r="B39" s="27"/>
      <c r="E39" s="22" t="s">
        <v>42</v>
      </c>
      <c r="F39" s="95">
        <f>ROUND((SUM(BI89:BI113)),  2)</f>
        <v>0</v>
      </c>
      <c r="I39" s="96">
        <v>0</v>
      </c>
      <c r="J39" s="95">
        <f>0</f>
        <v>0</v>
      </c>
      <c r="L39" s="27"/>
    </row>
    <row r="40" spans="2:12" s="1" customFormat="1" ht="6.9" customHeight="1" x14ac:dyDescent="0.2">
      <c r="B40" s="27"/>
      <c r="I40" s="88"/>
      <c r="L40" s="27"/>
    </row>
    <row r="41" spans="2:12" s="1" customFormat="1" ht="25.35" customHeight="1" x14ac:dyDescent="0.2">
      <c r="B41" s="27"/>
      <c r="C41" s="97"/>
      <c r="D41" s="98" t="s">
        <v>43</v>
      </c>
      <c r="E41" s="48"/>
      <c r="F41" s="48"/>
      <c r="G41" s="99" t="s">
        <v>44</v>
      </c>
      <c r="H41" s="100" t="s">
        <v>45</v>
      </c>
      <c r="I41" s="101"/>
      <c r="J41" s="102">
        <f>SUM(J32:J39)</f>
        <v>0</v>
      </c>
      <c r="K41" s="103"/>
      <c r="L41" s="27"/>
    </row>
    <row r="42" spans="2:12" s="1" customFormat="1" ht="14.4" customHeight="1" x14ac:dyDescent="0.2">
      <c r="B42" s="36"/>
      <c r="C42" s="37"/>
      <c r="D42" s="37"/>
      <c r="E42" s="37"/>
      <c r="F42" s="37"/>
      <c r="G42" s="37"/>
      <c r="H42" s="37"/>
      <c r="I42" s="104"/>
      <c r="J42" s="37"/>
      <c r="K42" s="37"/>
      <c r="L42" s="27"/>
    </row>
    <row r="46" spans="2:12" s="1" customFormat="1" ht="6.9" hidden="1" customHeight="1" x14ac:dyDescent="0.2">
      <c r="B46" s="38"/>
      <c r="C46" s="39"/>
      <c r="D46" s="39"/>
      <c r="E46" s="39"/>
      <c r="F46" s="39"/>
      <c r="G46" s="39"/>
      <c r="H46" s="39"/>
      <c r="I46" s="105"/>
      <c r="J46" s="39"/>
      <c r="K46" s="39"/>
      <c r="L46" s="27"/>
    </row>
    <row r="47" spans="2:12" s="1" customFormat="1" ht="24.9" hidden="1" customHeight="1" x14ac:dyDescent="0.2">
      <c r="B47" s="27"/>
      <c r="C47" s="17" t="s">
        <v>118</v>
      </c>
      <c r="I47" s="88"/>
      <c r="L47" s="27"/>
    </row>
    <row r="48" spans="2:12" s="1" customFormat="1" ht="6.9" hidden="1" customHeight="1" x14ac:dyDescent="0.2">
      <c r="B48" s="27"/>
      <c r="I48" s="88"/>
      <c r="L48" s="27"/>
    </row>
    <row r="49" spans="2:47" s="1" customFormat="1" ht="12" hidden="1" customHeight="1" x14ac:dyDescent="0.2">
      <c r="B49" s="27"/>
      <c r="C49" s="22" t="s">
        <v>16</v>
      </c>
      <c r="I49" s="88"/>
      <c r="L49" s="27"/>
    </row>
    <row r="50" spans="2:47" s="1" customFormat="1" ht="16.5" hidden="1" customHeight="1" x14ac:dyDescent="0.2">
      <c r="B50" s="27"/>
      <c r="E50" s="213" t="str">
        <f>E7</f>
        <v>Oprava propustků v km 24,666, 25,142, 25,589 a 25,786 na trati Vsetín - Velké Karlovice</v>
      </c>
      <c r="F50" s="214"/>
      <c r="G50" s="214"/>
      <c r="H50" s="214"/>
      <c r="I50" s="88"/>
      <c r="L50" s="27"/>
    </row>
    <row r="51" spans="2:47" ht="12" hidden="1" customHeight="1" x14ac:dyDescent="0.2">
      <c r="B51" s="16"/>
      <c r="C51" s="22" t="s">
        <v>114</v>
      </c>
      <c r="L51" s="16"/>
    </row>
    <row r="52" spans="2:47" s="1" customFormat="1" ht="16.5" hidden="1" customHeight="1" x14ac:dyDescent="0.2">
      <c r="B52" s="27"/>
      <c r="E52" s="213" t="s">
        <v>510</v>
      </c>
      <c r="F52" s="188"/>
      <c r="G52" s="188"/>
      <c r="H52" s="188"/>
      <c r="I52" s="88"/>
      <c r="L52" s="27"/>
    </row>
    <row r="53" spans="2:47" s="1" customFormat="1" ht="12" hidden="1" customHeight="1" x14ac:dyDescent="0.2">
      <c r="B53" s="27"/>
      <c r="C53" s="22" t="s">
        <v>116</v>
      </c>
      <c r="I53" s="88"/>
      <c r="L53" s="27"/>
    </row>
    <row r="54" spans="2:47" s="1" customFormat="1" ht="16.5" hidden="1" customHeight="1" x14ac:dyDescent="0.2">
      <c r="B54" s="27"/>
      <c r="E54" s="189" t="str">
        <f>E11</f>
        <v>SO 03.2 - Železniční svršek - km 25,589</v>
      </c>
      <c r="F54" s="188"/>
      <c r="G54" s="188"/>
      <c r="H54" s="188"/>
      <c r="I54" s="88"/>
      <c r="L54" s="27"/>
    </row>
    <row r="55" spans="2:47" s="1" customFormat="1" ht="6.9" hidden="1" customHeight="1" x14ac:dyDescent="0.2">
      <c r="B55" s="27"/>
      <c r="I55" s="88"/>
      <c r="L55" s="27"/>
    </row>
    <row r="56" spans="2:47" s="1" customFormat="1" ht="12" hidden="1" customHeight="1" x14ac:dyDescent="0.2">
      <c r="B56" s="27"/>
      <c r="C56" s="22" t="s">
        <v>20</v>
      </c>
      <c r="F56" s="13" t="str">
        <f>F14</f>
        <v xml:space="preserve"> </v>
      </c>
      <c r="I56" s="89" t="s">
        <v>22</v>
      </c>
      <c r="J56" s="43" t="str">
        <f>IF(J14="","",J14)</f>
        <v>3. 4. 2019</v>
      </c>
      <c r="L56" s="27"/>
    </row>
    <row r="57" spans="2:47" s="1" customFormat="1" ht="6.9" hidden="1" customHeight="1" x14ac:dyDescent="0.2">
      <c r="B57" s="27"/>
      <c r="I57" s="88"/>
      <c r="L57" s="27"/>
    </row>
    <row r="58" spans="2:47" s="1" customFormat="1" ht="13.65" hidden="1" customHeight="1" x14ac:dyDescent="0.2">
      <c r="B58" s="27"/>
      <c r="C58" s="22" t="s">
        <v>24</v>
      </c>
      <c r="F58" s="13" t="str">
        <f>E17</f>
        <v xml:space="preserve"> </v>
      </c>
      <c r="I58" s="89" t="s">
        <v>29</v>
      </c>
      <c r="J58" s="25" t="str">
        <f>E23</f>
        <v xml:space="preserve"> </v>
      </c>
      <c r="L58" s="27"/>
    </row>
    <row r="59" spans="2:47" s="1" customFormat="1" ht="13.65" hidden="1" customHeight="1" x14ac:dyDescent="0.2">
      <c r="B59" s="27"/>
      <c r="C59" s="22" t="s">
        <v>27</v>
      </c>
      <c r="F59" s="13" t="str">
        <f>IF(E20="","",E20)</f>
        <v>Vyplň údaj</v>
      </c>
      <c r="I59" s="89" t="s">
        <v>31</v>
      </c>
      <c r="J59" s="25" t="str">
        <f>E26</f>
        <v xml:space="preserve"> </v>
      </c>
      <c r="L59" s="27"/>
    </row>
    <row r="60" spans="2:47" s="1" customFormat="1" ht="10.35" hidden="1" customHeight="1" x14ac:dyDescent="0.2">
      <c r="B60" s="27"/>
      <c r="I60" s="88"/>
      <c r="L60" s="27"/>
    </row>
    <row r="61" spans="2:47" s="1" customFormat="1" ht="29.25" hidden="1" customHeight="1" x14ac:dyDescent="0.2">
      <c r="B61" s="27"/>
      <c r="C61" s="106" t="s">
        <v>119</v>
      </c>
      <c r="D61" s="97"/>
      <c r="E61" s="97"/>
      <c r="F61" s="97"/>
      <c r="G61" s="97"/>
      <c r="H61" s="97"/>
      <c r="I61" s="107"/>
      <c r="J61" s="108" t="s">
        <v>120</v>
      </c>
      <c r="K61" s="97"/>
      <c r="L61" s="27"/>
    </row>
    <row r="62" spans="2:47" s="1" customFormat="1" ht="10.35" hidden="1" customHeight="1" x14ac:dyDescent="0.2">
      <c r="B62" s="27"/>
      <c r="I62" s="88"/>
      <c r="L62" s="27"/>
    </row>
    <row r="63" spans="2:47" s="1" customFormat="1" ht="22.8" hidden="1" customHeight="1" x14ac:dyDescent="0.2">
      <c r="B63" s="27"/>
      <c r="C63" s="109" t="s">
        <v>121</v>
      </c>
      <c r="I63" s="88"/>
      <c r="J63" s="57">
        <f>J89</f>
        <v>0</v>
      </c>
      <c r="L63" s="27"/>
      <c r="AU63" s="13" t="s">
        <v>122</v>
      </c>
    </row>
    <row r="64" spans="2:47" s="8" customFormat="1" ht="24.9" hidden="1" customHeight="1" x14ac:dyDescent="0.2">
      <c r="B64" s="110"/>
      <c r="D64" s="111" t="s">
        <v>123</v>
      </c>
      <c r="E64" s="112"/>
      <c r="F64" s="112"/>
      <c r="G64" s="112"/>
      <c r="H64" s="112"/>
      <c r="I64" s="113"/>
      <c r="J64" s="114">
        <f>J90</f>
        <v>0</v>
      </c>
      <c r="L64" s="110"/>
    </row>
    <row r="65" spans="2:12" s="9" customFormat="1" ht="19.95" hidden="1" customHeight="1" x14ac:dyDescent="0.2">
      <c r="B65" s="115"/>
      <c r="D65" s="116" t="s">
        <v>362</v>
      </c>
      <c r="E65" s="117"/>
      <c r="F65" s="117"/>
      <c r="G65" s="117"/>
      <c r="H65" s="117"/>
      <c r="I65" s="118"/>
      <c r="J65" s="119">
        <f>J91</f>
        <v>0</v>
      </c>
      <c r="L65" s="115"/>
    </row>
    <row r="66" spans="2:12" s="9" customFormat="1" ht="19.95" hidden="1" customHeight="1" x14ac:dyDescent="0.2">
      <c r="B66" s="115"/>
      <c r="D66" s="116" t="s">
        <v>129</v>
      </c>
      <c r="E66" s="117"/>
      <c r="F66" s="117"/>
      <c r="G66" s="117"/>
      <c r="H66" s="117"/>
      <c r="I66" s="118"/>
      <c r="J66" s="119">
        <f>J108</f>
        <v>0</v>
      </c>
      <c r="L66" s="115"/>
    </row>
    <row r="67" spans="2:12" s="9" customFormat="1" ht="19.95" hidden="1" customHeight="1" x14ac:dyDescent="0.2">
      <c r="B67" s="115"/>
      <c r="D67" s="116" t="s">
        <v>130</v>
      </c>
      <c r="E67" s="117"/>
      <c r="F67" s="117"/>
      <c r="G67" s="117"/>
      <c r="H67" s="117"/>
      <c r="I67" s="118"/>
      <c r="J67" s="119">
        <f>J112</f>
        <v>0</v>
      </c>
      <c r="L67" s="115"/>
    </row>
    <row r="68" spans="2:12" s="1" customFormat="1" ht="21.75" hidden="1" customHeight="1" x14ac:dyDescent="0.2">
      <c r="B68" s="27"/>
      <c r="I68" s="88"/>
      <c r="L68" s="27"/>
    </row>
    <row r="69" spans="2:12" s="1" customFormat="1" ht="6.9" hidden="1" customHeight="1" x14ac:dyDescent="0.2">
      <c r="B69" s="36"/>
      <c r="C69" s="37"/>
      <c r="D69" s="37"/>
      <c r="E69" s="37"/>
      <c r="F69" s="37"/>
      <c r="G69" s="37"/>
      <c r="H69" s="37"/>
      <c r="I69" s="104"/>
      <c r="J69" s="37"/>
      <c r="K69" s="37"/>
      <c r="L69" s="27"/>
    </row>
    <row r="70" spans="2:12" ht="10.199999999999999" hidden="1" x14ac:dyDescent="0.2"/>
    <row r="71" spans="2:12" ht="10.199999999999999" hidden="1" x14ac:dyDescent="0.2"/>
    <row r="72" spans="2:12" ht="10.199999999999999" hidden="1" x14ac:dyDescent="0.2"/>
    <row r="73" spans="2:12" s="1" customFormat="1" ht="6.9" customHeight="1" x14ac:dyDescent="0.2">
      <c r="B73" s="38"/>
      <c r="C73" s="39"/>
      <c r="D73" s="39"/>
      <c r="E73" s="39"/>
      <c r="F73" s="39"/>
      <c r="G73" s="39"/>
      <c r="H73" s="39"/>
      <c r="I73" s="105"/>
      <c r="J73" s="39"/>
      <c r="K73" s="39"/>
      <c r="L73" s="27"/>
    </row>
    <row r="74" spans="2:12" s="1" customFormat="1" ht="24.9" customHeight="1" x14ac:dyDescent="0.2">
      <c r="B74" s="27"/>
      <c r="C74" s="17" t="s">
        <v>137</v>
      </c>
      <c r="I74" s="88"/>
      <c r="L74" s="27"/>
    </row>
    <row r="75" spans="2:12" s="1" customFormat="1" ht="6.9" customHeight="1" x14ac:dyDescent="0.2">
      <c r="B75" s="27"/>
      <c r="I75" s="88"/>
      <c r="L75" s="27"/>
    </row>
    <row r="76" spans="2:12" s="1" customFormat="1" ht="12" customHeight="1" x14ac:dyDescent="0.2">
      <c r="B76" s="27"/>
      <c r="C76" s="22" t="s">
        <v>16</v>
      </c>
      <c r="I76" s="88"/>
      <c r="L76" s="27"/>
    </row>
    <row r="77" spans="2:12" s="1" customFormat="1" ht="16.5" customHeight="1" x14ac:dyDescent="0.2">
      <c r="B77" s="27"/>
      <c r="E77" s="213" t="str">
        <f>E7</f>
        <v>Oprava propustků v km 24,666, 25,142, 25,589 a 25,786 na trati Vsetín - Velké Karlovice</v>
      </c>
      <c r="F77" s="214"/>
      <c r="G77" s="214"/>
      <c r="H77" s="214"/>
      <c r="I77" s="88"/>
      <c r="L77" s="27"/>
    </row>
    <row r="78" spans="2:12" ht="12" customHeight="1" x14ac:dyDescent="0.2">
      <c r="B78" s="16"/>
      <c r="C78" s="22" t="s">
        <v>114</v>
      </c>
      <c r="L78" s="16"/>
    </row>
    <row r="79" spans="2:12" s="1" customFormat="1" ht="16.5" customHeight="1" x14ac:dyDescent="0.2">
      <c r="B79" s="27"/>
      <c r="E79" s="213" t="s">
        <v>510</v>
      </c>
      <c r="F79" s="188"/>
      <c r="G79" s="188"/>
      <c r="H79" s="188"/>
      <c r="I79" s="88"/>
      <c r="L79" s="27"/>
    </row>
    <row r="80" spans="2:12" s="1" customFormat="1" ht="12" customHeight="1" x14ac:dyDescent="0.2">
      <c r="B80" s="27"/>
      <c r="C80" s="22" t="s">
        <v>116</v>
      </c>
      <c r="I80" s="88"/>
      <c r="L80" s="27"/>
    </row>
    <row r="81" spans="2:65" s="1" customFormat="1" ht="16.5" customHeight="1" x14ac:dyDescent="0.2">
      <c r="B81" s="27"/>
      <c r="E81" s="189" t="str">
        <f>E11</f>
        <v>SO 03.2 - Železniční svršek - km 25,589</v>
      </c>
      <c r="F81" s="188"/>
      <c r="G81" s="188"/>
      <c r="H81" s="188"/>
      <c r="I81" s="88"/>
      <c r="L81" s="27"/>
    </row>
    <row r="82" spans="2:65" s="1" customFormat="1" ht="6.9" customHeight="1" x14ac:dyDescent="0.2">
      <c r="B82" s="27"/>
      <c r="I82" s="88"/>
      <c r="L82" s="27"/>
    </row>
    <row r="83" spans="2:65" s="1" customFormat="1" ht="12" customHeight="1" x14ac:dyDescent="0.2">
      <c r="B83" s="27"/>
      <c r="C83" s="22" t="s">
        <v>20</v>
      </c>
      <c r="F83" s="13" t="str">
        <f>F14</f>
        <v xml:space="preserve"> </v>
      </c>
      <c r="I83" s="89" t="s">
        <v>22</v>
      </c>
      <c r="J83" s="43" t="str">
        <f>IF(J14="","",J14)</f>
        <v>3. 4. 2019</v>
      </c>
      <c r="L83" s="27"/>
    </row>
    <row r="84" spans="2:65" s="1" customFormat="1" ht="6.9" customHeight="1" x14ac:dyDescent="0.2">
      <c r="B84" s="27"/>
      <c r="I84" s="88"/>
      <c r="L84" s="27"/>
    </row>
    <row r="85" spans="2:65" s="1" customFormat="1" ht="13.65" customHeight="1" x14ac:dyDescent="0.2">
      <c r="B85" s="27"/>
      <c r="C85" s="22" t="s">
        <v>24</v>
      </c>
      <c r="F85" s="13" t="str">
        <f>E17</f>
        <v xml:space="preserve"> </v>
      </c>
      <c r="I85" s="89" t="s">
        <v>29</v>
      </c>
      <c r="J85" s="25" t="str">
        <f>E23</f>
        <v xml:space="preserve"> </v>
      </c>
      <c r="L85" s="27"/>
    </row>
    <row r="86" spans="2:65" s="1" customFormat="1" ht="13.65" customHeight="1" x14ac:dyDescent="0.2">
      <c r="B86" s="27"/>
      <c r="C86" s="22" t="s">
        <v>27</v>
      </c>
      <c r="F86" s="13" t="str">
        <f>IF(E20="","",E20)</f>
        <v>Vyplň údaj</v>
      </c>
      <c r="I86" s="89" t="s">
        <v>31</v>
      </c>
      <c r="J86" s="25" t="str">
        <f>E26</f>
        <v xml:space="preserve"> </v>
      </c>
      <c r="L86" s="27"/>
    </row>
    <row r="87" spans="2:65" s="1" customFormat="1" ht="10.35" customHeight="1" x14ac:dyDescent="0.2">
      <c r="B87" s="27"/>
      <c r="I87" s="88"/>
      <c r="L87" s="27"/>
    </row>
    <row r="88" spans="2:65" s="10" customFormat="1" ht="29.25" customHeight="1" x14ac:dyDescent="0.2">
      <c r="B88" s="120"/>
      <c r="C88" s="121" t="s">
        <v>138</v>
      </c>
      <c r="D88" s="122" t="s">
        <v>52</v>
      </c>
      <c r="E88" s="122" t="s">
        <v>48</v>
      </c>
      <c r="F88" s="122" t="s">
        <v>49</v>
      </c>
      <c r="G88" s="122" t="s">
        <v>139</v>
      </c>
      <c r="H88" s="122" t="s">
        <v>140</v>
      </c>
      <c r="I88" s="123" t="s">
        <v>141</v>
      </c>
      <c r="J88" s="124" t="s">
        <v>120</v>
      </c>
      <c r="K88" s="125" t="s">
        <v>142</v>
      </c>
      <c r="L88" s="120"/>
      <c r="M88" s="50" t="s">
        <v>1</v>
      </c>
      <c r="N88" s="51" t="s">
        <v>37</v>
      </c>
      <c r="O88" s="51" t="s">
        <v>143</v>
      </c>
      <c r="P88" s="51" t="s">
        <v>144</v>
      </c>
      <c r="Q88" s="51" t="s">
        <v>145</v>
      </c>
      <c r="R88" s="51" t="s">
        <v>146</v>
      </c>
      <c r="S88" s="51" t="s">
        <v>147</v>
      </c>
      <c r="T88" s="52" t="s">
        <v>148</v>
      </c>
    </row>
    <row r="89" spans="2:65" s="1" customFormat="1" ht="22.8" customHeight="1" x14ac:dyDescent="0.3">
      <c r="B89" s="27"/>
      <c r="C89" s="55" t="s">
        <v>149</v>
      </c>
      <c r="I89" s="88"/>
      <c r="J89" s="126">
        <f>BK89</f>
        <v>0</v>
      </c>
      <c r="L89" s="27"/>
      <c r="M89" s="53"/>
      <c r="N89" s="44"/>
      <c r="O89" s="44"/>
      <c r="P89" s="127">
        <f>P90</f>
        <v>0</v>
      </c>
      <c r="Q89" s="44"/>
      <c r="R89" s="127">
        <f>R90</f>
        <v>120.33799999999999</v>
      </c>
      <c r="S89" s="44"/>
      <c r="T89" s="128">
        <f>T90</f>
        <v>0</v>
      </c>
      <c r="AT89" s="13" t="s">
        <v>66</v>
      </c>
      <c r="AU89" s="13" t="s">
        <v>122</v>
      </c>
      <c r="BK89" s="129">
        <f>BK90</f>
        <v>0</v>
      </c>
    </row>
    <row r="90" spans="2:65" s="11" customFormat="1" ht="25.95" customHeight="1" x14ac:dyDescent="0.25">
      <c r="B90" s="130"/>
      <c r="D90" s="131" t="s">
        <v>66</v>
      </c>
      <c r="E90" s="132" t="s">
        <v>150</v>
      </c>
      <c r="F90" s="132" t="s">
        <v>151</v>
      </c>
      <c r="I90" s="133"/>
      <c r="J90" s="134">
        <f>BK90</f>
        <v>0</v>
      </c>
      <c r="L90" s="130"/>
      <c r="M90" s="135"/>
      <c r="N90" s="136"/>
      <c r="O90" s="136"/>
      <c r="P90" s="137">
        <f>P91+P108+P112</f>
        <v>0</v>
      </c>
      <c r="Q90" s="136"/>
      <c r="R90" s="137">
        <f>R91+R108+R112</f>
        <v>120.33799999999999</v>
      </c>
      <c r="S90" s="136"/>
      <c r="T90" s="138">
        <f>T91+T108+T112</f>
        <v>0</v>
      </c>
      <c r="AR90" s="131" t="s">
        <v>74</v>
      </c>
      <c r="AT90" s="139" t="s">
        <v>66</v>
      </c>
      <c r="AU90" s="139" t="s">
        <v>67</v>
      </c>
      <c r="AY90" s="131" t="s">
        <v>152</v>
      </c>
      <c r="BK90" s="140">
        <f>BK91+BK108+BK112</f>
        <v>0</v>
      </c>
    </row>
    <row r="91" spans="2:65" s="11" customFormat="1" ht="22.8" customHeight="1" x14ac:dyDescent="0.25">
      <c r="B91" s="130"/>
      <c r="D91" s="131" t="s">
        <v>66</v>
      </c>
      <c r="E91" s="141" t="s">
        <v>170</v>
      </c>
      <c r="F91" s="141" t="s">
        <v>363</v>
      </c>
      <c r="I91" s="133"/>
      <c r="J91" s="142">
        <f>BK91</f>
        <v>0</v>
      </c>
      <c r="L91" s="130"/>
      <c r="M91" s="135"/>
      <c r="N91" s="136"/>
      <c r="O91" s="136"/>
      <c r="P91" s="137">
        <f>SUM(P92:P107)</f>
        <v>0</v>
      </c>
      <c r="Q91" s="136"/>
      <c r="R91" s="137">
        <f>SUM(R92:R107)</f>
        <v>120.33799999999999</v>
      </c>
      <c r="S91" s="136"/>
      <c r="T91" s="138">
        <f>SUM(T92:T107)</f>
        <v>0</v>
      </c>
      <c r="AR91" s="131" t="s">
        <v>74</v>
      </c>
      <c r="AT91" s="139" t="s">
        <v>66</v>
      </c>
      <c r="AU91" s="139" t="s">
        <v>74</v>
      </c>
      <c r="AY91" s="131" t="s">
        <v>152</v>
      </c>
      <c r="BK91" s="140">
        <f>SUM(BK92:BK107)</f>
        <v>0</v>
      </c>
    </row>
    <row r="92" spans="2:65" s="1" customFormat="1" ht="16.5" customHeight="1" x14ac:dyDescent="0.2">
      <c r="B92" s="143"/>
      <c r="C92" s="144" t="s">
        <v>74</v>
      </c>
      <c r="D92" s="144" t="s">
        <v>154</v>
      </c>
      <c r="E92" s="145" t="s">
        <v>364</v>
      </c>
      <c r="F92" s="146" t="s">
        <v>365</v>
      </c>
      <c r="G92" s="147" t="s">
        <v>165</v>
      </c>
      <c r="H92" s="148">
        <v>28.504000000000001</v>
      </c>
      <c r="I92" s="149"/>
      <c r="J92" s="150">
        <f t="shared" ref="J92:J107" si="0">ROUND(I92*H92,2)</f>
        <v>0</v>
      </c>
      <c r="K92" s="146" t="s">
        <v>1</v>
      </c>
      <c r="L92" s="27"/>
      <c r="M92" s="151" t="s">
        <v>1</v>
      </c>
      <c r="N92" s="152" t="s">
        <v>38</v>
      </c>
      <c r="O92" s="46"/>
      <c r="P92" s="153">
        <f t="shared" ref="P92:P107" si="1">O92*H92</f>
        <v>0</v>
      </c>
      <c r="Q92" s="153">
        <v>0</v>
      </c>
      <c r="R92" s="153">
        <f t="shared" ref="R92:R107" si="2">Q92*H92</f>
        <v>0</v>
      </c>
      <c r="S92" s="153">
        <v>0</v>
      </c>
      <c r="T92" s="154">
        <f t="shared" ref="T92:T107" si="3">S92*H92</f>
        <v>0</v>
      </c>
      <c r="AR92" s="13" t="s">
        <v>158</v>
      </c>
      <c r="AT92" s="13" t="s">
        <v>154</v>
      </c>
      <c r="AU92" s="13" t="s">
        <v>76</v>
      </c>
      <c r="AY92" s="13" t="s">
        <v>152</v>
      </c>
      <c r="BE92" s="155">
        <f t="shared" ref="BE92:BE107" si="4">IF(N92="základní",J92,0)</f>
        <v>0</v>
      </c>
      <c r="BF92" s="155">
        <f t="shared" ref="BF92:BF107" si="5">IF(N92="snížená",J92,0)</f>
        <v>0</v>
      </c>
      <c r="BG92" s="155">
        <f t="shared" ref="BG92:BG107" si="6">IF(N92="zákl. přenesená",J92,0)</f>
        <v>0</v>
      </c>
      <c r="BH92" s="155">
        <f t="shared" ref="BH92:BH107" si="7">IF(N92="sníž. přenesená",J92,0)</f>
        <v>0</v>
      </c>
      <c r="BI92" s="155">
        <f t="shared" ref="BI92:BI107" si="8">IF(N92="nulová",J92,0)</f>
        <v>0</v>
      </c>
      <c r="BJ92" s="13" t="s">
        <v>74</v>
      </c>
      <c r="BK92" s="155">
        <f t="shared" ref="BK92:BK107" si="9">ROUND(I92*H92,2)</f>
        <v>0</v>
      </c>
      <c r="BL92" s="13" t="s">
        <v>158</v>
      </c>
      <c r="BM92" s="13" t="s">
        <v>76</v>
      </c>
    </row>
    <row r="93" spans="2:65" s="1" customFormat="1" ht="16.5" customHeight="1" x14ac:dyDescent="0.2">
      <c r="B93" s="143"/>
      <c r="C93" s="156" t="s">
        <v>76</v>
      </c>
      <c r="D93" s="156" t="s">
        <v>213</v>
      </c>
      <c r="E93" s="157" t="s">
        <v>366</v>
      </c>
      <c r="F93" s="158" t="s">
        <v>367</v>
      </c>
      <c r="G93" s="159" t="s">
        <v>201</v>
      </c>
      <c r="H93" s="160">
        <v>120.33799999999999</v>
      </c>
      <c r="I93" s="161"/>
      <c r="J93" s="162">
        <f t="shared" si="0"/>
        <v>0</v>
      </c>
      <c r="K93" s="158" t="s">
        <v>1</v>
      </c>
      <c r="L93" s="163"/>
      <c r="M93" s="164" t="s">
        <v>1</v>
      </c>
      <c r="N93" s="165" t="s">
        <v>38</v>
      </c>
      <c r="O93" s="46"/>
      <c r="P93" s="153">
        <f t="shared" si="1"/>
        <v>0</v>
      </c>
      <c r="Q93" s="153">
        <v>1</v>
      </c>
      <c r="R93" s="153">
        <f t="shared" si="2"/>
        <v>120.33799999999999</v>
      </c>
      <c r="S93" s="153">
        <v>0</v>
      </c>
      <c r="T93" s="154">
        <f t="shared" si="3"/>
        <v>0</v>
      </c>
      <c r="AR93" s="13" t="s">
        <v>169</v>
      </c>
      <c r="AT93" s="13" t="s">
        <v>213</v>
      </c>
      <c r="AU93" s="13" t="s">
        <v>76</v>
      </c>
      <c r="AY93" s="13" t="s">
        <v>152</v>
      </c>
      <c r="BE93" s="155">
        <f t="shared" si="4"/>
        <v>0</v>
      </c>
      <c r="BF93" s="155">
        <f t="shared" si="5"/>
        <v>0</v>
      </c>
      <c r="BG93" s="155">
        <f t="shared" si="6"/>
        <v>0</v>
      </c>
      <c r="BH93" s="155">
        <f t="shared" si="7"/>
        <v>0</v>
      </c>
      <c r="BI93" s="155">
        <f t="shared" si="8"/>
        <v>0</v>
      </c>
      <c r="BJ93" s="13" t="s">
        <v>74</v>
      </c>
      <c r="BK93" s="155">
        <f t="shared" si="9"/>
        <v>0</v>
      </c>
      <c r="BL93" s="13" t="s">
        <v>158</v>
      </c>
      <c r="BM93" s="13" t="s">
        <v>158</v>
      </c>
    </row>
    <row r="94" spans="2:65" s="1" customFormat="1" ht="16.5" customHeight="1" x14ac:dyDescent="0.2">
      <c r="B94" s="143"/>
      <c r="C94" s="144" t="s">
        <v>162</v>
      </c>
      <c r="D94" s="144" t="s">
        <v>154</v>
      </c>
      <c r="E94" s="145" t="s">
        <v>516</v>
      </c>
      <c r="F94" s="146" t="s">
        <v>517</v>
      </c>
      <c r="G94" s="147" t="s">
        <v>372</v>
      </c>
      <c r="H94" s="148">
        <v>3.5000000000000003E-2</v>
      </c>
      <c r="I94" s="149"/>
      <c r="J94" s="150">
        <f t="shared" si="0"/>
        <v>0</v>
      </c>
      <c r="K94" s="146" t="s">
        <v>1</v>
      </c>
      <c r="L94" s="27"/>
      <c r="M94" s="151" t="s">
        <v>1</v>
      </c>
      <c r="N94" s="152" t="s">
        <v>38</v>
      </c>
      <c r="O94" s="46"/>
      <c r="P94" s="153">
        <f t="shared" si="1"/>
        <v>0</v>
      </c>
      <c r="Q94" s="153">
        <v>0</v>
      </c>
      <c r="R94" s="153">
        <f t="shared" si="2"/>
        <v>0</v>
      </c>
      <c r="S94" s="153">
        <v>0</v>
      </c>
      <c r="T94" s="154">
        <f t="shared" si="3"/>
        <v>0</v>
      </c>
      <c r="AR94" s="13" t="s">
        <v>158</v>
      </c>
      <c r="AT94" s="13" t="s">
        <v>154</v>
      </c>
      <c r="AU94" s="13" t="s">
        <v>76</v>
      </c>
      <c r="AY94" s="13" t="s">
        <v>152</v>
      </c>
      <c r="BE94" s="155">
        <f t="shared" si="4"/>
        <v>0</v>
      </c>
      <c r="BF94" s="155">
        <f t="shared" si="5"/>
        <v>0</v>
      </c>
      <c r="BG94" s="155">
        <f t="shared" si="6"/>
        <v>0</v>
      </c>
      <c r="BH94" s="155">
        <f t="shared" si="7"/>
        <v>0</v>
      </c>
      <c r="BI94" s="155">
        <f t="shared" si="8"/>
        <v>0</v>
      </c>
      <c r="BJ94" s="13" t="s">
        <v>74</v>
      </c>
      <c r="BK94" s="155">
        <f t="shared" si="9"/>
        <v>0</v>
      </c>
      <c r="BL94" s="13" t="s">
        <v>158</v>
      </c>
      <c r="BM94" s="13" t="s">
        <v>166</v>
      </c>
    </row>
    <row r="95" spans="2:65" s="1" customFormat="1" ht="16.5" customHeight="1" x14ac:dyDescent="0.2">
      <c r="B95" s="143"/>
      <c r="C95" s="144" t="s">
        <v>158</v>
      </c>
      <c r="D95" s="144" t="s">
        <v>154</v>
      </c>
      <c r="E95" s="145" t="s">
        <v>368</v>
      </c>
      <c r="F95" s="146" t="s">
        <v>369</v>
      </c>
      <c r="G95" s="147" t="s">
        <v>165</v>
      </c>
      <c r="H95" s="148">
        <v>104.05</v>
      </c>
      <c r="I95" s="149"/>
      <c r="J95" s="150">
        <f t="shared" si="0"/>
        <v>0</v>
      </c>
      <c r="K95" s="146" t="s">
        <v>1</v>
      </c>
      <c r="L95" s="27"/>
      <c r="M95" s="151" t="s">
        <v>1</v>
      </c>
      <c r="N95" s="152" t="s">
        <v>38</v>
      </c>
      <c r="O95" s="46"/>
      <c r="P95" s="153">
        <f t="shared" si="1"/>
        <v>0</v>
      </c>
      <c r="Q95" s="153">
        <v>0</v>
      </c>
      <c r="R95" s="153">
        <f t="shared" si="2"/>
        <v>0</v>
      </c>
      <c r="S95" s="153">
        <v>0</v>
      </c>
      <c r="T95" s="154">
        <f t="shared" si="3"/>
        <v>0</v>
      </c>
      <c r="AR95" s="13" t="s">
        <v>158</v>
      </c>
      <c r="AT95" s="13" t="s">
        <v>154</v>
      </c>
      <c r="AU95" s="13" t="s">
        <v>76</v>
      </c>
      <c r="AY95" s="13" t="s">
        <v>152</v>
      </c>
      <c r="BE95" s="155">
        <f t="shared" si="4"/>
        <v>0</v>
      </c>
      <c r="BF95" s="155">
        <f t="shared" si="5"/>
        <v>0</v>
      </c>
      <c r="BG95" s="155">
        <f t="shared" si="6"/>
        <v>0</v>
      </c>
      <c r="BH95" s="155">
        <f t="shared" si="7"/>
        <v>0</v>
      </c>
      <c r="BI95" s="155">
        <f t="shared" si="8"/>
        <v>0</v>
      </c>
      <c r="BJ95" s="13" t="s">
        <v>74</v>
      </c>
      <c r="BK95" s="155">
        <f t="shared" si="9"/>
        <v>0</v>
      </c>
      <c r="BL95" s="13" t="s">
        <v>158</v>
      </c>
      <c r="BM95" s="13" t="s">
        <v>169</v>
      </c>
    </row>
    <row r="96" spans="2:65" s="1" customFormat="1" ht="16.5" customHeight="1" x14ac:dyDescent="0.2">
      <c r="B96" s="143"/>
      <c r="C96" s="144" t="s">
        <v>170</v>
      </c>
      <c r="D96" s="144" t="s">
        <v>154</v>
      </c>
      <c r="E96" s="145" t="s">
        <v>370</v>
      </c>
      <c r="F96" s="146" t="s">
        <v>371</v>
      </c>
      <c r="G96" s="147" t="s">
        <v>372</v>
      </c>
      <c r="H96" s="148">
        <v>1.4E-2</v>
      </c>
      <c r="I96" s="149"/>
      <c r="J96" s="150">
        <f t="shared" si="0"/>
        <v>0</v>
      </c>
      <c r="K96" s="146" t="s">
        <v>1</v>
      </c>
      <c r="L96" s="27"/>
      <c r="M96" s="151" t="s">
        <v>1</v>
      </c>
      <c r="N96" s="152" t="s">
        <v>38</v>
      </c>
      <c r="O96" s="46"/>
      <c r="P96" s="153">
        <f t="shared" si="1"/>
        <v>0</v>
      </c>
      <c r="Q96" s="153">
        <v>0</v>
      </c>
      <c r="R96" s="153">
        <f t="shared" si="2"/>
        <v>0</v>
      </c>
      <c r="S96" s="153">
        <v>0</v>
      </c>
      <c r="T96" s="154">
        <f t="shared" si="3"/>
        <v>0</v>
      </c>
      <c r="AR96" s="13" t="s">
        <v>158</v>
      </c>
      <c r="AT96" s="13" t="s">
        <v>154</v>
      </c>
      <c r="AU96" s="13" t="s">
        <v>76</v>
      </c>
      <c r="AY96" s="13" t="s">
        <v>152</v>
      </c>
      <c r="BE96" s="155">
        <f t="shared" si="4"/>
        <v>0</v>
      </c>
      <c r="BF96" s="155">
        <f t="shared" si="5"/>
        <v>0</v>
      </c>
      <c r="BG96" s="155">
        <f t="shared" si="6"/>
        <v>0</v>
      </c>
      <c r="BH96" s="155">
        <f t="shared" si="7"/>
        <v>0</v>
      </c>
      <c r="BI96" s="155">
        <f t="shared" si="8"/>
        <v>0</v>
      </c>
      <c r="BJ96" s="13" t="s">
        <v>74</v>
      </c>
      <c r="BK96" s="155">
        <f t="shared" si="9"/>
        <v>0</v>
      </c>
      <c r="BL96" s="13" t="s">
        <v>158</v>
      </c>
      <c r="BM96" s="13" t="s">
        <v>173</v>
      </c>
    </row>
    <row r="97" spans="2:65" s="1" customFormat="1" ht="16.5" customHeight="1" x14ac:dyDescent="0.2">
      <c r="B97" s="143"/>
      <c r="C97" s="144" t="s">
        <v>166</v>
      </c>
      <c r="D97" s="144" t="s">
        <v>154</v>
      </c>
      <c r="E97" s="145" t="s">
        <v>518</v>
      </c>
      <c r="F97" s="146" t="s">
        <v>519</v>
      </c>
      <c r="G97" s="147" t="s">
        <v>372</v>
      </c>
      <c r="H97" s="148">
        <v>1.4E-2</v>
      </c>
      <c r="I97" s="149"/>
      <c r="J97" s="150">
        <f t="shared" si="0"/>
        <v>0</v>
      </c>
      <c r="K97" s="146" t="s">
        <v>375</v>
      </c>
      <c r="L97" s="27"/>
      <c r="M97" s="151" t="s">
        <v>1</v>
      </c>
      <c r="N97" s="152" t="s">
        <v>38</v>
      </c>
      <c r="O97" s="46"/>
      <c r="P97" s="153">
        <f t="shared" si="1"/>
        <v>0</v>
      </c>
      <c r="Q97" s="153">
        <v>0</v>
      </c>
      <c r="R97" s="153">
        <f t="shared" si="2"/>
        <v>0</v>
      </c>
      <c r="S97" s="153">
        <v>0</v>
      </c>
      <c r="T97" s="154">
        <f t="shared" si="3"/>
        <v>0</v>
      </c>
      <c r="AR97" s="13" t="s">
        <v>158</v>
      </c>
      <c r="AT97" s="13" t="s">
        <v>154</v>
      </c>
      <c r="AU97" s="13" t="s">
        <v>76</v>
      </c>
      <c r="AY97" s="13" t="s">
        <v>152</v>
      </c>
      <c r="BE97" s="155">
        <f t="shared" si="4"/>
        <v>0</v>
      </c>
      <c r="BF97" s="155">
        <f t="shared" si="5"/>
        <v>0</v>
      </c>
      <c r="BG97" s="155">
        <f t="shared" si="6"/>
        <v>0</v>
      </c>
      <c r="BH97" s="155">
        <f t="shared" si="7"/>
        <v>0</v>
      </c>
      <c r="BI97" s="155">
        <f t="shared" si="8"/>
        <v>0</v>
      </c>
      <c r="BJ97" s="13" t="s">
        <v>74</v>
      </c>
      <c r="BK97" s="155">
        <f t="shared" si="9"/>
        <v>0</v>
      </c>
      <c r="BL97" s="13" t="s">
        <v>158</v>
      </c>
      <c r="BM97" s="13" t="s">
        <v>520</v>
      </c>
    </row>
    <row r="98" spans="2:65" s="1" customFormat="1" ht="16.5" customHeight="1" x14ac:dyDescent="0.2">
      <c r="B98" s="143"/>
      <c r="C98" s="144" t="s">
        <v>177</v>
      </c>
      <c r="D98" s="144" t="s">
        <v>154</v>
      </c>
      <c r="E98" s="145" t="s">
        <v>377</v>
      </c>
      <c r="F98" s="146" t="s">
        <v>378</v>
      </c>
      <c r="G98" s="147" t="s">
        <v>250</v>
      </c>
      <c r="H98" s="148">
        <v>4</v>
      </c>
      <c r="I98" s="149"/>
      <c r="J98" s="150">
        <f t="shared" si="0"/>
        <v>0</v>
      </c>
      <c r="K98" s="146" t="s">
        <v>1</v>
      </c>
      <c r="L98" s="27"/>
      <c r="M98" s="151" t="s">
        <v>1</v>
      </c>
      <c r="N98" s="152" t="s">
        <v>38</v>
      </c>
      <c r="O98" s="46"/>
      <c r="P98" s="153">
        <f t="shared" si="1"/>
        <v>0</v>
      </c>
      <c r="Q98" s="153">
        <v>0</v>
      </c>
      <c r="R98" s="153">
        <f t="shared" si="2"/>
        <v>0</v>
      </c>
      <c r="S98" s="153">
        <v>0</v>
      </c>
      <c r="T98" s="154">
        <f t="shared" si="3"/>
        <v>0</v>
      </c>
      <c r="AR98" s="13" t="s">
        <v>158</v>
      </c>
      <c r="AT98" s="13" t="s">
        <v>154</v>
      </c>
      <c r="AU98" s="13" t="s">
        <v>76</v>
      </c>
      <c r="AY98" s="13" t="s">
        <v>152</v>
      </c>
      <c r="BE98" s="155">
        <f t="shared" si="4"/>
        <v>0</v>
      </c>
      <c r="BF98" s="155">
        <f t="shared" si="5"/>
        <v>0</v>
      </c>
      <c r="BG98" s="155">
        <f t="shared" si="6"/>
        <v>0</v>
      </c>
      <c r="BH98" s="155">
        <f t="shared" si="7"/>
        <v>0</v>
      </c>
      <c r="BI98" s="155">
        <f t="shared" si="8"/>
        <v>0</v>
      </c>
      <c r="BJ98" s="13" t="s">
        <v>74</v>
      </c>
      <c r="BK98" s="155">
        <f t="shared" si="9"/>
        <v>0</v>
      </c>
      <c r="BL98" s="13" t="s">
        <v>158</v>
      </c>
      <c r="BM98" s="13" t="s">
        <v>180</v>
      </c>
    </row>
    <row r="99" spans="2:65" s="1" customFormat="1" ht="16.5" customHeight="1" x14ac:dyDescent="0.2">
      <c r="B99" s="143"/>
      <c r="C99" s="144" t="s">
        <v>169</v>
      </c>
      <c r="D99" s="144" t="s">
        <v>154</v>
      </c>
      <c r="E99" s="145" t="s">
        <v>379</v>
      </c>
      <c r="F99" s="146" t="s">
        <v>380</v>
      </c>
      <c r="G99" s="147" t="s">
        <v>372</v>
      </c>
      <c r="H99" s="148">
        <v>0.192</v>
      </c>
      <c r="I99" s="149"/>
      <c r="J99" s="150">
        <f t="shared" si="0"/>
        <v>0</v>
      </c>
      <c r="K99" s="146" t="s">
        <v>1</v>
      </c>
      <c r="L99" s="27"/>
      <c r="M99" s="151" t="s">
        <v>1</v>
      </c>
      <c r="N99" s="152" t="s">
        <v>38</v>
      </c>
      <c r="O99" s="46"/>
      <c r="P99" s="153">
        <f t="shared" si="1"/>
        <v>0</v>
      </c>
      <c r="Q99" s="153">
        <v>0</v>
      </c>
      <c r="R99" s="153">
        <f t="shared" si="2"/>
        <v>0</v>
      </c>
      <c r="S99" s="153">
        <v>0</v>
      </c>
      <c r="T99" s="154">
        <f t="shared" si="3"/>
        <v>0</v>
      </c>
      <c r="AR99" s="13" t="s">
        <v>158</v>
      </c>
      <c r="AT99" s="13" t="s">
        <v>154</v>
      </c>
      <c r="AU99" s="13" t="s">
        <v>76</v>
      </c>
      <c r="AY99" s="13" t="s">
        <v>152</v>
      </c>
      <c r="BE99" s="155">
        <f t="shared" si="4"/>
        <v>0</v>
      </c>
      <c r="BF99" s="155">
        <f t="shared" si="5"/>
        <v>0</v>
      </c>
      <c r="BG99" s="155">
        <f t="shared" si="6"/>
        <v>0</v>
      </c>
      <c r="BH99" s="155">
        <f t="shared" si="7"/>
        <v>0</v>
      </c>
      <c r="BI99" s="155">
        <f t="shared" si="8"/>
        <v>0</v>
      </c>
      <c r="BJ99" s="13" t="s">
        <v>74</v>
      </c>
      <c r="BK99" s="155">
        <f t="shared" si="9"/>
        <v>0</v>
      </c>
      <c r="BL99" s="13" t="s">
        <v>158</v>
      </c>
      <c r="BM99" s="13" t="s">
        <v>183</v>
      </c>
    </row>
    <row r="100" spans="2:65" s="1" customFormat="1" ht="16.5" customHeight="1" x14ac:dyDescent="0.2">
      <c r="B100" s="143"/>
      <c r="C100" s="216" t="s">
        <v>184</v>
      </c>
      <c r="D100" s="216" t="s">
        <v>154</v>
      </c>
      <c r="E100" s="217" t="s">
        <v>381</v>
      </c>
      <c r="F100" s="218" t="s">
        <v>382</v>
      </c>
      <c r="G100" s="219" t="s">
        <v>383</v>
      </c>
      <c r="H100" s="220">
        <v>4</v>
      </c>
      <c r="I100" s="221"/>
      <c r="J100" s="222">
        <f t="shared" si="0"/>
        <v>0</v>
      </c>
      <c r="K100" s="146" t="s">
        <v>1</v>
      </c>
      <c r="L100" s="27"/>
      <c r="M100" s="151" t="s">
        <v>1</v>
      </c>
      <c r="N100" s="152" t="s">
        <v>38</v>
      </c>
      <c r="O100" s="46"/>
      <c r="P100" s="153">
        <f t="shared" si="1"/>
        <v>0</v>
      </c>
      <c r="Q100" s="153">
        <v>0</v>
      </c>
      <c r="R100" s="153">
        <f t="shared" si="2"/>
        <v>0</v>
      </c>
      <c r="S100" s="153">
        <v>0</v>
      </c>
      <c r="T100" s="154">
        <f t="shared" si="3"/>
        <v>0</v>
      </c>
      <c r="AR100" s="13" t="s">
        <v>158</v>
      </c>
      <c r="AT100" s="13" t="s">
        <v>154</v>
      </c>
      <c r="AU100" s="13" t="s">
        <v>76</v>
      </c>
      <c r="AY100" s="13" t="s">
        <v>152</v>
      </c>
      <c r="BE100" s="155">
        <f t="shared" si="4"/>
        <v>0</v>
      </c>
      <c r="BF100" s="155">
        <f t="shared" si="5"/>
        <v>0</v>
      </c>
      <c r="BG100" s="155">
        <f t="shared" si="6"/>
        <v>0</v>
      </c>
      <c r="BH100" s="155">
        <f t="shared" si="7"/>
        <v>0</v>
      </c>
      <c r="BI100" s="155">
        <f t="shared" si="8"/>
        <v>0</v>
      </c>
      <c r="BJ100" s="13" t="s">
        <v>74</v>
      </c>
      <c r="BK100" s="155">
        <f t="shared" si="9"/>
        <v>0</v>
      </c>
      <c r="BL100" s="13" t="s">
        <v>158</v>
      </c>
      <c r="BM100" s="13" t="s">
        <v>187</v>
      </c>
    </row>
    <row r="101" spans="2:65" s="1" customFormat="1" ht="16.5" customHeight="1" x14ac:dyDescent="0.2">
      <c r="B101" s="143"/>
      <c r="C101" s="216" t="s">
        <v>173</v>
      </c>
      <c r="D101" s="216" t="s">
        <v>154</v>
      </c>
      <c r="E101" s="217" t="s">
        <v>384</v>
      </c>
      <c r="F101" s="218" t="s">
        <v>385</v>
      </c>
      <c r="G101" s="219" t="s">
        <v>383</v>
      </c>
      <c r="H101" s="220">
        <v>4</v>
      </c>
      <c r="I101" s="221"/>
      <c r="J101" s="222">
        <f t="shared" si="0"/>
        <v>0</v>
      </c>
      <c r="K101" s="146" t="s">
        <v>1</v>
      </c>
      <c r="L101" s="27"/>
      <c r="M101" s="151" t="s">
        <v>1</v>
      </c>
      <c r="N101" s="152" t="s">
        <v>38</v>
      </c>
      <c r="O101" s="46"/>
      <c r="P101" s="153">
        <f t="shared" si="1"/>
        <v>0</v>
      </c>
      <c r="Q101" s="153">
        <v>0</v>
      </c>
      <c r="R101" s="153">
        <f t="shared" si="2"/>
        <v>0</v>
      </c>
      <c r="S101" s="153">
        <v>0</v>
      </c>
      <c r="T101" s="154">
        <f t="shared" si="3"/>
        <v>0</v>
      </c>
      <c r="AR101" s="13" t="s">
        <v>158</v>
      </c>
      <c r="AT101" s="13" t="s">
        <v>154</v>
      </c>
      <c r="AU101" s="13" t="s">
        <v>76</v>
      </c>
      <c r="AY101" s="13" t="s">
        <v>152</v>
      </c>
      <c r="BE101" s="155">
        <f t="shared" si="4"/>
        <v>0</v>
      </c>
      <c r="BF101" s="155">
        <f t="shared" si="5"/>
        <v>0</v>
      </c>
      <c r="BG101" s="155">
        <f t="shared" si="6"/>
        <v>0</v>
      </c>
      <c r="BH101" s="155">
        <f t="shared" si="7"/>
        <v>0</v>
      </c>
      <c r="BI101" s="155">
        <f t="shared" si="8"/>
        <v>0</v>
      </c>
      <c r="BJ101" s="13" t="s">
        <v>74</v>
      </c>
      <c r="BK101" s="155">
        <f t="shared" si="9"/>
        <v>0</v>
      </c>
      <c r="BL101" s="13" t="s">
        <v>158</v>
      </c>
      <c r="BM101" s="13" t="s">
        <v>190</v>
      </c>
    </row>
    <row r="102" spans="2:65" s="1" customFormat="1" ht="16.5" customHeight="1" x14ac:dyDescent="0.2">
      <c r="B102" s="143"/>
      <c r="C102" s="144" t="s">
        <v>191</v>
      </c>
      <c r="D102" s="144" t="s">
        <v>154</v>
      </c>
      <c r="E102" s="145" t="s">
        <v>386</v>
      </c>
      <c r="F102" s="146" t="s">
        <v>387</v>
      </c>
      <c r="G102" s="147" t="s">
        <v>256</v>
      </c>
      <c r="H102" s="148">
        <v>64</v>
      </c>
      <c r="I102" s="149"/>
      <c r="J102" s="150">
        <f t="shared" si="0"/>
        <v>0</v>
      </c>
      <c r="K102" s="146" t="s">
        <v>1</v>
      </c>
      <c r="L102" s="27"/>
      <c r="M102" s="151" t="s">
        <v>1</v>
      </c>
      <c r="N102" s="152" t="s">
        <v>38</v>
      </c>
      <c r="O102" s="46"/>
      <c r="P102" s="153">
        <f t="shared" si="1"/>
        <v>0</v>
      </c>
      <c r="Q102" s="153">
        <v>0</v>
      </c>
      <c r="R102" s="153">
        <f t="shared" si="2"/>
        <v>0</v>
      </c>
      <c r="S102" s="153">
        <v>0</v>
      </c>
      <c r="T102" s="154">
        <f t="shared" si="3"/>
        <v>0</v>
      </c>
      <c r="AR102" s="13" t="s">
        <v>158</v>
      </c>
      <c r="AT102" s="13" t="s">
        <v>154</v>
      </c>
      <c r="AU102" s="13" t="s">
        <v>76</v>
      </c>
      <c r="AY102" s="13" t="s">
        <v>152</v>
      </c>
      <c r="BE102" s="155">
        <f t="shared" si="4"/>
        <v>0</v>
      </c>
      <c r="BF102" s="155">
        <f t="shared" si="5"/>
        <v>0</v>
      </c>
      <c r="BG102" s="155">
        <f t="shared" si="6"/>
        <v>0</v>
      </c>
      <c r="BH102" s="155">
        <f t="shared" si="7"/>
        <v>0</v>
      </c>
      <c r="BI102" s="155">
        <f t="shared" si="8"/>
        <v>0</v>
      </c>
      <c r="BJ102" s="13" t="s">
        <v>74</v>
      </c>
      <c r="BK102" s="155">
        <f t="shared" si="9"/>
        <v>0</v>
      </c>
      <c r="BL102" s="13" t="s">
        <v>158</v>
      </c>
      <c r="BM102" s="13" t="s">
        <v>194</v>
      </c>
    </row>
    <row r="103" spans="2:65" s="1" customFormat="1" ht="16.5" customHeight="1" x14ac:dyDescent="0.2">
      <c r="B103" s="143"/>
      <c r="C103" s="144" t="s">
        <v>176</v>
      </c>
      <c r="D103" s="144" t="s">
        <v>154</v>
      </c>
      <c r="E103" s="145" t="s">
        <v>388</v>
      </c>
      <c r="F103" s="146" t="s">
        <v>389</v>
      </c>
      <c r="G103" s="147" t="s">
        <v>256</v>
      </c>
      <c r="H103" s="148">
        <v>64</v>
      </c>
      <c r="I103" s="149"/>
      <c r="J103" s="150">
        <f t="shared" si="0"/>
        <v>0</v>
      </c>
      <c r="K103" s="146" t="s">
        <v>1</v>
      </c>
      <c r="L103" s="27"/>
      <c r="M103" s="151" t="s">
        <v>1</v>
      </c>
      <c r="N103" s="152" t="s">
        <v>38</v>
      </c>
      <c r="O103" s="46"/>
      <c r="P103" s="153">
        <f t="shared" si="1"/>
        <v>0</v>
      </c>
      <c r="Q103" s="153">
        <v>0</v>
      </c>
      <c r="R103" s="153">
        <f t="shared" si="2"/>
        <v>0</v>
      </c>
      <c r="S103" s="153">
        <v>0</v>
      </c>
      <c r="T103" s="154">
        <f t="shared" si="3"/>
        <v>0</v>
      </c>
      <c r="AR103" s="13" t="s">
        <v>158</v>
      </c>
      <c r="AT103" s="13" t="s">
        <v>154</v>
      </c>
      <c r="AU103" s="13" t="s">
        <v>76</v>
      </c>
      <c r="AY103" s="13" t="s">
        <v>152</v>
      </c>
      <c r="BE103" s="155">
        <f t="shared" si="4"/>
        <v>0</v>
      </c>
      <c r="BF103" s="155">
        <f t="shared" si="5"/>
        <v>0</v>
      </c>
      <c r="BG103" s="155">
        <f t="shared" si="6"/>
        <v>0</v>
      </c>
      <c r="BH103" s="155">
        <f t="shared" si="7"/>
        <v>0</v>
      </c>
      <c r="BI103" s="155">
        <f t="shared" si="8"/>
        <v>0</v>
      </c>
      <c r="BJ103" s="13" t="s">
        <v>74</v>
      </c>
      <c r="BK103" s="155">
        <f t="shared" si="9"/>
        <v>0</v>
      </c>
      <c r="BL103" s="13" t="s">
        <v>158</v>
      </c>
      <c r="BM103" s="13" t="s">
        <v>197</v>
      </c>
    </row>
    <row r="104" spans="2:65" s="1" customFormat="1" ht="16.5" customHeight="1" x14ac:dyDescent="0.2">
      <c r="B104" s="143"/>
      <c r="C104" s="144" t="s">
        <v>198</v>
      </c>
      <c r="D104" s="144" t="s">
        <v>154</v>
      </c>
      <c r="E104" s="145" t="s">
        <v>390</v>
      </c>
      <c r="F104" s="146" t="s">
        <v>391</v>
      </c>
      <c r="G104" s="147" t="s">
        <v>256</v>
      </c>
      <c r="H104" s="148">
        <v>64</v>
      </c>
      <c r="I104" s="149"/>
      <c r="J104" s="150">
        <f t="shared" si="0"/>
        <v>0</v>
      </c>
      <c r="K104" s="146" t="s">
        <v>1</v>
      </c>
      <c r="L104" s="27"/>
      <c r="M104" s="151" t="s">
        <v>1</v>
      </c>
      <c r="N104" s="152" t="s">
        <v>38</v>
      </c>
      <c r="O104" s="46"/>
      <c r="P104" s="153">
        <f t="shared" si="1"/>
        <v>0</v>
      </c>
      <c r="Q104" s="153">
        <v>0</v>
      </c>
      <c r="R104" s="153">
        <f t="shared" si="2"/>
        <v>0</v>
      </c>
      <c r="S104" s="153">
        <v>0</v>
      </c>
      <c r="T104" s="154">
        <f t="shared" si="3"/>
        <v>0</v>
      </c>
      <c r="AR104" s="13" t="s">
        <v>158</v>
      </c>
      <c r="AT104" s="13" t="s">
        <v>154</v>
      </c>
      <c r="AU104" s="13" t="s">
        <v>76</v>
      </c>
      <c r="AY104" s="13" t="s">
        <v>152</v>
      </c>
      <c r="BE104" s="155">
        <f t="shared" si="4"/>
        <v>0</v>
      </c>
      <c r="BF104" s="155">
        <f t="shared" si="5"/>
        <v>0</v>
      </c>
      <c r="BG104" s="155">
        <f t="shared" si="6"/>
        <v>0</v>
      </c>
      <c r="BH104" s="155">
        <f t="shared" si="7"/>
        <v>0</v>
      </c>
      <c r="BI104" s="155">
        <f t="shared" si="8"/>
        <v>0</v>
      </c>
      <c r="BJ104" s="13" t="s">
        <v>74</v>
      </c>
      <c r="BK104" s="155">
        <f t="shared" si="9"/>
        <v>0</v>
      </c>
      <c r="BL104" s="13" t="s">
        <v>158</v>
      </c>
      <c r="BM104" s="13" t="s">
        <v>202</v>
      </c>
    </row>
    <row r="105" spans="2:65" s="1" customFormat="1" ht="16.5" customHeight="1" x14ac:dyDescent="0.2">
      <c r="B105" s="143"/>
      <c r="C105" s="144" t="s">
        <v>180</v>
      </c>
      <c r="D105" s="144" t="s">
        <v>154</v>
      </c>
      <c r="E105" s="145" t="s">
        <v>392</v>
      </c>
      <c r="F105" s="146" t="s">
        <v>393</v>
      </c>
      <c r="G105" s="147" t="s">
        <v>201</v>
      </c>
      <c r="H105" s="148">
        <v>0.80500000000000005</v>
      </c>
      <c r="I105" s="149"/>
      <c r="J105" s="150">
        <f t="shared" si="0"/>
        <v>0</v>
      </c>
      <c r="K105" s="146" t="s">
        <v>1</v>
      </c>
      <c r="L105" s="27"/>
      <c r="M105" s="151" t="s">
        <v>1</v>
      </c>
      <c r="N105" s="152" t="s">
        <v>38</v>
      </c>
      <c r="O105" s="46"/>
      <c r="P105" s="153">
        <f t="shared" si="1"/>
        <v>0</v>
      </c>
      <c r="Q105" s="153">
        <v>0</v>
      </c>
      <c r="R105" s="153">
        <f t="shared" si="2"/>
        <v>0</v>
      </c>
      <c r="S105" s="153">
        <v>0</v>
      </c>
      <c r="T105" s="154">
        <f t="shared" si="3"/>
        <v>0</v>
      </c>
      <c r="AR105" s="13" t="s">
        <v>158</v>
      </c>
      <c r="AT105" s="13" t="s">
        <v>154</v>
      </c>
      <c r="AU105" s="13" t="s">
        <v>76</v>
      </c>
      <c r="AY105" s="13" t="s">
        <v>152</v>
      </c>
      <c r="BE105" s="155">
        <f t="shared" si="4"/>
        <v>0</v>
      </c>
      <c r="BF105" s="155">
        <f t="shared" si="5"/>
        <v>0</v>
      </c>
      <c r="BG105" s="155">
        <f t="shared" si="6"/>
        <v>0</v>
      </c>
      <c r="BH105" s="155">
        <f t="shared" si="7"/>
        <v>0</v>
      </c>
      <c r="BI105" s="155">
        <f t="shared" si="8"/>
        <v>0</v>
      </c>
      <c r="BJ105" s="13" t="s">
        <v>74</v>
      </c>
      <c r="BK105" s="155">
        <f t="shared" si="9"/>
        <v>0</v>
      </c>
      <c r="BL105" s="13" t="s">
        <v>158</v>
      </c>
      <c r="BM105" s="13" t="s">
        <v>205</v>
      </c>
    </row>
    <row r="106" spans="2:65" s="1" customFormat="1" ht="16.5" customHeight="1" x14ac:dyDescent="0.2">
      <c r="B106" s="143"/>
      <c r="C106" s="144" t="s">
        <v>8</v>
      </c>
      <c r="D106" s="144" t="s">
        <v>154</v>
      </c>
      <c r="E106" s="145" t="s">
        <v>394</v>
      </c>
      <c r="F106" s="146" t="s">
        <v>395</v>
      </c>
      <c r="G106" s="147" t="s">
        <v>201</v>
      </c>
      <c r="H106" s="148">
        <v>6.21</v>
      </c>
      <c r="I106" s="149"/>
      <c r="J106" s="150">
        <f t="shared" si="0"/>
        <v>0</v>
      </c>
      <c r="K106" s="146" t="s">
        <v>1</v>
      </c>
      <c r="L106" s="27"/>
      <c r="M106" s="151" t="s">
        <v>1</v>
      </c>
      <c r="N106" s="152" t="s">
        <v>38</v>
      </c>
      <c r="O106" s="46"/>
      <c r="P106" s="153">
        <f t="shared" si="1"/>
        <v>0</v>
      </c>
      <c r="Q106" s="153">
        <v>0</v>
      </c>
      <c r="R106" s="153">
        <f t="shared" si="2"/>
        <v>0</v>
      </c>
      <c r="S106" s="153">
        <v>0</v>
      </c>
      <c r="T106" s="154">
        <f t="shared" si="3"/>
        <v>0</v>
      </c>
      <c r="AR106" s="13" t="s">
        <v>158</v>
      </c>
      <c r="AT106" s="13" t="s">
        <v>154</v>
      </c>
      <c r="AU106" s="13" t="s">
        <v>76</v>
      </c>
      <c r="AY106" s="13" t="s">
        <v>152</v>
      </c>
      <c r="BE106" s="155">
        <f t="shared" si="4"/>
        <v>0</v>
      </c>
      <c r="BF106" s="155">
        <f t="shared" si="5"/>
        <v>0</v>
      </c>
      <c r="BG106" s="155">
        <f t="shared" si="6"/>
        <v>0</v>
      </c>
      <c r="BH106" s="155">
        <f t="shared" si="7"/>
        <v>0</v>
      </c>
      <c r="BI106" s="155">
        <f t="shared" si="8"/>
        <v>0</v>
      </c>
      <c r="BJ106" s="13" t="s">
        <v>74</v>
      </c>
      <c r="BK106" s="155">
        <f t="shared" si="9"/>
        <v>0</v>
      </c>
      <c r="BL106" s="13" t="s">
        <v>158</v>
      </c>
      <c r="BM106" s="13" t="s">
        <v>208</v>
      </c>
    </row>
    <row r="107" spans="2:65" s="1" customFormat="1" ht="16.5" customHeight="1" x14ac:dyDescent="0.2">
      <c r="B107" s="143"/>
      <c r="C107" s="144" t="s">
        <v>183</v>
      </c>
      <c r="D107" s="144" t="s">
        <v>154</v>
      </c>
      <c r="E107" s="145" t="s">
        <v>396</v>
      </c>
      <c r="F107" s="146" t="s">
        <v>397</v>
      </c>
      <c r="G107" s="147" t="s">
        <v>201</v>
      </c>
      <c r="H107" s="148">
        <v>1.4</v>
      </c>
      <c r="I107" s="149"/>
      <c r="J107" s="150">
        <f t="shared" si="0"/>
        <v>0</v>
      </c>
      <c r="K107" s="146" t="s">
        <v>1</v>
      </c>
      <c r="L107" s="27"/>
      <c r="M107" s="151" t="s">
        <v>1</v>
      </c>
      <c r="N107" s="152" t="s">
        <v>38</v>
      </c>
      <c r="O107" s="46"/>
      <c r="P107" s="153">
        <f t="shared" si="1"/>
        <v>0</v>
      </c>
      <c r="Q107" s="153">
        <v>0</v>
      </c>
      <c r="R107" s="153">
        <f t="shared" si="2"/>
        <v>0</v>
      </c>
      <c r="S107" s="153">
        <v>0</v>
      </c>
      <c r="T107" s="154">
        <f t="shared" si="3"/>
        <v>0</v>
      </c>
      <c r="AR107" s="13" t="s">
        <v>158</v>
      </c>
      <c r="AT107" s="13" t="s">
        <v>154</v>
      </c>
      <c r="AU107" s="13" t="s">
        <v>76</v>
      </c>
      <c r="AY107" s="13" t="s">
        <v>152</v>
      </c>
      <c r="BE107" s="155">
        <f t="shared" si="4"/>
        <v>0</v>
      </c>
      <c r="BF107" s="155">
        <f t="shared" si="5"/>
        <v>0</v>
      </c>
      <c r="BG107" s="155">
        <f t="shared" si="6"/>
        <v>0</v>
      </c>
      <c r="BH107" s="155">
        <f t="shared" si="7"/>
        <v>0</v>
      </c>
      <c r="BI107" s="155">
        <f t="shared" si="8"/>
        <v>0</v>
      </c>
      <c r="BJ107" s="13" t="s">
        <v>74</v>
      </c>
      <c r="BK107" s="155">
        <f t="shared" si="9"/>
        <v>0</v>
      </c>
      <c r="BL107" s="13" t="s">
        <v>158</v>
      </c>
      <c r="BM107" s="13" t="s">
        <v>211</v>
      </c>
    </row>
    <row r="108" spans="2:65" s="11" customFormat="1" ht="22.8" customHeight="1" x14ac:dyDescent="0.25">
      <c r="B108" s="130"/>
      <c r="D108" s="131" t="s">
        <v>66</v>
      </c>
      <c r="E108" s="141" t="s">
        <v>275</v>
      </c>
      <c r="F108" s="141" t="s">
        <v>276</v>
      </c>
      <c r="I108" s="133"/>
      <c r="J108" s="142">
        <f>BK108</f>
        <v>0</v>
      </c>
      <c r="L108" s="130"/>
      <c r="M108" s="135"/>
      <c r="N108" s="136"/>
      <c r="O108" s="136"/>
      <c r="P108" s="137">
        <f>SUM(P109:P111)</f>
        <v>0</v>
      </c>
      <c r="Q108" s="136"/>
      <c r="R108" s="137">
        <f>SUM(R109:R111)</f>
        <v>0</v>
      </c>
      <c r="S108" s="136"/>
      <c r="T108" s="138">
        <f>SUM(T109:T111)</f>
        <v>0</v>
      </c>
      <c r="AR108" s="131" t="s">
        <v>74</v>
      </c>
      <c r="AT108" s="139" t="s">
        <v>66</v>
      </c>
      <c r="AU108" s="139" t="s">
        <v>74</v>
      </c>
      <c r="AY108" s="131" t="s">
        <v>152</v>
      </c>
      <c r="BK108" s="140">
        <f>SUM(BK109:BK111)</f>
        <v>0</v>
      </c>
    </row>
    <row r="109" spans="2:65" s="1" customFormat="1" ht="16.5" customHeight="1" x14ac:dyDescent="0.2">
      <c r="B109" s="143"/>
      <c r="C109" s="144" t="s">
        <v>212</v>
      </c>
      <c r="D109" s="144" t="s">
        <v>154</v>
      </c>
      <c r="E109" s="145" t="s">
        <v>292</v>
      </c>
      <c r="F109" s="146" t="s">
        <v>293</v>
      </c>
      <c r="G109" s="147" t="s">
        <v>201</v>
      </c>
      <c r="H109" s="148">
        <v>59.857999999999997</v>
      </c>
      <c r="I109" s="149"/>
      <c r="J109" s="150">
        <f>ROUND(I109*H109,2)</f>
        <v>0</v>
      </c>
      <c r="K109" s="146" t="s">
        <v>1</v>
      </c>
      <c r="L109" s="27"/>
      <c r="M109" s="151" t="s">
        <v>1</v>
      </c>
      <c r="N109" s="152" t="s">
        <v>38</v>
      </c>
      <c r="O109" s="46"/>
      <c r="P109" s="153">
        <f>O109*H109</f>
        <v>0</v>
      </c>
      <c r="Q109" s="153">
        <v>0</v>
      </c>
      <c r="R109" s="153">
        <f>Q109*H109</f>
        <v>0</v>
      </c>
      <c r="S109" s="153">
        <v>0</v>
      </c>
      <c r="T109" s="154">
        <f>S109*H109</f>
        <v>0</v>
      </c>
      <c r="AR109" s="13" t="s">
        <v>158</v>
      </c>
      <c r="AT109" s="13" t="s">
        <v>154</v>
      </c>
      <c r="AU109" s="13" t="s">
        <v>76</v>
      </c>
      <c r="AY109" s="13" t="s">
        <v>152</v>
      </c>
      <c r="BE109" s="155">
        <f>IF(N109="základní",J109,0)</f>
        <v>0</v>
      </c>
      <c r="BF109" s="155">
        <f>IF(N109="snížená",J109,0)</f>
        <v>0</v>
      </c>
      <c r="BG109" s="155">
        <f>IF(N109="zákl. přenesená",J109,0)</f>
        <v>0</v>
      </c>
      <c r="BH109" s="155">
        <f>IF(N109="sníž. přenesená",J109,0)</f>
        <v>0</v>
      </c>
      <c r="BI109" s="155">
        <f>IF(N109="nulová",J109,0)</f>
        <v>0</v>
      </c>
      <c r="BJ109" s="13" t="s">
        <v>74</v>
      </c>
      <c r="BK109" s="155">
        <f>ROUND(I109*H109,2)</f>
        <v>0</v>
      </c>
      <c r="BL109" s="13" t="s">
        <v>158</v>
      </c>
      <c r="BM109" s="13" t="s">
        <v>217</v>
      </c>
    </row>
    <row r="110" spans="2:65" s="1" customFormat="1" ht="16.5" customHeight="1" x14ac:dyDescent="0.2">
      <c r="B110" s="143"/>
      <c r="C110" s="144" t="s">
        <v>187</v>
      </c>
      <c r="D110" s="144" t="s">
        <v>154</v>
      </c>
      <c r="E110" s="145" t="s">
        <v>398</v>
      </c>
      <c r="F110" s="146" t="s">
        <v>399</v>
      </c>
      <c r="G110" s="147" t="s">
        <v>201</v>
      </c>
      <c r="H110" s="148">
        <v>59.857999999999997</v>
      </c>
      <c r="I110" s="149"/>
      <c r="J110" s="150">
        <f>ROUND(I110*H110,2)</f>
        <v>0</v>
      </c>
      <c r="K110" s="146" t="s">
        <v>1</v>
      </c>
      <c r="L110" s="27"/>
      <c r="M110" s="151" t="s">
        <v>1</v>
      </c>
      <c r="N110" s="152" t="s">
        <v>38</v>
      </c>
      <c r="O110" s="46"/>
      <c r="P110" s="153">
        <f>O110*H110</f>
        <v>0</v>
      </c>
      <c r="Q110" s="153">
        <v>0</v>
      </c>
      <c r="R110" s="153">
        <f>Q110*H110</f>
        <v>0</v>
      </c>
      <c r="S110" s="153">
        <v>0</v>
      </c>
      <c r="T110" s="154">
        <f>S110*H110</f>
        <v>0</v>
      </c>
      <c r="AR110" s="13" t="s">
        <v>158</v>
      </c>
      <c r="AT110" s="13" t="s">
        <v>154</v>
      </c>
      <c r="AU110" s="13" t="s">
        <v>76</v>
      </c>
      <c r="AY110" s="13" t="s">
        <v>152</v>
      </c>
      <c r="BE110" s="155">
        <f>IF(N110="základní",J110,0)</f>
        <v>0</v>
      </c>
      <c r="BF110" s="155">
        <f>IF(N110="snížená",J110,0)</f>
        <v>0</v>
      </c>
      <c r="BG110" s="155">
        <f>IF(N110="zákl. přenesená",J110,0)</f>
        <v>0</v>
      </c>
      <c r="BH110" s="155">
        <f>IF(N110="sníž. přenesená",J110,0)</f>
        <v>0</v>
      </c>
      <c r="BI110" s="155">
        <f>IF(N110="nulová",J110,0)</f>
        <v>0</v>
      </c>
      <c r="BJ110" s="13" t="s">
        <v>74</v>
      </c>
      <c r="BK110" s="155">
        <f>ROUND(I110*H110,2)</f>
        <v>0</v>
      </c>
      <c r="BL110" s="13" t="s">
        <v>158</v>
      </c>
      <c r="BM110" s="13" t="s">
        <v>221</v>
      </c>
    </row>
    <row r="111" spans="2:65" s="1" customFormat="1" ht="16.5" customHeight="1" x14ac:dyDescent="0.2">
      <c r="B111" s="143"/>
      <c r="C111" s="144" t="s">
        <v>222</v>
      </c>
      <c r="D111" s="144" t="s">
        <v>154</v>
      </c>
      <c r="E111" s="145" t="s">
        <v>400</v>
      </c>
      <c r="F111" s="146" t="s">
        <v>401</v>
      </c>
      <c r="G111" s="147" t="s">
        <v>201</v>
      </c>
      <c r="H111" s="148">
        <v>778.154</v>
      </c>
      <c r="I111" s="149"/>
      <c r="J111" s="150">
        <f>ROUND(I111*H111,2)</f>
        <v>0</v>
      </c>
      <c r="K111" s="146" t="s">
        <v>1</v>
      </c>
      <c r="L111" s="27"/>
      <c r="M111" s="151" t="s">
        <v>1</v>
      </c>
      <c r="N111" s="152" t="s">
        <v>38</v>
      </c>
      <c r="O111" s="46"/>
      <c r="P111" s="153">
        <f>O111*H111</f>
        <v>0</v>
      </c>
      <c r="Q111" s="153">
        <v>0</v>
      </c>
      <c r="R111" s="153">
        <f>Q111*H111</f>
        <v>0</v>
      </c>
      <c r="S111" s="153">
        <v>0</v>
      </c>
      <c r="T111" s="154">
        <f>S111*H111</f>
        <v>0</v>
      </c>
      <c r="AR111" s="13" t="s">
        <v>158</v>
      </c>
      <c r="AT111" s="13" t="s">
        <v>154</v>
      </c>
      <c r="AU111" s="13" t="s">
        <v>76</v>
      </c>
      <c r="AY111" s="13" t="s">
        <v>152</v>
      </c>
      <c r="BE111" s="155">
        <f>IF(N111="základní",J111,0)</f>
        <v>0</v>
      </c>
      <c r="BF111" s="155">
        <f>IF(N111="snížená",J111,0)</f>
        <v>0</v>
      </c>
      <c r="BG111" s="155">
        <f>IF(N111="zákl. přenesená",J111,0)</f>
        <v>0</v>
      </c>
      <c r="BH111" s="155">
        <f>IF(N111="sníž. přenesená",J111,0)</f>
        <v>0</v>
      </c>
      <c r="BI111" s="155">
        <f>IF(N111="nulová",J111,0)</f>
        <v>0</v>
      </c>
      <c r="BJ111" s="13" t="s">
        <v>74</v>
      </c>
      <c r="BK111" s="155">
        <f>ROUND(I111*H111,2)</f>
        <v>0</v>
      </c>
      <c r="BL111" s="13" t="s">
        <v>158</v>
      </c>
      <c r="BM111" s="13" t="s">
        <v>225</v>
      </c>
    </row>
    <row r="112" spans="2:65" s="11" customFormat="1" ht="22.8" customHeight="1" x14ac:dyDescent="0.25">
      <c r="B112" s="130"/>
      <c r="D112" s="131" t="s">
        <v>66</v>
      </c>
      <c r="E112" s="141" t="s">
        <v>295</v>
      </c>
      <c r="F112" s="141" t="s">
        <v>296</v>
      </c>
      <c r="I112" s="133"/>
      <c r="J112" s="142">
        <f>BK112</f>
        <v>0</v>
      </c>
      <c r="L112" s="130"/>
      <c r="M112" s="135"/>
      <c r="N112" s="136"/>
      <c r="O112" s="136"/>
      <c r="P112" s="137">
        <f>P113</f>
        <v>0</v>
      </c>
      <c r="Q112" s="136"/>
      <c r="R112" s="137">
        <f>R113</f>
        <v>0</v>
      </c>
      <c r="S112" s="136"/>
      <c r="T112" s="138">
        <f>T113</f>
        <v>0</v>
      </c>
      <c r="AR112" s="131" t="s">
        <v>74</v>
      </c>
      <c r="AT112" s="139" t="s">
        <v>66</v>
      </c>
      <c r="AU112" s="139" t="s">
        <v>74</v>
      </c>
      <c r="AY112" s="131" t="s">
        <v>152</v>
      </c>
      <c r="BK112" s="140">
        <f>BK113</f>
        <v>0</v>
      </c>
    </row>
    <row r="113" spans="2:65" s="1" customFormat="1" ht="16.5" customHeight="1" x14ac:dyDescent="0.2">
      <c r="B113" s="143"/>
      <c r="C113" s="144" t="s">
        <v>190</v>
      </c>
      <c r="D113" s="144" t="s">
        <v>154</v>
      </c>
      <c r="E113" s="145" t="s">
        <v>402</v>
      </c>
      <c r="F113" s="146" t="s">
        <v>403</v>
      </c>
      <c r="G113" s="147" t="s">
        <v>201</v>
      </c>
      <c r="H113" s="148">
        <v>120.33799999999999</v>
      </c>
      <c r="I113" s="149"/>
      <c r="J113" s="150">
        <f>ROUND(I113*H113,2)</f>
        <v>0</v>
      </c>
      <c r="K113" s="146" t="s">
        <v>1</v>
      </c>
      <c r="L113" s="27"/>
      <c r="M113" s="166" t="s">
        <v>1</v>
      </c>
      <c r="N113" s="167" t="s">
        <v>38</v>
      </c>
      <c r="O113" s="168"/>
      <c r="P113" s="169">
        <f>O113*H113</f>
        <v>0</v>
      </c>
      <c r="Q113" s="169">
        <v>0</v>
      </c>
      <c r="R113" s="169">
        <f>Q113*H113</f>
        <v>0</v>
      </c>
      <c r="S113" s="169">
        <v>0</v>
      </c>
      <c r="T113" s="170">
        <f>S113*H113</f>
        <v>0</v>
      </c>
      <c r="AR113" s="13" t="s">
        <v>158</v>
      </c>
      <c r="AT113" s="13" t="s">
        <v>154</v>
      </c>
      <c r="AU113" s="13" t="s">
        <v>76</v>
      </c>
      <c r="AY113" s="13" t="s">
        <v>152</v>
      </c>
      <c r="BE113" s="155">
        <f>IF(N113="základní",J113,0)</f>
        <v>0</v>
      </c>
      <c r="BF113" s="155">
        <f>IF(N113="snížená",J113,0)</f>
        <v>0</v>
      </c>
      <c r="BG113" s="155">
        <f>IF(N113="zákl. přenesená",J113,0)</f>
        <v>0</v>
      </c>
      <c r="BH113" s="155">
        <f>IF(N113="sníž. přenesená",J113,0)</f>
        <v>0</v>
      </c>
      <c r="BI113" s="155">
        <f>IF(N113="nulová",J113,0)</f>
        <v>0</v>
      </c>
      <c r="BJ113" s="13" t="s">
        <v>74</v>
      </c>
      <c r="BK113" s="155">
        <f>ROUND(I113*H113,2)</f>
        <v>0</v>
      </c>
      <c r="BL113" s="13" t="s">
        <v>158</v>
      </c>
      <c r="BM113" s="13" t="s">
        <v>228</v>
      </c>
    </row>
    <row r="114" spans="2:65" s="1" customFormat="1" ht="6.9" customHeight="1" x14ac:dyDescent="0.2">
      <c r="B114" s="36"/>
      <c r="C114" s="37"/>
      <c r="D114" s="37"/>
      <c r="E114" s="37"/>
      <c r="F114" s="37"/>
      <c r="G114" s="37"/>
      <c r="H114" s="37"/>
      <c r="I114" s="104"/>
      <c r="J114" s="37"/>
      <c r="K114" s="37"/>
      <c r="L114" s="27"/>
    </row>
  </sheetData>
  <autoFilter ref="C88:K113"/>
  <mergeCells count="12">
    <mergeCell ref="E81:H81"/>
    <mergeCell ref="L2:V2"/>
    <mergeCell ref="E50:H50"/>
    <mergeCell ref="E52:H52"/>
    <mergeCell ref="E54:H54"/>
    <mergeCell ref="E77:H77"/>
    <mergeCell ref="E79:H79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M163"/>
  <sheetViews>
    <sheetView showGridLines="0" workbookViewId="0"/>
  </sheetViews>
  <sheetFormatPr defaultRowHeight="13.8" x14ac:dyDescent="0.2"/>
  <cols>
    <col min="1" max="1" width="8.28515625" customWidth="1"/>
    <col min="2" max="2" width="1.7109375" customWidth="1"/>
    <col min="3" max="3" width="4.140625" customWidth="1"/>
    <col min="4" max="4" width="4.28515625" customWidth="1"/>
    <col min="5" max="5" width="17.140625" customWidth="1"/>
    <col min="6" max="6" width="100.85546875" customWidth="1"/>
    <col min="7" max="7" width="8.7109375" customWidth="1"/>
    <col min="8" max="8" width="11.140625" customWidth="1"/>
    <col min="9" max="9" width="14.140625" style="86" customWidth="1"/>
    <col min="10" max="10" width="23.42578125" customWidth="1"/>
    <col min="11" max="11" width="15.42578125" hidden="1" customWidth="1"/>
    <col min="12" max="12" width="9.28515625" customWidth="1"/>
    <col min="13" max="13" width="10.85546875" hidden="1" customWidth="1"/>
    <col min="14" max="14" width="9.28515625" hidden="1"/>
    <col min="15" max="20" width="14.140625" hidden="1" customWidth="1"/>
    <col min="21" max="21" width="16.28515625" hidden="1" customWidth="1"/>
    <col min="22" max="22" width="12.28515625" customWidth="1"/>
    <col min="23" max="23" width="16.28515625" customWidth="1"/>
    <col min="24" max="24" width="12.28515625" customWidth="1"/>
    <col min="25" max="25" width="15" customWidth="1"/>
    <col min="26" max="26" width="11" customWidth="1"/>
    <col min="27" max="27" width="15" customWidth="1"/>
    <col min="28" max="28" width="16.28515625" customWidth="1"/>
    <col min="29" max="29" width="11" customWidth="1"/>
    <col min="30" max="30" width="15" customWidth="1"/>
    <col min="31" max="31" width="16.28515625" customWidth="1"/>
    <col min="44" max="65" width="9.28515625" hidden="1"/>
  </cols>
  <sheetData>
    <row r="2" spans="2:46" ht="36.9" customHeight="1" x14ac:dyDescent="0.2">
      <c r="L2" s="181" t="s">
        <v>5</v>
      </c>
      <c r="M2" s="182"/>
      <c r="N2" s="182"/>
      <c r="O2" s="182"/>
      <c r="P2" s="182"/>
      <c r="Q2" s="182"/>
      <c r="R2" s="182"/>
      <c r="S2" s="182"/>
      <c r="T2" s="182"/>
      <c r="U2" s="182"/>
      <c r="V2" s="182"/>
      <c r="AT2" s="13" t="s">
        <v>109</v>
      </c>
    </row>
    <row r="3" spans="2:46" ht="6.9" customHeight="1" x14ac:dyDescent="0.2">
      <c r="B3" s="14"/>
      <c r="C3" s="15"/>
      <c r="D3" s="15"/>
      <c r="E3" s="15"/>
      <c r="F3" s="15"/>
      <c r="G3" s="15"/>
      <c r="H3" s="15"/>
      <c r="I3" s="87"/>
      <c r="J3" s="15"/>
      <c r="K3" s="15"/>
      <c r="L3" s="16"/>
      <c r="AT3" s="13" t="s">
        <v>76</v>
      </c>
    </row>
    <row r="4" spans="2:46" ht="24.9" customHeight="1" x14ac:dyDescent="0.2">
      <c r="B4" s="16"/>
      <c r="D4" s="17" t="s">
        <v>113</v>
      </c>
      <c r="L4" s="16"/>
      <c r="M4" s="18" t="s">
        <v>10</v>
      </c>
      <c r="AT4" s="13" t="s">
        <v>3</v>
      </c>
    </row>
    <row r="5" spans="2:46" ht="6.9" customHeight="1" x14ac:dyDescent="0.2">
      <c r="B5" s="16"/>
      <c r="L5" s="16"/>
    </row>
    <row r="6" spans="2:46" ht="12" customHeight="1" x14ac:dyDescent="0.2">
      <c r="B6" s="16"/>
      <c r="D6" s="22" t="s">
        <v>16</v>
      </c>
      <c r="L6" s="16"/>
    </row>
    <row r="7" spans="2:46" ht="16.5" customHeight="1" x14ac:dyDescent="0.2">
      <c r="B7" s="16"/>
      <c r="E7" s="213" t="str">
        <f>'Rekapitulace stavby'!K6</f>
        <v>Oprava propustků v km 24,666, 25,142, 25,589 a 25,786 na trati Vsetín - Velké Karlovice</v>
      </c>
      <c r="F7" s="214"/>
      <c r="G7" s="214"/>
      <c r="H7" s="214"/>
      <c r="L7" s="16"/>
    </row>
    <row r="8" spans="2:46" ht="12" customHeight="1" x14ac:dyDescent="0.2">
      <c r="B8" s="16"/>
      <c r="D8" s="22" t="s">
        <v>114</v>
      </c>
      <c r="L8" s="16"/>
    </row>
    <row r="9" spans="2:46" s="1" customFormat="1" ht="16.5" customHeight="1" x14ac:dyDescent="0.2">
      <c r="B9" s="27"/>
      <c r="E9" s="213" t="s">
        <v>521</v>
      </c>
      <c r="F9" s="188"/>
      <c r="G9" s="188"/>
      <c r="H9" s="188"/>
      <c r="I9" s="88"/>
      <c r="L9" s="27"/>
    </row>
    <row r="10" spans="2:46" s="1" customFormat="1" ht="12" customHeight="1" x14ac:dyDescent="0.2">
      <c r="B10" s="27"/>
      <c r="D10" s="22" t="s">
        <v>116</v>
      </c>
      <c r="I10" s="88"/>
      <c r="L10" s="27"/>
    </row>
    <row r="11" spans="2:46" s="1" customFormat="1" ht="36.9" customHeight="1" x14ac:dyDescent="0.2">
      <c r="B11" s="27"/>
      <c r="E11" s="189" t="s">
        <v>522</v>
      </c>
      <c r="F11" s="188"/>
      <c r="G11" s="188"/>
      <c r="H11" s="188"/>
      <c r="I11" s="88"/>
      <c r="L11" s="27"/>
    </row>
    <row r="12" spans="2:46" s="1" customFormat="1" ht="10.199999999999999" x14ac:dyDescent="0.2">
      <c r="B12" s="27"/>
      <c r="I12" s="88"/>
      <c r="L12" s="27"/>
    </row>
    <row r="13" spans="2:46" s="1" customFormat="1" ht="12" customHeight="1" x14ac:dyDescent="0.2">
      <c r="B13" s="27"/>
      <c r="D13" s="22" t="s">
        <v>18</v>
      </c>
      <c r="F13" s="13" t="s">
        <v>1</v>
      </c>
      <c r="I13" s="89" t="s">
        <v>19</v>
      </c>
      <c r="J13" s="13" t="s">
        <v>1</v>
      </c>
      <c r="L13" s="27"/>
    </row>
    <row r="14" spans="2:46" s="1" customFormat="1" ht="12" customHeight="1" x14ac:dyDescent="0.2">
      <c r="B14" s="27"/>
      <c r="D14" s="22" t="s">
        <v>20</v>
      </c>
      <c r="F14" s="13" t="s">
        <v>21</v>
      </c>
      <c r="I14" s="89" t="s">
        <v>22</v>
      </c>
      <c r="J14" s="43" t="str">
        <f>'Rekapitulace stavby'!AN8</f>
        <v>3. 4. 2019</v>
      </c>
      <c r="L14" s="27"/>
    </row>
    <row r="15" spans="2:46" s="1" customFormat="1" ht="10.8" customHeight="1" x14ac:dyDescent="0.2">
      <c r="B15" s="27"/>
      <c r="I15" s="88"/>
      <c r="L15" s="27"/>
    </row>
    <row r="16" spans="2:46" s="1" customFormat="1" ht="12" customHeight="1" x14ac:dyDescent="0.2">
      <c r="B16" s="27"/>
      <c r="D16" s="22" t="s">
        <v>24</v>
      </c>
      <c r="I16" s="89" t="s">
        <v>25</v>
      </c>
      <c r="J16" s="13" t="str">
        <f>IF('Rekapitulace stavby'!AN10="","",'Rekapitulace stavby'!AN10)</f>
        <v/>
      </c>
      <c r="L16" s="27"/>
    </row>
    <row r="17" spans="2:12" s="1" customFormat="1" ht="18" customHeight="1" x14ac:dyDescent="0.2">
      <c r="B17" s="27"/>
      <c r="E17" s="13" t="str">
        <f>IF('Rekapitulace stavby'!E11="","",'Rekapitulace stavby'!E11)</f>
        <v xml:space="preserve"> </v>
      </c>
      <c r="I17" s="89" t="s">
        <v>26</v>
      </c>
      <c r="J17" s="13" t="str">
        <f>IF('Rekapitulace stavby'!AN11="","",'Rekapitulace stavby'!AN11)</f>
        <v/>
      </c>
      <c r="L17" s="27"/>
    </row>
    <row r="18" spans="2:12" s="1" customFormat="1" ht="6.9" customHeight="1" x14ac:dyDescent="0.2">
      <c r="B18" s="27"/>
      <c r="I18" s="88"/>
      <c r="L18" s="27"/>
    </row>
    <row r="19" spans="2:12" s="1" customFormat="1" ht="12" customHeight="1" x14ac:dyDescent="0.2">
      <c r="B19" s="27"/>
      <c r="D19" s="22" t="s">
        <v>27</v>
      </c>
      <c r="I19" s="89" t="s">
        <v>25</v>
      </c>
      <c r="J19" s="23" t="str">
        <f>'Rekapitulace stavby'!AN13</f>
        <v>Vyplň údaj</v>
      </c>
      <c r="L19" s="27"/>
    </row>
    <row r="20" spans="2:12" s="1" customFormat="1" ht="18" customHeight="1" x14ac:dyDescent="0.2">
      <c r="B20" s="27"/>
      <c r="E20" s="215" t="str">
        <f>'Rekapitulace stavby'!E14</f>
        <v>Vyplň údaj</v>
      </c>
      <c r="F20" s="192"/>
      <c r="G20" s="192"/>
      <c r="H20" s="192"/>
      <c r="I20" s="89" t="s">
        <v>26</v>
      </c>
      <c r="J20" s="23" t="str">
        <f>'Rekapitulace stavby'!AN14</f>
        <v>Vyplň údaj</v>
      </c>
      <c r="L20" s="27"/>
    </row>
    <row r="21" spans="2:12" s="1" customFormat="1" ht="6.9" customHeight="1" x14ac:dyDescent="0.2">
      <c r="B21" s="27"/>
      <c r="I21" s="88"/>
      <c r="L21" s="27"/>
    </row>
    <row r="22" spans="2:12" s="1" customFormat="1" ht="12" customHeight="1" x14ac:dyDescent="0.2">
      <c r="B22" s="27"/>
      <c r="D22" s="22" t="s">
        <v>29</v>
      </c>
      <c r="I22" s="89" t="s">
        <v>25</v>
      </c>
      <c r="J22" s="13" t="str">
        <f>IF('Rekapitulace stavby'!AN16="","",'Rekapitulace stavby'!AN16)</f>
        <v/>
      </c>
      <c r="L22" s="27"/>
    </row>
    <row r="23" spans="2:12" s="1" customFormat="1" ht="18" customHeight="1" x14ac:dyDescent="0.2">
      <c r="B23" s="27"/>
      <c r="E23" s="13" t="str">
        <f>IF('Rekapitulace stavby'!E17="","",'Rekapitulace stavby'!E17)</f>
        <v xml:space="preserve"> </v>
      </c>
      <c r="I23" s="89" t="s">
        <v>26</v>
      </c>
      <c r="J23" s="13" t="str">
        <f>IF('Rekapitulace stavby'!AN17="","",'Rekapitulace stavby'!AN17)</f>
        <v/>
      </c>
      <c r="L23" s="27"/>
    </row>
    <row r="24" spans="2:12" s="1" customFormat="1" ht="6.9" customHeight="1" x14ac:dyDescent="0.2">
      <c r="B24" s="27"/>
      <c r="I24" s="88"/>
      <c r="L24" s="27"/>
    </row>
    <row r="25" spans="2:12" s="1" customFormat="1" ht="12" customHeight="1" x14ac:dyDescent="0.2">
      <c r="B25" s="27"/>
      <c r="D25" s="22" t="s">
        <v>31</v>
      </c>
      <c r="I25" s="89" t="s">
        <v>25</v>
      </c>
      <c r="J25" s="13" t="str">
        <f>IF('Rekapitulace stavby'!AN19="","",'Rekapitulace stavby'!AN19)</f>
        <v/>
      </c>
      <c r="L25" s="27"/>
    </row>
    <row r="26" spans="2:12" s="1" customFormat="1" ht="18" customHeight="1" x14ac:dyDescent="0.2">
      <c r="B26" s="27"/>
      <c r="E26" s="13" t="str">
        <f>IF('Rekapitulace stavby'!E20="","",'Rekapitulace stavby'!E20)</f>
        <v xml:space="preserve"> </v>
      </c>
      <c r="I26" s="89" t="s">
        <v>26</v>
      </c>
      <c r="J26" s="13" t="str">
        <f>IF('Rekapitulace stavby'!AN20="","",'Rekapitulace stavby'!AN20)</f>
        <v/>
      </c>
      <c r="L26" s="27"/>
    </row>
    <row r="27" spans="2:12" s="1" customFormat="1" ht="6.9" customHeight="1" x14ac:dyDescent="0.2">
      <c r="B27" s="27"/>
      <c r="I27" s="88"/>
      <c r="L27" s="27"/>
    </row>
    <row r="28" spans="2:12" s="1" customFormat="1" ht="12" customHeight="1" x14ac:dyDescent="0.2">
      <c r="B28" s="27"/>
      <c r="D28" s="22" t="s">
        <v>32</v>
      </c>
      <c r="I28" s="88"/>
      <c r="L28" s="27"/>
    </row>
    <row r="29" spans="2:12" s="7" customFormat="1" ht="16.5" customHeight="1" x14ac:dyDescent="0.2">
      <c r="B29" s="90"/>
      <c r="E29" s="196" t="s">
        <v>1</v>
      </c>
      <c r="F29" s="196"/>
      <c r="G29" s="196"/>
      <c r="H29" s="196"/>
      <c r="I29" s="91"/>
      <c r="L29" s="90"/>
    </row>
    <row r="30" spans="2:12" s="1" customFormat="1" ht="6.9" customHeight="1" x14ac:dyDescent="0.2">
      <c r="B30" s="27"/>
      <c r="I30" s="88"/>
      <c r="L30" s="27"/>
    </row>
    <row r="31" spans="2:12" s="1" customFormat="1" ht="6.9" customHeight="1" x14ac:dyDescent="0.2">
      <c r="B31" s="27"/>
      <c r="D31" s="44"/>
      <c r="E31" s="44"/>
      <c r="F31" s="44"/>
      <c r="G31" s="44"/>
      <c r="H31" s="44"/>
      <c r="I31" s="92"/>
      <c r="J31" s="44"/>
      <c r="K31" s="44"/>
      <c r="L31" s="27"/>
    </row>
    <row r="32" spans="2:12" s="1" customFormat="1" ht="25.35" customHeight="1" x14ac:dyDescent="0.2">
      <c r="B32" s="27"/>
      <c r="D32" s="93" t="s">
        <v>33</v>
      </c>
      <c r="I32" s="88"/>
      <c r="J32" s="57">
        <f>ROUND(J99, 2)</f>
        <v>0</v>
      </c>
      <c r="L32" s="27"/>
    </row>
    <row r="33" spans="2:12" s="1" customFormat="1" ht="6.9" customHeight="1" x14ac:dyDescent="0.2">
      <c r="B33" s="27"/>
      <c r="D33" s="44"/>
      <c r="E33" s="44"/>
      <c r="F33" s="44"/>
      <c r="G33" s="44"/>
      <c r="H33" s="44"/>
      <c r="I33" s="92"/>
      <c r="J33" s="44"/>
      <c r="K33" s="44"/>
      <c r="L33" s="27"/>
    </row>
    <row r="34" spans="2:12" s="1" customFormat="1" ht="14.4" customHeight="1" x14ac:dyDescent="0.2">
      <c r="B34" s="27"/>
      <c r="F34" s="30" t="s">
        <v>35</v>
      </c>
      <c r="I34" s="94" t="s">
        <v>34</v>
      </c>
      <c r="J34" s="30" t="s">
        <v>36</v>
      </c>
      <c r="L34" s="27"/>
    </row>
    <row r="35" spans="2:12" s="1" customFormat="1" ht="14.4" customHeight="1" x14ac:dyDescent="0.2">
      <c r="B35" s="27"/>
      <c r="D35" s="22" t="s">
        <v>37</v>
      </c>
      <c r="E35" s="22" t="s">
        <v>38</v>
      </c>
      <c r="F35" s="95">
        <f>ROUND((SUM(BE99:BE162)),  2)</f>
        <v>0</v>
      </c>
      <c r="I35" s="96">
        <v>0.21</v>
      </c>
      <c r="J35" s="95">
        <f>ROUND(((SUM(BE99:BE162))*I35),  2)</f>
        <v>0</v>
      </c>
      <c r="L35" s="27"/>
    </row>
    <row r="36" spans="2:12" s="1" customFormat="1" ht="14.4" customHeight="1" x14ac:dyDescent="0.2">
      <c r="B36" s="27"/>
      <c r="E36" s="22" t="s">
        <v>39</v>
      </c>
      <c r="F36" s="95">
        <f>ROUND((SUM(BF99:BF162)),  2)</f>
        <v>0</v>
      </c>
      <c r="I36" s="96">
        <v>0.15</v>
      </c>
      <c r="J36" s="95">
        <f>ROUND(((SUM(BF99:BF162))*I36),  2)</f>
        <v>0</v>
      </c>
      <c r="L36" s="27"/>
    </row>
    <row r="37" spans="2:12" s="1" customFormat="1" ht="14.4" hidden="1" customHeight="1" x14ac:dyDescent="0.2">
      <c r="B37" s="27"/>
      <c r="E37" s="22" t="s">
        <v>40</v>
      </c>
      <c r="F37" s="95">
        <f>ROUND((SUM(BG99:BG162)),  2)</f>
        <v>0</v>
      </c>
      <c r="I37" s="96">
        <v>0.21</v>
      </c>
      <c r="J37" s="95">
        <f>0</f>
        <v>0</v>
      </c>
      <c r="L37" s="27"/>
    </row>
    <row r="38" spans="2:12" s="1" customFormat="1" ht="14.4" hidden="1" customHeight="1" x14ac:dyDescent="0.2">
      <c r="B38" s="27"/>
      <c r="E38" s="22" t="s">
        <v>41</v>
      </c>
      <c r="F38" s="95">
        <f>ROUND((SUM(BH99:BH162)),  2)</f>
        <v>0</v>
      </c>
      <c r="I38" s="96">
        <v>0.15</v>
      </c>
      <c r="J38" s="95">
        <f>0</f>
        <v>0</v>
      </c>
      <c r="L38" s="27"/>
    </row>
    <row r="39" spans="2:12" s="1" customFormat="1" ht="14.4" hidden="1" customHeight="1" x14ac:dyDescent="0.2">
      <c r="B39" s="27"/>
      <c r="E39" s="22" t="s">
        <v>42</v>
      </c>
      <c r="F39" s="95">
        <f>ROUND((SUM(BI99:BI162)),  2)</f>
        <v>0</v>
      </c>
      <c r="I39" s="96">
        <v>0</v>
      </c>
      <c r="J39" s="95">
        <f>0</f>
        <v>0</v>
      </c>
      <c r="L39" s="27"/>
    </row>
    <row r="40" spans="2:12" s="1" customFormat="1" ht="6.9" customHeight="1" x14ac:dyDescent="0.2">
      <c r="B40" s="27"/>
      <c r="I40" s="88"/>
      <c r="L40" s="27"/>
    </row>
    <row r="41" spans="2:12" s="1" customFormat="1" ht="25.35" customHeight="1" x14ac:dyDescent="0.2">
      <c r="B41" s="27"/>
      <c r="C41" s="97"/>
      <c r="D41" s="98" t="s">
        <v>43</v>
      </c>
      <c r="E41" s="48"/>
      <c r="F41" s="48"/>
      <c r="G41" s="99" t="s">
        <v>44</v>
      </c>
      <c r="H41" s="100" t="s">
        <v>45</v>
      </c>
      <c r="I41" s="101"/>
      <c r="J41" s="102">
        <f>SUM(J32:J39)</f>
        <v>0</v>
      </c>
      <c r="K41" s="103"/>
      <c r="L41" s="27"/>
    </row>
    <row r="42" spans="2:12" s="1" customFormat="1" ht="14.4" customHeight="1" x14ac:dyDescent="0.2">
      <c r="B42" s="36"/>
      <c r="C42" s="37"/>
      <c r="D42" s="37"/>
      <c r="E42" s="37"/>
      <c r="F42" s="37"/>
      <c r="G42" s="37"/>
      <c r="H42" s="37"/>
      <c r="I42" s="104"/>
      <c r="J42" s="37"/>
      <c r="K42" s="37"/>
      <c r="L42" s="27"/>
    </row>
    <row r="46" spans="2:12" s="1" customFormat="1" ht="6.9" hidden="1" customHeight="1" x14ac:dyDescent="0.2">
      <c r="B46" s="38"/>
      <c r="C46" s="39"/>
      <c r="D46" s="39"/>
      <c r="E46" s="39"/>
      <c r="F46" s="39"/>
      <c r="G46" s="39"/>
      <c r="H46" s="39"/>
      <c r="I46" s="105"/>
      <c r="J46" s="39"/>
      <c r="K46" s="39"/>
      <c r="L46" s="27"/>
    </row>
    <row r="47" spans="2:12" s="1" customFormat="1" ht="24.9" hidden="1" customHeight="1" x14ac:dyDescent="0.2">
      <c r="B47" s="27"/>
      <c r="C47" s="17" t="s">
        <v>118</v>
      </c>
      <c r="I47" s="88"/>
      <c r="L47" s="27"/>
    </row>
    <row r="48" spans="2:12" s="1" customFormat="1" ht="6.9" hidden="1" customHeight="1" x14ac:dyDescent="0.2">
      <c r="B48" s="27"/>
      <c r="I48" s="88"/>
      <c r="L48" s="27"/>
    </row>
    <row r="49" spans="2:47" s="1" customFormat="1" ht="12" hidden="1" customHeight="1" x14ac:dyDescent="0.2">
      <c r="B49" s="27"/>
      <c r="C49" s="22" t="s">
        <v>16</v>
      </c>
      <c r="I49" s="88"/>
      <c r="L49" s="27"/>
    </row>
    <row r="50" spans="2:47" s="1" customFormat="1" ht="16.5" hidden="1" customHeight="1" x14ac:dyDescent="0.2">
      <c r="B50" s="27"/>
      <c r="E50" s="213" t="str">
        <f>E7</f>
        <v>Oprava propustků v km 24,666, 25,142, 25,589 a 25,786 na trati Vsetín - Velké Karlovice</v>
      </c>
      <c r="F50" s="214"/>
      <c r="G50" s="214"/>
      <c r="H50" s="214"/>
      <c r="I50" s="88"/>
      <c r="L50" s="27"/>
    </row>
    <row r="51" spans="2:47" ht="12" hidden="1" customHeight="1" x14ac:dyDescent="0.2">
      <c r="B51" s="16"/>
      <c r="C51" s="22" t="s">
        <v>114</v>
      </c>
      <c r="L51" s="16"/>
    </row>
    <row r="52" spans="2:47" s="1" customFormat="1" ht="16.5" hidden="1" customHeight="1" x14ac:dyDescent="0.2">
      <c r="B52" s="27"/>
      <c r="E52" s="213" t="s">
        <v>521</v>
      </c>
      <c r="F52" s="188"/>
      <c r="G52" s="188"/>
      <c r="H52" s="188"/>
      <c r="I52" s="88"/>
      <c r="L52" s="27"/>
    </row>
    <row r="53" spans="2:47" s="1" customFormat="1" ht="12" hidden="1" customHeight="1" x14ac:dyDescent="0.2">
      <c r="B53" s="27"/>
      <c r="C53" s="22" t="s">
        <v>116</v>
      </c>
      <c r="I53" s="88"/>
      <c r="L53" s="27"/>
    </row>
    <row r="54" spans="2:47" s="1" customFormat="1" ht="16.5" hidden="1" customHeight="1" x14ac:dyDescent="0.2">
      <c r="B54" s="27"/>
      <c r="E54" s="189" t="str">
        <f>E11</f>
        <v>SO 04.1 - Oprava propustku - km 25,786</v>
      </c>
      <c r="F54" s="188"/>
      <c r="G54" s="188"/>
      <c r="H54" s="188"/>
      <c r="I54" s="88"/>
      <c r="L54" s="27"/>
    </row>
    <row r="55" spans="2:47" s="1" customFormat="1" ht="6.9" hidden="1" customHeight="1" x14ac:dyDescent="0.2">
      <c r="B55" s="27"/>
      <c r="I55" s="88"/>
      <c r="L55" s="27"/>
    </row>
    <row r="56" spans="2:47" s="1" customFormat="1" ht="12" hidden="1" customHeight="1" x14ac:dyDescent="0.2">
      <c r="B56" s="27"/>
      <c r="C56" s="22" t="s">
        <v>20</v>
      </c>
      <c r="F56" s="13" t="str">
        <f>F14</f>
        <v xml:space="preserve"> </v>
      </c>
      <c r="I56" s="89" t="s">
        <v>22</v>
      </c>
      <c r="J56" s="43" t="str">
        <f>IF(J14="","",J14)</f>
        <v>3. 4. 2019</v>
      </c>
      <c r="L56" s="27"/>
    </row>
    <row r="57" spans="2:47" s="1" customFormat="1" ht="6.9" hidden="1" customHeight="1" x14ac:dyDescent="0.2">
      <c r="B57" s="27"/>
      <c r="I57" s="88"/>
      <c r="L57" s="27"/>
    </row>
    <row r="58" spans="2:47" s="1" customFormat="1" ht="13.65" hidden="1" customHeight="1" x14ac:dyDescent="0.2">
      <c r="B58" s="27"/>
      <c r="C58" s="22" t="s">
        <v>24</v>
      </c>
      <c r="F58" s="13" t="str">
        <f>E17</f>
        <v xml:space="preserve"> </v>
      </c>
      <c r="I58" s="89" t="s">
        <v>29</v>
      </c>
      <c r="J58" s="25" t="str">
        <f>E23</f>
        <v xml:space="preserve"> </v>
      </c>
      <c r="L58" s="27"/>
    </row>
    <row r="59" spans="2:47" s="1" customFormat="1" ht="13.65" hidden="1" customHeight="1" x14ac:dyDescent="0.2">
      <c r="B59" s="27"/>
      <c r="C59" s="22" t="s">
        <v>27</v>
      </c>
      <c r="F59" s="13" t="str">
        <f>IF(E20="","",E20)</f>
        <v>Vyplň údaj</v>
      </c>
      <c r="I59" s="89" t="s">
        <v>31</v>
      </c>
      <c r="J59" s="25" t="str">
        <f>E26</f>
        <v xml:space="preserve"> </v>
      </c>
      <c r="L59" s="27"/>
    </row>
    <row r="60" spans="2:47" s="1" customFormat="1" ht="10.35" hidden="1" customHeight="1" x14ac:dyDescent="0.2">
      <c r="B60" s="27"/>
      <c r="I60" s="88"/>
      <c r="L60" s="27"/>
    </row>
    <row r="61" spans="2:47" s="1" customFormat="1" ht="29.25" hidden="1" customHeight="1" x14ac:dyDescent="0.2">
      <c r="B61" s="27"/>
      <c r="C61" s="106" t="s">
        <v>119</v>
      </c>
      <c r="D61" s="97"/>
      <c r="E61" s="97"/>
      <c r="F61" s="97"/>
      <c r="G61" s="97"/>
      <c r="H61" s="97"/>
      <c r="I61" s="107"/>
      <c r="J61" s="108" t="s">
        <v>120</v>
      </c>
      <c r="K61" s="97"/>
      <c r="L61" s="27"/>
    </row>
    <row r="62" spans="2:47" s="1" customFormat="1" ht="10.35" hidden="1" customHeight="1" x14ac:dyDescent="0.2">
      <c r="B62" s="27"/>
      <c r="I62" s="88"/>
      <c r="L62" s="27"/>
    </row>
    <row r="63" spans="2:47" s="1" customFormat="1" ht="22.8" hidden="1" customHeight="1" x14ac:dyDescent="0.2">
      <c r="B63" s="27"/>
      <c r="C63" s="109" t="s">
        <v>121</v>
      </c>
      <c r="I63" s="88"/>
      <c r="J63" s="57">
        <f>J99</f>
        <v>0</v>
      </c>
      <c r="L63" s="27"/>
      <c r="AU63" s="13" t="s">
        <v>122</v>
      </c>
    </row>
    <row r="64" spans="2:47" s="8" customFormat="1" ht="24.9" hidden="1" customHeight="1" x14ac:dyDescent="0.2">
      <c r="B64" s="110"/>
      <c r="D64" s="111" t="s">
        <v>123</v>
      </c>
      <c r="E64" s="112"/>
      <c r="F64" s="112"/>
      <c r="G64" s="112"/>
      <c r="H64" s="112"/>
      <c r="I64" s="113"/>
      <c r="J64" s="114">
        <f>J100</f>
        <v>0</v>
      </c>
      <c r="L64" s="110"/>
    </row>
    <row r="65" spans="2:12" s="9" customFormat="1" ht="19.95" hidden="1" customHeight="1" x14ac:dyDescent="0.2">
      <c r="B65" s="115"/>
      <c r="D65" s="116" t="s">
        <v>124</v>
      </c>
      <c r="E65" s="117"/>
      <c r="F65" s="117"/>
      <c r="G65" s="117"/>
      <c r="H65" s="117"/>
      <c r="I65" s="118"/>
      <c r="J65" s="119">
        <f>J101</f>
        <v>0</v>
      </c>
      <c r="L65" s="115"/>
    </row>
    <row r="66" spans="2:12" s="9" customFormat="1" ht="19.95" hidden="1" customHeight="1" x14ac:dyDescent="0.2">
      <c r="B66" s="115"/>
      <c r="D66" s="116" t="s">
        <v>125</v>
      </c>
      <c r="E66" s="117"/>
      <c r="F66" s="117"/>
      <c r="G66" s="117"/>
      <c r="H66" s="117"/>
      <c r="I66" s="118"/>
      <c r="J66" s="119">
        <f>J119</f>
        <v>0</v>
      </c>
      <c r="L66" s="115"/>
    </row>
    <row r="67" spans="2:12" s="9" customFormat="1" ht="19.95" hidden="1" customHeight="1" x14ac:dyDescent="0.2">
      <c r="B67" s="115"/>
      <c r="D67" s="116" t="s">
        <v>126</v>
      </c>
      <c r="E67" s="117"/>
      <c r="F67" s="117"/>
      <c r="G67" s="117"/>
      <c r="H67" s="117"/>
      <c r="I67" s="118"/>
      <c r="J67" s="119">
        <f>J125</f>
        <v>0</v>
      </c>
      <c r="L67" s="115"/>
    </row>
    <row r="68" spans="2:12" s="9" customFormat="1" ht="19.95" hidden="1" customHeight="1" x14ac:dyDescent="0.2">
      <c r="B68" s="115"/>
      <c r="D68" s="116" t="s">
        <v>127</v>
      </c>
      <c r="E68" s="117"/>
      <c r="F68" s="117"/>
      <c r="G68" s="117"/>
      <c r="H68" s="117"/>
      <c r="I68" s="118"/>
      <c r="J68" s="119">
        <f>J129</f>
        <v>0</v>
      </c>
      <c r="L68" s="115"/>
    </row>
    <row r="69" spans="2:12" s="9" customFormat="1" ht="19.95" hidden="1" customHeight="1" x14ac:dyDescent="0.2">
      <c r="B69" s="115"/>
      <c r="D69" s="116" t="s">
        <v>128</v>
      </c>
      <c r="E69" s="117"/>
      <c r="F69" s="117"/>
      <c r="G69" s="117"/>
      <c r="H69" s="117"/>
      <c r="I69" s="118"/>
      <c r="J69" s="119">
        <f>J131</f>
        <v>0</v>
      </c>
      <c r="L69" s="115"/>
    </row>
    <row r="70" spans="2:12" s="9" customFormat="1" ht="19.95" hidden="1" customHeight="1" x14ac:dyDescent="0.2">
      <c r="B70" s="115"/>
      <c r="D70" s="116" t="s">
        <v>129</v>
      </c>
      <c r="E70" s="117"/>
      <c r="F70" s="117"/>
      <c r="G70" s="117"/>
      <c r="H70" s="117"/>
      <c r="I70" s="118"/>
      <c r="J70" s="119">
        <f>J137</f>
        <v>0</v>
      </c>
      <c r="L70" s="115"/>
    </row>
    <row r="71" spans="2:12" s="9" customFormat="1" ht="19.95" hidden="1" customHeight="1" x14ac:dyDescent="0.2">
      <c r="B71" s="115"/>
      <c r="D71" s="116" t="s">
        <v>130</v>
      </c>
      <c r="E71" s="117"/>
      <c r="F71" s="117"/>
      <c r="G71" s="117"/>
      <c r="H71" s="117"/>
      <c r="I71" s="118"/>
      <c r="J71" s="119">
        <f>J143</f>
        <v>0</v>
      </c>
      <c r="L71" s="115"/>
    </row>
    <row r="72" spans="2:12" s="8" customFormat="1" ht="24.9" hidden="1" customHeight="1" x14ac:dyDescent="0.2">
      <c r="B72" s="110"/>
      <c r="D72" s="111" t="s">
        <v>131</v>
      </c>
      <c r="E72" s="112"/>
      <c r="F72" s="112"/>
      <c r="G72" s="112"/>
      <c r="H72" s="112"/>
      <c r="I72" s="113"/>
      <c r="J72" s="114">
        <f>J145</f>
        <v>0</v>
      </c>
      <c r="L72" s="110"/>
    </row>
    <row r="73" spans="2:12" s="9" customFormat="1" ht="19.95" hidden="1" customHeight="1" x14ac:dyDescent="0.2">
      <c r="B73" s="115"/>
      <c r="D73" s="116" t="s">
        <v>132</v>
      </c>
      <c r="E73" s="117"/>
      <c r="F73" s="117"/>
      <c r="G73" s="117"/>
      <c r="H73" s="117"/>
      <c r="I73" s="118"/>
      <c r="J73" s="119">
        <f>J146</f>
        <v>0</v>
      </c>
      <c r="L73" s="115"/>
    </row>
    <row r="74" spans="2:12" s="8" customFormat="1" ht="24.9" hidden="1" customHeight="1" x14ac:dyDescent="0.2">
      <c r="B74" s="110"/>
      <c r="D74" s="111" t="s">
        <v>133</v>
      </c>
      <c r="E74" s="112"/>
      <c r="F74" s="112"/>
      <c r="G74" s="112"/>
      <c r="H74" s="112"/>
      <c r="I74" s="113"/>
      <c r="J74" s="114">
        <f>J152</f>
        <v>0</v>
      </c>
      <c r="L74" s="110"/>
    </row>
    <row r="75" spans="2:12" s="9" customFormat="1" ht="19.95" hidden="1" customHeight="1" x14ac:dyDescent="0.2">
      <c r="B75" s="115"/>
      <c r="D75" s="116" t="s">
        <v>134</v>
      </c>
      <c r="E75" s="117"/>
      <c r="F75" s="117"/>
      <c r="G75" s="117"/>
      <c r="H75" s="117"/>
      <c r="I75" s="118"/>
      <c r="J75" s="119">
        <f>J153</f>
        <v>0</v>
      </c>
      <c r="L75" s="115"/>
    </row>
    <row r="76" spans="2:12" s="9" customFormat="1" ht="19.95" hidden="1" customHeight="1" x14ac:dyDescent="0.2">
      <c r="B76" s="115"/>
      <c r="D76" s="116" t="s">
        <v>135</v>
      </c>
      <c r="E76" s="117"/>
      <c r="F76" s="117"/>
      <c r="G76" s="117"/>
      <c r="H76" s="117"/>
      <c r="I76" s="118"/>
      <c r="J76" s="119">
        <f>J156</f>
        <v>0</v>
      </c>
      <c r="L76" s="115"/>
    </row>
    <row r="77" spans="2:12" s="9" customFormat="1" ht="19.95" hidden="1" customHeight="1" x14ac:dyDescent="0.2">
      <c r="B77" s="115"/>
      <c r="D77" s="116" t="s">
        <v>136</v>
      </c>
      <c r="E77" s="117"/>
      <c r="F77" s="117"/>
      <c r="G77" s="117"/>
      <c r="H77" s="117"/>
      <c r="I77" s="118"/>
      <c r="J77" s="119">
        <f>J160</f>
        <v>0</v>
      </c>
      <c r="L77" s="115"/>
    </row>
    <row r="78" spans="2:12" s="1" customFormat="1" ht="21.75" hidden="1" customHeight="1" x14ac:dyDescent="0.2">
      <c r="B78" s="27"/>
      <c r="I78" s="88"/>
      <c r="L78" s="27"/>
    </row>
    <row r="79" spans="2:12" s="1" customFormat="1" ht="6.9" hidden="1" customHeight="1" x14ac:dyDescent="0.2">
      <c r="B79" s="36"/>
      <c r="C79" s="37"/>
      <c r="D79" s="37"/>
      <c r="E79" s="37"/>
      <c r="F79" s="37"/>
      <c r="G79" s="37"/>
      <c r="H79" s="37"/>
      <c r="I79" s="104"/>
      <c r="J79" s="37"/>
      <c r="K79" s="37"/>
      <c r="L79" s="27"/>
    </row>
    <row r="80" spans="2:12" ht="10.199999999999999" hidden="1" x14ac:dyDescent="0.2"/>
    <row r="81" spans="2:12" ht="10.199999999999999" hidden="1" x14ac:dyDescent="0.2"/>
    <row r="82" spans="2:12" ht="10.199999999999999" hidden="1" x14ac:dyDescent="0.2"/>
    <row r="83" spans="2:12" s="1" customFormat="1" ht="6.9" customHeight="1" x14ac:dyDescent="0.2">
      <c r="B83" s="38"/>
      <c r="C83" s="39"/>
      <c r="D83" s="39"/>
      <c r="E83" s="39"/>
      <c r="F83" s="39"/>
      <c r="G83" s="39"/>
      <c r="H83" s="39"/>
      <c r="I83" s="105"/>
      <c r="J83" s="39"/>
      <c r="K83" s="39"/>
      <c r="L83" s="27"/>
    </row>
    <row r="84" spans="2:12" s="1" customFormat="1" ht="24.9" customHeight="1" x14ac:dyDescent="0.2">
      <c r="B84" s="27"/>
      <c r="C84" s="17" t="s">
        <v>137</v>
      </c>
      <c r="I84" s="88"/>
      <c r="L84" s="27"/>
    </row>
    <row r="85" spans="2:12" s="1" customFormat="1" ht="6.9" customHeight="1" x14ac:dyDescent="0.2">
      <c r="B85" s="27"/>
      <c r="I85" s="88"/>
      <c r="L85" s="27"/>
    </row>
    <row r="86" spans="2:12" s="1" customFormat="1" ht="12" customHeight="1" x14ac:dyDescent="0.2">
      <c r="B86" s="27"/>
      <c r="C86" s="22" t="s">
        <v>16</v>
      </c>
      <c r="I86" s="88"/>
      <c r="L86" s="27"/>
    </row>
    <row r="87" spans="2:12" s="1" customFormat="1" ht="16.5" customHeight="1" x14ac:dyDescent="0.2">
      <c r="B87" s="27"/>
      <c r="E87" s="213" t="str">
        <f>E7</f>
        <v>Oprava propustků v km 24,666, 25,142, 25,589 a 25,786 na trati Vsetín - Velké Karlovice</v>
      </c>
      <c r="F87" s="214"/>
      <c r="G87" s="214"/>
      <c r="H87" s="214"/>
      <c r="I87" s="88"/>
      <c r="L87" s="27"/>
    </row>
    <row r="88" spans="2:12" ht="12" customHeight="1" x14ac:dyDescent="0.2">
      <c r="B88" s="16"/>
      <c r="C88" s="22" t="s">
        <v>114</v>
      </c>
      <c r="L88" s="16"/>
    </row>
    <row r="89" spans="2:12" s="1" customFormat="1" ht="16.5" customHeight="1" x14ac:dyDescent="0.2">
      <c r="B89" s="27"/>
      <c r="E89" s="213" t="s">
        <v>521</v>
      </c>
      <c r="F89" s="188"/>
      <c r="G89" s="188"/>
      <c r="H89" s="188"/>
      <c r="I89" s="88"/>
      <c r="L89" s="27"/>
    </row>
    <row r="90" spans="2:12" s="1" customFormat="1" ht="12" customHeight="1" x14ac:dyDescent="0.2">
      <c r="B90" s="27"/>
      <c r="C90" s="22" t="s">
        <v>116</v>
      </c>
      <c r="I90" s="88"/>
      <c r="L90" s="27"/>
    </row>
    <row r="91" spans="2:12" s="1" customFormat="1" ht="16.5" customHeight="1" x14ac:dyDescent="0.2">
      <c r="B91" s="27"/>
      <c r="E91" s="189" t="str">
        <f>E11</f>
        <v>SO 04.1 - Oprava propustku - km 25,786</v>
      </c>
      <c r="F91" s="188"/>
      <c r="G91" s="188"/>
      <c r="H91" s="188"/>
      <c r="I91" s="88"/>
      <c r="L91" s="27"/>
    </row>
    <row r="92" spans="2:12" s="1" customFormat="1" ht="6.9" customHeight="1" x14ac:dyDescent="0.2">
      <c r="B92" s="27"/>
      <c r="I92" s="88"/>
      <c r="L92" s="27"/>
    </row>
    <row r="93" spans="2:12" s="1" customFormat="1" ht="12" customHeight="1" x14ac:dyDescent="0.2">
      <c r="B93" s="27"/>
      <c r="C93" s="22" t="s">
        <v>20</v>
      </c>
      <c r="F93" s="13" t="str">
        <f>F14</f>
        <v xml:space="preserve"> </v>
      </c>
      <c r="I93" s="89" t="s">
        <v>22</v>
      </c>
      <c r="J93" s="43" t="str">
        <f>IF(J14="","",J14)</f>
        <v>3. 4. 2019</v>
      </c>
      <c r="L93" s="27"/>
    </row>
    <row r="94" spans="2:12" s="1" customFormat="1" ht="6.9" customHeight="1" x14ac:dyDescent="0.2">
      <c r="B94" s="27"/>
      <c r="I94" s="88"/>
      <c r="L94" s="27"/>
    </row>
    <row r="95" spans="2:12" s="1" customFormat="1" ht="13.65" customHeight="1" x14ac:dyDescent="0.2">
      <c r="B95" s="27"/>
      <c r="C95" s="22" t="s">
        <v>24</v>
      </c>
      <c r="F95" s="13" t="str">
        <f>E17</f>
        <v xml:space="preserve"> </v>
      </c>
      <c r="I95" s="89" t="s">
        <v>29</v>
      </c>
      <c r="J95" s="25" t="str">
        <f>E23</f>
        <v xml:space="preserve"> </v>
      </c>
      <c r="L95" s="27"/>
    </row>
    <row r="96" spans="2:12" s="1" customFormat="1" ht="13.65" customHeight="1" x14ac:dyDescent="0.2">
      <c r="B96" s="27"/>
      <c r="C96" s="22" t="s">
        <v>27</v>
      </c>
      <c r="F96" s="13" t="str">
        <f>IF(E20="","",E20)</f>
        <v>Vyplň údaj</v>
      </c>
      <c r="I96" s="89" t="s">
        <v>31</v>
      </c>
      <c r="J96" s="25" t="str">
        <f>E26</f>
        <v xml:space="preserve"> </v>
      </c>
      <c r="L96" s="27"/>
    </row>
    <row r="97" spans="2:65" s="1" customFormat="1" ht="10.35" customHeight="1" x14ac:dyDescent="0.2">
      <c r="B97" s="27"/>
      <c r="I97" s="88"/>
      <c r="L97" s="27"/>
    </row>
    <row r="98" spans="2:65" s="10" customFormat="1" ht="29.25" customHeight="1" x14ac:dyDescent="0.2">
      <c r="B98" s="120"/>
      <c r="C98" s="121" t="s">
        <v>138</v>
      </c>
      <c r="D98" s="122" t="s">
        <v>52</v>
      </c>
      <c r="E98" s="122" t="s">
        <v>48</v>
      </c>
      <c r="F98" s="122" t="s">
        <v>49</v>
      </c>
      <c r="G98" s="122" t="s">
        <v>139</v>
      </c>
      <c r="H98" s="122" t="s">
        <v>140</v>
      </c>
      <c r="I98" s="123" t="s">
        <v>141</v>
      </c>
      <c r="J98" s="124" t="s">
        <v>120</v>
      </c>
      <c r="K98" s="125" t="s">
        <v>142</v>
      </c>
      <c r="L98" s="120"/>
      <c r="M98" s="50" t="s">
        <v>1</v>
      </c>
      <c r="N98" s="51" t="s">
        <v>37</v>
      </c>
      <c r="O98" s="51" t="s">
        <v>143</v>
      </c>
      <c r="P98" s="51" t="s">
        <v>144</v>
      </c>
      <c r="Q98" s="51" t="s">
        <v>145</v>
      </c>
      <c r="R98" s="51" t="s">
        <v>146</v>
      </c>
      <c r="S98" s="51" t="s">
        <v>147</v>
      </c>
      <c r="T98" s="52" t="s">
        <v>148</v>
      </c>
    </row>
    <row r="99" spans="2:65" s="1" customFormat="1" ht="22.8" customHeight="1" x14ac:dyDescent="0.3">
      <c r="B99" s="27"/>
      <c r="C99" s="55" t="s">
        <v>149</v>
      </c>
      <c r="I99" s="88"/>
      <c r="J99" s="126">
        <f>BK99</f>
        <v>0</v>
      </c>
      <c r="L99" s="27"/>
      <c r="M99" s="53"/>
      <c r="N99" s="44"/>
      <c r="O99" s="44"/>
      <c r="P99" s="127">
        <f>P100+P145+P152</f>
        <v>0</v>
      </c>
      <c r="Q99" s="44"/>
      <c r="R99" s="127">
        <f>R100+R145+R152</f>
        <v>77.211473256000005</v>
      </c>
      <c r="S99" s="44"/>
      <c r="T99" s="128">
        <f>T100+T145+T152</f>
        <v>41.131</v>
      </c>
      <c r="AT99" s="13" t="s">
        <v>66</v>
      </c>
      <c r="AU99" s="13" t="s">
        <v>122</v>
      </c>
      <c r="BK99" s="129">
        <f>BK100+BK145+BK152</f>
        <v>0</v>
      </c>
    </row>
    <row r="100" spans="2:65" s="11" customFormat="1" ht="25.95" customHeight="1" x14ac:dyDescent="0.25">
      <c r="B100" s="130"/>
      <c r="D100" s="131" t="s">
        <v>66</v>
      </c>
      <c r="E100" s="132" t="s">
        <v>150</v>
      </c>
      <c r="F100" s="132" t="s">
        <v>151</v>
      </c>
      <c r="I100" s="133"/>
      <c r="J100" s="134">
        <f>BK100</f>
        <v>0</v>
      </c>
      <c r="L100" s="130"/>
      <c r="M100" s="135"/>
      <c r="N100" s="136"/>
      <c r="O100" s="136"/>
      <c r="P100" s="137">
        <f>P101+P119+P125+P129+P131+P137+P143</f>
        <v>0</v>
      </c>
      <c r="Q100" s="136"/>
      <c r="R100" s="137">
        <f>R101+R119+R125+R129+R131+R137+R143</f>
        <v>76.609265256</v>
      </c>
      <c r="S100" s="136"/>
      <c r="T100" s="138">
        <f>T101+T119+T125+T129+T131+T137+T143</f>
        <v>41.131</v>
      </c>
      <c r="AR100" s="131" t="s">
        <v>74</v>
      </c>
      <c r="AT100" s="139" t="s">
        <v>66</v>
      </c>
      <c r="AU100" s="139" t="s">
        <v>67</v>
      </c>
      <c r="AY100" s="131" t="s">
        <v>152</v>
      </c>
      <c r="BK100" s="140">
        <f>BK101+BK119+BK125+BK129+BK131+BK137+BK143</f>
        <v>0</v>
      </c>
    </row>
    <row r="101" spans="2:65" s="11" customFormat="1" ht="22.8" customHeight="1" x14ac:dyDescent="0.25">
      <c r="B101" s="130"/>
      <c r="D101" s="131" t="s">
        <v>66</v>
      </c>
      <c r="E101" s="141" t="s">
        <v>74</v>
      </c>
      <c r="F101" s="141" t="s">
        <v>153</v>
      </c>
      <c r="I101" s="133"/>
      <c r="J101" s="142">
        <f>BK101</f>
        <v>0</v>
      </c>
      <c r="L101" s="130"/>
      <c r="M101" s="135"/>
      <c r="N101" s="136"/>
      <c r="O101" s="136"/>
      <c r="P101" s="137">
        <f>SUM(P102:P118)</f>
        <v>0</v>
      </c>
      <c r="Q101" s="136"/>
      <c r="R101" s="137">
        <f>SUM(R102:R118)</f>
        <v>7.8300000000000006E-4</v>
      </c>
      <c r="S101" s="136"/>
      <c r="T101" s="138">
        <f>SUM(T102:T118)</f>
        <v>7.032</v>
      </c>
      <c r="AR101" s="131" t="s">
        <v>74</v>
      </c>
      <c r="AT101" s="139" t="s">
        <v>66</v>
      </c>
      <c r="AU101" s="139" t="s">
        <v>74</v>
      </c>
      <c r="AY101" s="131" t="s">
        <v>152</v>
      </c>
      <c r="BK101" s="140">
        <f>SUM(BK102:BK118)</f>
        <v>0</v>
      </c>
    </row>
    <row r="102" spans="2:65" s="1" customFormat="1" ht="16.5" customHeight="1" x14ac:dyDescent="0.2">
      <c r="B102" s="143"/>
      <c r="C102" s="144" t="s">
        <v>74</v>
      </c>
      <c r="D102" s="144" t="s">
        <v>154</v>
      </c>
      <c r="E102" s="145" t="s">
        <v>155</v>
      </c>
      <c r="F102" s="146" t="s">
        <v>156</v>
      </c>
      <c r="G102" s="147" t="s">
        <v>157</v>
      </c>
      <c r="H102" s="148">
        <v>12</v>
      </c>
      <c r="I102" s="149"/>
      <c r="J102" s="150">
        <f t="shared" ref="J102:J118" si="0">ROUND(I102*H102,2)</f>
        <v>0</v>
      </c>
      <c r="K102" s="146" t="s">
        <v>1</v>
      </c>
      <c r="L102" s="27"/>
      <c r="M102" s="151" t="s">
        <v>1</v>
      </c>
      <c r="N102" s="152" t="s">
        <v>38</v>
      </c>
      <c r="O102" s="46"/>
      <c r="P102" s="153">
        <f t="shared" ref="P102:P118" si="1">O102*H102</f>
        <v>0</v>
      </c>
      <c r="Q102" s="153">
        <v>0</v>
      </c>
      <c r="R102" s="153">
        <f t="shared" ref="R102:R118" si="2">Q102*H102</f>
        <v>0</v>
      </c>
      <c r="S102" s="153">
        <v>0.58599999999999997</v>
      </c>
      <c r="T102" s="154">
        <f t="shared" ref="T102:T118" si="3">S102*H102</f>
        <v>7.032</v>
      </c>
      <c r="AR102" s="13" t="s">
        <v>158</v>
      </c>
      <c r="AT102" s="13" t="s">
        <v>154</v>
      </c>
      <c r="AU102" s="13" t="s">
        <v>76</v>
      </c>
      <c r="AY102" s="13" t="s">
        <v>152</v>
      </c>
      <c r="BE102" s="155">
        <f t="shared" ref="BE102:BE118" si="4">IF(N102="základní",J102,0)</f>
        <v>0</v>
      </c>
      <c r="BF102" s="155">
        <f t="shared" ref="BF102:BF118" si="5">IF(N102="snížená",J102,0)</f>
        <v>0</v>
      </c>
      <c r="BG102" s="155">
        <f t="shared" ref="BG102:BG118" si="6">IF(N102="zákl. přenesená",J102,0)</f>
        <v>0</v>
      </c>
      <c r="BH102" s="155">
        <f t="shared" ref="BH102:BH118" si="7">IF(N102="sníž. přenesená",J102,0)</f>
        <v>0</v>
      </c>
      <c r="BI102" s="155">
        <f t="shared" ref="BI102:BI118" si="8">IF(N102="nulová",J102,0)</f>
        <v>0</v>
      </c>
      <c r="BJ102" s="13" t="s">
        <v>74</v>
      </c>
      <c r="BK102" s="155">
        <f t="shared" ref="BK102:BK118" si="9">ROUND(I102*H102,2)</f>
        <v>0</v>
      </c>
      <c r="BL102" s="13" t="s">
        <v>158</v>
      </c>
      <c r="BM102" s="13" t="s">
        <v>76</v>
      </c>
    </row>
    <row r="103" spans="2:65" s="1" customFormat="1" ht="16.5" customHeight="1" x14ac:dyDescent="0.2">
      <c r="B103" s="143"/>
      <c r="C103" s="144" t="s">
        <v>76</v>
      </c>
      <c r="D103" s="144" t="s">
        <v>154</v>
      </c>
      <c r="E103" s="145" t="s">
        <v>159</v>
      </c>
      <c r="F103" s="146" t="s">
        <v>160</v>
      </c>
      <c r="G103" s="147" t="s">
        <v>161</v>
      </c>
      <c r="H103" s="148">
        <v>24</v>
      </c>
      <c r="I103" s="149"/>
      <c r="J103" s="150">
        <f t="shared" si="0"/>
        <v>0</v>
      </c>
      <c r="K103" s="146" t="s">
        <v>1</v>
      </c>
      <c r="L103" s="27"/>
      <c r="M103" s="151" t="s">
        <v>1</v>
      </c>
      <c r="N103" s="152" t="s">
        <v>38</v>
      </c>
      <c r="O103" s="46"/>
      <c r="P103" s="153">
        <f t="shared" si="1"/>
        <v>0</v>
      </c>
      <c r="Q103" s="153">
        <v>0</v>
      </c>
      <c r="R103" s="153">
        <f t="shared" si="2"/>
        <v>0</v>
      </c>
      <c r="S103" s="153">
        <v>0</v>
      </c>
      <c r="T103" s="154">
        <f t="shared" si="3"/>
        <v>0</v>
      </c>
      <c r="AR103" s="13" t="s">
        <v>158</v>
      </c>
      <c r="AT103" s="13" t="s">
        <v>154</v>
      </c>
      <c r="AU103" s="13" t="s">
        <v>76</v>
      </c>
      <c r="AY103" s="13" t="s">
        <v>152</v>
      </c>
      <c r="BE103" s="155">
        <f t="shared" si="4"/>
        <v>0</v>
      </c>
      <c r="BF103" s="155">
        <f t="shared" si="5"/>
        <v>0</v>
      </c>
      <c r="BG103" s="155">
        <f t="shared" si="6"/>
        <v>0</v>
      </c>
      <c r="BH103" s="155">
        <f t="shared" si="7"/>
        <v>0</v>
      </c>
      <c r="BI103" s="155">
        <f t="shared" si="8"/>
        <v>0</v>
      </c>
      <c r="BJ103" s="13" t="s">
        <v>74</v>
      </c>
      <c r="BK103" s="155">
        <f t="shared" si="9"/>
        <v>0</v>
      </c>
      <c r="BL103" s="13" t="s">
        <v>158</v>
      </c>
      <c r="BM103" s="13" t="s">
        <v>158</v>
      </c>
    </row>
    <row r="104" spans="2:65" s="1" customFormat="1" ht="16.5" customHeight="1" x14ac:dyDescent="0.2">
      <c r="B104" s="143"/>
      <c r="C104" s="144" t="s">
        <v>162</v>
      </c>
      <c r="D104" s="144" t="s">
        <v>154</v>
      </c>
      <c r="E104" s="145" t="s">
        <v>163</v>
      </c>
      <c r="F104" s="146" t="s">
        <v>164</v>
      </c>
      <c r="G104" s="147" t="s">
        <v>165</v>
      </c>
      <c r="H104" s="148">
        <v>24.45</v>
      </c>
      <c r="I104" s="149"/>
      <c r="J104" s="150">
        <f t="shared" si="0"/>
        <v>0</v>
      </c>
      <c r="K104" s="146" t="s">
        <v>1</v>
      </c>
      <c r="L104" s="27"/>
      <c r="M104" s="151" t="s">
        <v>1</v>
      </c>
      <c r="N104" s="152" t="s">
        <v>38</v>
      </c>
      <c r="O104" s="46"/>
      <c r="P104" s="153">
        <f t="shared" si="1"/>
        <v>0</v>
      </c>
      <c r="Q104" s="153">
        <v>0</v>
      </c>
      <c r="R104" s="153">
        <f t="shared" si="2"/>
        <v>0</v>
      </c>
      <c r="S104" s="153">
        <v>0</v>
      </c>
      <c r="T104" s="154">
        <f t="shared" si="3"/>
        <v>0</v>
      </c>
      <c r="AR104" s="13" t="s">
        <v>158</v>
      </c>
      <c r="AT104" s="13" t="s">
        <v>154</v>
      </c>
      <c r="AU104" s="13" t="s">
        <v>76</v>
      </c>
      <c r="AY104" s="13" t="s">
        <v>152</v>
      </c>
      <c r="BE104" s="155">
        <f t="shared" si="4"/>
        <v>0</v>
      </c>
      <c r="BF104" s="155">
        <f t="shared" si="5"/>
        <v>0</v>
      </c>
      <c r="BG104" s="155">
        <f t="shared" si="6"/>
        <v>0</v>
      </c>
      <c r="BH104" s="155">
        <f t="shared" si="7"/>
        <v>0</v>
      </c>
      <c r="BI104" s="155">
        <f t="shared" si="8"/>
        <v>0</v>
      </c>
      <c r="BJ104" s="13" t="s">
        <v>74</v>
      </c>
      <c r="BK104" s="155">
        <f t="shared" si="9"/>
        <v>0</v>
      </c>
      <c r="BL104" s="13" t="s">
        <v>158</v>
      </c>
      <c r="BM104" s="13" t="s">
        <v>166</v>
      </c>
    </row>
    <row r="105" spans="2:65" s="1" customFormat="1" ht="16.5" customHeight="1" x14ac:dyDescent="0.2">
      <c r="B105" s="143"/>
      <c r="C105" s="144" t="s">
        <v>158</v>
      </c>
      <c r="D105" s="144" t="s">
        <v>154</v>
      </c>
      <c r="E105" s="145" t="s">
        <v>167</v>
      </c>
      <c r="F105" s="146" t="s">
        <v>168</v>
      </c>
      <c r="G105" s="147" t="s">
        <v>165</v>
      </c>
      <c r="H105" s="148">
        <v>56.6</v>
      </c>
      <c r="I105" s="149"/>
      <c r="J105" s="150">
        <f t="shared" si="0"/>
        <v>0</v>
      </c>
      <c r="K105" s="146" t="s">
        <v>1</v>
      </c>
      <c r="L105" s="27"/>
      <c r="M105" s="151" t="s">
        <v>1</v>
      </c>
      <c r="N105" s="152" t="s">
        <v>38</v>
      </c>
      <c r="O105" s="46"/>
      <c r="P105" s="153">
        <f t="shared" si="1"/>
        <v>0</v>
      </c>
      <c r="Q105" s="153">
        <v>0</v>
      </c>
      <c r="R105" s="153">
        <f t="shared" si="2"/>
        <v>0</v>
      </c>
      <c r="S105" s="153">
        <v>0</v>
      </c>
      <c r="T105" s="154">
        <f t="shared" si="3"/>
        <v>0</v>
      </c>
      <c r="AR105" s="13" t="s">
        <v>158</v>
      </c>
      <c r="AT105" s="13" t="s">
        <v>154</v>
      </c>
      <c r="AU105" s="13" t="s">
        <v>76</v>
      </c>
      <c r="AY105" s="13" t="s">
        <v>152</v>
      </c>
      <c r="BE105" s="155">
        <f t="shared" si="4"/>
        <v>0</v>
      </c>
      <c r="BF105" s="155">
        <f t="shared" si="5"/>
        <v>0</v>
      </c>
      <c r="BG105" s="155">
        <f t="shared" si="6"/>
        <v>0</v>
      </c>
      <c r="BH105" s="155">
        <f t="shared" si="7"/>
        <v>0</v>
      </c>
      <c r="BI105" s="155">
        <f t="shared" si="8"/>
        <v>0</v>
      </c>
      <c r="BJ105" s="13" t="s">
        <v>74</v>
      </c>
      <c r="BK105" s="155">
        <f t="shared" si="9"/>
        <v>0</v>
      </c>
      <c r="BL105" s="13" t="s">
        <v>158</v>
      </c>
      <c r="BM105" s="13" t="s">
        <v>169</v>
      </c>
    </row>
    <row r="106" spans="2:65" s="1" customFormat="1" ht="16.5" customHeight="1" x14ac:dyDescent="0.2">
      <c r="B106" s="143"/>
      <c r="C106" s="144" t="s">
        <v>170</v>
      </c>
      <c r="D106" s="144" t="s">
        <v>154</v>
      </c>
      <c r="E106" s="145" t="s">
        <v>171</v>
      </c>
      <c r="F106" s="146" t="s">
        <v>172</v>
      </c>
      <c r="G106" s="147" t="s">
        <v>165</v>
      </c>
      <c r="H106" s="148">
        <v>56.6</v>
      </c>
      <c r="I106" s="149"/>
      <c r="J106" s="150">
        <f t="shared" si="0"/>
        <v>0</v>
      </c>
      <c r="K106" s="146" t="s">
        <v>1</v>
      </c>
      <c r="L106" s="27"/>
      <c r="M106" s="151" t="s">
        <v>1</v>
      </c>
      <c r="N106" s="152" t="s">
        <v>38</v>
      </c>
      <c r="O106" s="46"/>
      <c r="P106" s="153">
        <f t="shared" si="1"/>
        <v>0</v>
      </c>
      <c r="Q106" s="153">
        <v>0</v>
      </c>
      <c r="R106" s="153">
        <f t="shared" si="2"/>
        <v>0</v>
      </c>
      <c r="S106" s="153">
        <v>0</v>
      </c>
      <c r="T106" s="154">
        <f t="shared" si="3"/>
        <v>0</v>
      </c>
      <c r="AR106" s="13" t="s">
        <v>158</v>
      </c>
      <c r="AT106" s="13" t="s">
        <v>154</v>
      </c>
      <c r="AU106" s="13" t="s">
        <v>76</v>
      </c>
      <c r="AY106" s="13" t="s">
        <v>152</v>
      </c>
      <c r="BE106" s="155">
        <f t="shared" si="4"/>
        <v>0</v>
      </c>
      <c r="BF106" s="155">
        <f t="shared" si="5"/>
        <v>0</v>
      </c>
      <c r="BG106" s="155">
        <f t="shared" si="6"/>
        <v>0</v>
      </c>
      <c r="BH106" s="155">
        <f t="shared" si="7"/>
        <v>0</v>
      </c>
      <c r="BI106" s="155">
        <f t="shared" si="8"/>
        <v>0</v>
      </c>
      <c r="BJ106" s="13" t="s">
        <v>74</v>
      </c>
      <c r="BK106" s="155">
        <f t="shared" si="9"/>
        <v>0</v>
      </c>
      <c r="BL106" s="13" t="s">
        <v>158</v>
      </c>
      <c r="BM106" s="13" t="s">
        <v>173</v>
      </c>
    </row>
    <row r="107" spans="2:65" s="1" customFormat="1" ht="16.5" customHeight="1" x14ac:dyDescent="0.2">
      <c r="B107" s="143"/>
      <c r="C107" s="144" t="s">
        <v>166</v>
      </c>
      <c r="D107" s="144" t="s">
        <v>154</v>
      </c>
      <c r="E107" s="145" t="s">
        <v>174</v>
      </c>
      <c r="F107" s="146" t="s">
        <v>175</v>
      </c>
      <c r="G107" s="147" t="s">
        <v>165</v>
      </c>
      <c r="H107" s="148">
        <v>16.850000000000001</v>
      </c>
      <c r="I107" s="149"/>
      <c r="J107" s="150">
        <f t="shared" si="0"/>
        <v>0</v>
      </c>
      <c r="K107" s="146" t="s">
        <v>1</v>
      </c>
      <c r="L107" s="27"/>
      <c r="M107" s="151" t="s">
        <v>1</v>
      </c>
      <c r="N107" s="152" t="s">
        <v>38</v>
      </c>
      <c r="O107" s="46"/>
      <c r="P107" s="153">
        <f t="shared" si="1"/>
        <v>0</v>
      </c>
      <c r="Q107" s="153">
        <v>0</v>
      </c>
      <c r="R107" s="153">
        <f t="shared" si="2"/>
        <v>0</v>
      </c>
      <c r="S107" s="153">
        <v>0</v>
      </c>
      <c r="T107" s="154">
        <f t="shared" si="3"/>
        <v>0</v>
      </c>
      <c r="AR107" s="13" t="s">
        <v>158</v>
      </c>
      <c r="AT107" s="13" t="s">
        <v>154</v>
      </c>
      <c r="AU107" s="13" t="s">
        <v>76</v>
      </c>
      <c r="AY107" s="13" t="s">
        <v>152</v>
      </c>
      <c r="BE107" s="155">
        <f t="shared" si="4"/>
        <v>0</v>
      </c>
      <c r="BF107" s="155">
        <f t="shared" si="5"/>
        <v>0</v>
      </c>
      <c r="BG107" s="155">
        <f t="shared" si="6"/>
        <v>0</v>
      </c>
      <c r="BH107" s="155">
        <f t="shared" si="7"/>
        <v>0</v>
      </c>
      <c r="BI107" s="155">
        <f t="shared" si="8"/>
        <v>0</v>
      </c>
      <c r="BJ107" s="13" t="s">
        <v>74</v>
      </c>
      <c r="BK107" s="155">
        <f t="shared" si="9"/>
        <v>0</v>
      </c>
      <c r="BL107" s="13" t="s">
        <v>158</v>
      </c>
      <c r="BM107" s="13" t="s">
        <v>176</v>
      </c>
    </row>
    <row r="108" spans="2:65" s="1" customFormat="1" ht="16.5" customHeight="1" x14ac:dyDescent="0.2">
      <c r="B108" s="143"/>
      <c r="C108" s="144" t="s">
        <v>177</v>
      </c>
      <c r="D108" s="144" t="s">
        <v>154</v>
      </c>
      <c r="E108" s="145" t="s">
        <v>178</v>
      </c>
      <c r="F108" s="146" t="s">
        <v>179</v>
      </c>
      <c r="G108" s="147" t="s">
        <v>165</v>
      </c>
      <c r="H108" s="148">
        <v>16.850000000000001</v>
      </c>
      <c r="I108" s="149"/>
      <c r="J108" s="150">
        <f t="shared" si="0"/>
        <v>0</v>
      </c>
      <c r="K108" s="146" t="s">
        <v>1</v>
      </c>
      <c r="L108" s="27"/>
      <c r="M108" s="151" t="s">
        <v>1</v>
      </c>
      <c r="N108" s="152" t="s">
        <v>38</v>
      </c>
      <c r="O108" s="46"/>
      <c r="P108" s="153">
        <f t="shared" si="1"/>
        <v>0</v>
      </c>
      <c r="Q108" s="153">
        <v>0</v>
      </c>
      <c r="R108" s="153">
        <f t="shared" si="2"/>
        <v>0</v>
      </c>
      <c r="S108" s="153">
        <v>0</v>
      </c>
      <c r="T108" s="154">
        <f t="shared" si="3"/>
        <v>0</v>
      </c>
      <c r="AR108" s="13" t="s">
        <v>158</v>
      </c>
      <c r="AT108" s="13" t="s">
        <v>154</v>
      </c>
      <c r="AU108" s="13" t="s">
        <v>76</v>
      </c>
      <c r="AY108" s="13" t="s">
        <v>152</v>
      </c>
      <c r="BE108" s="155">
        <f t="shared" si="4"/>
        <v>0</v>
      </c>
      <c r="BF108" s="155">
        <f t="shared" si="5"/>
        <v>0</v>
      </c>
      <c r="BG108" s="155">
        <f t="shared" si="6"/>
        <v>0</v>
      </c>
      <c r="BH108" s="155">
        <f t="shared" si="7"/>
        <v>0</v>
      </c>
      <c r="BI108" s="155">
        <f t="shared" si="8"/>
        <v>0</v>
      </c>
      <c r="BJ108" s="13" t="s">
        <v>74</v>
      </c>
      <c r="BK108" s="155">
        <f t="shared" si="9"/>
        <v>0</v>
      </c>
      <c r="BL108" s="13" t="s">
        <v>158</v>
      </c>
      <c r="BM108" s="13" t="s">
        <v>180</v>
      </c>
    </row>
    <row r="109" spans="2:65" s="1" customFormat="1" ht="16.5" customHeight="1" x14ac:dyDescent="0.2">
      <c r="B109" s="143"/>
      <c r="C109" s="144" t="s">
        <v>169</v>
      </c>
      <c r="D109" s="144" t="s">
        <v>154</v>
      </c>
      <c r="E109" s="145" t="s">
        <v>181</v>
      </c>
      <c r="F109" s="146" t="s">
        <v>182</v>
      </c>
      <c r="G109" s="147" t="s">
        <v>165</v>
      </c>
      <c r="H109" s="148">
        <v>11.19</v>
      </c>
      <c r="I109" s="149"/>
      <c r="J109" s="150">
        <f t="shared" si="0"/>
        <v>0</v>
      </c>
      <c r="K109" s="146" t="s">
        <v>1</v>
      </c>
      <c r="L109" s="27"/>
      <c r="M109" s="151" t="s">
        <v>1</v>
      </c>
      <c r="N109" s="152" t="s">
        <v>38</v>
      </c>
      <c r="O109" s="46"/>
      <c r="P109" s="153">
        <f t="shared" si="1"/>
        <v>0</v>
      </c>
      <c r="Q109" s="153">
        <v>0</v>
      </c>
      <c r="R109" s="153">
        <f t="shared" si="2"/>
        <v>0</v>
      </c>
      <c r="S109" s="153">
        <v>0</v>
      </c>
      <c r="T109" s="154">
        <f t="shared" si="3"/>
        <v>0</v>
      </c>
      <c r="AR109" s="13" t="s">
        <v>158</v>
      </c>
      <c r="AT109" s="13" t="s">
        <v>154</v>
      </c>
      <c r="AU109" s="13" t="s">
        <v>76</v>
      </c>
      <c r="AY109" s="13" t="s">
        <v>152</v>
      </c>
      <c r="BE109" s="155">
        <f t="shared" si="4"/>
        <v>0</v>
      </c>
      <c r="BF109" s="155">
        <f t="shared" si="5"/>
        <v>0</v>
      </c>
      <c r="BG109" s="155">
        <f t="shared" si="6"/>
        <v>0</v>
      </c>
      <c r="BH109" s="155">
        <f t="shared" si="7"/>
        <v>0</v>
      </c>
      <c r="BI109" s="155">
        <f t="shared" si="8"/>
        <v>0</v>
      </c>
      <c r="BJ109" s="13" t="s">
        <v>74</v>
      </c>
      <c r="BK109" s="155">
        <f t="shared" si="9"/>
        <v>0</v>
      </c>
      <c r="BL109" s="13" t="s">
        <v>158</v>
      </c>
      <c r="BM109" s="13" t="s">
        <v>183</v>
      </c>
    </row>
    <row r="110" spans="2:65" s="1" customFormat="1" ht="16.5" customHeight="1" x14ac:dyDescent="0.2">
      <c r="B110" s="143"/>
      <c r="C110" s="144" t="s">
        <v>184</v>
      </c>
      <c r="D110" s="144" t="s">
        <v>154</v>
      </c>
      <c r="E110" s="145" t="s">
        <v>185</v>
      </c>
      <c r="F110" s="146" t="s">
        <v>186</v>
      </c>
      <c r="G110" s="147" t="s">
        <v>165</v>
      </c>
      <c r="H110" s="148">
        <v>111.9</v>
      </c>
      <c r="I110" s="149"/>
      <c r="J110" s="150">
        <f t="shared" si="0"/>
        <v>0</v>
      </c>
      <c r="K110" s="146" t="s">
        <v>1</v>
      </c>
      <c r="L110" s="27"/>
      <c r="M110" s="151" t="s">
        <v>1</v>
      </c>
      <c r="N110" s="152" t="s">
        <v>38</v>
      </c>
      <c r="O110" s="46"/>
      <c r="P110" s="153">
        <f t="shared" si="1"/>
        <v>0</v>
      </c>
      <c r="Q110" s="153">
        <v>0</v>
      </c>
      <c r="R110" s="153">
        <f t="shared" si="2"/>
        <v>0</v>
      </c>
      <c r="S110" s="153">
        <v>0</v>
      </c>
      <c r="T110" s="154">
        <f t="shared" si="3"/>
        <v>0</v>
      </c>
      <c r="AR110" s="13" t="s">
        <v>158</v>
      </c>
      <c r="AT110" s="13" t="s">
        <v>154</v>
      </c>
      <c r="AU110" s="13" t="s">
        <v>76</v>
      </c>
      <c r="AY110" s="13" t="s">
        <v>152</v>
      </c>
      <c r="BE110" s="155">
        <f t="shared" si="4"/>
        <v>0</v>
      </c>
      <c r="BF110" s="155">
        <f t="shared" si="5"/>
        <v>0</v>
      </c>
      <c r="BG110" s="155">
        <f t="shared" si="6"/>
        <v>0</v>
      </c>
      <c r="BH110" s="155">
        <f t="shared" si="7"/>
        <v>0</v>
      </c>
      <c r="BI110" s="155">
        <f t="shared" si="8"/>
        <v>0</v>
      </c>
      <c r="BJ110" s="13" t="s">
        <v>74</v>
      </c>
      <c r="BK110" s="155">
        <f t="shared" si="9"/>
        <v>0</v>
      </c>
      <c r="BL110" s="13" t="s">
        <v>158</v>
      </c>
      <c r="BM110" s="13" t="s">
        <v>187</v>
      </c>
    </row>
    <row r="111" spans="2:65" s="1" customFormat="1" ht="16.5" customHeight="1" x14ac:dyDescent="0.2">
      <c r="B111" s="143"/>
      <c r="C111" s="144" t="s">
        <v>173</v>
      </c>
      <c r="D111" s="144" t="s">
        <v>154</v>
      </c>
      <c r="E111" s="145" t="s">
        <v>188</v>
      </c>
      <c r="F111" s="146" t="s">
        <v>189</v>
      </c>
      <c r="G111" s="147" t="s">
        <v>165</v>
      </c>
      <c r="H111" s="148">
        <v>11.19</v>
      </c>
      <c r="I111" s="149"/>
      <c r="J111" s="150">
        <f t="shared" si="0"/>
        <v>0</v>
      </c>
      <c r="K111" s="146" t="s">
        <v>1</v>
      </c>
      <c r="L111" s="27"/>
      <c r="M111" s="151" t="s">
        <v>1</v>
      </c>
      <c r="N111" s="152" t="s">
        <v>38</v>
      </c>
      <c r="O111" s="46"/>
      <c r="P111" s="153">
        <f t="shared" si="1"/>
        <v>0</v>
      </c>
      <c r="Q111" s="153">
        <v>0</v>
      </c>
      <c r="R111" s="153">
        <f t="shared" si="2"/>
        <v>0</v>
      </c>
      <c r="S111" s="153">
        <v>0</v>
      </c>
      <c r="T111" s="154">
        <f t="shared" si="3"/>
        <v>0</v>
      </c>
      <c r="AR111" s="13" t="s">
        <v>158</v>
      </c>
      <c r="AT111" s="13" t="s">
        <v>154</v>
      </c>
      <c r="AU111" s="13" t="s">
        <v>76</v>
      </c>
      <c r="AY111" s="13" t="s">
        <v>152</v>
      </c>
      <c r="BE111" s="155">
        <f t="shared" si="4"/>
        <v>0</v>
      </c>
      <c r="BF111" s="155">
        <f t="shared" si="5"/>
        <v>0</v>
      </c>
      <c r="BG111" s="155">
        <f t="shared" si="6"/>
        <v>0</v>
      </c>
      <c r="BH111" s="155">
        <f t="shared" si="7"/>
        <v>0</v>
      </c>
      <c r="BI111" s="155">
        <f t="shared" si="8"/>
        <v>0</v>
      </c>
      <c r="BJ111" s="13" t="s">
        <v>74</v>
      </c>
      <c r="BK111" s="155">
        <f t="shared" si="9"/>
        <v>0</v>
      </c>
      <c r="BL111" s="13" t="s">
        <v>158</v>
      </c>
      <c r="BM111" s="13" t="s">
        <v>190</v>
      </c>
    </row>
    <row r="112" spans="2:65" s="1" customFormat="1" ht="16.5" customHeight="1" x14ac:dyDescent="0.2">
      <c r="B112" s="143"/>
      <c r="C112" s="144" t="s">
        <v>191</v>
      </c>
      <c r="D112" s="144" t="s">
        <v>154</v>
      </c>
      <c r="E112" s="145" t="s">
        <v>192</v>
      </c>
      <c r="F112" s="146" t="s">
        <v>193</v>
      </c>
      <c r="G112" s="147" t="s">
        <v>165</v>
      </c>
      <c r="H112" s="148">
        <v>16.98</v>
      </c>
      <c r="I112" s="149"/>
      <c r="J112" s="150">
        <f t="shared" si="0"/>
        <v>0</v>
      </c>
      <c r="K112" s="146" t="s">
        <v>1</v>
      </c>
      <c r="L112" s="27"/>
      <c r="M112" s="151" t="s">
        <v>1</v>
      </c>
      <c r="N112" s="152" t="s">
        <v>38</v>
      </c>
      <c r="O112" s="46"/>
      <c r="P112" s="153">
        <f t="shared" si="1"/>
        <v>0</v>
      </c>
      <c r="Q112" s="153">
        <v>0</v>
      </c>
      <c r="R112" s="153">
        <f t="shared" si="2"/>
        <v>0</v>
      </c>
      <c r="S112" s="153">
        <v>0</v>
      </c>
      <c r="T112" s="154">
        <f t="shared" si="3"/>
        <v>0</v>
      </c>
      <c r="AR112" s="13" t="s">
        <v>158</v>
      </c>
      <c r="AT112" s="13" t="s">
        <v>154</v>
      </c>
      <c r="AU112" s="13" t="s">
        <v>76</v>
      </c>
      <c r="AY112" s="13" t="s">
        <v>152</v>
      </c>
      <c r="BE112" s="155">
        <f t="shared" si="4"/>
        <v>0</v>
      </c>
      <c r="BF112" s="155">
        <f t="shared" si="5"/>
        <v>0</v>
      </c>
      <c r="BG112" s="155">
        <f t="shared" si="6"/>
        <v>0</v>
      </c>
      <c r="BH112" s="155">
        <f t="shared" si="7"/>
        <v>0</v>
      </c>
      <c r="BI112" s="155">
        <f t="shared" si="8"/>
        <v>0</v>
      </c>
      <c r="BJ112" s="13" t="s">
        <v>74</v>
      </c>
      <c r="BK112" s="155">
        <f t="shared" si="9"/>
        <v>0</v>
      </c>
      <c r="BL112" s="13" t="s">
        <v>158</v>
      </c>
      <c r="BM112" s="13" t="s">
        <v>194</v>
      </c>
    </row>
    <row r="113" spans="2:65" s="1" customFormat="1" ht="16.5" customHeight="1" x14ac:dyDescent="0.2">
      <c r="B113" s="143"/>
      <c r="C113" s="144" t="s">
        <v>176</v>
      </c>
      <c r="D113" s="144" t="s">
        <v>154</v>
      </c>
      <c r="E113" s="145" t="s">
        <v>195</v>
      </c>
      <c r="F113" s="146" t="s">
        <v>196</v>
      </c>
      <c r="G113" s="147" t="s">
        <v>165</v>
      </c>
      <c r="H113" s="148">
        <v>11.19</v>
      </c>
      <c r="I113" s="149"/>
      <c r="J113" s="150">
        <f t="shared" si="0"/>
        <v>0</v>
      </c>
      <c r="K113" s="146" t="s">
        <v>1</v>
      </c>
      <c r="L113" s="27"/>
      <c r="M113" s="151" t="s">
        <v>1</v>
      </c>
      <c r="N113" s="152" t="s">
        <v>38</v>
      </c>
      <c r="O113" s="46"/>
      <c r="P113" s="153">
        <f t="shared" si="1"/>
        <v>0</v>
      </c>
      <c r="Q113" s="153">
        <v>0</v>
      </c>
      <c r="R113" s="153">
        <f t="shared" si="2"/>
        <v>0</v>
      </c>
      <c r="S113" s="153">
        <v>0</v>
      </c>
      <c r="T113" s="154">
        <f t="shared" si="3"/>
        <v>0</v>
      </c>
      <c r="AR113" s="13" t="s">
        <v>158</v>
      </c>
      <c r="AT113" s="13" t="s">
        <v>154</v>
      </c>
      <c r="AU113" s="13" t="s">
        <v>76</v>
      </c>
      <c r="AY113" s="13" t="s">
        <v>152</v>
      </c>
      <c r="BE113" s="155">
        <f t="shared" si="4"/>
        <v>0</v>
      </c>
      <c r="BF113" s="155">
        <f t="shared" si="5"/>
        <v>0</v>
      </c>
      <c r="BG113" s="155">
        <f t="shared" si="6"/>
        <v>0</v>
      </c>
      <c r="BH113" s="155">
        <f t="shared" si="7"/>
        <v>0</v>
      </c>
      <c r="BI113" s="155">
        <f t="shared" si="8"/>
        <v>0</v>
      </c>
      <c r="BJ113" s="13" t="s">
        <v>74</v>
      </c>
      <c r="BK113" s="155">
        <f t="shared" si="9"/>
        <v>0</v>
      </c>
      <c r="BL113" s="13" t="s">
        <v>158</v>
      </c>
      <c r="BM113" s="13" t="s">
        <v>197</v>
      </c>
    </row>
    <row r="114" spans="2:65" s="1" customFormat="1" ht="16.5" customHeight="1" x14ac:dyDescent="0.2">
      <c r="B114" s="143"/>
      <c r="C114" s="144" t="s">
        <v>198</v>
      </c>
      <c r="D114" s="144" t="s">
        <v>154</v>
      </c>
      <c r="E114" s="145" t="s">
        <v>199</v>
      </c>
      <c r="F114" s="146" t="s">
        <v>200</v>
      </c>
      <c r="G114" s="147" t="s">
        <v>201</v>
      </c>
      <c r="H114" s="148">
        <v>21.260999999999999</v>
      </c>
      <c r="I114" s="149"/>
      <c r="J114" s="150">
        <f t="shared" si="0"/>
        <v>0</v>
      </c>
      <c r="K114" s="146" t="s">
        <v>1</v>
      </c>
      <c r="L114" s="27"/>
      <c r="M114" s="151" t="s">
        <v>1</v>
      </c>
      <c r="N114" s="152" t="s">
        <v>38</v>
      </c>
      <c r="O114" s="46"/>
      <c r="P114" s="153">
        <f t="shared" si="1"/>
        <v>0</v>
      </c>
      <c r="Q114" s="153">
        <v>0</v>
      </c>
      <c r="R114" s="153">
        <f t="shared" si="2"/>
        <v>0</v>
      </c>
      <c r="S114" s="153">
        <v>0</v>
      </c>
      <c r="T114" s="154">
        <f t="shared" si="3"/>
        <v>0</v>
      </c>
      <c r="AR114" s="13" t="s">
        <v>158</v>
      </c>
      <c r="AT114" s="13" t="s">
        <v>154</v>
      </c>
      <c r="AU114" s="13" t="s">
        <v>76</v>
      </c>
      <c r="AY114" s="13" t="s">
        <v>152</v>
      </c>
      <c r="BE114" s="155">
        <f t="shared" si="4"/>
        <v>0</v>
      </c>
      <c r="BF114" s="155">
        <f t="shared" si="5"/>
        <v>0</v>
      </c>
      <c r="BG114" s="155">
        <f t="shared" si="6"/>
        <v>0</v>
      </c>
      <c r="BH114" s="155">
        <f t="shared" si="7"/>
        <v>0</v>
      </c>
      <c r="BI114" s="155">
        <f t="shared" si="8"/>
        <v>0</v>
      </c>
      <c r="BJ114" s="13" t="s">
        <v>74</v>
      </c>
      <c r="BK114" s="155">
        <f t="shared" si="9"/>
        <v>0</v>
      </c>
      <c r="BL114" s="13" t="s">
        <v>158</v>
      </c>
      <c r="BM114" s="13" t="s">
        <v>202</v>
      </c>
    </row>
    <row r="115" spans="2:65" s="1" customFormat="1" ht="16.5" customHeight="1" x14ac:dyDescent="0.2">
      <c r="B115" s="143"/>
      <c r="C115" s="144" t="s">
        <v>180</v>
      </c>
      <c r="D115" s="144" t="s">
        <v>154</v>
      </c>
      <c r="E115" s="145" t="s">
        <v>203</v>
      </c>
      <c r="F115" s="146" t="s">
        <v>204</v>
      </c>
      <c r="G115" s="147" t="s">
        <v>165</v>
      </c>
      <c r="H115" s="148">
        <v>45.28</v>
      </c>
      <c r="I115" s="149"/>
      <c r="J115" s="150">
        <f t="shared" si="0"/>
        <v>0</v>
      </c>
      <c r="K115" s="146" t="s">
        <v>1</v>
      </c>
      <c r="L115" s="27"/>
      <c r="M115" s="151" t="s">
        <v>1</v>
      </c>
      <c r="N115" s="152" t="s">
        <v>38</v>
      </c>
      <c r="O115" s="46"/>
      <c r="P115" s="153">
        <f t="shared" si="1"/>
        <v>0</v>
      </c>
      <c r="Q115" s="153">
        <v>0</v>
      </c>
      <c r="R115" s="153">
        <f t="shared" si="2"/>
        <v>0</v>
      </c>
      <c r="S115" s="153">
        <v>0</v>
      </c>
      <c r="T115" s="154">
        <f t="shared" si="3"/>
        <v>0</v>
      </c>
      <c r="AR115" s="13" t="s">
        <v>158</v>
      </c>
      <c r="AT115" s="13" t="s">
        <v>154</v>
      </c>
      <c r="AU115" s="13" t="s">
        <v>76</v>
      </c>
      <c r="AY115" s="13" t="s">
        <v>152</v>
      </c>
      <c r="BE115" s="155">
        <f t="shared" si="4"/>
        <v>0</v>
      </c>
      <c r="BF115" s="155">
        <f t="shared" si="5"/>
        <v>0</v>
      </c>
      <c r="BG115" s="155">
        <f t="shared" si="6"/>
        <v>0</v>
      </c>
      <c r="BH115" s="155">
        <f t="shared" si="7"/>
        <v>0</v>
      </c>
      <c r="BI115" s="155">
        <f t="shared" si="8"/>
        <v>0</v>
      </c>
      <c r="BJ115" s="13" t="s">
        <v>74</v>
      </c>
      <c r="BK115" s="155">
        <f t="shared" si="9"/>
        <v>0</v>
      </c>
      <c r="BL115" s="13" t="s">
        <v>158</v>
      </c>
      <c r="BM115" s="13" t="s">
        <v>205</v>
      </c>
    </row>
    <row r="116" spans="2:65" s="1" customFormat="1" ht="16.5" customHeight="1" x14ac:dyDescent="0.2">
      <c r="B116" s="143"/>
      <c r="C116" s="144" t="s">
        <v>8</v>
      </c>
      <c r="D116" s="144" t="s">
        <v>154</v>
      </c>
      <c r="E116" s="145" t="s">
        <v>206</v>
      </c>
      <c r="F116" s="146" t="s">
        <v>207</v>
      </c>
      <c r="G116" s="147" t="s">
        <v>157</v>
      </c>
      <c r="H116" s="148">
        <v>52.167000000000002</v>
      </c>
      <c r="I116" s="149"/>
      <c r="J116" s="150">
        <f t="shared" si="0"/>
        <v>0</v>
      </c>
      <c r="K116" s="146" t="s">
        <v>1</v>
      </c>
      <c r="L116" s="27"/>
      <c r="M116" s="151" t="s">
        <v>1</v>
      </c>
      <c r="N116" s="152" t="s">
        <v>38</v>
      </c>
      <c r="O116" s="46"/>
      <c r="P116" s="153">
        <f t="shared" si="1"/>
        <v>0</v>
      </c>
      <c r="Q116" s="153">
        <v>0</v>
      </c>
      <c r="R116" s="153">
        <f t="shared" si="2"/>
        <v>0</v>
      </c>
      <c r="S116" s="153">
        <v>0</v>
      </c>
      <c r="T116" s="154">
        <f t="shared" si="3"/>
        <v>0</v>
      </c>
      <c r="AR116" s="13" t="s">
        <v>158</v>
      </c>
      <c r="AT116" s="13" t="s">
        <v>154</v>
      </c>
      <c r="AU116" s="13" t="s">
        <v>76</v>
      </c>
      <c r="AY116" s="13" t="s">
        <v>152</v>
      </c>
      <c r="BE116" s="155">
        <f t="shared" si="4"/>
        <v>0</v>
      </c>
      <c r="BF116" s="155">
        <f t="shared" si="5"/>
        <v>0</v>
      </c>
      <c r="BG116" s="155">
        <f t="shared" si="6"/>
        <v>0</v>
      </c>
      <c r="BH116" s="155">
        <f t="shared" si="7"/>
        <v>0</v>
      </c>
      <c r="BI116" s="155">
        <f t="shared" si="8"/>
        <v>0</v>
      </c>
      <c r="BJ116" s="13" t="s">
        <v>74</v>
      </c>
      <c r="BK116" s="155">
        <f t="shared" si="9"/>
        <v>0</v>
      </c>
      <c r="BL116" s="13" t="s">
        <v>158</v>
      </c>
      <c r="BM116" s="13" t="s">
        <v>208</v>
      </c>
    </row>
    <row r="117" spans="2:65" s="1" customFormat="1" ht="16.5" customHeight="1" x14ac:dyDescent="0.2">
      <c r="B117" s="143"/>
      <c r="C117" s="144" t="s">
        <v>183</v>
      </c>
      <c r="D117" s="144" t="s">
        <v>154</v>
      </c>
      <c r="E117" s="145" t="s">
        <v>209</v>
      </c>
      <c r="F117" s="146" t="s">
        <v>210</v>
      </c>
      <c r="G117" s="147" t="s">
        <v>157</v>
      </c>
      <c r="H117" s="148">
        <v>52.2</v>
      </c>
      <c r="I117" s="149"/>
      <c r="J117" s="150">
        <f t="shared" si="0"/>
        <v>0</v>
      </c>
      <c r="K117" s="146" t="s">
        <v>1</v>
      </c>
      <c r="L117" s="27"/>
      <c r="M117" s="151" t="s">
        <v>1</v>
      </c>
      <c r="N117" s="152" t="s">
        <v>38</v>
      </c>
      <c r="O117" s="46"/>
      <c r="P117" s="153">
        <f t="shared" si="1"/>
        <v>0</v>
      </c>
      <c r="Q117" s="153">
        <v>0</v>
      </c>
      <c r="R117" s="153">
        <f t="shared" si="2"/>
        <v>0</v>
      </c>
      <c r="S117" s="153">
        <v>0</v>
      </c>
      <c r="T117" s="154">
        <f t="shared" si="3"/>
        <v>0</v>
      </c>
      <c r="AR117" s="13" t="s">
        <v>158</v>
      </c>
      <c r="AT117" s="13" t="s">
        <v>154</v>
      </c>
      <c r="AU117" s="13" t="s">
        <v>76</v>
      </c>
      <c r="AY117" s="13" t="s">
        <v>152</v>
      </c>
      <c r="BE117" s="155">
        <f t="shared" si="4"/>
        <v>0</v>
      </c>
      <c r="BF117" s="155">
        <f t="shared" si="5"/>
        <v>0</v>
      </c>
      <c r="BG117" s="155">
        <f t="shared" si="6"/>
        <v>0</v>
      </c>
      <c r="BH117" s="155">
        <f t="shared" si="7"/>
        <v>0</v>
      </c>
      <c r="BI117" s="155">
        <f t="shared" si="8"/>
        <v>0</v>
      </c>
      <c r="BJ117" s="13" t="s">
        <v>74</v>
      </c>
      <c r="BK117" s="155">
        <f t="shared" si="9"/>
        <v>0</v>
      </c>
      <c r="BL117" s="13" t="s">
        <v>158</v>
      </c>
      <c r="BM117" s="13" t="s">
        <v>211</v>
      </c>
    </row>
    <row r="118" spans="2:65" s="1" customFormat="1" ht="16.5" customHeight="1" x14ac:dyDescent="0.2">
      <c r="B118" s="143"/>
      <c r="C118" s="156" t="s">
        <v>212</v>
      </c>
      <c r="D118" s="156" t="s">
        <v>213</v>
      </c>
      <c r="E118" s="157" t="s">
        <v>214</v>
      </c>
      <c r="F118" s="158" t="s">
        <v>215</v>
      </c>
      <c r="G118" s="159" t="s">
        <v>216</v>
      </c>
      <c r="H118" s="160">
        <v>0.78300000000000003</v>
      </c>
      <c r="I118" s="161"/>
      <c r="J118" s="162">
        <f t="shared" si="0"/>
        <v>0</v>
      </c>
      <c r="K118" s="158" t="s">
        <v>1</v>
      </c>
      <c r="L118" s="163"/>
      <c r="M118" s="164" t="s">
        <v>1</v>
      </c>
      <c r="N118" s="165" t="s">
        <v>38</v>
      </c>
      <c r="O118" s="46"/>
      <c r="P118" s="153">
        <f t="shared" si="1"/>
        <v>0</v>
      </c>
      <c r="Q118" s="153">
        <v>1E-3</v>
      </c>
      <c r="R118" s="153">
        <f t="shared" si="2"/>
        <v>7.8300000000000006E-4</v>
      </c>
      <c r="S118" s="153">
        <v>0</v>
      </c>
      <c r="T118" s="154">
        <f t="shared" si="3"/>
        <v>0</v>
      </c>
      <c r="AR118" s="13" t="s">
        <v>169</v>
      </c>
      <c r="AT118" s="13" t="s">
        <v>213</v>
      </c>
      <c r="AU118" s="13" t="s">
        <v>76</v>
      </c>
      <c r="AY118" s="13" t="s">
        <v>152</v>
      </c>
      <c r="BE118" s="155">
        <f t="shared" si="4"/>
        <v>0</v>
      </c>
      <c r="BF118" s="155">
        <f t="shared" si="5"/>
        <v>0</v>
      </c>
      <c r="BG118" s="155">
        <f t="shared" si="6"/>
        <v>0</v>
      </c>
      <c r="BH118" s="155">
        <f t="shared" si="7"/>
        <v>0</v>
      </c>
      <c r="BI118" s="155">
        <f t="shared" si="8"/>
        <v>0</v>
      </c>
      <c r="BJ118" s="13" t="s">
        <v>74</v>
      </c>
      <c r="BK118" s="155">
        <f t="shared" si="9"/>
        <v>0</v>
      </c>
      <c r="BL118" s="13" t="s">
        <v>158</v>
      </c>
      <c r="BM118" s="13" t="s">
        <v>217</v>
      </c>
    </row>
    <row r="119" spans="2:65" s="11" customFormat="1" ht="22.8" customHeight="1" x14ac:dyDescent="0.25">
      <c r="B119" s="130"/>
      <c r="D119" s="131" t="s">
        <v>66</v>
      </c>
      <c r="E119" s="141" t="s">
        <v>76</v>
      </c>
      <c r="F119" s="141" t="s">
        <v>218</v>
      </c>
      <c r="I119" s="133"/>
      <c r="J119" s="142">
        <f>BK119</f>
        <v>0</v>
      </c>
      <c r="L119" s="130"/>
      <c r="M119" s="135"/>
      <c r="N119" s="136"/>
      <c r="O119" s="136"/>
      <c r="P119" s="137">
        <f>SUM(P120:P124)</f>
        <v>0</v>
      </c>
      <c r="Q119" s="136"/>
      <c r="R119" s="137">
        <f>SUM(R120:R124)</f>
        <v>15.537197316999999</v>
      </c>
      <c r="S119" s="136"/>
      <c r="T119" s="138">
        <f>SUM(T120:T124)</f>
        <v>0</v>
      </c>
      <c r="AR119" s="131" t="s">
        <v>74</v>
      </c>
      <c r="AT119" s="139" t="s">
        <v>66</v>
      </c>
      <c r="AU119" s="139" t="s">
        <v>74</v>
      </c>
      <c r="AY119" s="131" t="s">
        <v>152</v>
      </c>
      <c r="BK119" s="140">
        <f>SUM(BK120:BK124)</f>
        <v>0</v>
      </c>
    </row>
    <row r="120" spans="2:65" s="1" customFormat="1" ht="16.5" customHeight="1" x14ac:dyDescent="0.2">
      <c r="B120" s="143"/>
      <c r="C120" s="144" t="s">
        <v>187</v>
      </c>
      <c r="D120" s="144" t="s">
        <v>154</v>
      </c>
      <c r="E120" s="145" t="s">
        <v>219</v>
      </c>
      <c r="F120" s="146" t="s">
        <v>220</v>
      </c>
      <c r="G120" s="147" t="s">
        <v>165</v>
      </c>
      <c r="H120" s="148">
        <v>6.1360000000000001</v>
      </c>
      <c r="I120" s="149"/>
      <c r="J120" s="150">
        <f>ROUND(I120*H120,2)</f>
        <v>0</v>
      </c>
      <c r="K120" s="146" t="s">
        <v>1</v>
      </c>
      <c r="L120" s="27"/>
      <c r="M120" s="151" t="s">
        <v>1</v>
      </c>
      <c r="N120" s="152" t="s">
        <v>38</v>
      </c>
      <c r="O120" s="46"/>
      <c r="P120" s="153">
        <f>O120*H120</f>
        <v>0</v>
      </c>
      <c r="Q120" s="153">
        <v>2.5262479999999998</v>
      </c>
      <c r="R120" s="153">
        <f>Q120*H120</f>
        <v>15.501057727999999</v>
      </c>
      <c r="S120" s="153">
        <v>0</v>
      </c>
      <c r="T120" s="154">
        <f>S120*H120</f>
        <v>0</v>
      </c>
      <c r="AR120" s="13" t="s">
        <v>158</v>
      </c>
      <c r="AT120" s="13" t="s">
        <v>154</v>
      </c>
      <c r="AU120" s="13" t="s">
        <v>76</v>
      </c>
      <c r="AY120" s="13" t="s">
        <v>152</v>
      </c>
      <c r="BE120" s="155">
        <f>IF(N120="základní",J120,0)</f>
        <v>0</v>
      </c>
      <c r="BF120" s="155">
        <f>IF(N120="snížená",J120,0)</f>
        <v>0</v>
      </c>
      <c r="BG120" s="155">
        <f>IF(N120="zákl. přenesená",J120,0)</f>
        <v>0</v>
      </c>
      <c r="BH120" s="155">
        <f>IF(N120="sníž. přenesená",J120,0)</f>
        <v>0</v>
      </c>
      <c r="BI120" s="155">
        <f>IF(N120="nulová",J120,0)</f>
        <v>0</v>
      </c>
      <c r="BJ120" s="13" t="s">
        <v>74</v>
      </c>
      <c r="BK120" s="155">
        <f>ROUND(I120*H120,2)</f>
        <v>0</v>
      </c>
      <c r="BL120" s="13" t="s">
        <v>158</v>
      </c>
      <c r="BM120" s="13" t="s">
        <v>221</v>
      </c>
    </row>
    <row r="121" spans="2:65" s="1" customFormat="1" ht="16.5" customHeight="1" x14ac:dyDescent="0.2">
      <c r="B121" s="143"/>
      <c r="C121" s="144" t="s">
        <v>222</v>
      </c>
      <c r="D121" s="144" t="s">
        <v>154</v>
      </c>
      <c r="E121" s="145" t="s">
        <v>223</v>
      </c>
      <c r="F121" s="146" t="s">
        <v>224</v>
      </c>
      <c r="G121" s="147" t="s">
        <v>157</v>
      </c>
      <c r="H121" s="148">
        <v>6.92</v>
      </c>
      <c r="I121" s="149"/>
      <c r="J121" s="150">
        <f>ROUND(I121*H121,2)</f>
        <v>0</v>
      </c>
      <c r="K121" s="146" t="s">
        <v>1</v>
      </c>
      <c r="L121" s="27"/>
      <c r="M121" s="151" t="s">
        <v>1</v>
      </c>
      <c r="N121" s="152" t="s">
        <v>38</v>
      </c>
      <c r="O121" s="46"/>
      <c r="P121" s="153">
        <f>O121*H121</f>
        <v>0</v>
      </c>
      <c r="Q121" s="153">
        <v>1.4357E-3</v>
      </c>
      <c r="R121" s="153">
        <f>Q121*H121</f>
        <v>9.9350440000000005E-3</v>
      </c>
      <c r="S121" s="153">
        <v>0</v>
      </c>
      <c r="T121" s="154">
        <f>S121*H121</f>
        <v>0</v>
      </c>
      <c r="AR121" s="13" t="s">
        <v>158</v>
      </c>
      <c r="AT121" s="13" t="s">
        <v>154</v>
      </c>
      <c r="AU121" s="13" t="s">
        <v>76</v>
      </c>
      <c r="AY121" s="13" t="s">
        <v>152</v>
      </c>
      <c r="BE121" s="155">
        <f>IF(N121="základní",J121,0)</f>
        <v>0</v>
      </c>
      <c r="BF121" s="155">
        <f>IF(N121="snížená",J121,0)</f>
        <v>0</v>
      </c>
      <c r="BG121" s="155">
        <f>IF(N121="zákl. přenesená",J121,0)</f>
        <v>0</v>
      </c>
      <c r="BH121" s="155">
        <f>IF(N121="sníž. přenesená",J121,0)</f>
        <v>0</v>
      </c>
      <c r="BI121" s="155">
        <f>IF(N121="nulová",J121,0)</f>
        <v>0</v>
      </c>
      <c r="BJ121" s="13" t="s">
        <v>74</v>
      </c>
      <c r="BK121" s="155">
        <f>ROUND(I121*H121,2)</f>
        <v>0</v>
      </c>
      <c r="BL121" s="13" t="s">
        <v>158</v>
      </c>
      <c r="BM121" s="13" t="s">
        <v>225</v>
      </c>
    </row>
    <row r="122" spans="2:65" s="1" customFormat="1" ht="16.5" customHeight="1" x14ac:dyDescent="0.2">
      <c r="B122" s="143"/>
      <c r="C122" s="144" t="s">
        <v>190</v>
      </c>
      <c r="D122" s="144" t="s">
        <v>154</v>
      </c>
      <c r="E122" s="145" t="s">
        <v>226</v>
      </c>
      <c r="F122" s="146" t="s">
        <v>227</v>
      </c>
      <c r="G122" s="147" t="s">
        <v>157</v>
      </c>
      <c r="H122" s="148">
        <v>6.92</v>
      </c>
      <c r="I122" s="149"/>
      <c r="J122" s="150">
        <f>ROUND(I122*H122,2)</f>
        <v>0</v>
      </c>
      <c r="K122" s="146" t="s">
        <v>1</v>
      </c>
      <c r="L122" s="27"/>
      <c r="M122" s="151" t="s">
        <v>1</v>
      </c>
      <c r="N122" s="152" t="s">
        <v>38</v>
      </c>
      <c r="O122" s="46"/>
      <c r="P122" s="153">
        <f>O122*H122</f>
        <v>0</v>
      </c>
      <c r="Q122" s="153">
        <v>3.6000000000000001E-5</v>
      </c>
      <c r="R122" s="153">
        <f>Q122*H122</f>
        <v>2.4912000000000003E-4</v>
      </c>
      <c r="S122" s="153">
        <v>0</v>
      </c>
      <c r="T122" s="154">
        <f>S122*H122</f>
        <v>0</v>
      </c>
      <c r="AR122" s="13" t="s">
        <v>158</v>
      </c>
      <c r="AT122" s="13" t="s">
        <v>154</v>
      </c>
      <c r="AU122" s="13" t="s">
        <v>76</v>
      </c>
      <c r="AY122" s="13" t="s">
        <v>152</v>
      </c>
      <c r="BE122" s="155">
        <f>IF(N122="základní",J122,0)</f>
        <v>0</v>
      </c>
      <c r="BF122" s="155">
        <f>IF(N122="snížená",J122,0)</f>
        <v>0</v>
      </c>
      <c r="BG122" s="155">
        <f>IF(N122="zákl. přenesená",J122,0)</f>
        <v>0</v>
      </c>
      <c r="BH122" s="155">
        <f>IF(N122="sníž. přenesená",J122,0)</f>
        <v>0</v>
      </c>
      <c r="BI122" s="155">
        <f>IF(N122="nulová",J122,0)</f>
        <v>0</v>
      </c>
      <c r="BJ122" s="13" t="s">
        <v>74</v>
      </c>
      <c r="BK122" s="155">
        <f>ROUND(I122*H122,2)</f>
        <v>0</v>
      </c>
      <c r="BL122" s="13" t="s">
        <v>158</v>
      </c>
      <c r="BM122" s="13" t="s">
        <v>228</v>
      </c>
    </row>
    <row r="123" spans="2:65" s="1" customFormat="1" ht="16.5" customHeight="1" x14ac:dyDescent="0.2">
      <c r="B123" s="143"/>
      <c r="C123" s="144" t="s">
        <v>7</v>
      </c>
      <c r="D123" s="144" t="s">
        <v>154</v>
      </c>
      <c r="E123" s="145" t="s">
        <v>229</v>
      </c>
      <c r="F123" s="146" t="s">
        <v>230</v>
      </c>
      <c r="G123" s="147" t="s">
        <v>201</v>
      </c>
      <c r="H123" s="148">
        <v>2.5000000000000001E-2</v>
      </c>
      <c r="I123" s="149"/>
      <c r="J123" s="150">
        <f>ROUND(I123*H123,2)</f>
        <v>0</v>
      </c>
      <c r="K123" s="146" t="s">
        <v>1</v>
      </c>
      <c r="L123" s="27"/>
      <c r="M123" s="151" t="s">
        <v>1</v>
      </c>
      <c r="N123" s="152" t="s">
        <v>38</v>
      </c>
      <c r="O123" s="46"/>
      <c r="P123" s="153">
        <f>O123*H123</f>
        <v>0</v>
      </c>
      <c r="Q123" s="153">
        <v>1.0382169999999999</v>
      </c>
      <c r="R123" s="153">
        <f>Q123*H123</f>
        <v>2.5955425000000001E-2</v>
      </c>
      <c r="S123" s="153">
        <v>0</v>
      </c>
      <c r="T123" s="154">
        <f>S123*H123</f>
        <v>0</v>
      </c>
      <c r="AR123" s="13" t="s">
        <v>158</v>
      </c>
      <c r="AT123" s="13" t="s">
        <v>154</v>
      </c>
      <c r="AU123" s="13" t="s">
        <v>76</v>
      </c>
      <c r="AY123" s="13" t="s">
        <v>152</v>
      </c>
      <c r="BE123" s="155">
        <f>IF(N123="základní",J123,0)</f>
        <v>0</v>
      </c>
      <c r="BF123" s="155">
        <f>IF(N123="snížená",J123,0)</f>
        <v>0</v>
      </c>
      <c r="BG123" s="155">
        <f>IF(N123="zákl. přenesená",J123,0)</f>
        <v>0</v>
      </c>
      <c r="BH123" s="155">
        <f>IF(N123="sníž. přenesená",J123,0)</f>
        <v>0</v>
      </c>
      <c r="BI123" s="155">
        <f>IF(N123="nulová",J123,0)</f>
        <v>0</v>
      </c>
      <c r="BJ123" s="13" t="s">
        <v>74</v>
      </c>
      <c r="BK123" s="155">
        <f>ROUND(I123*H123,2)</f>
        <v>0</v>
      </c>
      <c r="BL123" s="13" t="s">
        <v>158</v>
      </c>
      <c r="BM123" s="13" t="s">
        <v>231</v>
      </c>
    </row>
    <row r="124" spans="2:65" s="1" customFormat="1" ht="16.5" customHeight="1" x14ac:dyDescent="0.2">
      <c r="B124" s="143"/>
      <c r="C124" s="144" t="s">
        <v>194</v>
      </c>
      <c r="D124" s="144" t="s">
        <v>154</v>
      </c>
      <c r="E124" s="145" t="s">
        <v>232</v>
      </c>
      <c r="F124" s="146" t="s">
        <v>233</v>
      </c>
      <c r="G124" s="147" t="s">
        <v>201</v>
      </c>
      <c r="H124" s="148">
        <v>0.29799999999999999</v>
      </c>
      <c r="I124" s="149"/>
      <c r="J124" s="150">
        <f>ROUND(I124*H124,2)</f>
        <v>0</v>
      </c>
      <c r="K124" s="146" t="s">
        <v>1</v>
      </c>
      <c r="L124" s="27"/>
      <c r="M124" s="151" t="s">
        <v>1</v>
      </c>
      <c r="N124" s="152" t="s">
        <v>38</v>
      </c>
      <c r="O124" s="46"/>
      <c r="P124" s="153">
        <f>O124*H124</f>
        <v>0</v>
      </c>
      <c r="Q124" s="153">
        <v>0</v>
      </c>
      <c r="R124" s="153">
        <f>Q124*H124</f>
        <v>0</v>
      </c>
      <c r="S124" s="153">
        <v>0</v>
      </c>
      <c r="T124" s="154">
        <f>S124*H124</f>
        <v>0</v>
      </c>
      <c r="AR124" s="13" t="s">
        <v>158</v>
      </c>
      <c r="AT124" s="13" t="s">
        <v>154</v>
      </c>
      <c r="AU124" s="13" t="s">
        <v>76</v>
      </c>
      <c r="AY124" s="13" t="s">
        <v>152</v>
      </c>
      <c r="BE124" s="155">
        <f>IF(N124="základní",J124,0)</f>
        <v>0</v>
      </c>
      <c r="BF124" s="155">
        <f>IF(N124="snížená",J124,0)</f>
        <v>0</v>
      </c>
      <c r="BG124" s="155">
        <f>IF(N124="zákl. přenesená",J124,0)</f>
        <v>0</v>
      </c>
      <c r="BH124" s="155">
        <f>IF(N124="sníž. přenesená",J124,0)</f>
        <v>0</v>
      </c>
      <c r="BI124" s="155">
        <f>IF(N124="nulová",J124,0)</f>
        <v>0</v>
      </c>
      <c r="BJ124" s="13" t="s">
        <v>74</v>
      </c>
      <c r="BK124" s="155">
        <f>ROUND(I124*H124,2)</f>
        <v>0</v>
      </c>
      <c r="BL124" s="13" t="s">
        <v>158</v>
      </c>
      <c r="BM124" s="13" t="s">
        <v>234</v>
      </c>
    </row>
    <row r="125" spans="2:65" s="11" customFormat="1" ht="22.8" customHeight="1" x14ac:dyDescent="0.25">
      <c r="B125" s="130"/>
      <c r="D125" s="131" t="s">
        <v>66</v>
      </c>
      <c r="E125" s="141" t="s">
        <v>158</v>
      </c>
      <c r="F125" s="141" t="s">
        <v>235</v>
      </c>
      <c r="I125" s="133"/>
      <c r="J125" s="142">
        <f>BK125</f>
        <v>0</v>
      </c>
      <c r="L125" s="130"/>
      <c r="M125" s="135"/>
      <c r="N125" s="136"/>
      <c r="O125" s="136"/>
      <c r="P125" s="137">
        <f>SUM(P126:P128)</f>
        <v>0</v>
      </c>
      <c r="Q125" s="136"/>
      <c r="R125" s="137">
        <f>SUM(R126:R128)</f>
        <v>44.525535738999999</v>
      </c>
      <c r="S125" s="136"/>
      <c r="T125" s="138">
        <f>SUM(T126:T128)</f>
        <v>0</v>
      </c>
      <c r="AR125" s="131" t="s">
        <v>74</v>
      </c>
      <c r="AT125" s="139" t="s">
        <v>66</v>
      </c>
      <c r="AU125" s="139" t="s">
        <v>74</v>
      </c>
      <c r="AY125" s="131" t="s">
        <v>152</v>
      </c>
      <c r="BK125" s="140">
        <f>SUM(BK126:BK128)</f>
        <v>0</v>
      </c>
    </row>
    <row r="126" spans="2:65" s="1" customFormat="1" ht="16.5" customHeight="1" x14ac:dyDescent="0.2">
      <c r="B126" s="143"/>
      <c r="C126" s="144" t="s">
        <v>236</v>
      </c>
      <c r="D126" s="144" t="s">
        <v>154</v>
      </c>
      <c r="E126" s="145" t="s">
        <v>523</v>
      </c>
      <c r="F126" s="146" t="s">
        <v>524</v>
      </c>
      <c r="G126" s="147" t="s">
        <v>157</v>
      </c>
      <c r="H126" s="148">
        <v>19.55</v>
      </c>
      <c r="I126" s="149"/>
      <c r="J126" s="150">
        <f>ROUND(I126*H126,2)</f>
        <v>0</v>
      </c>
      <c r="K126" s="146" t="s">
        <v>1</v>
      </c>
      <c r="L126" s="27"/>
      <c r="M126" s="151" t="s">
        <v>1</v>
      </c>
      <c r="N126" s="152" t="s">
        <v>38</v>
      </c>
      <c r="O126" s="46"/>
      <c r="P126" s="153">
        <f>O126*H126</f>
        <v>0</v>
      </c>
      <c r="Q126" s="153">
        <v>0.22797600000000001</v>
      </c>
      <c r="R126" s="153">
        <f>Q126*H126</f>
        <v>4.4569308000000003</v>
      </c>
      <c r="S126" s="153">
        <v>0</v>
      </c>
      <c r="T126" s="154">
        <f>S126*H126</f>
        <v>0</v>
      </c>
      <c r="AR126" s="13" t="s">
        <v>158</v>
      </c>
      <c r="AT126" s="13" t="s">
        <v>154</v>
      </c>
      <c r="AU126" s="13" t="s">
        <v>76</v>
      </c>
      <c r="AY126" s="13" t="s">
        <v>152</v>
      </c>
      <c r="BE126" s="155">
        <f>IF(N126="základní",J126,0)</f>
        <v>0</v>
      </c>
      <c r="BF126" s="155">
        <f>IF(N126="snížená",J126,0)</f>
        <v>0</v>
      </c>
      <c r="BG126" s="155">
        <f>IF(N126="zákl. přenesená",J126,0)</f>
        <v>0</v>
      </c>
      <c r="BH126" s="155">
        <f>IF(N126="sníž. přenesená",J126,0)</f>
        <v>0</v>
      </c>
      <c r="BI126" s="155">
        <f>IF(N126="nulová",J126,0)</f>
        <v>0</v>
      </c>
      <c r="BJ126" s="13" t="s">
        <v>74</v>
      </c>
      <c r="BK126" s="155">
        <f>ROUND(I126*H126,2)</f>
        <v>0</v>
      </c>
      <c r="BL126" s="13" t="s">
        <v>158</v>
      </c>
      <c r="BM126" s="13" t="s">
        <v>239</v>
      </c>
    </row>
    <row r="127" spans="2:65" s="1" customFormat="1" ht="16.5" customHeight="1" x14ac:dyDescent="0.2">
      <c r="B127" s="143"/>
      <c r="C127" s="144" t="s">
        <v>197</v>
      </c>
      <c r="D127" s="144" t="s">
        <v>154</v>
      </c>
      <c r="E127" s="145" t="s">
        <v>240</v>
      </c>
      <c r="F127" s="146" t="s">
        <v>241</v>
      </c>
      <c r="G127" s="147" t="s">
        <v>165</v>
      </c>
      <c r="H127" s="148">
        <v>4.3710000000000004</v>
      </c>
      <c r="I127" s="149"/>
      <c r="J127" s="150">
        <f>ROUND(I127*H127,2)</f>
        <v>0</v>
      </c>
      <c r="K127" s="146" t="s">
        <v>1</v>
      </c>
      <c r="L127" s="27"/>
      <c r="M127" s="151" t="s">
        <v>1</v>
      </c>
      <c r="N127" s="152" t="s">
        <v>38</v>
      </c>
      <c r="O127" s="46"/>
      <c r="P127" s="153">
        <f>O127*H127</f>
        <v>0</v>
      </c>
      <c r="Q127" s="153">
        <v>2.4925449999999998</v>
      </c>
      <c r="R127" s="153">
        <f>Q127*H127</f>
        <v>10.894914195</v>
      </c>
      <c r="S127" s="153">
        <v>0</v>
      </c>
      <c r="T127" s="154">
        <f>S127*H127</f>
        <v>0</v>
      </c>
      <c r="AR127" s="13" t="s">
        <v>158</v>
      </c>
      <c r="AT127" s="13" t="s">
        <v>154</v>
      </c>
      <c r="AU127" s="13" t="s">
        <v>76</v>
      </c>
      <c r="AY127" s="13" t="s">
        <v>152</v>
      </c>
      <c r="BE127" s="155">
        <f>IF(N127="základní",J127,0)</f>
        <v>0</v>
      </c>
      <c r="BF127" s="155">
        <f>IF(N127="snížená",J127,0)</f>
        <v>0</v>
      </c>
      <c r="BG127" s="155">
        <f>IF(N127="zákl. přenesená",J127,0)</f>
        <v>0</v>
      </c>
      <c r="BH127" s="155">
        <f>IF(N127="sníž. přenesená",J127,0)</f>
        <v>0</v>
      </c>
      <c r="BI127" s="155">
        <f>IF(N127="nulová",J127,0)</f>
        <v>0</v>
      </c>
      <c r="BJ127" s="13" t="s">
        <v>74</v>
      </c>
      <c r="BK127" s="155">
        <f>ROUND(I127*H127,2)</f>
        <v>0</v>
      </c>
      <c r="BL127" s="13" t="s">
        <v>158</v>
      </c>
      <c r="BM127" s="13" t="s">
        <v>242</v>
      </c>
    </row>
    <row r="128" spans="2:65" s="1" customFormat="1" ht="16.5" customHeight="1" x14ac:dyDescent="0.2">
      <c r="B128" s="143"/>
      <c r="C128" s="144" t="s">
        <v>243</v>
      </c>
      <c r="D128" s="144" t="s">
        <v>154</v>
      </c>
      <c r="E128" s="145" t="s">
        <v>244</v>
      </c>
      <c r="F128" s="146" t="s">
        <v>245</v>
      </c>
      <c r="G128" s="147" t="s">
        <v>157</v>
      </c>
      <c r="H128" s="148">
        <v>31.393999999999998</v>
      </c>
      <c r="I128" s="149"/>
      <c r="J128" s="150">
        <f>ROUND(I128*H128,2)</f>
        <v>0</v>
      </c>
      <c r="K128" s="146" t="s">
        <v>1</v>
      </c>
      <c r="L128" s="27"/>
      <c r="M128" s="151" t="s">
        <v>1</v>
      </c>
      <c r="N128" s="152" t="s">
        <v>38</v>
      </c>
      <c r="O128" s="46"/>
      <c r="P128" s="153">
        <f>O128*H128</f>
        <v>0</v>
      </c>
      <c r="Q128" s="153">
        <v>0.92927599999999999</v>
      </c>
      <c r="R128" s="153">
        <f>Q128*H128</f>
        <v>29.173690743999998</v>
      </c>
      <c r="S128" s="153">
        <v>0</v>
      </c>
      <c r="T128" s="154">
        <f>S128*H128</f>
        <v>0</v>
      </c>
      <c r="AR128" s="13" t="s">
        <v>158</v>
      </c>
      <c r="AT128" s="13" t="s">
        <v>154</v>
      </c>
      <c r="AU128" s="13" t="s">
        <v>76</v>
      </c>
      <c r="AY128" s="13" t="s">
        <v>152</v>
      </c>
      <c r="BE128" s="155">
        <f>IF(N128="základní",J128,0)</f>
        <v>0</v>
      </c>
      <c r="BF128" s="155">
        <f>IF(N128="snížená",J128,0)</f>
        <v>0</v>
      </c>
      <c r="BG128" s="155">
        <f>IF(N128="zákl. přenesená",J128,0)</f>
        <v>0</v>
      </c>
      <c r="BH128" s="155">
        <f>IF(N128="sníž. přenesená",J128,0)</f>
        <v>0</v>
      </c>
      <c r="BI128" s="155">
        <f>IF(N128="nulová",J128,0)</f>
        <v>0</v>
      </c>
      <c r="BJ128" s="13" t="s">
        <v>74</v>
      </c>
      <c r="BK128" s="155">
        <f>ROUND(I128*H128,2)</f>
        <v>0</v>
      </c>
      <c r="BL128" s="13" t="s">
        <v>158</v>
      </c>
      <c r="BM128" s="13" t="s">
        <v>246</v>
      </c>
    </row>
    <row r="129" spans="2:65" s="11" customFormat="1" ht="22.8" customHeight="1" x14ac:dyDescent="0.25">
      <c r="B129" s="130"/>
      <c r="D129" s="131" t="s">
        <v>66</v>
      </c>
      <c r="E129" s="141" t="s">
        <v>169</v>
      </c>
      <c r="F129" s="141" t="s">
        <v>247</v>
      </c>
      <c r="I129" s="133"/>
      <c r="J129" s="142">
        <f>BK129</f>
        <v>0</v>
      </c>
      <c r="L129" s="130"/>
      <c r="M129" s="135"/>
      <c r="N129" s="136"/>
      <c r="O129" s="136"/>
      <c r="P129" s="137">
        <f>P130</f>
        <v>0</v>
      </c>
      <c r="Q129" s="136"/>
      <c r="R129" s="137">
        <f>R130</f>
        <v>0</v>
      </c>
      <c r="S129" s="136"/>
      <c r="T129" s="138">
        <f>T130</f>
        <v>0</v>
      </c>
      <c r="AR129" s="131" t="s">
        <v>74</v>
      </c>
      <c r="AT129" s="139" t="s">
        <v>66</v>
      </c>
      <c r="AU129" s="139" t="s">
        <v>74</v>
      </c>
      <c r="AY129" s="131" t="s">
        <v>152</v>
      </c>
      <c r="BK129" s="140">
        <f>BK130</f>
        <v>0</v>
      </c>
    </row>
    <row r="130" spans="2:65" s="1" customFormat="1" ht="16.5" customHeight="1" x14ac:dyDescent="0.2">
      <c r="B130" s="143"/>
      <c r="C130" s="144" t="s">
        <v>202</v>
      </c>
      <c r="D130" s="144" t="s">
        <v>154</v>
      </c>
      <c r="E130" s="145" t="s">
        <v>248</v>
      </c>
      <c r="F130" s="146" t="s">
        <v>249</v>
      </c>
      <c r="G130" s="147" t="s">
        <v>250</v>
      </c>
      <c r="H130" s="148">
        <v>1</v>
      </c>
      <c r="I130" s="149"/>
      <c r="J130" s="150">
        <f>ROUND(I130*H130,2)</f>
        <v>0</v>
      </c>
      <c r="K130" s="146" t="s">
        <v>1</v>
      </c>
      <c r="L130" s="27"/>
      <c r="M130" s="151" t="s">
        <v>1</v>
      </c>
      <c r="N130" s="152" t="s">
        <v>38</v>
      </c>
      <c r="O130" s="46"/>
      <c r="P130" s="153">
        <f>O130*H130</f>
        <v>0</v>
      </c>
      <c r="Q130" s="153">
        <v>0</v>
      </c>
      <c r="R130" s="153">
        <f>Q130*H130</f>
        <v>0</v>
      </c>
      <c r="S130" s="153">
        <v>0</v>
      </c>
      <c r="T130" s="154">
        <f>S130*H130</f>
        <v>0</v>
      </c>
      <c r="AR130" s="13" t="s">
        <v>158</v>
      </c>
      <c r="AT130" s="13" t="s">
        <v>154</v>
      </c>
      <c r="AU130" s="13" t="s">
        <v>76</v>
      </c>
      <c r="AY130" s="13" t="s">
        <v>152</v>
      </c>
      <c r="BE130" s="155">
        <f>IF(N130="základní",J130,0)</f>
        <v>0</v>
      </c>
      <c r="BF130" s="155">
        <f>IF(N130="snížená",J130,0)</f>
        <v>0</v>
      </c>
      <c r="BG130" s="155">
        <f>IF(N130="zákl. přenesená",J130,0)</f>
        <v>0</v>
      </c>
      <c r="BH130" s="155">
        <f>IF(N130="sníž. přenesená",J130,0)</f>
        <v>0</v>
      </c>
      <c r="BI130" s="155">
        <f>IF(N130="nulová",J130,0)</f>
        <v>0</v>
      </c>
      <c r="BJ130" s="13" t="s">
        <v>74</v>
      </c>
      <c r="BK130" s="155">
        <f>ROUND(I130*H130,2)</f>
        <v>0</v>
      </c>
      <c r="BL130" s="13" t="s">
        <v>158</v>
      </c>
      <c r="BM130" s="13" t="s">
        <v>251</v>
      </c>
    </row>
    <row r="131" spans="2:65" s="11" customFormat="1" ht="22.8" customHeight="1" x14ac:dyDescent="0.25">
      <c r="B131" s="130"/>
      <c r="D131" s="131" t="s">
        <v>66</v>
      </c>
      <c r="E131" s="141" t="s">
        <v>184</v>
      </c>
      <c r="F131" s="141" t="s">
        <v>252</v>
      </c>
      <c r="I131" s="133"/>
      <c r="J131" s="142">
        <f>BK131</f>
        <v>0</v>
      </c>
      <c r="L131" s="130"/>
      <c r="M131" s="135"/>
      <c r="N131" s="136"/>
      <c r="O131" s="136"/>
      <c r="P131" s="137">
        <f>SUM(P132:P136)</f>
        <v>0</v>
      </c>
      <c r="Q131" s="136"/>
      <c r="R131" s="137">
        <f>SUM(R132:R136)</f>
        <v>16.545749199999999</v>
      </c>
      <c r="S131" s="136"/>
      <c r="T131" s="138">
        <f>SUM(T132:T136)</f>
        <v>34.098999999999997</v>
      </c>
      <c r="AR131" s="131" t="s">
        <v>74</v>
      </c>
      <c r="AT131" s="139" t="s">
        <v>66</v>
      </c>
      <c r="AU131" s="139" t="s">
        <v>74</v>
      </c>
      <c r="AY131" s="131" t="s">
        <v>152</v>
      </c>
      <c r="BK131" s="140">
        <f>SUM(BK132:BK136)</f>
        <v>0</v>
      </c>
    </row>
    <row r="132" spans="2:65" s="1" customFormat="1" ht="16.5" customHeight="1" x14ac:dyDescent="0.2">
      <c r="B132" s="143"/>
      <c r="C132" s="144" t="s">
        <v>253</v>
      </c>
      <c r="D132" s="144" t="s">
        <v>154</v>
      </c>
      <c r="E132" s="145" t="s">
        <v>254</v>
      </c>
      <c r="F132" s="146" t="s">
        <v>255</v>
      </c>
      <c r="G132" s="147" t="s">
        <v>256</v>
      </c>
      <c r="H132" s="148">
        <v>11.5</v>
      </c>
      <c r="I132" s="149"/>
      <c r="J132" s="150">
        <f>ROUND(I132*H132,2)</f>
        <v>0</v>
      </c>
      <c r="K132" s="146" t="s">
        <v>1</v>
      </c>
      <c r="L132" s="27"/>
      <c r="M132" s="151" t="s">
        <v>1</v>
      </c>
      <c r="N132" s="152" t="s">
        <v>38</v>
      </c>
      <c r="O132" s="46"/>
      <c r="P132" s="153">
        <f>O132*H132</f>
        <v>0</v>
      </c>
      <c r="Q132" s="153">
        <v>1.4387608000000001</v>
      </c>
      <c r="R132" s="153">
        <f>Q132*H132</f>
        <v>16.545749199999999</v>
      </c>
      <c r="S132" s="153">
        <v>0</v>
      </c>
      <c r="T132" s="154">
        <f>S132*H132</f>
        <v>0</v>
      </c>
      <c r="AR132" s="13" t="s">
        <v>158</v>
      </c>
      <c r="AT132" s="13" t="s">
        <v>154</v>
      </c>
      <c r="AU132" s="13" t="s">
        <v>76</v>
      </c>
      <c r="AY132" s="13" t="s">
        <v>152</v>
      </c>
      <c r="BE132" s="155">
        <f>IF(N132="základní",J132,0)</f>
        <v>0</v>
      </c>
      <c r="BF132" s="155">
        <f>IF(N132="snížená",J132,0)</f>
        <v>0</v>
      </c>
      <c r="BG132" s="155">
        <f>IF(N132="zákl. přenesená",J132,0)</f>
        <v>0</v>
      </c>
      <c r="BH132" s="155">
        <f>IF(N132="sníž. přenesená",J132,0)</f>
        <v>0</v>
      </c>
      <c r="BI132" s="155">
        <f>IF(N132="nulová",J132,0)</f>
        <v>0</v>
      </c>
      <c r="BJ132" s="13" t="s">
        <v>74</v>
      </c>
      <c r="BK132" s="155">
        <f>ROUND(I132*H132,2)</f>
        <v>0</v>
      </c>
      <c r="BL132" s="13" t="s">
        <v>158</v>
      </c>
      <c r="BM132" s="13" t="s">
        <v>257</v>
      </c>
    </row>
    <row r="133" spans="2:65" s="1" customFormat="1" ht="16.5" customHeight="1" x14ac:dyDescent="0.2">
      <c r="B133" s="143"/>
      <c r="C133" s="156" t="s">
        <v>205</v>
      </c>
      <c r="D133" s="156" t="s">
        <v>213</v>
      </c>
      <c r="E133" s="157" t="s">
        <v>258</v>
      </c>
      <c r="F133" s="158" t="s">
        <v>259</v>
      </c>
      <c r="G133" s="159" t="s">
        <v>250</v>
      </c>
      <c r="H133" s="160">
        <v>9</v>
      </c>
      <c r="I133" s="161"/>
      <c r="J133" s="162">
        <f>ROUND(I133*H133,2)</f>
        <v>0</v>
      </c>
      <c r="K133" s="158" t="s">
        <v>1</v>
      </c>
      <c r="L133" s="163"/>
      <c r="M133" s="164" t="s">
        <v>1</v>
      </c>
      <c r="N133" s="165" t="s">
        <v>38</v>
      </c>
      <c r="O133" s="46"/>
      <c r="P133" s="153">
        <f>O133*H133</f>
        <v>0</v>
      </c>
      <c r="Q133" s="153">
        <v>0</v>
      </c>
      <c r="R133" s="153">
        <f>Q133*H133</f>
        <v>0</v>
      </c>
      <c r="S133" s="153">
        <v>0</v>
      </c>
      <c r="T133" s="154">
        <f>S133*H133</f>
        <v>0</v>
      </c>
      <c r="AR133" s="13" t="s">
        <v>169</v>
      </c>
      <c r="AT133" s="13" t="s">
        <v>213</v>
      </c>
      <c r="AU133" s="13" t="s">
        <v>76</v>
      </c>
      <c r="AY133" s="13" t="s">
        <v>152</v>
      </c>
      <c r="BE133" s="155">
        <f>IF(N133="základní",J133,0)</f>
        <v>0</v>
      </c>
      <c r="BF133" s="155">
        <f>IF(N133="snížená",J133,0)</f>
        <v>0</v>
      </c>
      <c r="BG133" s="155">
        <f>IF(N133="zákl. přenesená",J133,0)</f>
        <v>0</v>
      </c>
      <c r="BH133" s="155">
        <f>IF(N133="sníž. přenesená",J133,0)</f>
        <v>0</v>
      </c>
      <c r="BI133" s="155">
        <f>IF(N133="nulová",J133,0)</f>
        <v>0</v>
      </c>
      <c r="BJ133" s="13" t="s">
        <v>74</v>
      </c>
      <c r="BK133" s="155">
        <f>ROUND(I133*H133,2)</f>
        <v>0</v>
      </c>
      <c r="BL133" s="13" t="s">
        <v>158</v>
      </c>
      <c r="BM133" s="13" t="s">
        <v>260</v>
      </c>
    </row>
    <row r="134" spans="2:65" s="1" customFormat="1" ht="16.5" customHeight="1" x14ac:dyDescent="0.2">
      <c r="B134" s="143"/>
      <c r="C134" s="156" t="s">
        <v>261</v>
      </c>
      <c r="D134" s="156" t="s">
        <v>213</v>
      </c>
      <c r="E134" s="157" t="s">
        <v>262</v>
      </c>
      <c r="F134" s="158" t="s">
        <v>263</v>
      </c>
      <c r="G134" s="159" t="s">
        <v>250</v>
      </c>
      <c r="H134" s="160">
        <v>2</v>
      </c>
      <c r="I134" s="161"/>
      <c r="J134" s="162">
        <f>ROUND(I134*H134,2)</f>
        <v>0</v>
      </c>
      <c r="K134" s="158" t="s">
        <v>1</v>
      </c>
      <c r="L134" s="163"/>
      <c r="M134" s="164" t="s">
        <v>1</v>
      </c>
      <c r="N134" s="165" t="s">
        <v>38</v>
      </c>
      <c r="O134" s="46"/>
      <c r="P134" s="153">
        <f>O134*H134</f>
        <v>0</v>
      </c>
      <c r="Q134" s="153">
        <v>0</v>
      </c>
      <c r="R134" s="153">
        <f>Q134*H134</f>
        <v>0</v>
      </c>
      <c r="S134" s="153">
        <v>0</v>
      </c>
      <c r="T134" s="154">
        <f>S134*H134</f>
        <v>0</v>
      </c>
      <c r="AR134" s="13" t="s">
        <v>169</v>
      </c>
      <c r="AT134" s="13" t="s">
        <v>213</v>
      </c>
      <c r="AU134" s="13" t="s">
        <v>76</v>
      </c>
      <c r="AY134" s="13" t="s">
        <v>152</v>
      </c>
      <c r="BE134" s="155">
        <f>IF(N134="základní",J134,0)</f>
        <v>0</v>
      </c>
      <c r="BF134" s="155">
        <f>IF(N134="snížená",J134,0)</f>
        <v>0</v>
      </c>
      <c r="BG134" s="155">
        <f>IF(N134="zákl. přenesená",J134,0)</f>
        <v>0</v>
      </c>
      <c r="BH134" s="155">
        <f>IF(N134="sníž. přenesená",J134,0)</f>
        <v>0</v>
      </c>
      <c r="BI134" s="155">
        <f>IF(N134="nulová",J134,0)</f>
        <v>0</v>
      </c>
      <c r="BJ134" s="13" t="s">
        <v>74</v>
      </c>
      <c r="BK134" s="155">
        <f>ROUND(I134*H134,2)</f>
        <v>0</v>
      </c>
      <c r="BL134" s="13" t="s">
        <v>158</v>
      </c>
      <c r="BM134" s="13" t="s">
        <v>264</v>
      </c>
    </row>
    <row r="135" spans="2:65" s="1" customFormat="1" ht="16.5" customHeight="1" x14ac:dyDescent="0.2">
      <c r="B135" s="143"/>
      <c r="C135" s="144" t="s">
        <v>208</v>
      </c>
      <c r="D135" s="144" t="s">
        <v>154</v>
      </c>
      <c r="E135" s="145" t="s">
        <v>265</v>
      </c>
      <c r="F135" s="146" t="s">
        <v>266</v>
      </c>
      <c r="G135" s="147" t="s">
        <v>165</v>
      </c>
      <c r="H135" s="148">
        <v>17</v>
      </c>
      <c r="I135" s="149"/>
      <c r="J135" s="150">
        <f>ROUND(I135*H135,2)</f>
        <v>0</v>
      </c>
      <c r="K135" s="146" t="s">
        <v>1</v>
      </c>
      <c r="L135" s="27"/>
      <c r="M135" s="151" t="s">
        <v>1</v>
      </c>
      <c r="N135" s="152" t="s">
        <v>38</v>
      </c>
      <c r="O135" s="46"/>
      <c r="P135" s="153">
        <f>O135*H135</f>
        <v>0</v>
      </c>
      <c r="Q135" s="153">
        <v>0</v>
      </c>
      <c r="R135" s="153">
        <f>Q135*H135</f>
        <v>0</v>
      </c>
      <c r="S135" s="153">
        <v>2</v>
      </c>
      <c r="T135" s="154">
        <f>S135*H135</f>
        <v>34</v>
      </c>
      <c r="AR135" s="13" t="s">
        <v>158</v>
      </c>
      <c r="AT135" s="13" t="s">
        <v>154</v>
      </c>
      <c r="AU135" s="13" t="s">
        <v>76</v>
      </c>
      <c r="AY135" s="13" t="s">
        <v>152</v>
      </c>
      <c r="BE135" s="155">
        <f>IF(N135="základní",J135,0)</f>
        <v>0</v>
      </c>
      <c r="BF135" s="155">
        <f>IF(N135="snížená",J135,0)</f>
        <v>0</v>
      </c>
      <c r="BG135" s="155">
        <f>IF(N135="zákl. přenesená",J135,0)</f>
        <v>0</v>
      </c>
      <c r="BH135" s="155">
        <f>IF(N135="sníž. přenesená",J135,0)</f>
        <v>0</v>
      </c>
      <c r="BI135" s="155">
        <f>IF(N135="nulová",J135,0)</f>
        <v>0</v>
      </c>
      <c r="BJ135" s="13" t="s">
        <v>74</v>
      </c>
      <c r="BK135" s="155">
        <f>ROUND(I135*H135,2)</f>
        <v>0</v>
      </c>
      <c r="BL135" s="13" t="s">
        <v>158</v>
      </c>
      <c r="BM135" s="13" t="s">
        <v>267</v>
      </c>
    </row>
    <row r="136" spans="2:65" s="1" customFormat="1" ht="16.5" customHeight="1" x14ac:dyDescent="0.2">
      <c r="B136" s="143"/>
      <c r="C136" s="144" t="s">
        <v>268</v>
      </c>
      <c r="D136" s="144" t="s">
        <v>154</v>
      </c>
      <c r="E136" s="145" t="s">
        <v>272</v>
      </c>
      <c r="F136" s="146" t="s">
        <v>273</v>
      </c>
      <c r="G136" s="147" t="s">
        <v>256</v>
      </c>
      <c r="H136" s="148">
        <v>1</v>
      </c>
      <c r="I136" s="149"/>
      <c r="J136" s="150">
        <f>ROUND(I136*H136,2)</f>
        <v>0</v>
      </c>
      <c r="K136" s="146" t="s">
        <v>1</v>
      </c>
      <c r="L136" s="27"/>
      <c r="M136" s="151" t="s">
        <v>1</v>
      </c>
      <c r="N136" s="152" t="s">
        <v>38</v>
      </c>
      <c r="O136" s="46"/>
      <c r="P136" s="153">
        <f>O136*H136</f>
        <v>0</v>
      </c>
      <c r="Q136" s="153">
        <v>0</v>
      </c>
      <c r="R136" s="153">
        <f>Q136*H136</f>
        <v>0</v>
      </c>
      <c r="S136" s="153">
        <v>9.9000000000000005E-2</v>
      </c>
      <c r="T136" s="154">
        <f>S136*H136</f>
        <v>9.9000000000000005E-2</v>
      </c>
      <c r="AR136" s="13" t="s">
        <v>158</v>
      </c>
      <c r="AT136" s="13" t="s">
        <v>154</v>
      </c>
      <c r="AU136" s="13" t="s">
        <v>76</v>
      </c>
      <c r="AY136" s="13" t="s">
        <v>152</v>
      </c>
      <c r="BE136" s="155">
        <f>IF(N136="základní",J136,0)</f>
        <v>0</v>
      </c>
      <c r="BF136" s="155">
        <f>IF(N136="snížená",J136,0)</f>
        <v>0</v>
      </c>
      <c r="BG136" s="155">
        <f>IF(N136="zákl. přenesená",J136,0)</f>
        <v>0</v>
      </c>
      <c r="BH136" s="155">
        <f>IF(N136="sníž. přenesená",J136,0)</f>
        <v>0</v>
      </c>
      <c r="BI136" s="155">
        <f>IF(N136="nulová",J136,0)</f>
        <v>0</v>
      </c>
      <c r="BJ136" s="13" t="s">
        <v>74</v>
      </c>
      <c r="BK136" s="155">
        <f>ROUND(I136*H136,2)</f>
        <v>0</v>
      </c>
      <c r="BL136" s="13" t="s">
        <v>158</v>
      </c>
      <c r="BM136" s="13" t="s">
        <v>271</v>
      </c>
    </row>
    <row r="137" spans="2:65" s="11" customFormat="1" ht="22.8" customHeight="1" x14ac:dyDescent="0.25">
      <c r="B137" s="130"/>
      <c r="D137" s="131" t="s">
        <v>66</v>
      </c>
      <c r="E137" s="141" t="s">
        <v>275</v>
      </c>
      <c r="F137" s="141" t="s">
        <v>276</v>
      </c>
      <c r="I137" s="133"/>
      <c r="J137" s="142">
        <f>BK137</f>
        <v>0</v>
      </c>
      <c r="L137" s="130"/>
      <c r="M137" s="135"/>
      <c r="N137" s="136"/>
      <c r="O137" s="136"/>
      <c r="P137" s="137">
        <f>SUM(P138:P142)</f>
        <v>0</v>
      </c>
      <c r="Q137" s="136"/>
      <c r="R137" s="137">
        <f>SUM(R138:R142)</f>
        <v>0</v>
      </c>
      <c r="S137" s="136"/>
      <c r="T137" s="138">
        <f>SUM(T138:T142)</f>
        <v>0</v>
      </c>
      <c r="AR137" s="131" t="s">
        <v>74</v>
      </c>
      <c r="AT137" s="139" t="s">
        <v>66</v>
      </c>
      <c r="AU137" s="139" t="s">
        <v>74</v>
      </c>
      <c r="AY137" s="131" t="s">
        <v>152</v>
      </c>
      <c r="BK137" s="140">
        <f>SUM(BK138:BK142)</f>
        <v>0</v>
      </c>
    </row>
    <row r="138" spans="2:65" s="1" customFormat="1" ht="16.5" customHeight="1" x14ac:dyDescent="0.2">
      <c r="B138" s="143"/>
      <c r="C138" s="144" t="s">
        <v>211</v>
      </c>
      <c r="D138" s="144" t="s">
        <v>154</v>
      </c>
      <c r="E138" s="145" t="s">
        <v>278</v>
      </c>
      <c r="F138" s="146" t="s">
        <v>279</v>
      </c>
      <c r="G138" s="147" t="s">
        <v>201</v>
      </c>
      <c r="H138" s="148">
        <v>41.131</v>
      </c>
      <c r="I138" s="149"/>
      <c r="J138" s="150">
        <f>ROUND(I138*H138,2)</f>
        <v>0</v>
      </c>
      <c r="K138" s="146" t="s">
        <v>1</v>
      </c>
      <c r="L138" s="27"/>
      <c r="M138" s="151" t="s">
        <v>1</v>
      </c>
      <c r="N138" s="152" t="s">
        <v>38</v>
      </c>
      <c r="O138" s="46"/>
      <c r="P138" s="153">
        <f>O138*H138</f>
        <v>0</v>
      </c>
      <c r="Q138" s="153">
        <v>0</v>
      </c>
      <c r="R138" s="153">
        <f>Q138*H138</f>
        <v>0</v>
      </c>
      <c r="S138" s="153">
        <v>0</v>
      </c>
      <c r="T138" s="154">
        <f>S138*H138</f>
        <v>0</v>
      </c>
      <c r="AR138" s="13" t="s">
        <v>158</v>
      </c>
      <c r="AT138" s="13" t="s">
        <v>154</v>
      </c>
      <c r="AU138" s="13" t="s">
        <v>76</v>
      </c>
      <c r="AY138" s="13" t="s">
        <v>152</v>
      </c>
      <c r="BE138" s="155">
        <f>IF(N138="základní",J138,0)</f>
        <v>0</v>
      </c>
      <c r="BF138" s="155">
        <f>IF(N138="snížená",J138,0)</f>
        <v>0</v>
      </c>
      <c r="BG138" s="155">
        <f>IF(N138="zákl. přenesená",J138,0)</f>
        <v>0</v>
      </c>
      <c r="BH138" s="155">
        <f>IF(N138="sníž. přenesená",J138,0)</f>
        <v>0</v>
      </c>
      <c r="BI138" s="155">
        <f>IF(N138="nulová",J138,0)</f>
        <v>0</v>
      </c>
      <c r="BJ138" s="13" t="s">
        <v>74</v>
      </c>
      <c r="BK138" s="155">
        <f>ROUND(I138*H138,2)</f>
        <v>0</v>
      </c>
      <c r="BL138" s="13" t="s">
        <v>158</v>
      </c>
      <c r="BM138" s="13" t="s">
        <v>274</v>
      </c>
    </row>
    <row r="139" spans="2:65" s="1" customFormat="1" ht="16.5" customHeight="1" x14ac:dyDescent="0.2">
      <c r="B139" s="143"/>
      <c r="C139" s="144" t="s">
        <v>277</v>
      </c>
      <c r="D139" s="144" t="s">
        <v>154</v>
      </c>
      <c r="E139" s="145" t="s">
        <v>281</v>
      </c>
      <c r="F139" s="146" t="s">
        <v>282</v>
      </c>
      <c r="G139" s="147" t="s">
        <v>201</v>
      </c>
      <c r="H139" s="148">
        <v>781.48900000000003</v>
      </c>
      <c r="I139" s="149"/>
      <c r="J139" s="150">
        <f>ROUND(I139*H139,2)</f>
        <v>0</v>
      </c>
      <c r="K139" s="146" t="s">
        <v>1</v>
      </c>
      <c r="L139" s="27"/>
      <c r="M139" s="151" t="s">
        <v>1</v>
      </c>
      <c r="N139" s="152" t="s">
        <v>38</v>
      </c>
      <c r="O139" s="46"/>
      <c r="P139" s="153">
        <f>O139*H139</f>
        <v>0</v>
      </c>
      <c r="Q139" s="153">
        <v>0</v>
      </c>
      <c r="R139" s="153">
        <f>Q139*H139</f>
        <v>0</v>
      </c>
      <c r="S139" s="153">
        <v>0</v>
      </c>
      <c r="T139" s="154">
        <f>S139*H139</f>
        <v>0</v>
      </c>
      <c r="AR139" s="13" t="s">
        <v>158</v>
      </c>
      <c r="AT139" s="13" t="s">
        <v>154</v>
      </c>
      <c r="AU139" s="13" t="s">
        <v>76</v>
      </c>
      <c r="AY139" s="13" t="s">
        <v>152</v>
      </c>
      <c r="BE139" s="155">
        <f>IF(N139="základní",J139,0)</f>
        <v>0</v>
      </c>
      <c r="BF139" s="155">
        <f>IF(N139="snížená",J139,0)</f>
        <v>0</v>
      </c>
      <c r="BG139" s="155">
        <f>IF(N139="zákl. přenesená",J139,0)</f>
        <v>0</v>
      </c>
      <c r="BH139" s="155">
        <f>IF(N139="sníž. přenesená",J139,0)</f>
        <v>0</v>
      </c>
      <c r="BI139" s="155">
        <f>IF(N139="nulová",J139,0)</f>
        <v>0</v>
      </c>
      <c r="BJ139" s="13" t="s">
        <v>74</v>
      </c>
      <c r="BK139" s="155">
        <f>ROUND(I139*H139,2)</f>
        <v>0</v>
      </c>
      <c r="BL139" s="13" t="s">
        <v>158</v>
      </c>
      <c r="BM139" s="13" t="s">
        <v>280</v>
      </c>
    </row>
    <row r="140" spans="2:65" s="1" customFormat="1" ht="16.5" customHeight="1" x14ac:dyDescent="0.2">
      <c r="B140" s="143"/>
      <c r="C140" s="144" t="s">
        <v>217</v>
      </c>
      <c r="D140" s="144" t="s">
        <v>154</v>
      </c>
      <c r="E140" s="145" t="s">
        <v>285</v>
      </c>
      <c r="F140" s="146" t="s">
        <v>286</v>
      </c>
      <c r="G140" s="147" t="s">
        <v>201</v>
      </c>
      <c r="H140" s="148">
        <v>41.131</v>
      </c>
      <c r="I140" s="149"/>
      <c r="J140" s="150">
        <f>ROUND(I140*H140,2)</f>
        <v>0</v>
      </c>
      <c r="K140" s="146" t="s">
        <v>1</v>
      </c>
      <c r="L140" s="27"/>
      <c r="M140" s="151" t="s">
        <v>1</v>
      </c>
      <c r="N140" s="152" t="s">
        <v>38</v>
      </c>
      <c r="O140" s="46"/>
      <c r="P140" s="153">
        <f>O140*H140</f>
        <v>0</v>
      </c>
      <c r="Q140" s="153">
        <v>0</v>
      </c>
      <c r="R140" s="153">
        <f>Q140*H140</f>
        <v>0</v>
      </c>
      <c r="S140" s="153">
        <v>0</v>
      </c>
      <c r="T140" s="154">
        <f>S140*H140</f>
        <v>0</v>
      </c>
      <c r="AR140" s="13" t="s">
        <v>158</v>
      </c>
      <c r="AT140" s="13" t="s">
        <v>154</v>
      </c>
      <c r="AU140" s="13" t="s">
        <v>76</v>
      </c>
      <c r="AY140" s="13" t="s">
        <v>152</v>
      </c>
      <c r="BE140" s="155">
        <f>IF(N140="základní",J140,0)</f>
        <v>0</v>
      </c>
      <c r="BF140" s="155">
        <f>IF(N140="snížená",J140,0)</f>
        <v>0</v>
      </c>
      <c r="BG140" s="155">
        <f>IF(N140="zákl. přenesená",J140,0)</f>
        <v>0</v>
      </c>
      <c r="BH140" s="155">
        <f>IF(N140="sníž. přenesená",J140,0)</f>
        <v>0</v>
      </c>
      <c r="BI140" s="155">
        <f>IF(N140="nulová",J140,0)</f>
        <v>0</v>
      </c>
      <c r="BJ140" s="13" t="s">
        <v>74</v>
      </c>
      <c r="BK140" s="155">
        <f>ROUND(I140*H140,2)</f>
        <v>0</v>
      </c>
      <c r="BL140" s="13" t="s">
        <v>158</v>
      </c>
      <c r="BM140" s="13" t="s">
        <v>283</v>
      </c>
    </row>
    <row r="141" spans="2:65" s="1" customFormat="1" ht="16.5" customHeight="1" x14ac:dyDescent="0.2">
      <c r="B141" s="143"/>
      <c r="C141" s="144" t="s">
        <v>284</v>
      </c>
      <c r="D141" s="144" t="s">
        <v>154</v>
      </c>
      <c r="E141" s="145" t="s">
        <v>288</v>
      </c>
      <c r="F141" s="146" t="s">
        <v>289</v>
      </c>
      <c r="G141" s="147" t="s">
        <v>201</v>
      </c>
      <c r="H141" s="148">
        <v>34.098999999999997</v>
      </c>
      <c r="I141" s="149"/>
      <c r="J141" s="150">
        <f>ROUND(I141*H141,2)</f>
        <v>0</v>
      </c>
      <c r="K141" s="146" t="s">
        <v>1</v>
      </c>
      <c r="L141" s="27"/>
      <c r="M141" s="151" t="s">
        <v>1</v>
      </c>
      <c r="N141" s="152" t="s">
        <v>38</v>
      </c>
      <c r="O141" s="46"/>
      <c r="P141" s="153">
        <f>O141*H141</f>
        <v>0</v>
      </c>
      <c r="Q141" s="153">
        <v>0</v>
      </c>
      <c r="R141" s="153">
        <f>Q141*H141</f>
        <v>0</v>
      </c>
      <c r="S141" s="153">
        <v>0</v>
      </c>
      <c r="T141" s="154">
        <f>S141*H141</f>
        <v>0</v>
      </c>
      <c r="AR141" s="13" t="s">
        <v>158</v>
      </c>
      <c r="AT141" s="13" t="s">
        <v>154</v>
      </c>
      <c r="AU141" s="13" t="s">
        <v>76</v>
      </c>
      <c r="AY141" s="13" t="s">
        <v>152</v>
      </c>
      <c r="BE141" s="155">
        <f>IF(N141="základní",J141,0)</f>
        <v>0</v>
      </c>
      <c r="BF141" s="155">
        <f>IF(N141="snížená",J141,0)</f>
        <v>0</v>
      </c>
      <c r="BG141" s="155">
        <f>IF(N141="zákl. přenesená",J141,0)</f>
        <v>0</v>
      </c>
      <c r="BH141" s="155">
        <f>IF(N141="sníž. přenesená",J141,0)</f>
        <v>0</v>
      </c>
      <c r="BI141" s="155">
        <f>IF(N141="nulová",J141,0)</f>
        <v>0</v>
      </c>
      <c r="BJ141" s="13" t="s">
        <v>74</v>
      </c>
      <c r="BK141" s="155">
        <f>ROUND(I141*H141,2)</f>
        <v>0</v>
      </c>
      <c r="BL141" s="13" t="s">
        <v>158</v>
      </c>
      <c r="BM141" s="13" t="s">
        <v>287</v>
      </c>
    </row>
    <row r="142" spans="2:65" s="1" customFormat="1" ht="16.5" customHeight="1" x14ac:dyDescent="0.2">
      <c r="B142" s="143"/>
      <c r="C142" s="144" t="s">
        <v>221</v>
      </c>
      <c r="D142" s="144" t="s">
        <v>154</v>
      </c>
      <c r="E142" s="145" t="s">
        <v>292</v>
      </c>
      <c r="F142" s="146" t="s">
        <v>293</v>
      </c>
      <c r="G142" s="147" t="s">
        <v>201</v>
      </c>
      <c r="H142" s="148">
        <v>7.032</v>
      </c>
      <c r="I142" s="149"/>
      <c r="J142" s="150">
        <f>ROUND(I142*H142,2)</f>
        <v>0</v>
      </c>
      <c r="K142" s="146" t="s">
        <v>1</v>
      </c>
      <c r="L142" s="27"/>
      <c r="M142" s="151" t="s">
        <v>1</v>
      </c>
      <c r="N142" s="152" t="s">
        <v>38</v>
      </c>
      <c r="O142" s="46"/>
      <c r="P142" s="153">
        <f>O142*H142</f>
        <v>0</v>
      </c>
      <c r="Q142" s="153">
        <v>0</v>
      </c>
      <c r="R142" s="153">
        <f>Q142*H142</f>
        <v>0</v>
      </c>
      <c r="S142" s="153">
        <v>0</v>
      </c>
      <c r="T142" s="154">
        <f>S142*H142</f>
        <v>0</v>
      </c>
      <c r="AR142" s="13" t="s">
        <v>158</v>
      </c>
      <c r="AT142" s="13" t="s">
        <v>154</v>
      </c>
      <c r="AU142" s="13" t="s">
        <v>76</v>
      </c>
      <c r="AY142" s="13" t="s">
        <v>152</v>
      </c>
      <c r="BE142" s="155">
        <f>IF(N142="základní",J142,0)</f>
        <v>0</v>
      </c>
      <c r="BF142" s="155">
        <f>IF(N142="snížená",J142,0)</f>
        <v>0</v>
      </c>
      <c r="BG142" s="155">
        <f>IF(N142="zákl. přenesená",J142,0)</f>
        <v>0</v>
      </c>
      <c r="BH142" s="155">
        <f>IF(N142="sníž. přenesená",J142,0)</f>
        <v>0</v>
      </c>
      <c r="BI142" s="155">
        <f>IF(N142="nulová",J142,0)</f>
        <v>0</v>
      </c>
      <c r="BJ142" s="13" t="s">
        <v>74</v>
      </c>
      <c r="BK142" s="155">
        <f>ROUND(I142*H142,2)</f>
        <v>0</v>
      </c>
      <c r="BL142" s="13" t="s">
        <v>158</v>
      </c>
      <c r="BM142" s="13" t="s">
        <v>290</v>
      </c>
    </row>
    <row r="143" spans="2:65" s="11" customFormat="1" ht="22.8" customHeight="1" x14ac:dyDescent="0.25">
      <c r="B143" s="130"/>
      <c r="D143" s="131" t="s">
        <v>66</v>
      </c>
      <c r="E143" s="141" t="s">
        <v>295</v>
      </c>
      <c r="F143" s="141" t="s">
        <v>296</v>
      </c>
      <c r="I143" s="133"/>
      <c r="J143" s="142">
        <f>BK143</f>
        <v>0</v>
      </c>
      <c r="L143" s="130"/>
      <c r="M143" s="135"/>
      <c r="N143" s="136"/>
      <c r="O143" s="136"/>
      <c r="P143" s="137">
        <f>P144</f>
        <v>0</v>
      </c>
      <c r="Q143" s="136"/>
      <c r="R143" s="137">
        <f>R144</f>
        <v>0</v>
      </c>
      <c r="S143" s="136"/>
      <c r="T143" s="138">
        <f>T144</f>
        <v>0</v>
      </c>
      <c r="AR143" s="131" t="s">
        <v>74</v>
      </c>
      <c r="AT143" s="139" t="s">
        <v>66</v>
      </c>
      <c r="AU143" s="139" t="s">
        <v>74</v>
      </c>
      <c r="AY143" s="131" t="s">
        <v>152</v>
      </c>
      <c r="BK143" s="140">
        <f>BK144</f>
        <v>0</v>
      </c>
    </row>
    <row r="144" spans="2:65" s="1" customFormat="1" ht="16.5" customHeight="1" x14ac:dyDescent="0.2">
      <c r="B144" s="143"/>
      <c r="C144" s="144" t="s">
        <v>291</v>
      </c>
      <c r="D144" s="144" t="s">
        <v>154</v>
      </c>
      <c r="E144" s="145" t="s">
        <v>297</v>
      </c>
      <c r="F144" s="146" t="s">
        <v>298</v>
      </c>
      <c r="G144" s="147" t="s">
        <v>201</v>
      </c>
      <c r="H144" s="148">
        <v>61.744999999999997</v>
      </c>
      <c r="I144" s="149"/>
      <c r="J144" s="150">
        <f>ROUND(I144*H144,2)</f>
        <v>0</v>
      </c>
      <c r="K144" s="146" t="s">
        <v>1</v>
      </c>
      <c r="L144" s="27"/>
      <c r="M144" s="151" t="s">
        <v>1</v>
      </c>
      <c r="N144" s="152" t="s">
        <v>38</v>
      </c>
      <c r="O144" s="46"/>
      <c r="P144" s="153">
        <f>O144*H144</f>
        <v>0</v>
      </c>
      <c r="Q144" s="153">
        <v>0</v>
      </c>
      <c r="R144" s="153">
        <f>Q144*H144</f>
        <v>0</v>
      </c>
      <c r="S144" s="153">
        <v>0</v>
      </c>
      <c r="T144" s="154">
        <f>S144*H144</f>
        <v>0</v>
      </c>
      <c r="AR144" s="13" t="s">
        <v>158</v>
      </c>
      <c r="AT144" s="13" t="s">
        <v>154</v>
      </c>
      <c r="AU144" s="13" t="s">
        <v>76</v>
      </c>
      <c r="AY144" s="13" t="s">
        <v>152</v>
      </c>
      <c r="BE144" s="155">
        <f>IF(N144="základní",J144,0)</f>
        <v>0</v>
      </c>
      <c r="BF144" s="155">
        <f>IF(N144="snížená",J144,0)</f>
        <v>0</v>
      </c>
      <c r="BG144" s="155">
        <f>IF(N144="zákl. přenesená",J144,0)</f>
        <v>0</v>
      </c>
      <c r="BH144" s="155">
        <f>IF(N144="sníž. přenesená",J144,0)</f>
        <v>0</v>
      </c>
      <c r="BI144" s="155">
        <f>IF(N144="nulová",J144,0)</f>
        <v>0</v>
      </c>
      <c r="BJ144" s="13" t="s">
        <v>74</v>
      </c>
      <c r="BK144" s="155">
        <f>ROUND(I144*H144,2)</f>
        <v>0</v>
      </c>
      <c r="BL144" s="13" t="s">
        <v>158</v>
      </c>
      <c r="BM144" s="13" t="s">
        <v>294</v>
      </c>
    </row>
    <row r="145" spans="2:65" s="11" customFormat="1" ht="25.95" customHeight="1" x14ac:dyDescent="0.25">
      <c r="B145" s="130"/>
      <c r="D145" s="131" t="s">
        <v>66</v>
      </c>
      <c r="E145" s="132" t="s">
        <v>300</v>
      </c>
      <c r="F145" s="132" t="s">
        <v>301</v>
      </c>
      <c r="I145" s="133"/>
      <c r="J145" s="134">
        <f>BK145</f>
        <v>0</v>
      </c>
      <c r="L145" s="130"/>
      <c r="M145" s="135"/>
      <c r="N145" s="136"/>
      <c r="O145" s="136"/>
      <c r="P145" s="137">
        <f>P146</f>
        <v>0</v>
      </c>
      <c r="Q145" s="136"/>
      <c r="R145" s="137">
        <f>R146</f>
        <v>0.60220800000000008</v>
      </c>
      <c r="S145" s="136"/>
      <c r="T145" s="138">
        <f>T146</f>
        <v>0</v>
      </c>
      <c r="AR145" s="131" t="s">
        <v>76</v>
      </c>
      <c r="AT145" s="139" t="s">
        <v>66</v>
      </c>
      <c r="AU145" s="139" t="s">
        <v>67</v>
      </c>
      <c r="AY145" s="131" t="s">
        <v>152</v>
      </c>
      <c r="BK145" s="140">
        <f>BK146</f>
        <v>0</v>
      </c>
    </row>
    <row r="146" spans="2:65" s="11" customFormat="1" ht="22.8" customHeight="1" x14ac:dyDescent="0.25">
      <c r="B146" s="130"/>
      <c r="D146" s="131" t="s">
        <v>66</v>
      </c>
      <c r="E146" s="141" t="s">
        <v>302</v>
      </c>
      <c r="F146" s="141" t="s">
        <v>303</v>
      </c>
      <c r="I146" s="133"/>
      <c r="J146" s="142">
        <f>BK146</f>
        <v>0</v>
      </c>
      <c r="L146" s="130"/>
      <c r="M146" s="135"/>
      <c r="N146" s="136"/>
      <c r="O146" s="136"/>
      <c r="P146" s="137">
        <f>SUM(P147:P151)</f>
        <v>0</v>
      </c>
      <c r="Q146" s="136"/>
      <c r="R146" s="137">
        <f>SUM(R147:R151)</f>
        <v>0.60220800000000008</v>
      </c>
      <c r="S146" s="136"/>
      <c r="T146" s="138">
        <f>SUM(T147:T151)</f>
        <v>0</v>
      </c>
      <c r="AR146" s="131" t="s">
        <v>76</v>
      </c>
      <c r="AT146" s="139" t="s">
        <v>66</v>
      </c>
      <c r="AU146" s="139" t="s">
        <v>74</v>
      </c>
      <c r="AY146" s="131" t="s">
        <v>152</v>
      </c>
      <c r="BK146" s="140">
        <f>SUM(BK147:BK151)</f>
        <v>0</v>
      </c>
    </row>
    <row r="147" spans="2:65" s="1" customFormat="1" ht="16.5" customHeight="1" x14ac:dyDescent="0.2">
      <c r="B147" s="143"/>
      <c r="C147" s="144" t="s">
        <v>225</v>
      </c>
      <c r="D147" s="144" t="s">
        <v>154</v>
      </c>
      <c r="E147" s="145" t="s">
        <v>305</v>
      </c>
      <c r="F147" s="146" t="s">
        <v>306</v>
      </c>
      <c r="G147" s="147" t="s">
        <v>157</v>
      </c>
      <c r="H147" s="148">
        <v>36.795000000000002</v>
      </c>
      <c r="I147" s="149"/>
      <c r="J147" s="150">
        <f>ROUND(I147*H147,2)</f>
        <v>0</v>
      </c>
      <c r="K147" s="146" t="s">
        <v>1</v>
      </c>
      <c r="L147" s="27"/>
      <c r="M147" s="151" t="s">
        <v>1</v>
      </c>
      <c r="N147" s="152" t="s">
        <v>38</v>
      </c>
      <c r="O147" s="46"/>
      <c r="P147" s="153">
        <f>O147*H147</f>
        <v>0</v>
      </c>
      <c r="Q147" s="153">
        <v>0</v>
      </c>
      <c r="R147" s="153">
        <f>Q147*H147</f>
        <v>0</v>
      </c>
      <c r="S147" s="153">
        <v>0</v>
      </c>
      <c r="T147" s="154">
        <f>S147*H147</f>
        <v>0</v>
      </c>
      <c r="AR147" s="13" t="s">
        <v>183</v>
      </c>
      <c r="AT147" s="13" t="s">
        <v>154</v>
      </c>
      <c r="AU147" s="13" t="s">
        <v>76</v>
      </c>
      <c r="AY147" s="13" t="s">
        <v>152</v>
      </c>
      <c r="BE147" s="155">
        <f>IF(N147="základní",J147,0)</f>
        <v>0</v>
      </c>
      <c r="BF147" s="155">
        <f>IF(N147="snížená",J147,0)</f>
        <v>0</v>
      </c>
      <c r="BG147" s="155">
        <f>IF(N147="zákl. přenesená",J147,0)</f>
        <v>0</v>
      </c>
      <c r="BH147" s="155">
        <f>IF(N147="sníž. přenesená",J147,0)</f>
        <v>0</v>
      </c>
      <c r="BI147" s="155">
        <f>IF(N147="nulová",J147,0)</f>
        <v>0</v>
      </c>
      <c r="BJ147" s="13" t="s">
        <v>74</v>
      </c>
      <c r="BK147" s="155">
        <f>ROUND(I147*H147,2)</f>
        <v>0</v>
      </c>
      <c r="BL147" s="13" t="s">
        <v>183</v>
      </c>
      <c r="BM147" s="13" t="s">
        <v>299</v>
      </c>
    </row>
    <row r="148" spans="2:65" s="1" customFormat="1" ht="16.5" customHeight="1" x14ac:dyDescent="0.2">
      <c r="B148" s="143"/>
      <c r="C148" s="156" t="s">
        <v>304</v>
      </c>
      <c r="D148" s="156" t="s">
        <v>213</v>
      </c>
      <c r="E148" s="157" t="s">
        <v>308</v>
      </c>
      <c r="F148" s="158" t="s">
        <v>309</v>
      </c>
      <c r="G148" s="159" t="s">
        <v>201</v>
      </c>
      <c r="H148" s="160">
        <v>0.2</v>
      </c>
      <c r="I148" s="161"/>
      <c r="J148" s="162">
        <f>ROUND(I148*H148,2)</f>
        <v>0</v>
      </c>
      <c r="K148" s="158" t="s">
        <v>1</v>
      </c>
      <c r="L148" s="163"/>
      <c r="M148" s="164" t="s">
        <v>1</v>
      </c>
      <c r="N148" s="165" t="s">
        <v>38</v>
      </c>
      <c r="O148" s="46"/>
      <c r="P148" s="153">
        <f>O148*H148</f>
        <v>0</v>
      </c>
      <c r="Q148" s="153">
        <v>1</v>
      </c>
      <c r="R148" s="153">
        <f>Q148*H148</f>
        <v>0.2</v>
      </c>
      <c r="S148" s="153">
        <v>0</v>
      </c>
      <c r="T148" s="154">
        <f>S148*H148</f>
        <v>0</v>
      </c>
      <c r="AR148" s="13" t="s">
        <v>211</v>
      </c>
      <c r="AT148" s="13" t="s">
        <v>213</v>
      </c>
      <c r="AU148" s="13" t="s">
        <v>76</v>
      </c>
      <c r="AY148" s="13" t="s">
        <v>152</v>
      </c>
      <c r="BE148" s="155">
        <f>IF(N148="základní",J148,0)</f>
        <v>0</v>
      </c>
      <c r="BF148" s="155">
        <f>IF(N148="snížená",J148,0)</f>
        <v>0</v>
      </c>
      <c r="BG148" s="155">
        <f>IF(N148="zákl. přenesená",J148,0)</f>
        <v>0</v>
      </c>
      <c r="BH148" s="155">
        <f>IF(N148="sníž. přenesená",J148,0)</f>
        <v>0</v>
      </c>
      <c r="BI148" s="155">
        <f>IF(N148="nulová",J148,0)</f>
        <v>0</v>
      </c>
      <c r="BJ148" s="13" t="s">
        <v>74</v>
      </c>
      <c r="BK148" s="155">
        <f>ROUND(I148*H148,2)</f>
        <v>0</v>
      </c>
      <c r="BL148" s="13" t="s">
        <v>183</v>
      </c>
      <c r="BM148" s="13" t="s">
        <v>307</v>
      </c>
    </row>
    <row r="149" spans="2:65" s="1" customFormat="1" ht="16.5" customHeight="1" x14ac:dyDescent="0.2">
      <c r="B149" s="143"/>
      <c r="C149" s="144" t="s">
        <v>228</v>
      </c>
      <c r="D149" s="144" t="s">
        <v>154</v>
      </c>
      <c r="E149" s="145" t="s">
        <v>312</v>
      </c>
      <c r="F149" s="146" t="s">
        <v>313</v>
      </c>
      <c r="G149" s="147" t="s">
        <v>157</v>
      </c>
      <c r="H149" s="148">
        <v>73.599999999999994</v>
      </c>
      <c r="I149" s="149"/>
      <c r="J149" s="150">
        <f>ROUND(I149*H149,2)</f>
        <v>0</v>
      </c>
      <c r="K149" s="146" t="s">
        <v>1</v>
      </c>
      <c r="L149" s="27"/>
      <c r="M149" s="151" t="s">
        <v>1</v>
      </c>
      <c r="N149" s="152" t="s">
        <v>38</v>
      </c>
      <c r="O149" s="46"/>
      <c r="P149" s="153">
        <f>O149*H149</f>
        <v>0</v>
      </c>
      <c r="Q149" s="153">
        <v>3.0000000000000001E-5</v>
      </c>
      <c r="R149" s="153">
        <f>Q149*H149</f>
        <v>2.2079999999999999E-3</v>
      </c>
      <c r="S149" s="153">
        <v>0</v>
      </c>
      <c r="T149" s="154">
        <f>S149*H149</f>
        <v>0</v>
      </c>
      <c r="AR149" s="13" t="s">
        <v>183</v>
      </c>
      <c r="AT149" s="13" t="s">
        <v>154</v>
      </c>
      <c r="AU149" s="13" t="s">
        <v>76</v>
      </c>
      <c r="AY149" s="13" t="s">
        <v>152</v>
      </c>
      <c r="BE149" s="155">
        <f>IF(N149="základní",J149,0)</f>
        <v>0</v>
      </c>
      <c r="BF149" s="155">
        <f>IF(N149="snížená",J149,0)</f>
        <v>0</v>
      </c>
      <c r="BG149" s="155">
        <f>IF(N149="zákl. přenesená",J149,0)</f>
        <v>0</v>
      </c>
      <c r="BH149" s="155">
        <f>IF(N149="sníž. přenesená",J149,0)</f>
        <v>0</v>
      </c>
      <c r="BI149" s="155">
        <f>IF(N149="nulová",J149,0)</f>
        <v>0</v>
      </c>
      <c r="BJ149" s="13" t="s">
        <v>74</v>
      </c>
      <c r="BK149" s="155">
        <f>ROUND(I149*H149,2)</f>
        <v>0</v>
      </c>
      <c r="BL149" s="13" t="s">
        <v>183</v>
      </c>
      <c r="BM149" s="13" t="s">
        <v>310</v>
      </c>
    </row>
    <row r="150" spans="2:65" s="1" customFormat="1" ht="16.5" customHeight="1" x14ac:dyDescent="0.2">
      <c r="B150" s="143"/>
      <c r="C150" s="156" t="s">
        <v>311</v>
      </c>
      <c r="D150" s="156" t="s">
        <v>213</v>
      </c>
      <c r="E150" s="157" t="s">
        <v>315</v>
      </c>
      <c r="F150" s="158" t="s">
        <v>316</v>
      </c>
      <c r="G150" s="159" t="s">
        <v>201</v>
      </c>
      <c r="H150" s="160">
        <v>0.4</v>
      </c>
      <c r="I150" s="161"/>
      <c r="J150" s="162">
        <f>ROUND(I150*H150,2)</f>
        <v>0</v>
      </c>
      <c r="K150" s="158" t="s">
        <v>1</v>
      </c>
      <c r="L150" s="163"/>
      <c r="M150" s="164" t="s">
        <v>1</v>
      </c>
      <c r="N150" s="165" t="s">
        <v>38</v>
      </c>
      <c r="O150" s="46"/>
      <c r="P150" s="153">
        <f>O150*H150</f>
        <v>0</v>
      </c>
      <c r="Q150" s="153">
        <v>1</v>
      </c>
      <c r="R150" s="153">
        <f>Q150*H150</f>
        <v>0.4</v>
      </c>
      <c r="S150" s="153">
        <v>0</v>
      </c>
      <c r="T150" s="154">
        <f>S150*H150</f>
        <v>0</v>
      </c>
      <c r="AR150" s="13" t="s">
        <v>211</v>
      </c>
      <c r="AT150" s="13" t="s">
        <v>213</v>
      </c>
      <c r="AU150" s="13" t="s">
        <v>76</v>
      </c>
      <c r="AY150" s="13" t="s">
        <v>152</v>
      </c>
      <c r="BE150" s="155">
        <f>IF(N150="základní",J150,0)</f>
        <v>0</v>
      </c>
      <c r="BF150" s="155">
        <f>IF(N150="snížená",J150,0)</f>
        <v>0</v>
      </c>
      <c r="BG150" s="155">
        <f>IF(N150="zákl. přenesená",J150,0)</f>
        <v>0</v>
      </c>
      <c r="BH150" s="155">
        <f>IF(N150="sníž. přenesená",J150,0)</f>
        <v>0</v>
      </c>
      <c r="BI150" s="155">
        <f>IF(N150="nulová",J150,0)</f>
        <v>0</v>
      </c>
      <c r="BJ150" s="13" t="s">
        <v>74</v>
      </c>
      <c r="BK150" s="155">
        <f>ROUND(I150*H150,2)</f>
        <v>0</v>
      </c>
      <c r="BL150" s="13" t="s">
        <v>183</v>
      </c>
      <c r="BM150" s="13" t="s">
        <v>314</v>
      </c>
    </row>
    <row r="151" spans="2:65" s="1" customFormat="1" ht="16.5" customHeight="1" x14ac:dyDescent="0.2">
      <c r="B151" s="143"/>
      <c r="C151" s="144" t="s">
        <v>231</v>
      </c>
      <c r="D151" s="144" t="s">
        <v>154</v>
      </c>
      <c r="E151" s="145" t="s">
        <v>319</v>
      </c>
      <c r="F151" s="146" t="s">
        <v>320</v>
      </c>
      <c r="G151" s="147" t="s">
        <v>201</v>
      </c>
      <c r="H151" s="148">
        <v>0.60199999999999998</v>
      </c>
      <c r="I151" s="149"/>
      <c r="J151" s="150">
        <f>ROUND(I151*H151,2)</f>
        <v>0</v>
      </c>
      <c r="K151" s="146" t="s">
        <v>1</v>
      </c>
      <c r="L151" s="27"/>
      <c r="M151" s="151" t="s">
        <v>1</v>
      </c>
      <c r="N151" s="152" t="s">
        <v>38</v>
      </c>
      <c r="O151" s="46"/>
      <c r="P151" s="153">
        <f>O151*H151</f>
        <v>0</v>
      </c>
      <c r="Q151" s="153">
        <v>0</v>
      </c>
      <c r="R151" s="153">
        <f>Q151*H151</f>
        <v>0</v>
      </c>
      <c r="S151" s="153">
        <v>0</v>
      </c>
      <c r="T151" s="154">
        <f>S151*H151</f>
        <v>0</v>
      </c>
      <c r="AR151" s="13" t="s">
        <v>183</v>
      </c>
      <c r="AT151" s="13" t="s">
        <v>154</v>
      </c>
      <c r="AU151" s="13" t="s">
        <v>76</v>
      </c>
      <c r="AY151" s="13" t="s">
        <v>152</v>
      </c>
      <c r="BE151" s="155">
        <f>IF(N151="základní",J151,0)</f>
        <v>0</v>
      </c>
      <c r="BF151" s="155">
        <f>IF(N151="snížená",J151,0)</f>
        <v>0</v>
      </c>
      <c r="BG151" s="155">
        <f>IF(N151="zákl. přenesená",J151,0)</f>
        <v>0</v>
      </c>
      <c r="BH151" s="155">
        <f>IF(N151="sníž. přenesená",J151,0)</f>
        <v>0</v>
      </c>
      <c r="BI151" s="155">
        <f>IF(N151="nulová",J151,0)</f>
        <v>0</v>
      </c>
      <c r="BJ151" s="13" t="s">
        <v>74</v>
      </c>
      <c r="BK151" s="155">
        <f>ROUND(I151*H151,2)</f>
        <v>0</v>
      </c>
      <c r="BL151" s="13" t="s">
        <v>183</v>
      </c>
      <c r="BM151" s="13" t="s">
        <v>317</v>
      </c>
    </row>
    <row r="152" spans="2:65" s="11" customFormat="1" ht="25.95" customHeight="1" x14ac:dyDescent="0.25">
      <c r="B152" s="130"/>
      <c r="D152" s="131" t="s">
        <v>66</v>
      </c>
      <c r="E152" s="132" t="s">
        <v>322</v>
      </c>
      <c r="F152" s="132" t="s">
        <v>323</v>
      </c>
      <c r="I152" s="133"/>
      <c r="J152" s="134">
        <f>BK152</f>
        <v>0</v>
      </c>
      <c r="L152" s="130"/>
      <c r="M152" s="135"/>
      <c r="N152" s="136"/>
      <c r="O152" s="136"/>
      <c r="P152" s="137">
        <f>P153+P156+P160</f>
        <v>0</v>
      </c>
      <c r="Q152" s="136"/>
      <c r="R152" s="137">
        <f>R153+R156+R160</f>
        <v>0</v>
      </c>
      <c r="S152" s="136"/>
      <c r="T152" s="138">
        <f>T153+T156+T160</f>
        <v>0</v>
      </c>
      <c r="AR152" s="131" t="s">
        <v>170</v>
      </c>
      <c r="AT152" s="139" t="s">
        <v>66</v>
      </c>
      <c r="AU152" s="139" t="s">
        <v>67</v>
      </c>
      <c r="AY152" s="131" t="s">
        <v>152</v>
      </c>
      <c r="BK152" s="140">
        <f>BK153+BK156+BK160</f>
        <v>0</v>
      </c>
    </row>
    <row r="153" spans="2:65" s="11" customFormat="1" ht="22.8" customHeight="1" x14ac:dyDescent="0.25">
      <c r="B153" s="130"/>
      <c r="D153" s="131" t="s">
        <v>66</v>
      </c>
      <c r="E153" s="141" t="s">
        <v>324</v>
      </c>
      <c r="F153" s="141" t="s">
        <v>325</v>
      </c>
      <c r="I153" s="133"/>
      <c r="J153" s="142">
        <f>BK153</f>
        <v>0</v>
      </c>
      <c r="L153" s="130"/>
      <c r="M153" s="135"/>
      <c r="N153" s="136"/>
      <c r="O153" s="136"/>
      <c r="P153" s="137">
        <f>SUM(P154:P155)</f>
        <v>0</v>
      </c>
      <c r="Q153" s="136"/>
      <c r="R153" s="137">
        <f>SUM(R154:R155)</f>
        <v>0</v>
      </c>
      <c r="S153" s="136"/>
      <c r="T153" s="138">
        <f>SUM(T154:T155)</f>
        <v>0</v>
      </c>
      <c r="AR153" s="131" t="s">
        <v>170</v>
      </c>
      <c r="AT153" s="139" t="s">
        <v>66</v>
      </c>
      <c r="AU153" s="139" t="s">
        <v>74</v>
      </c>
      <c r="AY153" s="131" t="s">
        <v>152</v>
      </c>
      <c r="BK153" s="140">
        <f>SUM(BK154:BK155)</f>
        <v>0</v>
      </c>
    </row>
    <row r="154" spans="2:65" s="1" customFormat="1" ht="16.5" customHeight="1" x14ac:dyDescent="0.2">
      <c r="B154" s="143"/>
      <c r="C154" s="144" t="s">
        <v>318</v>
      </c>
      <c r="D154" s="144" t="s">
        <v>154</v>
      </c>
      <c r="E154" s="145" t="s">
        <v>326</v>
      </c>
      <c r="F154" s="146" t="s">
        <v>327</v>
      </c>
      <c r="G154" s="147" t="s">
        <v>328</v>
      </c>
      <c r="H154" s="148">
        <v>1</v>
      </c>
      <c r="I154" s="149"/>
      <c r="J154" s="150">
        <f>ROUND(I154*H154,2)</f>
        <v>0</v>
      </c>
      <c r="K154" s="146" t="s">
        <v>1</v>
      </c>
      <c r="L154" s="27"/>
      <c r="M154" s="151" t="s">
        <v>1</v>
      </c>
      <c r="N154" s="152" t="s">
        <v>38</v>
      </c>
      <c r="O154" s="46"/>
      <c r="P154" s="153">
        <f>O154*H154</f>
        <v>0</v>
      </c>
      <c r="Q154" s="153">
        <v>0</v>
      </c>
      <c r="R154" s="153">
        <f>Q154*H154</f>
        <v>0</v>
      </c>
      <c r="S154" s="153">
        <v>0</v>
      </c>
      <c r="T154" s="154">
        <f>S154*H154</f>
        <v>0</v>
      </c>
      <c r="AR154" s="13" t="s">
        <v>158</v>
      </c>
      <c r="AT154" s="13" t="s">
        <v>154</v>
      </c>
      <c r="AU154" s="13" t="s">
        <v>76</v>
      </c>
      <c r="AY154" s="13" t="s">
        <v>152</v>
      </c>
      <c r="BE154" s="155">
        <f>IF(N154="základní",J154,0)</f>
        <v>0</v>
      </c>
      <c r="BF154" s="155">
        <f>IF(N154="snížená",J154,0)</f>
        <v>0</v>
      </c>
      <c r="BG154" s="155">
        <f>IF(N154="zákl. přenesená",J154,0)</f>
        <v>0</v>
      </c>
      <c r="BH154" s="155">
        <f>IF(N154="sníž. přenesená",J154,0)</f>
        <v>0</v>
      </c>
      <c r="BI154" s="155">
        <f>IF(N154="nulová",J154,0)</f>
        <v>0</v>
      </c>
      <c r="BJ154" s="13" t="s">
        <v>74</v>
      </c>
      <c r="BK154" s="155">
        <f>ROUND(I154*H154,2)</f>
        <v>0</v>
      </c>
      <c r="BL154" s="13" t="s">
        <v>158</v>
      </c>
      <c r="BM154" s="13" t="s">
        <v>321</v>
      </c>
    </row>
    <row r="155" spans="2:65" s="1" customFormat="1" ht="16.5" customHeight="1" x14ac:dyDescent="0.2">
      <c r="B155" s="143"/>
      <c r="C155" s="144" t="s">
        <v>354</v>
      </c>
      <c r="D155" s="144" t="s">
        <v>154</v>
      </c>
      <c r="E155" s="145" t="s">
        <v>330</v>
      </c>
      <c r="F155" s="146" t="s">
        <v>331</v>
      </c>
      <c r="G155" s="147" t="s">
        <v>332</v>
      </c>
      <c r="H155" s="148">
        <v>1</v>
      </c>
      <c r="I155" s="149"/>
      <c r="J155" s="150">
        <f>ROUND(I155*H155,2)</f>
        <v>0</v>
      </c>
      <c r="K155" s="146" t="s">
        <v>333</v>
      </c>
      <c r="L155" s="27"/>
      <c r="M155" s="151" t="s">
        <v>1</v>
      </c>
      <c r="N155" s="152" t="s">
        <v>38</v>
      </c>
      <c r="O155" s="46"/>
      <c r="P155" s="153">
        <f>O155*H155</f>
        <v>0</v>
      </c>
      <c r="Q155" s="153">
        <v>0</v>
      </c>
      <c r="R155" s="153">
        <f>Q155*H155</f>
        <v>0</v>
      </c>
      <c r="S155" s="153">
        <v>0</v>
      </c>
      <c r="T155" s="154">
        <f>S155*H155</f>
        <v>0</v>
      </c>
      <c r="AR155" s="13" t="s">
        <v>334</v>
      </c>
      <c r="AT155" s="13" t="s">
        <v>154</v>
      </c>
      <c r="AU155" s="13" t="s">
        <v>76</v>
      </c>
      <c r="AY155" s="13" t="s">
        <v>152</v>
      </c>
      <c r="BE155" s="155">
        <f>IF(N155="základní",J155,0)</f>
        <v>0</v>
      </c>
      <c r="BF155" s="155">
        <f>IF(N155="snížená",J155,0)</f>
        <v>0</v>
      </c>
      <c r="BG155" s="155">
        <f>IF(N155="zákl. přenesená",J155,0)</f>
        <v>0</v>
      </c>
      <c r="BH155" s="155">
        <f>IF(N155="sníž. přenesená",J155,0)</f>
        <v>0</v>
      </c>
      <c r="BI155" s="155">
        <f>IF(N155="nulová",J155,0)</f>
        <v>0</v>
      </c>
      <c r="BJ155" s="13" t="s">
        <v>74</v>
      </c>
      <c r="BK155" s="155">
        <f>ROUND(I155*H155,2)</f>
        <v>0</v>
      </c>
      <c r="BL155" s="13" t="s">
        <v>334</v>
      </c>
      <c r="BM155" s="13" t="s">
        <v>525</v>
      </c>
    </row>
    <row r="156" spans="2:65" s="11" customFormat="1" ht="22.8" customHeight="1" x14ac:dyDescent="0.25">
      <c r="B156" s="130"/>
      <c r="D156" s="131" t="s">
        <v>66</v>
      </c>
      <c r="E156" s="141" t="s">
        <v>336</v>
      </c>
      <c r="F156" s="141" t="s">
        <v>337</v>
      </c>
      <c r="I156" s="133"/>
      <c r="J156" s="142">
        <f>BK156</f>
        <v>0</v>
      </c>
      <c r="L156" s="130"/>
      <c r="M156" s="135"/>
      <c r="N156" s="136"/>
      <c r="O156" s="136"/>
      <c r="P156" s="137">
        <f>SUM(P157:P159)</f>
        <v>0</v>
      </c>
      <c r="Q156" s="136"/>
      <c r="R156" s="137">
        <f>SUM(R157:R159)</f>
        <v>0</v>
      </c>
      <c r="S156" s="136"/>
      <c r="T156" s="138">
        <f>SUM(T157:T159)</f>
        <v>0</v>
      </c>
      <c r="AR156" s="131" t="s">
        <v>170</v>
      </c>
      <c r="AT156" s="139" t="s">
        <v>66</v>
      </c>
      <c r="AU156" s="139" t="s">
        <v>74</v>
      </c>
      <c r="AY156" s="131" t="s">
        <v>152</v>
      </c>
      <c r="BK156" s="140">
        <f>SUM(BK157:BK159)</f>
        <v>0</v>
      </c>
    </row>
    <row r="157" spans="2:65" s="1" customFormat="1" ht="16.5" customHeight="1" x14ac:dyDescent="0.2">
      <c r="B157" s="143"/>
      <c r="C157" s="144" t="s">
        <v>234</v>
      </c>
      <c r="D157" s="144" t="s">
        <v>154</v>
      </c>
      <c r="E157" s="145" t="s">
        <v>339</v>
      </c>
      <c r="F157" s="146" t="s">
        <v>337</v>
      </c>
      <c r="G157" s="147" t="s">
        <v>328</v>
      </c>
      <c r="H157" s="148">
        <v>1</v>
      </c>
      <c r="I157" s="149"/>
      <c r="J157" s="150">
        <f>ROUND(I157*H157,2)</f>
        <v>0</v>
      </c>
      <c r="K157" s="146" t="s">
        <v>1</v>
      </c>
      <c r="L157" s="27"/>
      <c r="M157" s="151" t="s">
        <v>1</v>
      </c>
      <c r="N157" s="152" t="s">
        <v>38</v>
      </c>
      <c r="O157" s="46"/>
      <c r="P157" s="153">
        <f>O157*H157</f>
        <v>0</v>
      </c>
      <c r="Q157" s="153">
        <v>0</v>
      </c>
      <c r="R157" s="153">
        <f>Q157*H157</f>
        <v>0</v>
      </c>
      <c r="S157" s="153">
        <v>0</v>
      </c>
      <c r="T157" s="154">
        <f>S157*H157</f>
        <v>0</v>
      </c>
      <c r="AR157" s="13" t="s">
        <v>158</v>
      </c>
      <c r="AT157" s="13" t="s">
        <v>154</v>
      </c>
      <c r="AU157" s="13" t="s">
        <v>76</v>
      </c>
      <c r="AY157" s="13" t="s">
        <v>152</v>
      </c>
      <c r="BE157" s="155">
        <f>IF(N157="základní",J157,0)</f>
        <v>0</v>
      </c>
      <c r="BF157" s="155">
        <f>IF(N157="snížená",J157,0)</f>
        <v>0</v>
      </c>
      <c r="BG157" s="155">
        <f>IF(N157="zákl. přenesená",J157,0)</f>
        <v>0</v>
      </c>
      <c r="BH157" s="155">
        <f>IF(N157="sníž. přenesená",J157,0)</f>
        <v>0</v>
      </c>
      <c r="BI157" s="155">
        <f>IF(N157="nulová",J157,0)</f>
        <v>0</v>
      </c>
      <c r="BJ157" s="13" t="s">
        <v>74</v>
      </c>
      <c r="BK157" s="155">
        <f>ROUND(I157*H157,2)</f>
        <v>0</v>
      </c>
      <c r="BL157" s="13" t="s">
        <v>158</v>
      </c>
      <c r="BM157" s="13" t="s">
        <v>329</v>
      </c>
    </row>
    <row r="158" spans="2:65" s="1" customFormat="1" ht="16.5" customHeight="1" x14ac:dyDescent="0.2">
      <c r="B158" s="143"/>
      <c r="C158" s="144" t="s">
        <v>338</v>
      </c>
      <c r="D158" s="144" t="s">
        <v>154</v>
      </c>
      <c r="E158" s="145" t="s">
        <v>341</v>
      </c>
      <c r="F158" s="146" t="s">
        <v>342</v>
      </c>
      <c r="G158" s="147" t="s">
        <v>328</v>
      </c>
      <c r="H158" s="148">
        <v>1</v>
      </c>
      <c r="I158" s="149"/>
      <c r="J158" s="150">
        <f>ROUND(I158*H158,2)</f>
        <v>0</v>
      </c>
      <c r="K158" s="146" t="s">
        <v>1</v>
      </c>
      <c r="L158" s="27"/>
      <c r="M158" s="151" t="s">
        <v>1</v>
      </c>
      <c r="N158" s="152" t="s">
        <v>38</v>
      </c>
      <c r="O158" s="46"/>
      <c r="P158" s="153">
        <f>O158*H158</f>
        <v>0</v>
      </c>
      <c r="Q158" s="153">
        <v>0</v>
      </c>
      <c r="R158" s="153">
        <f>Q158*H158</f>
        <v>0</v>
      </c>
      <c r="S158" s="153">
        <v>0</v>
      </c>
      <c r="T158" s="154">
        <f>S158*H158</f>
        <v>0</v>
      </c>
      <c r="AR158" s="13" t="s">
        <v>158</v>
      </c>
      <c r="AT158" s="13" t="s">
        <v>154</v>
      </c>
      <c r="AU158" s="13" t="s">
        <v>76</v>
      </c>
      <c r="AY158" s="13" t="s">
        <v>152</v>
      </c>
      <c r="BE158" s="155">
        <f>IF(N158="základní",J158,0)</f>
        <v>0</v>
      </c>
      <c r="BF158" s="155">
        <f>IF(N158="snížená",J158,0)</f>
        <v>0</v>
      </c>
      <c r="BG158" s="155">
        <f>IF(N158="zákl. přenesená",J158,0)</f>
        <v>0</v>
      </c>
      <c r="BH158" s="155">
        <f>IF(N158="sníž. přenesená",J158,0)</f>
        <v>0</v>
      </c>
      <c r="BI158" s="155">
        <f>IF(N158="nulová",J158,0)</f>
        <v>0</v>
      </c>
      <c r="BJ158" s="13" t="s">
        <v>74</v>
      </c>
      <c r="BK158" s="155">
        <f>ROUND(I158*H158,2)</f>
        <v>0</v>
      </c>
      <c r="BL158" s="13" t="s">
        <v>158</v>
      </c>
      <c r="BM158" s="13" t="s">
        <v>340</v>
      </c>
    </row>
    <row r="159" spans="2:65" s="1" customFormat="1" ht="16.5" customHeight="1" x14ac:dyDescent="0.2">
      <c r="B159" s="143"/>
      <c r="C159" s="144" t="s">
        <v>239</v>
      </c>
      <c r="D159" s="144" t="s">
        <v>154</v>
      </c>
      <c r="E159" s="145" t="s">
        <v>345</v>
      </c>
      <c r="F159" s="146" t="s">
        <v>346</v>
      </c>
      <c r="G159" s="147" t="s">
        <v>328</v>
      </c>
      <c r="H159" s="148">
        <v>1</v>
      </c>
      <c r="I159" s="149"/>
      <c r="J159" s="150">
        <f>ROUND(I159*H159,2)</f>
        <v>0</v>
      </c>
      <c r="K159" s="146" t="s">
        <v>1</v>
      </c>
      <c r="L159" s="27"/>
      <c r="M159" s="151" t="s">
        <v>1</v>
      </c>
      <c r="N159" s="152" t="s">
        <v>38</v>
      </c>
      <c r="O159" s="46"/>
      <c r="P159" s="153">
        <f>O159*H159</f>
        <v>0</v>
      </c>
      <c r="Q159" s="153">
        <v>0</v>
      </c>
      <c r="R159" s="153">
        <f>Q159*H159</f>
        <v>0</v>
      </c>
      <c r="S159" s="153">
        <v>0</v>
      </c>
      <c r="T159" s="154">
        <f>S159*H159</f>
        <v>0</v>
      </c>
      <c r="AR159" s="13" t="s">
        <v>158</v>
      </c>
      <c r="AT159" s="13" t="s">
        <v>154</v>
      </c>
      <c r="AU159" s="13" t="s">
        <v>76</v>
      </c>
      <c r="AY159" s="13" t="s">
        <v>152</v>
      </c>
      <c r="BE159" s="155">
        <f>IF(N159="základní",J159,0)</f>
        <v>0</v>
      </c>
      <c r="BF159" s="155">
        <f>IF(N159="snížená",J159,0)</f>
        <v>0</v>
      </c>
      <c r="BG159" s="155">
        <f>IF(N159="zákl. přenesená",J159,0)</f>
        <v>0</v>
      </c>
      <c r="BH159" s="155">
        <f>IF(N159="sníž. přenesená",J159,0)</f>
        <v>0</v>
      </c>
      <c r="BI159" s="155">
        <f>IF(N159="nulová",J159,0)</f>
        <v>0</v>
      </c>
      <c r="BJ159" s="13" t="s">
        <v>74</v>
      </c>
      <c r="BK159" s="155">
        <f>ROUND(I159*H159,2)</f>
        <v>0</v>
      </c>
      <c r="BL159" s="13" t="s">
        <v>158</v>
      </c>
      <c r="BM159" s="13" t="s">
        <v>343</v>
      </c>
    </row>
    <row r="160" spans="2:65" s="11" customFormat="1" ht="22.8" customHeight="1" x14ac:dyDescent="0.25">
      <c r="B160" s="130"/>
      <c r="D160" s="131" t="s">
        <v>66</v>
      </c>
      <c r="E160" s="141" t="s">
        <v>348</v>
      </c>
      <c r="F160" s="141" t="s">
        <v>349</v>
      </c>
      <c r="I160" s="133"/>
      <c r="J160" s="142">
        <f>BK160</f>
        <v>0</v>
      </c>
      <c r="L160" s="130"/>
      <c r="M160" s="135"/>
      <c r="N160" s="136"/>
      <c r="O160" s="136"/>
      <c r="P160" s="137">
        <f>SUM(P161:P162)</f>
        <v>0</v>
      </c>
      <c r="Q160" s="136"/>
      <c r="R160" s="137">
        <f>SUM(R161:R162)</f>
        <v>0</v>
      </c>
      <c r="S160" s="136"/>
      <c r="T160" s="138">
        <f>SUM(T161:T162)</f>
        <v>0</v>
      </c>
      <c r="AR160" s="131" t="s">
        <v>170</v>
      </c>
      <c r="AT160" s="139" t="s">
        <v>66</v>
      </c>
      <c r="AU160" s="139" t="s">
        <v>74</v>
      </c>
      <c r="AY160" s="131" t="s">
        <v>152</v>
      </c>
      <c r="BK160" s="140">
        <f>SUM(BK161:BK162)</f>
        <v>0</v>
      </c>
    </row>
    <row r="161" spans="2:65" s="1" customFormat="1" ht="16.5" customHeight="1" x14ac:dyDescent="0.2">
      <c r="B161" s="143"/>
      <c r="C161" s="144" t="s">
        <v>344</v>
      </c>
      <c r="D161" s="144" t="s">
        <v>154</v>
      </c>
      <c r="E161" s="145" t="s">
        <v>469</v>
      </c>
      <c r="F161" s="146" t="s">
        <v>352</v>
      </c>
      <c r="G161" s="147" t="s">
        <v>328</v>
      </c>
      <c r="H161" s="148">
        <v>1</v>
      </c>
      <c r="I161" s="149"/>
      <c r="J161" s="150">
        <f>ROUND(I161*H161,2)</f>
        <v>0</v>
      </c>
      <c r="K161" s="146" t="s">
        <v>1</v>
      </c>
      <c r="L161" s="27"/>
      <c r="M161" s="151" t="s">
        <v>1</v>
      </c>
      <c r="N161" s="152" t="s">
        <v>38</v>
      </c>
      <c r="O161" s="46"/>
      <c r="P161" s="153">
        <f>O161*H161</f>
        <v>0</v>
      </c>
      <c r="Q161" s="153">
        <v>0</v>
      </c>
      <c r="R161" s="153">
        <f>Q161*H161</f>
        <v>0</v>
      </c>
      <c r="S161" s="153">
        <v>0</v>
      </c>
      <c r="T161" s="154">
        <f>S161*H161</f>
        <v>0</v>
      </c>
      <c r="AR161" s="13" t="s">
        <v>158</v>
      </c>
      <c r="AT161" s="13" t="s">
        <v>154</v>
      </c>
      <c r="AU161" s="13" t="s">
        <v>76</v>
      </c>
      <c r="AY161" s="13" t="s">
        <v>152</v>
      </c>
      <c r="BE161" s="155">
        <f>IF(N161="základní",J161,0)</f>
        <v>0</v>
      </c>
      <c r="BF161" s="155">
        <f>IF(N161="snížená",J161,0)</f>
        <v>0</v>
      </c>
      <c r="BG161" s="155">
        <f>IF(N161="zákl. přenesená",J161,0)</f>
        <v>0</v>
      </c>
      <c r="BH161" s="155">
        <f>IF(N161="sníž. přenesená",J161,0)</f>
        <v>0</v>
      </c>
      <c r="BI161" s="155">
        <f>IF(N161="nulová",J161,0)</f>
        <v>0</v>
      </c>
      <c r="BJ161" s="13" t="s">
        <v>74</v>
      </c>
      <c r="BK161" s="155">
        <f>ROUND(I161*H161,2)</f>
        <v>0</v>
      </c>
      <c r="BL161" s="13" t="s">
        <v>158</v>
      </c>
      <c r="BM161" s="13" t="s">
        <v>347</v>
      </c>
    </row>
    <row r="162" spans="2:65" s="1" customFormat="1" ht="16.5" customHeight="1" x14ac:dyDescent="0.2">
      <c r="B162" s="143"/>
      <c r="C162" s="144" t="s">
        <v>242</v>
      </c>
      <c r="D162" s="144" t="s">
        <v>154</v>
      </c>
      <c r="E162" s="145" t="s">
        <v>355</v>
      </c>
      <c r="F162" s="146" t="s">
        <v>356</v>
      </c>
      <c r="G162" s="147" t="s">
        <v>328</v>
      </c>
      <c r="H162" s="148">
        <v>1</v>
      </c>
      <c r="I162" s="149"/>
      <c r="J162" s="150">
        <f>ROUND(I162*H162,2)</f>
        <v>0</v>
      </c>
      <c r="K162" s="146" t="s">
        <v>1</v>
      </c>
      <c r="L162" s="27"/>
      <c r="M162" s="166" t="s">
        <v>1</v>
      </c>
      <c r="N162" s="167" t="s">
        <v>38</v>
      </c>
      <c r="O162" s="168"/>
      <c r="P162" s="169">
        <f>O162*H162</f>
        <v>0</v>
      </c>
      <c r="Q162" s="169">
        <v>0</v>
      </c>
      <c r="R162" s="169">
        <f>Q162*H162</f>
        <v>0</v>
      </c>
      <c r="S162" s="169">
        <v>0</v>
      </c>
      <c r="T162" s="170">
        <f>S162*H162</f>
        <v>0</v>
      </c>
      <c r="AR162" s="13" t="s">
        <v>158</v>
      </c>
      <c r="AT162" s="13" t="s">
        <v>154</v>
      </c>
      <c r="AU162" s="13" t="s">
        <v>76</v>
      </c>
      <c r="AY162" s="13" t="s">
        <v>152</v>
      </c>
      <c r="BE162" s="155">
        <f>IF(N162="základní",J162,0)</f>
        <v>0</v>
      </c>
      <c r="BF162" s="155">
        <f>IF(N162="snížená",J162,0)</f>
        <v>0</v>
      </c>
      <c r="BG162" s="155">
        <f>IF(N162="zákl. přenesená",J162,0)</f>
        <v>0</v>
      </c>
      <c r="BH162" s="155">
        <f>IF(N162="sníž. přenesená",J162,0)</f>
        <v>0</v>
      </c>
      <c r="BI162" s="155">
        <f>IF(N162="nulová",J162,0)</f>
        <v>0</v>
      </c>
      <c r="BJ162" s="13" t="s">
        <v>74</v>
      </c>
      <c r="BK162" s="155">
        <f>ROUND(I162*H162,2)</f>
        <v>0</v>
      </c>
      <c r="BL162" s="13" t="s">
        <v>158</v>
      </c>
      <c r="BM162" s="13" t="s">
        <v>353</v>
      </c>
    </row>
    <row r="163" spans="2:65" s="1" customFormat="1" ht="6.9" customHeight="1" x14ac:dyDescent="0.2">
      <c r="B163" s="36"/>
      <c r="C163" s="37"/>
      <c r="D163" s="37"/>
      <c r="E163" s="37"/>
      <c r="F163" s="37"/>
      <c r="G163" s="37"/>
      <c r="H163" s="37"/>
      <c r="I163" s="104"/>
      <c r="J163" s="37"/>
      <c r="K163" s="37"/>
      <c r="L163" s="27"/>
    </row>
  </sheetData>
  <autoFilter ref="C98:K162"/>
  <mergeCells count="12">
    <mergeCell ref="E91:H91"/>
    <mergeCell ref="L2:V2"/>
    <mergeCell ref="E50:H50"/>
    <mergeCell ref="E52:H52"/>
    <mergeCell ref="E54:H54"/>
    <mergeCell ref="E87:H87"/>
    <mergeCell ref="E89:H89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M113"/>
  <sheetViews>
    <sheetView showGridLines="0" tabSelected="1" topLeftCell="A82" workbookViewId="0">
      <selection activeCell="C99" sqref="C99:J100"/>
    </sheetView>
  </sheetViews>
  <sheetFormatPr defaultRowHeight="13.8" x14ac:dyDescent="0.2"/>
  <cols>
    <col min="1" max="1" width="8.28515625" customWidth="1"/>
    <col min="2" max="2" width="1.7109375" customWidth="1"/>
    <col min="3" max="3" width="4.140625" customWidth="1"/>
    <col min="4" max="4" width="4.28515625" customWidth="1"/>
    <col min="5" max="5" width="17.140625" customWidth="1"/>
    <col min="6" max="6" width="100.85546875" customWidth="1"/>
    <col min="7" max="7" width="8.7109375" customWidth="1"/>
    <col min="8" max="8" width="11.140625" customWidth="1"/>
    <col min="9" max="9" width="14.140625" style="86" customWidth="1"/>
    <col min="10" max="10" width="23.42578125" customWidth="1"/>
    <col min="11" max="11" width="15.42578125" hidden="1" customWidth="1"/>
    <col min="12" max="12" width="9.28515625" customWidth="1"/>
    <col min="13" max="13" width="10.85546875" hidden="1" customWidth="1"/>
    <col min="14" max="14" width="9.28515625" hidden="1"/>
    <col min="15" max="20" width="14.140625" hidden="1" customWidth="1"/>
    <col min="21" max="21" width="16.28515625" hidden="1" customWidth="1"/>
    <col min="22" max="22" width="12.28515625" customWidth="1"/>
    <col min="23" max="23" width="16.28515625" customWidth="1"/>
    <col min="24" max="24" width="12.28515625" customWidth="1"/>
    <col min="25" max="25" width="15" customWidth="1"/>
    <col min="26" max="26" width="11" customWidth="1"/>
    <col min="27" max="27" width="15" customWidth="1"/>
    <col min="28" max="28" width="16.28515625" customWidth="1"/>
    <col min="29" max="29" width="11" customWidth="1"/>
    <col min="30" max="30" width="15" customWidth="1"/>
    <col min="31" max="31" width="16.28515625" customWidth="1"/>
    <col min="44" max="65" width="9.28515625" hidden="1"/>
  </cols>
  <sheetData>
    <row r="2" spans="2:46" ht="36.9" customHeight="1" x14ac:dyDescent="0.2">
      <c r="L2" s="181" t="s">
        <v>5</v>
      </c>
      <c r="M2" s="182"/>
      <c r="N2" s="182"/>
      <c r="O2" s="182"/>
      <c r="P2" s="182"/>
      <c r="Q2" s="182"/>
      <c r="R2" s="182"/>
      <c r="S2" s="182"/>
      <c r="T2" s="182"/>
      <c r="U2" s="182"/>
      <c r="V2" s="182"/>
      <c r="AT2" s="13" t="s">
        <v>112</v>
      </c>
    </row>
    <row r="3" spans="2:46" ht="6.9" customHeight="1" x14ac:dyDescent="0.2">
      <c r="B3" s="14"/>
      <c r="C3" s="15"/>
      <c r="D3" s="15"/>
      <c r="E3" s="15"/>
      <c r="F3" s="15"/>
      <c r="G3" s="15"/>
      <c r="H3" s="15"/>
      <c r="I3" s="87"/>
      <c r="J3" s="15"/>
      <c r="K3" s="15"/>
      <c r="L3" s="16"/>
      <c r="AT3" s="13" t="s">
        <v>76</v>
      </c>
    </row>
    <row r="4" spans="2:46" ht="24.9" customHeight="1" x14ac:dyDescent="0.2">
      <c r="B4" s="16"/>
      <c r="D4" s="17" t="s">
        <v>113</v>
      </c>
      <c r="L4" s="16"/>
      <c r="M4" s="18" t="s">
        <v>10</v>
      </c>
      <c r="AT4" s="13" t="s">
        <v>3</v>
      </c>
    </row>
    <row r="5" spans="2:46" ht="6.9" customHeight="1" x14ac:dyDescent="0.2">
      <c r="B5" s="16"/>
      <c r="L5" s="16"/>
    </row>
    <row r="6" spans="2:46" ht="12" customHeight="1" x14ac:dyDescent="0.2">
      <c r="B6" s="16"/>
      <c r="D6" s="22" t="s">
        <v>16</v>
      </c>
      <c r="L6" s="16"/>
    </row>
    <row r="7" spans="2:46" ht="16.5" customHeight="1" x14ac:dyDescent="0.2">
      <c r="B7" s="16"/>
      <c r="E7" s="213" t="str">
        <f>'Rekapitulace stavby'!K6</f>
        <v>Oprava propustků v km 24,666, 25,142, 25,589 a 25,786 na trati Vsetín - Velké Karlovice</v>
      </c>
      <c r="F7" s="214"/>
      <c r="G7" s="214"/>
      <c r="H7" s="214"/>
      <c r="L7" s="16"/>
    </row>
    <row r="8" spans="2:46" ht="12" customHeight="1" x14ac:dyDescent="0.2">
      <c r="B8" s="16"/>
      <c r="D8" s="22" t="s">
        <v>114</v>
      </c>
      <c r="L8" s="16"/>
    </row>
    <row r="9" spans="2:46" s="1" customFormat="1" ht="16.5" customHeight="1" x14ac:dyDescent="0.2">
      <c r="B9" s="27"/>
      <c r="E9" s="213" t="s">
        <v>521</v>
      </c>
      <c r="F9" s="188"/>
      <c r="G9" s="188"/>
      <c r="H9" s="188"/>
      <c r="I9" s="88"/>
      <c r="L9" s="27"/>
    </row>
    <row r="10" spans="2:46" s="1" customFormat="1" ht="12" customHeight="1" x14ac:dyDescent="0.2">
      <c r="B10" s="27"/>
      <c r="D10" s="22" t="s">
        <v>116</v>
      </c>
      <c r="I10" s="88"/>
      <c r="L10" s="27"/>
    </row>
    <row r="11" spans="2:46" s="1" customFormat="1" ht="36.9" customHeight="1" x14ac:dyDescent="0.2">
      <c r="B11" s="27"/>
      <c r="E11" s="189" t="s">
        <v>526</v>
      </c>
      <c r="F11" s="188"/>
      <c r="G11" s="188"/>
      <c r="H11" s="188"/>
      <c r="I11" s="88"/>
      <c r="L11" s="27"/>
    </row>
    <row r="12" spans="2:46" s="1" customFormat="1" ht="10.199999999999999" x14ac:dyDescent="0.2">
      <c r="B12" s="27"/>
      <c r="I12" s="88"/>
      <c r="L12" s="27"/>
    </row>
    <row r="13" spans="2:46" s="1" customFormat="1" ht="12" customHeight="1" x14ac:dyDescent="0.2">
      <c r="B13" s="27"/>
      <c r="D13" s="22" t="s">
        <v>18</v>
      </c>
      <c r="F13" s="13" t="s">
        <v>1</v>
      </c>
      <c r="I13" s="89" t="s">
        <v>19</v>
      </c>
      <c r="J13" s="13" t="s">
        <v>1</v>
      </c>
      <c r="L13" s="27"/>
    </row>
    <row r="14" spans="2:46" s="1" customFormat="1" ht="12" customHeight="1" x14ac:dyDescent="0.2">
      <c r="B14" s="27"/>
      <c r="D14" s="22" t="s">
        <v>20</v>
      </c>
      <c r="F14" s="13" t="s">
        <v>21</v>
      </c>
      <c r="I14" s="89" t="s">
        <v>22</v>
      </c>
      <c r="J14" s="43" t="str">
        <f>'Rekapitulace stavby'!AN8</f>
        <v>3. 4. 2019</v>
      </c>
      <c r="L14" s="27"/>
    </row>
    <row r="15" spans="2:46" s="1" customFormat="1" ht="10.8" customHeight="1" x14ac:dyDescent="0.2">
      <c r="B15" s="27"/>
      <c r="I15" s="88"/>
      <c r="L15" s="27"/>
    </row>
    <row r="16" spans="2:46" s="1" customFormat="1" ht="12" customHeight="1" x14ac:dyDescent="0.2">
      <c r="B16" s="27"/>
      <c r="D16" s="22" t="s">
        <v>24</v>
      </c>
      <c r="I16" s="89" t="s">
        <v>25</v>
      </c>
      <c r="J16" s="13" t="str">
        <f>IF('Rekapitulace stavby'!AN10="","",'Rekapitulace stavby'!AN10)</f>
        <v/>
      </c>
      <c r="L16" s="27"/>
    </row>
    <row r="17" spans="2:12" s="1" customFormat="1" ht="18" customHeight="1" x14ac:dyDescent="0.2">
      <c r="B17" s="27"/>
      <c r="E17" s="13" t="str">
        <f>IF('Rekapitulace stavby'!E11="","",'Rekapitulace stavby'!E11)</f>
        <v xml:space="preserve"> </v>
      </c>
      <c r="I17" s="89" t="s">
        <v>26</v>
      </c>
      <c r="J17" s="13" t="str">
        <f>IF('Rekapitulace stavby'!AN11="","",'Rekapitulace stavby'!AN11)</f>
        <v/>
      </c>
      <c r="L17" s="27"/>
    </row>
    <row r="18" spans="2:12" s="1" customFormat="1" ht="6.9" customHeight="1" x14ac:dyDescent="0.2">
      <c r="B18" s="27"/>
      <c r="I18" s="88"/>
      <c r="L18" s="27"/>
    </row>
    <row r="19" spans="2:12" s="1" customFormat="1" ht="12" customHeight="1" x14ac:dyDescent="0.2">
      <c r="B19" s="27"/>
      <c r="D19" s="22" t="s">
        <v>27</v>
      </c>
      <c r="I19" s="89" t="s">
        <v>25</v>
      </c>
      <c r="J19" s="23" t="str">
        <f>'Rekapitulace stavby'!AN13</f>
        <v>Vyplň údaj</v>
      </c>
      <c r="L19" s="27"/>
    </row>
    <row r="20" spans="2:12" s="1" customFormat="1" ht="18" customHeight="1" x14ac:dyDescent="0.2">
      <c r="B20" s="27"/>
      <c r="E20" s="215" t="str">
        <f>'Rekapitulace stavby'!E14</f>
        <v>Vyplň údaj</v>
      </c>
      <c r="F20" s="192"/>
      <c r="G20" s="192"/>
      <c r="H20" s="192"/>
      <c r="I20" s="89" t="s">
        <v>26</v>
      </c>
      <c r="J20" s="23" t="str">
        <f>'Rekapitulace stavby'!AN14</f>
        <v>Vyplň údaj</v>
      </c>
      <c r="L20" s="27"/>
    </row>
    <row r="21" spans="2:12" s="1" customFormat="1" ht="6.9" customHeight="1" x14ac:dyDescent="0.2">
      <c r="B21" s="27"/>
      <c r="I21" s="88"/>
      <c r="L21" s="27"/>
    </row>
    <row r="22" spans="2:12" s="1" customFormat="1" ht="12" customHeight="1" x14ac:dyDescent="0.2">
      <c r="B22" s="27"/>
      <c r="D22" s="22" t="s">
        <v>29</v>
      </c>
      <c r="I22" s="89" t="s">
        <v>25</v>
      </c>
      <c r="J22" s="13" t="str">
        <f>IF('Rekapitulace stavby'!AN16="","",'Rekapitulace stavby'!AN16)</f>
        <v/>
      </c>
      <c r="L22" s="27"/>
    </row>
    <row r="23" spans="2:12" s="1" customFormat="1" ht="18" customHeight="1" x14ac:dyDescent="0.2">
      <c r="B23" s="27"/>
      <c r="E23" s="13" t="str">
        <f>IF('Rekapitulace stavby'!E17="","",'Rekapitulace stavby'!E17)</f>
        <v xml:space="preserve"> </v>
      </c>
      <c r="I23" s="89" t="s">
        <v>26</v>
      </c>
      <c r="J23" s="13" t="str">
        <f>IF('Rekapitulace stavby'!AN17="","",'Rekapitulace stavby'!AN17)</f>
        <v/>
      </c>
      <c r="L23" s="27"/>
    </row>
    <row r="24" spans="2:12" s="1" customFormat="1" ht="6.9" customHeight="1" x14ac:dyDescent="0.2">
      <c r="B24" s="27"/>
      <c r="I24" s="88"/>
      <c r="L24" s="27"/>
    </row>
    <row r="25" spans="2:12" s="1" customFormat="1" ht="12" customHeight="1" x14ac:dyDescent="0.2">
      <c r="B25" s="27"/>
      <c r="D25" s="22" t="s">
        <v>31</v>
      </c>
      <c r="I25" s="89" t="s">
        <v>25</v>
      </c>
      <c r="J25" s="13" t="str">
        <f>IF('Rekapitulace stavby'!AN19="","",'Rekapitulace stavby'!AN19)</f>
        <v/>
      </c>
      <c r="L25" s="27"/>
    </row>
    <row r="26" spans="2:12" s="1" customFormat="1" ht="18" customHeight="1" x14ac:dyDescent="0.2">
      <c r="B26" s="27"/>
      <c r="E26" s="13" t="str">
        <f>IF('Rekapitulace stavby'!E20="","",'Rekapitulace stavby'!E20)</f>
        <v xml:space="preserve"> </v>
      </c>
      <c r="I26" s="89" t="s">
        <v>26</v>
      </c>
      <c r="J26" s="13" t="str">
        <f>IF('Rekapitulace stavby'!AN20="","",'Rekapitulace stavby'!AN20)</f>
        <v/>
      </c>
      <c r="L26" s="27"/>
    </row>
    <row r="27" spans="2:12" s="1" customFormat="1" ht="6.9" customHeight="1" x14ac:dyDescent="0.2">
      <c r="B27" s="27"/>
      <c r="I27" s="88"/>
      <c r="L27" s="27"/>
    </row>
    <row r="28" spans="2:12" s="1" customFormat="1" ht="12" customHeight="1" x14ac:dyDescent="0.2">
      <c r="B28" s="27"/>
      <c r="D28" s="22" t="s">
        <v>32</v>
      </c>
      <c r="I28" s="88"/>
      <c r="L28" s="27"/>
    </row>
    <row r="29" spans="2:12" s="7" customFormat="1" ht="16.5" customHeight="1" x14ac:dyDescent="0.2">
      <c r="B29" s="90"/>
      <c r="E29" s="196" t="s">
        <v>1</v>
      </c>
      <c r="F29" s="196"/>
      <c r="G29" s="196"/>
      <c r="H29" s="196"/>
      <c r="I29" s="91"/>
      <c r="L29" s="90"/>
    </row>
    <row r="30" spans="2:12" s="1" customFormat="1" ht="6.9" customHeight="1" x14ac:dyDescent="0.2">
      <c r="B30" s="27"/>
      <c r="I30" s="88"/>
      <c r="L30" s="27"/>
    </row>
    <row r="31" spans="2:12" s="1" customFormat="1" ht="6.9" customHeight="1" x14ac:dyDescent="0.2">
      <c r="B31" s="27"/>
      <c r="D31" s="44"/>
      <c r="E31" s="44"/>
      <c r="F31" s="44"/>
      <c r="G31" s="44"/>
      <c r="H31" s="44"/>
      <c r="I31" s="92"/>
      <c r="J31" s="44"/>
      <c r="K31" s="44"/>
      <c r="L31" s="27"/>
    </row>
    <row r="32" spans="2:12" s="1" customFormat="1" ht="25.35" customHeight="1" x14ac:dyDescent="0.2">
      <c r="B32" s="27"/>
      <c r="D32" s="93" t="s">
        <v>33</v>
      </c>
      <c r="I32" s="88"/>
      <c r="J32" s="57">
        <f>ROUND(J89, 2)</f>
        <v>0</v>
      </c>
      <c r="L32" s="27"/>
    </row>
    <row r="33" spans="2:12" s="1" customFormat="1" ht="6.9" customHeight="1" x14ac:dyDescent="0.2">
      <c r="B33" s="27"/>
      <c r="D33" s="44"/>
      <c r="E33" s="44"/>
      <c r="F33" s="44"/>
      <c r="G33" s="44"/>
      <c r="H33" s="44"/>
      <c r="I33" s="92"/>
      <c r="J33" s="44"/>
      <c r="K33" s="44"/>
      <c r="L33" s="27"/>
    </row>
    <row r="34" spans="2:12" s="1" customFormat="1" ht="14.4" customHeight="1" x14ac:dyDescent="0.2">
      <c r="B34" s="27"/>
      <c r="F34" s="30" t="s">
        <v>35</v>
      </c>
      <c r="I34" s="94" t="s">
        <v>34</v>
      </c>
      <c r="J34" s="30" t="s">
        <v>36</v>
      </c>
      <c r="L34" s="27"/>
    </row>
    <row r="35" spans="2:12" s="1" customFormat="1" ht="14.4" customHeight="1" x14ac:dyDescent="0.2">
      <c r="B35" s="27"/>
      <c r="D35" s="22" t="s">
        <v>37</v>
      </c>
      <c r="E35" s="22" t="s">
        <v>38</v>
      </c>
      <c r="F35" s="95">
        <f>ROUND((SUM(BE89:BE112)),  2)</f>
        <v>0</v>
      </c>
      <c r="I35" s="96">
        <v>0.21</v>
      </c>
      <c r="J35" s="95">
        <f>ROUND(((SUM(BE89:BE112))*I35),  2)</f>
        <v>0</v>
      </c>
      <c r="L35" s="27"/>
    </row>
    <row r="36" spans="2:12" s="1" customFormat="1" ht="14.4" customHeight="1" x14ac:dyDescent="0.2">
      <c r="B36" s="27"/>
      <c r="E36" s="22" t="s">
        <v>39</v>
      </c>
      <c r="F36" s="95">
        <f>ROUND((SUM(BF89:BF112)),  2)</f>
        <v>0</v>
      </c>
      <c r="I36" s="96">
        <v>0.15</v>
      </c>
      <c r="J36" s="95">
        <f>ROUND(((SUM(BF89:BF112))*I36),  2)</f>
        <v>0</v>
      </c>
      <c r="L36" s="27"/>
    </row>
    <row r="37" spans="2:12" s="1" customFormat="1" ht="14.4" hidden="1" customHeight="1" x14ac:dyDescent="0.2">
      <c r="B37" s="27"/>
      <c r="E37" s="22" t="s">
        <v>40</v>
      </c>
      <c r="F37" s="95">
        <f>ROUND((SUM(BG89:BG112)),  2)</f>
        <v>0</v>
      </c>
      <c r="I37" s="96">
        <v>0.21</v>
      </c>
      <c r="J37" s="95">
        <f>0</f>
        <v>0</v>
      </c>
      <c r="L37" s="27"/>
    </row>
    <row r="38" spans="2:12" s="1" customFormat="1" ht="14.4" hidden="1" customHeight="1" x14ac:dyDescent="0.2">
      <c r="B38" s="27"/>
      <c r="E38" s="22" t="s">
        <v>41</v>
      </c>
      <c r="F38" s="95">
        <f>ROUND((SUM(BH89:BH112)),  2)</f>
        <v>0</v>
      </c>
      <c r="I38" s="96">
        <v>0.15</v>
      </c>
      <c r="J38" s="95">
        <f>0</f>
        <v>0</v>
      </c>
      <c r="L38" s="27"/>
    </row>
    <row r="39" spans="2:12" s="1" customFormat="1" ht="14.4" hidden="1" customHeight="1" x14ac:dyDescent="0.2">
      <c r="B39" s="27"/>
      <c r="E39" s="22" t="s">
        <v>42</v>
      </c>
      <c r="F39" s="95">
        <f>ROUND((SUM(BI89:BI112)),  2)</f>
        <v>0</v>
      </c>
      <c r="I39" s="96">
        <v>0</v>
      </c>
      <c r="J39" s="95">
        <f>0</f>
        <v>0</v>
      </c>
      <c r="L39" s="27"/>
    </row>
    <row r="40" spans="2:12" s="1" customFormat="1" ht="6.9" customHeight="1" x14ac:dyDescent="0.2">
      <c r="B40" s="27"/>
      <c r="I40" s="88"/>
      <c r="L40" s="27"/>
    </row>
    <row r="41" spans="2:12" s="1" customFormat="1" ht="25.35" customHeight="1" x14ac:dyDescent="0.2">
      <c r="B41" s="27"/>
      <c r="C41" s="97"/>
      <c r="D41" s="98" t="s">
        <v>43</v>
      </c>
      <c r="E41" s="48"/>
      <c r="F41" s="48"/>
      <c r="G41" s="99" t="s">
        <v>44</v>
      </c>
      <c r="H41" s="100" t="s">
        <v>45</v>
      </c>
      <c r="I41" s="101"/>
      <c r="J41" s="102">
        <f>SUM(J32:J39)</f>
        <v>0</v>
      </c>
      <c r="K41" s="103"/>
      <c r="L41" s="27"/>
    </row>
    <row r="42" spans="2:12" s="1" customFormat="1" ht="14.4" customHeight="1" x14ac:dyDescent="0.2">
      <c r="B42" s="36"/>
      <c r="C42" s="37"/>
      <c r="D42" s="37"/>
      <c r="E42" s="37"/>
      <c r="F42" s="37"/>
      <c r="G42" s="37"/>
      <c r="H42" s="37"/>
      <c r="I42" s="104"/>
      <c r="J42" s="37"/>
      <c r="K42" s="37"/>
      <c r="L42" s="27"/>
    </row>
    <row r="46" spans="2:12" s="1" customFormat="1" ht="6.9" hidden="1" customHeight="1" x14ac:dyDescent="0.2">
      <c r="B46" s="38"/>
      <c r="C46" s="39"/>
      <c r="D46" s="39"/>
      <c r="E46" s="39"/>
      <c r="F46" s="39"/>
      <c r="G46" s="39"/>
      <c r="H46" s="39"/>
      <c r="I46" s="105"/>
      <c r="J46" s="39"/>
      <c r="K46" s="39"/>
      <c r="L46" s="27"/>
    </row>
    <row r="47" spans="2:12" s="1" customFormat="1" ht="24.9" hidden="1" customHeight="1" x14ac:dyDescent="0.2">
      <c r="B47" s="27"/>
      <c r="C47" s="17" t="s">
        <v>118</v>
      </c>
      <c r="I47" s="88"/>
      <c r="L47" s="27"/>
    </row>
    <row r="48" spans="2:12" s="1" customFormat="1" ht="6.9" hidden="1" customHeight="1" x14ac:dyDescent="0.2">
      <c r="B48" s="27"/>
      <c r="I48" s="88"/>
      <c r="L48" s="27"/>
    </row>
    <row r="49" spans="2:47" s="1" customFormat="1" ht="12" hidden="1" customHeight="1" x14ac:dyDescent="0.2">
      <c r="B49" s="27"/>
      <c r="C49" s="22" t="s">
        <v>16</v>
      </c>
      <c r="I49" s="88"/>
      <c r="L49" s="27"/>
    </row>
    <row r="50" spans="2:47" s="1" customFormat="1" ht="16.5" hidden="1" customHeight="1" x14ac:dyDescent="0.2">
      <c r="B50" s="27"/>
      <c r="E50" s="213" t="str">
        <f>E7</f>
        <v>Oprava propustků v km 24,666, 25,142, 25,589 a 25,786 na trati Vsetín - Velké Karlovice</v>
      </c>
      <c r="F50" s="214"/>
      <c r="G50" s="214"/>
      <c r="H50" s="214"/>
      <c r="I50" s="88"/>
      <c r="L50" s="27"/>
    </row>
    <row r="51" spans="2:47" ht="12" hidden="1" customHeight="1" x14ac:dyDescent="0.2">
      <c r="B51" s="16"/>
      <c r="C51" s="22" t="s">
        <v>114</v>
      </c>
      <c r="L51" s="16"/>
    </row>
    <row r="52" spans="2:47" s="1" customFormat="1" ht="16.5" hidden="1" customHeight="1" x14ac:dyDescent="0.2">
      <c r="B52" s="27"/>
      <c r="E52" s="213" t="s">
        <v>521</v>
      </c>
      <c r="F52" s="188"/>
      <c r="G52" s="188"/>
      <c r="H52" s="188"/>
      <c r="I52" s="88"/>
      <c r="L52" s="27"/>
    </row>
    <row r="53" spans="2:47" s="1" customFormat="1" ht="12" hidden="1" customHeight="1" x14ac:dyDescent="0.2">
      <c r="B53" s="27"/>
      <c r="C53" s="22" t="s">
        <v>116</v>
      </c>
      <c r="I53" s="88"/>
      <c r="L53" s="27"/>
    </row>
    <row r="54" spans="2:47" s="1" customFormat="1" ht="16.5" hidden="1" customHeight="1" x14ac:dyDescent="0.2">
      <c r="B54" s="27"/>
      <c r="E54" s="189" t="str">
        <f>E11</f>
        <v>SO 04.2 - Železniční svršek - km 25,786</v>
      </c>
      <c r="F54" s="188"/>
      <c r="G54" s="188"/>
      <c r="H54" s="188"/>
      <c r="I54" s="88"/>
      <c r="L54" s="27"/>
    </row>
    <row r="55" spans="2:47" s="1" customFormat="1" ht="6.9" hidden="1" customHeight="1" x14ac:dyDescent="0.2">
      <c r="B55" s="27"/>
      <c r="I55" s="88"/>
      <c r="L55" s="27"/>
    </row>
    <row r="56" spans="2:47" s="1" customFormat="1" ht="12" hidden="1" customHeight="1" x14ac:dyDescent="0.2">
      <c r="B56" s="27"/>
      <c r="C56" s="22" t="s">
        <v>20</v>
      </c>
      <c r="F56" s="13" t="str">
        <f>F14</f>
        <v xml:space="preserve"> </v>
      </c>
      <c r="I56" s="89" t="s">
        <v>22</v>
      </c>
      <c r="J56" s="43" t="str">
        <f>IF(J14="","",J14)</f>
        <v>3. 4. 2019</v>
      </c>
      <c r="L56" s="27"/>
    </row>
    <row r="57" spans="2:47" s="1" customFormat="1" ht="6.9" hidden="1" customHeight="1" x14ac:dyDescent="0.2">
      <c r="B57" s="27"/>
      <c r="I57" s="88"/>
      <c r="L57" s="27"/>
    </row>
    <row r="58" spans="2:47" s="1" customFormat="1" ht="13.65" hidden="1" customHeight="1" x14ac:dyDescent="0.2">
      <c r="B58" s="27"/>
      <c r="C58" s="22" t="s">
        <v>24</v>
      </c>
      <c r="F58" s="13" t="str">
        <f>E17</f>
        <v xml:space="preserve"> </v>
      </c>
      <c r="I58" s="89" t="s">
        <v>29</v>
      </c>
      <c r="J58" s="25" t="str">
        <f>E23</f>
        <v xml:space="preserve"> </v>
      </c>
      <c r="L58" s="27"/>
    </row>
    <row r="59" spans="2:47" s="1" customFormat="1" ht="13.65" hidden="1" customHeight="1" x14ac:dyDescent="0.2">
      <c r="B59" s="27"/>
      <c r="C59" s="22" t="s">
        <v>27</v>
      </c>
      <c r="F59" s="13" t="str">
        <f>IF(E20="","",E20)</f>
        <v>Vyplň údaj</v>
      </c>
      <c r="I59" s="89" t="s">
        <v>31</v>
      </c>
      <c r="J59" s="25" t="str">
        <f>E26</f>
        <v xml:space="preserve"> </v>
      </c>
      <c r="L59" s="27"/>
    </row>
    <row r="60" spans="2:47" s="1" customFormat="1" ht="10.35" hidden="1" customHeight="1" x14ac:dyDescent="0.2">
      <c r="B60" s="27"/>
      <c r="I60" s="88"/>
      <c r="L60" s="27"/>
    </row>
    <row r="61" spans="2:47" s="1" customFormat="1" ht="29.25" hidden="1" customHeight="1" x14ac:dyDescent="0.2">
      <c r="B61" s="27"/>
      <c r="C61" s="106" t="s">
        <v>119</v>
      </c>
      <c r="D61" s="97"/>
      <c r="E61" s="97"/>
      <c r="F61" s="97"/>
      <c r="G61" s="97"/>
      <c r="H61" s="97"/>
      <c r="I61" s="107"/>
      <c r="J61" s="108" t="s">
        <v>120</v>
      </c>
      <c r="K61" s="97"/>
      <c r="L61" s="27"/>
    </row>
    <row r="62" spans="2:47" s="1" customFormat="1" ht="10.35" hidden="1" customHeight="1" x14ac:dyDescent="0.2">
      <c r="B62" s="27"/>
      <c r="I62" s="88"/>
      <c r="L62" s="27"/>
    </row>
    <row r="63" spans="2:47" s="1" customFormat="1" ht="22.8" hidden="1" customHeight="1" x14ac:dyDescent="0.2">
      <c r="B63" s="27"/>
      <c r="C63" s="109" t="s">
        <v>121</v>
      </c>
      <c r="I63" s="88"/>
      <c r="J63" s="57">
        <f>J89</f>
        <v>0</v>
      </c>
      <c r="L63" s="27"/>
      <c r="AU63" s="13" t="s">
        <v>122</v>
      </c>
    </row>
    <row r="64" spans="2:47" s="8" customFormat="1" ht="24.9" hidden="1" customHeight="1" x14ac:dyDescent="0.2">
      <c r="B64" s="110"/>
      <c r="D64" s="111" t="s">
        <v>123</v>
      </c>
      <c r="E64" s="112"/>
      <c r="F64" s="112"/>
      <c r="G64" s="112"/>
      <c r="H64" s="112"/>
      <c r="I64" s="113"/>
      <c r="J64" s="114">
        <f>J90</f>
        <v>0</v>
      </c>
      <c r="L64" s="110"/>
    </row>
    <row r="65" spans="2:12" s="9" customFormat="1" ht="19.95" hidden="1" customHeight="1" x14ac:dyDescent="0.2">
      <c r="B65" s="115"/>
      <c r="D65" s="116" t="s">
        <v>362</v>
      </c>
      <c r="E65" s="117"/>
      <c r="F65" s="117"/>
      <c r="G65" s="117"/>
      <c r="H65" s="117"/>
      <c r="I65" s="118"/>
      <c r="J65" s="119">
        <f>J91</f>
        <v>0</v>
      </c>
      <c r="L65" s="115"/>
    </row>
    <row r="66" spans="2:12" s="9" customFormat="1" ht="19.95" hidden="1" customHeight="1" x14ac:dyDescent="0.2">
      <c r="B66" s="115"/>
      <c r="D66" s="116" t="s">
        <v>129</v>
      </c>
      <c r="E66" s="117"/>
      <c r="F66" s="117"/>
      <c r="G66" s="117"/>
      <c r="H66" s="117"/>
      <c r="I66" s="118"/>
      <c r="J66" s="119">
        <f>J107</f>
        <v>0</v>
      </c>
      <c r="L66" s="115"/>
    </row>
    <row r="67" spans="2:12" s="9" customFormat="1" ht="19.95" hidden="1" customHeight="1" x14ac:dyDescent="0.2">
      <c r="B67" s="115"/>
      <c r="D67" s="116" t="s">
        <v>130</v>
      </c>
      <c r="E67" s="117"/>
      <c r="F67" s="117"/>
      <c r="G67" s="117"/>
      <c r="H67" s="117"/>
      <c r="I67" s="118"/>
      <c r="J67" s="119">
        <f>J111</f>
        <v>0</v>
      </c>
      <c r="L67" s="115"/>
    </row>
    <row r="68" spans="2:12" s="1" customFormat="1" ht="21.75" hidden="1" customHeight="1" x14ac:dyDescent="0.2">
      <c r="B68" s="27"/>
      <c r="I68" s="88"/>
      <c r="L68" s="27"/>
    </row>
    <row r="69" spans="2:12" s="1" customFormat="1" ht="6.9" hidden="1" customHeight="1" x14ac:dyDescent="0.2">
      <c r="B69" s="36"/>
      <c r="C69" s="37"/>
      <c r="D69" s="37"/>
      <c r="E69" s="37"/>
      <c r="F69" s="37"/>
      <c r="G69" s="37"/>
      <c r="H69" s="37"/>
      <c r="I69" s="104"/>
      <c r="J69" s="37"/>
      <c r="K69" s="37"/>
      <c r="L69" s="27"/>
    </row>
    <row r="70" spans="2:12" ht="10.199999999999999" hidden="1" x14ac:dyDescent="0.2"/>
    <row r="71" spans="2:12" ht="10.199999999999999" hidden="1" x14ac:dyDescent="0.2"/>
    <row r="72" spans="2:12" ht="10.199999999999999" hidden="1" x14ac:dyDescent="0.2"/>
    <row r="73" spans="2:12" s="1" customFormat="1" ht="6.9" customHeight="1" x14ac:dyDescent="0.2">
      <c r="B73" s="38"/>
      <c r="C73" s="39"/>
      <c r="D73" s="39"/>
      <c r="E73" s="39"/>
      <c r="F73" s="39"/>
      <c r="G73" s="39"/>
      <c r="H73" s="39"/>
      <c r="I73" s="105"/>
      <c r="J73" s="39"/>
      <c r="K73" s="39"/>
      <c r="L73" s="27"/>
    </row>
    <row r="74" spans="2:12" s="1" customFormat="1" ht="24.9" customHeight="1" x14ac:dyDescent="0.2">
      <c r="B74" s="27"/>
      <c r="C74" s="17" t="s">
        <v>137</v>
      </c>
      <c r="I74" s="88"/>
      <c r="L74" s="27"/>
    </row>
    <row r="75" spans="2:12" s="1" customFormat="1" ht="6.9" customHeight="1" x14ac:dyDescent="0.2">
      <c r="B75" s="27"/>
      <c r="I75" s="88"/>
      <c r="L75" s="27"/>
    </row>
    <row r="76" spans="2:12" s="1" customFormat="1" ht="12" customHeight="1" x14ac:dyDescent="0.2">
      <c r="B76" s="27"/>
      <c r="C76" s="22" t="s">
        <v>16</v>
      </c>
      <c r="I76" s="88"/>
      <c r="L76" s="27"/>
    </row>
    <row r="77" spans="2:12" s="1" customFormat="1" ht="16.5" customHeight="1" x14ac:dyDescent="0.2">
      <c r="B77" s="27"/>
      <c r="E77" s="213" t="str">
        <f>E7</f>
        <v>Oprava propustků v km 24,666, 25,142, 25,589 a 25,786 na trati Vsetín - Velké Karlovice</v>
      </c>
      <c r="F77" s="214"/>
      <c r="G77" s="214"/>
      <c r="H77" s="214"/>
      <c r="I77" s="88"/>
      <c r="L77" s="27"/>
    </row>
    <row r="78" spans="2:12" ht="12" customHeight="1" x14ac:dyDescent="0.2">
      <c r="B78" s="16"/>
      <c r="C78" s="22" t="s">
        <v>114</v>
      </c>
      <c r="L78" s="16"/>
    </row>
    <row r="79" spans="2:12" s="1" customFormat="1" ht="16.5" customHeight="1" x14ac:dyDescent="0.2">
      <c r="B79" s="27"/>
      <c r="E79" s="213" t="s">
        <v>521</v>
      </c>
      <c r="F79" s="188"/>
      <c r="G79" s="188"/>
      <c r="H79" s="188"/>
      <c r="I79" s="88"/>
      <c r="L79" s="27"/>
    </row>
    <row r="80" spans="2:12" s="1" customFormat="1" ht="12" customHeight="1" x14ac:dyDescent="0.2">
      <c r="B80" s="27"/>
      <c r="C80" s="22" t="s">
        <v>116</v>
      </c>
      <c r="I80" s="88"/>
      <c r="L80" s="27"/>
    </row>
    <row r="81" spans="2:65" s="1" customFormat="1" ht="16.5" customHeight="1" x14ac:dyDescent="0.2">
      <c r="B81" s="27"/>
      <c r="E81" s="189" t="str">
        <f>E11</f>
        <v>SO 04.2 - Železniční svršek - km 25,786</v>
      </c>
      <c r="F81" s="188"/>
      <c r="G81" s="188"/>
      <c r="H81" s="188"/>
      <c r="I81" s="88"/>
      <c r="L81" s="27"/>
    </row>
    <row r="82" spans="2:65" s="1" customFormat="1" ht="6.9" customHeight="1" x14ac:dyDescent="0.2">
      <c r="B82" s="27"/>
      <c r="I82" s="88"/>
      <c r="L82" s="27"/>
    </row>
    <row r="83" spans="2:65" s="1" customFormat="1" ht="12" customHeight="1" x14ac:dyDescent="0.2">
      <c r="B83" s="27"/>
      <c r="C83" s="22" t="s">
        <v>20</v>
      </c>
      <c r="F83" s="13" t="str">
        <f>F14</f>
        <v xml:space="preserve"> </v>
      </c>
      <c r="I83" s="89" t="s">
        <v>22</v>
      </c>
      <c r="J83" s="43" t="str">
        <f>IF(J14="","",J14)</f>
        <v>3. 4. 2019</v>
      </c>
      <c r="L83" s="27"/>
    </row>
    <row r="84" spans="2:65" s="1" customFormat="1" ht="6.9" customHeight="1" x14ac:dyDescent="0.2">
      <c r="B84" s="27"/>
      <c r="I84" s="88"/>
      <c r="L84" s="27"/>
    </row>
    <row r="85" spans="2:65" s="1" customFormat="1" ht="13.65" customHeight="1" x14ac:dyDescent="0.2">
      <c r="B85" s="27"/>
      <c r="C85" s="22" t="s">
        <v>24</v>
      </c>
      <c r="F85" s="13" t="str">
        <f>E17</f>
        <v xml:space="preserve"> </v>
      </c>
      <c r="I85" s="89" t="s">
        <v>29</v>
      </c>
      <c r="J85" s="25" t="str">
        <f>E23</f>
        <v xml:space="preserve"> </v>
      </c>
      <c r="L85" s="27"/>
    </row>
    <row r="86" spans="2:65" s="1" customFormat="1" ht="13.65" customHeight="1" x14ac:dyDescent="0.2">
      <c r="B86" s="27"/>
      <c r="C86" s="22" t="s">
        <v>27</v>
      </c>
      <c r="F86" s="13" t="str">
        <f>IF(E20="","",E20)</f>
        <v>Vyplň údaj</v>
      </c>
      <c r="I86" s="89" t="s">
        <v>31</v>
      </c>
      <c r="J86" s="25" t="str">
        <f>E26</f>
        <v xml:space="preserve"> </v>
      </c>
      <c r="L86" s="27"/>
    </row>
    <row r="87" spans="2:65" s="1" customFormat="1" ht="10.35" customHeight="1" x14ac:dyDescent="0.2">
      <c r="B87" s="27"/>
      <c r="I87" s="88"/>
      <c r="L87" s="27"/>
    </row>
    <row r="88" spans="2:65" s="10" customFormat="1" ht="29.25" customHeight="1" x14ac:dyDescent="0.2">
      <c r="B88" s="120"/>
      <c r="C88" s="121" t="s">
        <v>138</v>
      </c>
      <c r="D88" s="122" t="s">
        <v>52</v>
      </c>
      <c r="E88" s="122" t="s">
        <v>48</v>
      </c>
      <c r="F88" s="122" t="s">
        <v>49</v>
      </c>
      <c r="G88" s="122" t="s">
        <v>139</v>
      </c>
      <c r="H88" s="122" t="s">
        <v>140</v>
      </c>
      <c r="I88" s="123" t="s">
        <v>141</v>
      </c>
      <c r="J88" s="124" t="s">
        <v>120</v>
      </c>
      <c r="K88" s="125" t="s">
        <v>142</v>
      </c>
      <c r="L88" s="120"/>
      <c r="M88" s="50" t="s">
        <v>1</v>
      </c>
      <c r="N88" s="51" t="s">
        <v>37</v>
      </c>
      <c r="O88" s="51" t="s">
        <v>143</v>
      </c>
      <c r="P88" s="51" t="s">
        <v>144</v>
      </c>
      <c r="Q88" s="51" t="s">
        <v>145</v>
      </c>
      <c r="R88" s="51" t="s">
        <v>146</v>
      </c>
      <c r="S88" s="51" t="s">
        <v>147</v>
      </c>
      <c r="T88" s="52" t="s">
        <v>148</v>
      </c>
    </row>
    <row r="89" spans="2:65" s="1" customFormat="1" ht="22.8" customHeight="1" x14ac:dyDescent="0.3">
      <c r="B89" s="27"/>
      <c r="C89" s="55" t="s">
        <v>149</v>
      </c>
      <c r="I89" s="88"/>
      <c r="J89" s="126">
        <f>BK89</f>
        <v>0</v>
      </c>
      <c r="L89" s="27"/>
      <c r="M89" s="53"/>
      <c r="N89" s="44"/>
      <c r="O89" s="44"/>
      <c r="P89" s="127">
        <f>P90</f>
        <v>0</v>
      </c>
      <c r="Q89" s="44"/>
      <c r="R89" s="127">
        <f>R90</f>
        <v>80.555999999999997</v>
      </c>
      <c r="S89" s="44"/>
      <c r="T89" s="128">
        <f>T90</f>
        <v>0</v>
      </c>
      <c r="AT89" s="13" t="s">
        <v>66</v>
      </c>
      <c r="AU89" s="13" t="s">
        <v>122</v>
      </c>
      <c r="BK89" s="129">
        <f>BK90</f>
        <v>0</v>
      </c>
    </row>
    <row r="90" spans="2:65" s="11" customFormat="1" ht="25.95" customHeight="1" x14ac:dyDescent="0.25">
      <c r="B90" s="130"/>
      <c r="D90" s="131" t="s">
        <v>66</v>
      </c>
      <c r="E90" s="132" t="s">
        <v>150</v>
      </c>
      <c r="F90" s="132" t="s">
        <v>151</v>
      </c>
      <c r="I90" s="133"/>
      <c r="J90" s="134">
        <f>BK90</f>
        <v>0</v>
      </c>
      <c r="L90" s="130"/>
      <c r="M90" s="135"/>
      <c r="N90" s="136"/>
      <c r="O90" s="136"/>
      <c r="P90" s="137">
        <f>P91+P107+P111</f>
        <v>0</v>
      </c>
      <c r="Q90" s="136"/>
      <c r="R90" s="137">
        <f>R91+R107+R111</f>
        <v>80.555999999999997</v>
      </c>
      <c r="S90" s="136"/>
      <c r="T90" s="138">
        <f>T91+T107+T111</f>
        <v>0</v>
      </c>
      <c r="AR90" s="131" t="s">
        <v>74</v>
      </c>
      <c r="AT90" s="139" t="s">
        <v>66</v>
      </c>
      <c r="AU90" s="139" t="s">
        <v>67</v>
      </c>
      <c r="AY90" s="131" t="s">
        <v>152</v>
      </c>
      <c r="BK90" s="140">
        <f>BK91+BK107+BK111</f>
        <v>0</v>
      </c>
    </row>
    <row r="91" spans="2:65" s="11" customFormat="1" ht="22.8" customHeight="1" x14ac:dyDescent="0.25">
      <c r="B91" s="130"/>
      <c r="D91" s="131" t="s">
        <v>66</v>
      </c>
      <c r="E91" s="141" t="s">
        <v>170</v>
      </c>
      <c r="F91" s="141" t="s">
        <v>363</v>
      </c>
      <c r="I91" s="133"/>
      <c r="J91" s="142">
        <f>BK91</f>
        <v>0</v>
      </c>
      <c r="L91" s="130"/>
      <c r="M91" s="135"/>
      <c r="N91" s="136"/>
      <c r="O91" s="136"/>
      <c r="P91" s="137">
        <f>SUM(P92:P106)</f>
        <v>0</v>
      </c>
      <c r="Q91" s="136"/>
      <c r="R91" s="137">
        <f>SUM(R92:R106)</f>
        <v>80.555999999999997</v>
      </c>
      <c r="S91" s="136"/>
      <c r="T91" s="138">
        <f>SUM(T92:T106)</f>
        <v>0</v>
      </c>
      <c r="AR91" s="131" t="s">
        <v>74</v>
      </c>
      <c r="AT91" s="139" t="s">
        <v>66</v>
      </c>
      <c r="AU91" s="139" t="s">
        <v>74</v>
      </c>
      <c r="AY91" s="131" t="s">
        <v>152</v>
      </c>
      <c r="BK91" s="140">
        <f>SUM(BK92:BK106)</f>
        <v>0</v>
      </c>
    </row>
    <row r="92" spans="2:65" s="1" customFormat="1" ht="16.5" customHeight="1" x14ac:dyDescent="0.2">
      <c r="B92" s="143"/>
      <c r="C92" s="144" t="s">
        <v>74</v>
      </c>
      <c r="D92" s="144" t="s">
        <v>154</v>
      </c>
      <c r="E92" s="145" t="s">
        <v>364</v>
      </c>
      <c r="F92" s="146" t="s">
        <v>365</v>
      </c>
      <c r="G92" s="147" t="s">
        <v>165</v>
      </c>
      <c r="H92" s="148">
        <v>20.36</v>
      </c>
      <c r="I92" s="149"/>
      <c r="J92" s="150">
        <f t="shared" ref="J92:J106" si="0">ROUND(I92*H92,2)</f>
        <v>0</v>
      </c>
      <c r="K92" s="146" t="s">
        <v>1</v>
      </c>
      <c r="L92" s="27"/>
      <c r="M92" s="151" t="s">
        <v>1</v>
      </c>
      <c r="N92" s="152" t="s">
        <v>38</v>
      </c>
      <c r="O92" s="46"/>
      <c r="P92" s="153">
        <f t="shared" ref="P92:P106" si="1">O92*H92</f>
        <v>0</v>
      </c>
      <c r="Q92" s="153">
        <v>0</v>
      </c>
      <c r="R92" s="153">
        <f t="shared" ref="R92:R106" si="2">Q92*H92</f>
        <v>0</v>
      </c>
      <c r="S92" s="153">
        <v>0</v>
      </c>
      <c r="T92" s="154">
        <f t="shared" ref="T92:T106" si="3">S92*H92</f>
        <v>0</v>
      </c>
      <c r="AR92" s="13" t="s">
        <v>158</v>
      </c>
      <c r="AT92" s="13" t="s">
        <v>154</v>
      </c>
      <c r="AU92" s="13" t="s">
        <v>76</v>
      </c>
      <c r="AY92" s="13" t="s">
        <v>152</v>
      </c>
      <c r="BE92" s="155">
        <f t="shared" ref="BE92:BE106" si="4">IF(N92="základní",J92,0)</f>
        <v>0</v>
      </c>
      <c r="BF92" s="155">
        <f t="shared" ref="BF92:BF106" si="5">IF(N92="snížená",J92,0)</f>
        <v>0</v>
      </c>
      <c r="BG92" s="155">
        <f t="shared" ref="BG92:BG106" si="6">IF(N92="zákl. přenesená",J92,0)</f>
        <v>0</v>
      </c>
      <c r="BH92" s="155">
        <f t="shared" ref="BH92:BH106" si="7">IF(N92="sníž. přenesená",J92,0)</f>
        <v>0</v>
      </c>
      <c r="BI92" s="155">
        <f t="shared" ref="BI92:BI106" si="8">IF(N92="nulová",J92,0)</f>
        <v>0</v>
      </c>
      <c r="BJ92" s="13" t="s">
        <v>74</v>
      </c>
      <c r="BK92" s="155">
        <f t="shared" ref="BK92:BK106" si="9">ROUND(I92*H92,2)</f>
        <v>0</v>
      </c>
      <c r="BL92" s="13" t="s">
        <v>158</v>
      </c>
      <c r="BM92" s="13" t="s">
        <v>76</v>
      </c>
    </row>
    <row r="93" spans="2:65" s="1" customFormat="1" ht="16.5" customHeight="1" x14ac:dyDescent="0.2">
      <c r="B93" s="143"/>
      <c r="C93" s="156" t="s">
        <v>76</v>
      </c>
      <c r="D93" s="156" t="s">
        <v>213</v>
      </c>
      <c r="E93" s="157" t="s">
        <v>366</v>
      </c>
      <c r="F93" s="158" t="s">
        <v>367</v>
      </c>
      <c r="G93" s="159" t="s">
        <v>201</v>
      </c>
      <c r="H93" s="160">
        <v>80.555999999999997</v>
      </c>
      <c r="I93" s="161"/>
      <c r="J93" s="162">
        <f t="shared" si="0"/>
        <v>0</v>
      </c>
      <c r="K93" s="158" t="s">
        <v>1</v>
      </c>
      <c r="L93" s="163"/>
      <c r="M93" s="164" t="s">
        <v>1</v>
      </c>
      <c r="N93" s="165" t="s">
        <v>38</v>
      </c>
      <c r="O93" s="46"/>
      <c r="P93" s="153">
        <f t="shared" si="1"/>
        <v>0</v>
      </c>
      <c r="Q93" s="153">
        <v>1</v>
      </c>
      <c r="R93" s="153">
        <f t="shared" si="2"/>
        <v>80.555999999999997</v>
      </c>
      <c r="S93" s="153">
        <v>0</v>
      </c>
      <c r="T93" s="154">
        <f t="shared" si="3"/>
        <v>0</v>
      </c>
      <c r="AR93" s="13" t="s">
        <v>169</v>
      </c>
      <c r="AT93" s="13" t="s">
        <v>213</v>
      </c>
      <c r="AU93" s="13" t="s">
        <v>76</v>
      </c>
      <c r="AY93" s="13" t="s">
        <v>152</v>
      </c>
      <c r="BE93" s="155">
        <f t="shared" si="4"/>
        <v>0</v>
      </c>
      <c r="BF93" s="155">
        <f t="shared" si="5"/>
        <v>0</v>
      </c>
      <c r="BG93" s="155">
        <f t="shared" si="6"/>
        <v>0</v>
      </c>
      <c r="BH93" s="155">
        <f t="shared" si="7"/>
        <v>0</v>
      </c>
      <c r="BI93" s="155">
        <f t="shared" si="8"/>
        <v>0</v>
      </c>
      <c r="BJ93" s="13" t="s">
        <v>74</v>
      </c>
      <c r="BK93" s="155">
        <f t="shared" si="9"/>
        <v>0</v>
      </c>
      <c r="BL93" s="13" t="s">
        <v>158</v>
      </c>
      <c r="BM93" s="13" t="s">
        <v>158</v>
      </c>
    </row>
    <row r="94" spans="2:65" s="1" customFormat="1" ht="16.5" customHeight="1" x14ac:dyDescent="0.2">
      <c r="B94" s="143"/>
      <c r="C94" s="144" t="s">
        <v>162</v>
      </c>
      <c r="D94" s="144" t="s">
        <v>154</v>
      </c>
      <c r="E94" s="145" t="s">
        <v>368</v>
      </c>
      <c r="F94" s="146" t="s">
        <v>369</v>
      </c>
      <c r="G94" s="147" t="s">
        <v>165</v>
      </c>
      <c r="H94" s="148">
        <v>18</v>
      </c>
      <c r="I94" s="149"/>
      <c r="J94" s="150">
        <f t="shared" si="0"/>
        <v>0</v>
      </c>
      <c r="K94" s="146" t="s">
        <v>1</v>
      </c>
      <c r="L94" s="27"/>
      <c r="M94" s="151" t="s">
        <v>1</v>
      </c>
      <c r="N94" s="152" t="s">
        <v>38</v>
      </c>
      <c r="O94" s="46"/>
      <c r="P94" s="153">
        <f t="shared" si="1"/>
        <v>0</v>
      </c>
      <c r="Q94" s="153">
        <v>0</v>
      </c>
      <c r="R94" s="153">
        <f t="shared" si="2"/>
        <v>0</v>
      </c>
      <c r="S94" s="153">
        <v>0</v>
      </c>
      <c r="T94" s="154">
        <f t="shared" si="3"/>
        <v>0</v>
      </c>
      <c r="AR94" s="13" t="s">
        <v>158</v>
      </c>
      <c r="AT94" s="13" t="s">
        <v>154</v>
      </c>
      <c r="AU94" s="13" t="s">
        <v>76</v>
      </c>
      <c r="AY94" s="13" t="s">
        <v>152</v>
      </c>
      <c r="BE94" s="155">
        <f t="shared" si="4"/>
        <v>0</v>
      </c>
      <c r="BF94" s="155">
        <f t="shared" si="5"/>
        <v>0</v>
      </c>
      <c r="BG94" s="155">
        <f t="shared" si="6"/>
        <v>0</v>
      </c>
      <c r="BH94" s="155">
        <f t="shared" si="7"/>
        <v>0</v>
      </c>
      <c r="BI94" s="155">
        <f t="shared" si="8"/>
        <v>0</v>
      </c>
      <c r="BJ94" s="13" t="s">
        <v>74</v>
      </c>
      <c r="BK94" s="155">
        <f t="shared" si="9"/>
        <v>0</v>
      </c>
      <c r="BL94" s="13" t="s">
        <v>158</v>
      </c>
      <c r="BM94" s="13" t="s">
        <v>166</v>
      </c>
    </row>
    <row r="95" spans="2:65" s="1" customFormat="1" ht="16.5" customHeight="1" x14ac:dyDescent="0.2">
      <c r="B95" s="143"/>
      <c r="C95" s="144" t="s">
        <v>158</v>
      </c>
      <c r="D95" s="144" t="s">
        <v>154</v>
      </c>
      <c r="E95" s="145" t="s">
        <v>370</v>
      </c>
      <c r="F95" s="146" t="s">
        <v>371</v>
      </c>
      <c r="G95" s="147" t="s">
        <v>372</v>
      </c>
      <c r="H95" s="148">
        <v>0.01</v>
      </c>
      <c r="I95" s="149"/>
      <c r="J95" s="150">
        <f t="shared" si="0"/>
        <v>0</v>
      </c>
      <c r="K95" s="146" t="s">
        <v>1</v>
      </c>
      <c r="L95" s="27"/>
      <c r="M95" s="151" t="s">
        <v>1</v>
      </c>
      <c r="N95" s="152" t="s">
        <v>38</v>
      </c>
      <c r="O95" s="46"/>
      <c r="P95" s="153">
        <f t="shared" si="1"/>
        <v>0</v>
      </c>
      <c r="Q95" s="153">
        <v>0</v>
      </c>
      <c r="R95" s="153">
        <f t="shared" si="2"/>
        <v>0</v>
      </c>
      <c r="S95" s="153">
        <v>0</v>
      </c>
      <c r="T95" s="154">
        <f t="shared" si="3"/>
        <v>0</v>
      </c>
      <c r="AR95" s="13" t="s">
        <v>158</v>
      </c>
      <c r="AT95" s="13" t="s">
        <v>154</v>
      </c>
      <c r="AU95" s="13" t="s">
        <v>76</v>
      </c>
      <c r="AY95" s="13" t="s">
        <v>152</v>
      </c>
      <c r="BE95" s="155">
        <f t="shared" si="4"/>
        <v>0</v>
      </c>
      <c r="BF95" s="155">
        <f t="shared" si="5"/>
        <v>0</v>
      </c>
      <c r="BG95" s="155">
        <f t="shared" si="6"/>
        <v>0</v>
      </c>
      <c r="BH95" s="155">
        <f t="shared" si="7"/>
        <v>0</v>
      </c>
      <c r="BI95" s="155">
        <f t="shared" si="8"/>
        <v>0</v>
      </c>
      <c r="BJ95" s="13" t="s">
        <v>74</v>
      </c>
      <c r="BK95" s="155">
        <f t="shared" si="9"/>
        <v>0</v>
      </c>
      <c r="BL95" s="13" t="s">
        <v>158</v>
      </c>
      <c r="BM95" s="13" t="s">
        <v>169</v>
      </c>
    </row>
    <row r="96" spans="2:65" s="1" customFormat="1" ht="16.5" customHeight="1" x14ac:dyDescent="0.2">
      <c r="B96" s="143"/>
      <c r="C96" s="144" t="s">
        <v>170</v>
      </c>
      <c r="D96" s="144" t="s">
        <v>154</v>
      </c>
      <c r="E96" s="145" t="s">
        <v>518</v>
      </c>
      <c r="F96" s="146" t="s">
        <v>519</v>
      </c>
      <c r="G96" s="147" t="s">
        <v>372</v>
      </c>
      <c r="H96" s="148">
        <v>0.01</v>
      </c>
      <c r="I96" s="149"/>
      <c r="J96" s="150">
        <f t="shared" si="0"/>
        <v>0</v>
      </c>
      <c r="K96" s="146" t="s">
        <v>375</v>
      </c>
      <c r="L96" s="27"/>
      <c r="M96" s="151" t="s">
        <v>1</v>
      </c>
      <c r="N96" s="152" t="s">
        <v>38</v>
      </c>
      <c r="O96" s="46"/>
      <c r="P96" s="153">
        <f t="shared" si="1"/>
        <v>0</v>
      </c>
      <c r="Q96" s="153">
        <v>0</v>
      </c>
      <c r="R96" s="153">
        <f t="shared" si="2"/>
        <v>0</v>
      </c>
      <c r="S96" s="153">
        <v>0</v>
      </c>
      <c r="T96" s="154">
        <f t="shared" si="3"/>
        <v>0</v>
      </c>
      <c r="AR96" s="13" t="s">
        <v>158</v>
      </c>
      <c r="AT96" s="13" t="s">
        <v>154</v>
      </c>
      <c r="AU96" s="13" t="s">
        <v>76</v>
      </c>
      <c r="AY96" s="13" t="s">
        <v>152</v>
      </c>
      <c r="BE96" s="155">
        <f t="shared" si="4"/>
        <v>0</v>
      </c>
      <c r="BF96" s="155">
        <f t="shared" si="5"/>
        <v>0</v>
      </c>
      <c r="BG96" s="155">
        <f t="shared" si="6"/>
        <v>0</v>
      </c>
      <c r="BH96" s="155">
        <f t="shared" si="7"/>
        <v>0</v>
      </c>
      <c r="BI96" s="155">
        <f t="shared" si="8"/>
        <v>0</v>
      </c>
      <c r="BJ96" s="13" t="s">
        <v>74</v>
      </c>
      <c r="BK96" s="155">
        <f t="shared" si="9"/>
        <v>0</v>
      </c>
      <c r="BL96" s="13" t="s">
        <v>158</v>
      </c>
      <c r="BM96" s="13" t="s">
        <v>527</v>
      </c>
    </row>
    <row r="97" spans="2:65" s="1" customFormat="1" ht="16.5" customHeight="1" x14ac:dyDescent="0.2">
      <c r="B97" s="143"/>
      <c r="C97" s="144" t="s">
        <v>166</v>
      </c>
      <c r="D97" s="144" t="s">
        <v>154</v>
      </c>
      <c r="E97" s="145" t="s">
        <v>377</v>
      </c>
      <c r="F97" s="146" t="s">
        <v>378</v>
      </c>
      <c r="G97" s="147" t="s">
        <v>250</v>
      </c>
      <c r="H97" s="148">
        <v>4</v>
      </c>
      <c r="I97" s="149"/>
      <c r="J97" s="150">
        <f t="shared" si="0"/>
        <v>0</v>
      </c>
      <c r="K97" s="146" t="s">
        <v>1</v>
      </c>
      <c r="L97" s="27"/>
      <c r="M97" s="151" t="s">
        <v>1</v>
      </c>
      <c r="N97" s="152" t="s">
        <v>38</v>
      </c>
      <c r="O97" s="46"/>
      <c r="P97" s="153">
        <f t="shared" si="1"/>
        <v>0</v>
      </c>
      <c r="Q97" s="153">
        <v>0</v>
      </c>
      <c r="R97" s="153">
        <f t="shared" si="2"/>
        <v>0</v>
      </c>
      <c r="S97" s="153">
        <v>0</v>
      </c>
      <c r="T97" s="154">
        <f t="shared" si="3"/>
        <v>0</v>
      </c>
      <c r="AR97" s="13" t="s">
        <v>158</v>
      </c>
      <c r="AT97" s="13" t="s">
        <v>154</v>
      </c>
      <c r="AU97" s="13" t="s">
        <v>76</v>
      </c>
      <c r="AY97" s="13" t="s">
        <v>152</v>
      </c>
      <c r="BE97" s="155">
        <f t="shared" si="4"/>
        <v>0</v>
      </c>
      <c r="BF97" s="155">
        <f t="shared" si="5"/>
        <v>0</v>
      </c>
      <c r="BG97" s="155">
        <f t="shared" si="6"/>
        <v>0</v>
      </c>
      <c r="BH97" s="155">
        <f t="shared" si="7"/>
        <v>0</v>
      </c>
      <c r="BI97" s="155">
        <f t="shared" si="8"/>
        <v>0</v>
      </c>
      <c r="BJ97" s="13" t="s">
        <v>74</v>
      </c>
      <c r="BK97" s="155">
        <f t="shared" si="9"/>
        <v>0</v>
      </c>
      <c r="BL97" s="13" t="s">
        <v>158</v>
      </c>
      <c r="BM97" s="13" t="s">
        <v>176</v>
      </c>
    </row>
    <row r="98" spans="2:65" s="1" customFormat="1" ht="16.5" customHeight="1" x14ac:dyDescent="0.2">
      <c r="B98" s="143"/>
      <c r="C98" s="144" t="s">
        <v>177</v>
      </c>
      <c r="D98" s="144" t="s">
        <v>154</v>
      </c>
      <c r="E98" s="145" t="s">
        <v>379</v>
      </c>
      <c r="F98" s="146" t="s">
        <v>380</v>
      </c>
      <c r="G98" s="147" t="s">
        <v>372</v>
      </c>
      <c r="H98" s="148">
        <v>0.12</v>
      </c>
      <c r="I98" s="149"/>
      <c r="J98" s="150">
        <f t="shared" si="0"/>
        <v>0</v>
      </c>
      <c r="K98" s="146" t="s">
        <v>1</v>
      </c>
      <c r="L98" s="27"/>
      <c r="M98" s="151" t="s">
        <v>1</v>
      </c>
      <c r="N98" s="152" t="s">
        <v>38</v>
      </c>
      <c r="O98" s="46"/>
      <c r="P98" s="153">
        <f t="shared" si="1"/>
        <v>0</v>
      </c>
      <c r="Q98" s="153">
        <v>0</v>
      </c>
      <c r="R98" s="153">
        <f t="shared" si="2"/>
        <v>0</v>
      </c>
      <c r="S98" s="153">
        <v>0</v>
      </c>
      <c r="T98" s="154">
        <f t="shared" si="3"/>
        <v>0</v>
      </c>
      <c r="AR98" s="13" t="s">
        <v>158</v>
      </c>
      <c r="AT98" s="13" t="s">
        <v>154</v>
      </c>
      <c r="AU98" s="13" t="s">
        <v>76</v>
      </c>
      <c r="AY98" s="13" t="s">
        <v>152</v>
      </c>
      <c r="BE98" s="155">
        <f t="shared" si="4"/>
        <v>0</v>
      </c>
      <c r="BF98" s="155">
        <f t="shared" si="5"/>
        <v>0</v>
      </c>
      <c r="BG98" s="155">
        <f t="shared" si="6"/>
        <v>0</v>
      </c>
      <c r="BH98" s="155">
        <f t="shared" si="7"/>
        <v>0</v>
      </c>
      <c r="BI98" s="155">
        <f t="shared" si="8"/>
        <v>0</v>
      </c>
      <c r="BJ98" s="13" t="s">
        <v>74</v>
      </c>
      <c r="BK98" s="155">
        <f t="shared" si="9"/>
        <v>0</v>
      </c>
      <c r="BL98" s="13" t="s">
        <v>158</v>
      </c>
      <c r="BM98" s="13" t="s">
        <v>180</v>
      </c>
    </row>
    <row r="99" spans="2:65" s="1" customFormat="1" ht="16.5" customHeight="1" x14ac:dyDescent="0.2">
      <c r="B99" s="143"/>
      <c r="C99" s="216" t="s">
        <v>169</v>
      </c>
      <c r="D99" s="216" t="s">
        <v>154</v>
      </c>
      <c r="E99" s="217" t="s">
        <v>381</v>
      </c>
      <c r="F99" s="218" t="s">
        <v>382</v>
      </c>
      <c r="G99" s="219" t="s">
        <v>383</v>
      </c>
      <c r="H99" s="220">
        <v>4</v>
      </c>
      <c r="I99" s="221"/>
      <c r="J99" s="222">
        <f t="shared" si="0"/>
        <v>0</v>
      </c>
      <c r="K99" s="146" t="s">
        <v>1</v>
      </c>
      <c r="L99" s="27"/>
      <c r="M99" s="151" t="s">
        <v>1</v>
      </c>
      <c r="N99" s="152" t="s">
        <v>38</v>
      </c>
      <c r="O99" s="46"/>
      <c r="P99" s="153">
        <f t="shared" si="1"/>
        <v>0</v>
      </c>
      <c r="Q99" s="153">
        <v>0</v>
      </c>
      <c r="R99" s="153">
        <f t="shared" si="2"/>
        <v>0</v>
      </c>
      <c r="S99" s="153">
        <v>0</v>
      </c>
      <c r="T99" s="154">
        <f t="shared" si="3"/>
        <v>0</v>
      </c>
      <c r="AR99" s="13" t="s">
        <v>158</v>
      </c>
      <c r="AT99" s="13" t="s">
        <v>154</v>
      </c>
      <c r="AU99" s="13" t="s">
        <v>76</v>
      </c>
      <c r="AY99" s="13" t="s">
        <v>152</v>
      </c>
      <c r="BE99" s="155">
        <f t="shared" si="4"/>
        <v>0</v>
      </c>
      <c r="BF99" s="155">
        <f t="shared" si="5"/>
        <v>0</v>
      </c>
      <c r="BG99" s="155">
        <f t="shared" si="6"/>
        <v>0</v>
      </c>
      <c r="BH99" s="155">
        <f t="shared" si="7"/>
        <v>0</v>
      </c>
      <c r="BI99" s="155">
        <f t="shared" si="8"/>
        <v>0</v>
      </c>
      <c r="BJ99" s="13" t="s">
        <v>74</v>
      </c>
      <c r="BK99" s="155">
        <f t="shared" si="9"/>
        <v>0</v>
      </c>
      <c r="BL99" s="13" t="s">
        <v>158</v>
      </c>
      <c r="BM99" s="13" t="s">
        <v>183</v>
      </c>
    </row>
    <row r="100" spans="2:65" s="1" customFormat="1" ht="16.5" customHeight="1" x14ac:dyDescent="0.2">
      <c r="B100" s="143"/>
      <c r="C100" s="216" t="s">
        <v>184</v>
      </c>
      <c r="D100" s="216" t="s">
        <v>154</v>
      </c>
      <c r="E100" s="217" t="s">
        <v>384</v>
      </c>
      <c r="F100" s="218" t="s">
        <v>385</v>
      </c>
      <c r="G100" s="219" t="s">
        <v>383</v>
      </c>
      <c r="H100" s="220">
        <v>4</v>
      </c>
      <c r="I100" s="221"/>
      <c r="J100" s="222">
        <f t="shared" si="0"/>
        <v>0</v>
      </c>
      <c r="K100" s="146" t="s">
        <v>1</v>
      </c>
      <c r="L100" s="27"/>
      <c r="M100" s="151" t="s">
        <v>1</v>
      </c>
      <c r="N100" s="152" t="s">
        <v>38</v>
      </c>
      <c r="O100" s="46"/>
      <c r="P100" s="153">
        <f t="shared" si="1"/>
        <v>0</v>
      </c>
      <c r="Q100" s="153">
        <v>0</v>
      </c>
      <c r="R100" s="153">
        <f t="shared" si="2"/>
        <v>0</v>
      </c>
      <c r="S100" s="153">
        <v>0</v>
      </c>
      <c r="T100" s="154">
        <f t="shared" si="3"/>
        <v>0</v>
      </c>
      <c r="AR100" s="13" t="s">
        <v>158</v>
      </c>
      <c r="AT100" s="13" t="s">
        <v>154</v>
      </c>
      <c r="AU100" s="13" t="s">
        <v>76</v>
      </c>
      <c r="AY100" s="13" t="s">
        <v>152</v>
      </c>
      <c r="BE100" s="155">
        <f t="shared" si="4"/>
        <v>0</v>
      </c>
      <c r="BF100" s="155">
        <f t="shared" si="5"/>
        <v>0</v>
      </c>
      <c r="BG100" s="155">
        <f t="shared" si="6"/>
        <v>0</v>
      </c>
      <c r="BH100" s="155">
        <f t="shared" si="7"/>
        <v>0</v>
      </c>
      <c r="BI100" s="155">
        <f t="shared" si="8"/>
        <v>0</v>
      </c>
      <c r="BJ100" s="13" t="s">
        <v>74</v>
      </c>
      <c r="BK100" s="155">
        <f t="shared" si="9"/>
        <v>0</v>
      </c>
      <c r="BL100" s="13" t="s">
        <v>158</v>
      </c>
      <c r="BM100" s="13" t="s">
        <v>187</v>
      </c>
    </row>
    <row r="101" spans="2:65" s="1" customFormat="1" ht="16.5" customHeight="1" x14ac:dyDescent="0.2">
      <c r="B101" s="143"/>
      <c r="C101" s="144" t="s">
        <v>173</v>
      </c>
      <c r="D101" s="144" t="s">
        <v>154</v>
      </c>
      <c r="E101" s="145" t="s">
        <v>386</v>
      </c>
      <c r="F101" s="146" t="s">
        <v>387</v>
      </c>
      <c r="G101" s="147" t="s">
        <v>256</v>
      </c>
      <c r="H101" s="148">
        <v>40</v>
      </c>
      <c r="I101" s="149"/>
      <c r="J101" s="150">
        <f t="shared" si="0"/>
        <v>0</v>
      </c>
      <c r="K101" s="146" t="s">
        <v>1</v>
      </c>
      <c r="L101" s="27"/>
      <c r="M101" s="151" t="s">
        <v>1</v>
      </c>
      <c r="N101" s="152" t="s">
        <v>38</v>
      </c>
      <c r="O101" s="46"/>
      <c r="P101" s="153">
        <f t="shared" si="1"/>
        <v>0</v>
      </c>
      <c r="Q101" s="153">
        <v>0</v>
      </c>
      <c r="R101" s="153">
        <f t="shared" si="2"/>
        <v>0</v>
      </c>
      <c r="S101" s="153">
        <v>0</v>
      </c>
      <c r="T101" s="154">
        <f t="shared" si="3"/>
        <v>0</v>
      </c>
      <c r="AR101" s="13" t="s">
        <v>158</v>
      </c>
      <c r="AT101" s="13" t="s">
        <v>154</v>
      </c>
      <c r="AU101" s="13" t="s">
        <v>76</v>
      </c>
      <c r="AY101" s="13" t="s">
        <v>152</v>
      </c>
      <c r="BE101" s="155">
        <f t="shared" si="4"/>
        <v>0</v>
      </c>
      <c r="BF101" s="155">
        <f t="shared" si="5"/>
        <v>0</v>
      </c>
      <c r="BG101" s="155">
        <f t="shared" si="6"/>
        <v>0</v>
      </c>
      <c r="BH101" s="155">
        <f t="shared" si="7"/>
        <v>0</v>
      </c>
      <c r="BI101" s="155">
        <f t="shared" si="8"/>
        <v>0</v>
      </c>
      <c r="BJ101" s="13" t="s">
        <v>74</v>
      </c>
      <c r="BK101" s="155">
        <f t="shared" si="9"/>
        <v>0</v>
      </c>
      <c r="BL101" s="13" t="s">
        <v>158</v>
      </c>
      <c r="BM101" s="13" t="s">
        <v>190</v>
      </c>
    </row>
    <row r="102" spans="2:65" s="1" customFormat="1" ht="16.5" customHeight="1" x14ac:dyDescent="0.2">
      <c r="B102" s="143"/>
      <c r="C102" s="144" t="s">
        <v>191</v>
      </c>
      <c r="D102" s="144" t="s">
        <v>154</v>
      </c>
      <c r="E102" s="145" t="s">
        <v>388</v>
      </c>
      <c r="F102" s="146" t="s">
        <v>389</v>
      </c>
      <c r="G102" s="147" t="s">
        <v>256</v>
      </c>
      <c r="H102" s="148">
        <v>40</v>
      </c>
      <c r="I102" s="149"/>
      <c r="J102" s="150">
        <f t="shared" si="0"/>
        <v>0</v>
      </c>
      <c r="K102" s="146" t="s">
        <v>1</v>
      </c>
      <c r="L102" s="27"/>
      <c r="M102" s="151" t="s">
        <v>1</v>
      </c>
      <c r="N102" s="152" t="s">
        <v>38</v>
      </c>
      <c r="O102" s="46"/>
      <c r="P102" s="153">
        <f t="shared" si="1"/>
        <v>0</v>
      </c>
      <c r="Q102" s="153">
        <v>0</v>
      </c>
      <c r="R102" s="153">
        <f t="shared" si="2"/>
        <v>0</v>
      </c>
      <c r="S102" s="153">
        <v>0</v>
      </c>
      <c r="T102" s="154">
        <f t="shared" si="3"/>
        <v>0</v>
      </c>
      <c r="AR102" s="13" t="s">
        <v>158</v>
      </c>
      <c r="AT102" s="13" t="s">
        <v>154</v>
      </c>
      <c r="AU102" s="13" t="s">
        <v>76</v>
      </c>
      <c r="AY102" s="13" t="s">
        <v>152</v>
      </c>
      <c r="BE102" s="155">
        <f t="shared" si="4"/>
        <v>0</v>
      </c>
      <c r="BF102" s="155">
        <f t="shared" si="5"/>
        <v>0</v>
      </c>
      <c r="BG102" s="155">
        <f t="shared" si="6"/>
        <v>0</v>
      </c>
      <c r="BH102" s="155">
        <f t="shared" si="7"/>
        <v>0</v>
      </c>
      <c r="BI102" s="155">
        <f t="shared" si="8"/>
        <v>0</v>
      </c>
      <c r="BJ102" s="13" t="s">
        <v>74</v>
      </c>
      <c r="BK102" s="155">
        <f t="shared" si="9"/>
        <v>0</v>
      </c>
      <c r="BL102" s="13" t="s">
        <v>158</v>
      </c>
      <c r="BM102" s="13" t="s">
        <v>194</v>
      </c>
    </row>
    <row r="103" spans="2:65" s="1" customFormat="1" ht="16.5" customHeight="1" x14ac:dyDescent="0.2">
      <c r="B103" s="143"/>
      <c r="C103" s="144" t="s">
        <v>176</v>
      </c>
      <c r="D103" s="144" t="s">
        <v>154</v>
      </c>
      <c r="E103" s="145" t="s">
        <v>390</v>
      </c>
      <c r="F103" s="146" t="s">
        <v>391</v>
      </c>
      <c r="G103" s="147" t="s">
        <v>256</v>
      </c>
      <c r="H103" s="148">
        <v>40</v>
      </c>
      <c r="I103" s="149"/>
      <c r="J103" s="150">
        <f t="shared" si="0"/>
        <v>0</v>
      </c>
      <c r="K103" s="146" t="s">
        <v>1</v>
      </c>
      <c r="L103" s="27"/>
      <c r="M103" s="151" t="s">
        <v>1</v>
      </c>
      <c r="N103" s="152" t="s">
        <v>38</v>
      </c>
      <c r="O103" s="46"/>
      <c r="P103" s="153">
        <f t="shared" si="1"/>
        <v>0</v>
      </c>
      <c r="Q103" s="153">
        <v>0</v>
      </c>
      <c r="R103" s="153">
        <f t="shared" si="2"/>
        <v>0</v>
      </c>
      <c r="S103" s="153">
        <v>0</v>
      </c>
      <c r="T103" s="154">
        <f t="shared" si="3"/>
        <v>0</v>
      </c>
      <c r="AR103" s="13" t="s">
        <v>158</v>
      </c>
      <c r="AT103" s="13" t="s">
        <v>154</v>
      </c>
      <c r="AU103" s="13" t="s">
        <v>76</v>
      </c>
      <c r="AY103" s="13" t="s">
        <v>152</v>
      </c>
      <c r="BE103" s="155">
        <f t="shared" si="4"/>
        <v>0</v>
      </c>
      <c r="BF103" s="155">
        <f t="shared" si="5"/>
        <v>0</v>
      </c>
      <c r="BG103" s="155">
        <f t="shared" si="6"/>
        <v>0</v>
      </c>
      <c r="BH103" s="155">
        <f t="shared" si="7"/>
        <v>0</v>
      </c>
      <c r="BI103" s="155">
        <f t="shared" si="8"/>
        <v>0</v>
      </c>
      <c r="BJ103" s="13" t="s">
        <v>74</v>
      </c>
      <c r="BK103" s="155">
        <f t="shared" si="9"/>
        <v>0</v>
      </c>
      <c r="BL103" s="13" t="s">
        <v>158</v>
      </c>
      <c r="BM103" s="13" t="s">
        <v>197</v>
      </c>
    </row>
    <row r="104" spans="2:65" s="1" customFormat="1" ht="16.5" customHeight="1" x14ac:dyDescent="0.2">
      <c r="B104" s="143"/>
      <c r="C104" s="144" t="s">
        <v>198</v>
      </c>
      <c r="D104" s="144" t="s">
        <v>154</v>
      </c>
      <c r="E104" s="145" t="s">
        <v>392</v>
      </c>
      <c r="F104" s="146" t="s">
        <v>393</v>
      </c>
      <c r="G104" s="147" t="s">
        <v>201</v>
      </c>
      <c r="H104" s="148">
        <v>0.66500000000000004</v>
      </c>
      <c r="I104" s="149"/>
      <c r="J104" s="150">
        <f t="shared" si="0"/>
        <v>0</v>
      </c>
      <c r="K104" s="146" t="s">
        <v>1</v>
      </c>
      <c r="L104" s="27"/>
      <c r="M104" s="151" t="s">
        <v>1</v>
      </c>
      <c r="N104" s="152" t="s">
        <v>38</v>
      </c>
      <c r="O104" s="46"/>
      <c r="P104" s="153">
        <f t="shared" si="1"/>
        <v>0</v>
      </c>
      <c r="Q104" s="153">
        <v>0</v>
      </c>
      <c r="R104" s="153">
        <f t="shared" si="2"/>
        <v>0</v>
      </c>
      <c r="S104" s="153">
        <v>0</v>
      </c>
      <c r="T104" s="154">
        <f t="shared" si="3"/>
        <v>0</v>
      </c>
      <c r="AR104" s="13" t="s">
        <v>158</v>
      </c>
      <c r="AT104" s="13" t="s">
        <v>154</v>
      </c>
      <c r="AU104" s="13" t="s">
        <v>76</v>
      </c>
      <c r="AY104" s="13" t="s">
        <v>152</v>
      </c>
      <c r="BE104" s="155">
        <f t="shared" si="4"/>
        <v>0</v>
      </c>
      <c r="BF104" s="155">
        <f t="shared" si="5"/>
        <v>0</v>
      </c>
      <c r="BG104" s="155">
        <f t="shared" si="6"/>
        <v>0</v>
      </c>
      <c r="BH104" s="155">
        <f t="shared" si="7"/>
        <v>0</v>
      </c>
      <c r="BI104" s="155">
        <f t="shared" si="8"/>
        <v>0</v>
      </c>
      <c r="BJ104" s="13" t="s">
        <v>74</v>
      </c>
      <c r="BK104" s="155">
        <f t="shared" si="9"/>
        <v>0</v>
      </c>
      <c r="BL104" s="13" t="s">
        <v>158</v>
      </c>
      <c r="BM104" s="13" t="s">
        <v>202</v>
      </c>
    </row>
    <row r="105" spans="2:65" s="1" customFormat="1" ht="16.5" customHeight="1" x14ac:dyDescent="0.2">
      <c r="B105" s="143"/>
      <c r="C105" s="144" t="s">
        <v>180</v>
      </c>
      <c r="D105" s="144" t="s">
        <v>154</v>
      </c>
      <c r="E105" s="145" t="s">
        <v>394</v>
      </c>
      <c r="F105" s="146" t="s">
        <v>395</v>
      </c>
      <c r="G105" s="147" t="s">
        <v>201</v>
      </c>
      <c r="H105" s="148">
        <v>5.13</v>
      </c>
      <c r="I105" s="149"/>
      <c r="J105" s="150">
        <f t="shared" si="0"/>
        <v>0</v>
      </c>
      <c r="K105" s="146" t="s">
        <v>1</v>
      </c>
      <c r="L105" s="27"/>
      <c r="M105" s="151" t="s">
        <v>1</v>
      </c>
      <c r="N105" s="152" t="s">
        <v>38</v>
      </c>
      <c r="O105" s="46"/>
      <c r="P105" s="153">
        <f t="shared" si="1"/>
        <v>0</v>
      </c>
      <c r="Q105" s="153">
        <v>0</v>
      </c>
      <c r="R105" s="153">
        <f t="shared" si="2"/>
        <v>0</v>
      </c>
      <c r="S105" s="153">
        <v>0</v>
      </c>
      <c r="T105" s="154">
        <f t="shared" si="3"/>
        <v>0</v>
      </c>
      <c r="AR105" s="13" t="s">
        <v>158</v>
      </c>
      <c r="AT105" s="13" t="s">
        <v>154</v>
      </c>
      <c r="AU105" s="13" t="s">
        <v>76</v>
      </c>
      <c r="AY105" s="13" t="s">
        <v>152</v>
      </c>
      <c r="BE105" s="155">
        <f t="shared" si="4"/>
        <v>0</v>
      </c>
      <c r="BF105" s="155">
        <f t="shared" si="5"/>
        <v>0</v>
      </c>
      <c r="BG105" s="155">
        <f t="shared" si="6"/>
        <v>0</v>
      </c>
      <c r="BH105" s="155">
        <f t="shared" si="7"/>
        <v>0</v>
      </c>
      <c r="BI105" s="155">
        <f t="shared" si="8"/>
        <v>0</v>
      </c>
      <c r="BJ105" s="13" t="s">
        <v>74</v>
      </c>
      <c r="BK105" s="155">
        <f t="shared" si="9"/>
        <v>0</v>
      </c>
      <c r="BL105" s="13" t="s">
        <v>158</v>
      </c>
      <c r="BM105" s="13" t="s">
        <v>205</v>
      </c>
    </row>
    <row r="106" spans="2:65" s="1" customFormat="1" ht="16.5" customHeight="1" x14ac:dyDescent="0.2">
      <c r="B106" s="143"/>
      <c r="C106" s="144" t="s">
        <v>8</v>
      </c>
      <c r="D106" s="144" t="s">
        <v>154</v>
      </c>
      <c r="E106" s="145" t="s">
        <v>396</v>
      </c>
      <c r="F106" s="146" t="s">
        <v>397</v>
      </c>
      <c r="G106" s="147" t="s">
        <v>201</v>
      </c>
      <c r="H106" s="148">
        <v>1</v>
      </c>
      <c r="I106" s="149"/>
      <c r="J106" s="150">
        <f t="shared" si="0"/>
        <v>0</v>
      </c>
      <c r="K106" s="146" t="s">
        <v>1</v>
      </c>
      <c r="L106" s="27"/>
      <c r="M106" s="151" t="s">
        <v>1</v>
      </c>
      <c r="N106" s="152" t="s">
        <v>38</v>
      </c>
      <c r="O106" s="46"/>
      <c r="P106" s="153">
        <f t="shared" si="1"/>
        <v>0</v>
      </c>
      <c r="Q106" s="153">
        <v>0</v>
      </c>
      <c r="R106" s="153">
        <f t="shared" si="2"/>
        <v>0</v>
      </c>
      <c r="S106" s="153">
        <v>0</v>
      </c>
      <c r="T106" s="154">
        <f t="shared" si="3"/>
        <v>0</v>
      </c>
      <c r="AR106" s="13" t="s">
        <v>158</v>
      </c>
      <c r="AT106" s="13" t="s">
        <v>154</v>
      </c>
      <c r="AU106" s="13" t="s">
        <v>76</v>
      </c>
      <c r="AY106" s="13" t="s">
        <v>152</v>
      </c>
      <c r="BE106" s="155">
        <f t="shared" si="4"/>
        <v>0</v>
      </c>
      <c r="BF106" s="155">
        <f t="shared" si="5"/>
        <v>0</v>
      </c>
      <c r="BG106" s="155">
        <f t="shared" si="6"/>
        <v>0</v>
      </c>
      <c r="BH106" s="155">
        <f t="shared" si="7"/>
        <v>0</v>
      </c>
      <c r="BI106" s="155">
        <f t="shared" si="8"/>
        <v>0</v>
      </c>
      <c r="BJ106" s="13" t="s">
        <v>74</v>
      </c>
      <c r="BK106" s="155">
        <f t="shared" si="9"/>
        <v>0</v>
      </c>
      <c r="BL106" s="13" t="s">
        <v>158</v>
      </c>
      <c r="BM106" s="13" t="s">
        <v>208</v>
      </c>
    </row>
    <row r="107" spans="2:65" s="11" customFormat="1" ht="22.8" customHeight="1" x14ac:dyDescent="0.25">
      <c r="B107" s="130"/>
      <c r="D107" s="131" t="s">
        <v>66</v>
      </c>
      <c r="E107" s="141" t="s">
        <v>275</v>
      </c>
      <c r="F107" s="141" t="s">
        <v>276</v>
      </c>
      <c r="I107" s="133"/>
      <c r="J107" s="142">
        <f>BK107</f>
        <v>0</v>
      </c>
      <c r="L107" s="130"/>
      <c r="M107" s="135"/>
      <c r="N107" s="136"/>
      <c r="O107" s="136"/>
      <c r="P107" s="137">
        <f>SUM(P108:P110)</f>
        <v>0</v>
      </c>
      <c r="Q107" s="136"/>
      <c r="R107" s="137">
        <f>SUM(R108:R110)</f>
        <v>0</v>
      </c>
      <c r="S107" s="136"/>
      <c r="T107" s="138">
        <f>SUM(T108:T110)</f>
        <v>0</v>
      </c>
      <c r="AR107" s="131" t="s">
        <v>74</v>
      </c>
      <c r="AT107" s="139" t="s">
        <v>66</v>
      </c>
      <c r="AU107" s="139" t="s">
        <v>74</v>
      </c>
      <c r="AY107" s="131" t="s">
        <v>152</v>
      </c>
      <c r="BK107" s="140">
        <f>SUM(BK108:BK110)</f>
        <v>0</v>
      </c>
    </row>
    <row r="108" spans="2:65" s="1" customFormat="1" ht="16.5" customHeight="1" x14ac:dyDescent="0.2">
      <c r="B108" s="143"/>
      <c r="C108" s="144" t="s">
        <v>183</v>
      </c>
      <c r="D108" s="144" t="s">
        <v>154</v>
      </c>
      <c r="E108" s="145" t="s">
        <v>292</v>
      </c>
      <c r="F108" s="146" t="s">
        <v>293</v>
      </c>
      <c r="G108" s="147" t="s">
        <v>201</v>
      </c>
      <c r="H108" s="148">
        <v>42.756</v>
      </c>
      <c r="I108" s="149"/>
      <c r="J108" s="150">
        <f>ROUND(I108*H108,2)</f>
        <v>0</v>
      </c>
      <c r="K108" s="146" t="s">
        <v>1</v>
      </c>
      <c r="L108" s="27"/>
      <c r="M108" s="151" t="s">
        <v>1</v>
      </c>
      <c r="N108" s="152" t="s">
        <v>38</v>
      </c>
      <c r="O108" s="46"/>
      <c r="P108" s="153">
        <f>O108*H108</f>
        <v>0</v>
      </c>
      <c r="Q108" s="153">
        <v>0</v>
      </c>
      <c r="R108" s="153">
        <f>Q108*H108</f>
        <v>0</v>
      </c>
      <c r="S108" s="153">
        <v>0</v>
      </c>
      <c r="T108" s="154">
        <f>S108*H108</f>
        <v>0</v>
      </c>
      <c r="AR108" s="13" t="s">
        <v>158</v>
      </c>
      <c r="AT108" s="13" t="s">
        <v>154</v>
      </c>
      <c r="AU108" s="13" t="s">
        <v>76</v>
      </c>
      <c r="AY108" s="13" t="s">
        <v>152</v>
      </c>
      <c r="BE108" s="155">
        <f>IF(N108="základní",J108,0)</f>
        <v>0</v>
      </c>
      <c r="BF108" s="155">
        <f>IF(N108="snížená",J108,0)</f>
        <v>0</v>
      </c>
      <c r="BG108" s="155">
        <f>IF(N108="zákl. přenesená",J108,0)</f>
        <v>0</v>
      </c>
      <c r="BH108" s="155">
        <f>IF(N108="sníž. přenesená",J108,0)</f>
        <v>0</v>
      </c>
      <c r="BI108" s="155">
        <f>IF(N108="nulová",J108,0)</f>
        <v>0</v>
      </c>
      <c r="BJ108" s="13" t="s">
        <v>74</v>
      </c>
      <c r="BK108" s="155">
        <f>ROUND(I108*H108,2)</f>
        <v>0</v>
      </c>
      <c r="BL108" s="13" t="s">
        <v>158</v>
      </c>
      <c r="BM108" s="13" t="s">
        <v>211</v>
      </c>
    </row>
    <row r="109" spans="2:65" s="1" customFormat="1" ht="16.5" customHeight="1" x14ac:dyDescent="0.2">
      <c r="B109" s="143"/>
      <c r="C109" s="144" t="s">
        <v>212</v>
      </c>
      <c r="D109" s="144" t="s">
        <v>154</v>
      </c>
      <c r="E109" s="145" t="s">
        <v>398</v>
      </c>
      <c r="F109" s="146" t="s">
        <v>399</v>
      </c>
      <c r="G109" s="147" t="s">
        <v>201</v>
      </c>
      <c r="H109" s="148">
        <v>42.756</v>
      </c>
      <c r="I109" s="149"/>
      <c r="J109" s="150">
        <f>ROUND(I109*H109,2)</f>
        <v>0</v>
      </c>
      <c r="K109" s="146" t="s">
        <v>1</v>
      </c>
      <c r="L109" s="27"/>
      <c r="M109" s="151" t="s">
        <v>1</v>
      </c>
      <c r="N109" s="152" t="s">
        <v>38</v>
      </c>
      <c r="O109" s="46"/>
      <c r="P109" s="153">
        <f>O109*H109</f>
        <v>0</v>
      </c>
      <c r="Q109" s="153">
        <v>0</v>
      </c>
      <c r="R109" s="153">
        <f>Q109*H109</f>
        <v>0</v>
      </c>
      <c r="S109" s="153">
        <v>0</v>
      </c>
      <c r="T109" s="154">
        <f>S109*H109</f>
        <v>0</v>
      </c>
      <c r="AR109" s="13" t="s">
        <v>158</v>
      </c>
      <c r="AT109" s="13" t="s">
        <v>154</v>
      </c>
      <c r="AU109" s="13" t="s">
        <v>76</v>
      </c>
      <c r="AY109" s="13" t="s">
        <v>152</v>
      </c>
      <c r="BE109" s="155">
        <f>IF(N109="základní",J109,0)</f>
        <v>0</v>
      </c>
      <c r="BF109" s="155">
        <f>IF(N109="snížená",J109,0)</f>
        <v>0</v>
      </c>
      <c r="BG109" s="155">
        <f>IF(N109="zákl. přenesená",J109,0)</f>
        <v>0</v>
      </c>
      <c r="BH109" s="155">
        <f>IF(N109="sníž. přenesená",J109,0)</f>
        <v>0</v>
      </c>
      <c r="BI109" s="155">
        <f>IF(N109="nulová",J109,0)</f>
        <v>0</v>
      </c>
      <c r="BJ109" s="13" t="s">
        <v>74</v>
      </c>
      <c r="BK109" s="155">
        <f>ROUND(I109*H109,2)</f>
        <v>0</v>
      </c>
      <c r="BL109" s="13" t="s">
        <v>158</v>
      </c>
      <c r="BM109" s="13" t="s">
        <v>217</v>
      </c>
    </row>
    <row r="110" spans="2:65" s="1" customFormat="1" ht="16.5" customHeight="1" x14ac:dyDescent="0.2">
      <c r="B110" s="143"/>
      <c r="C110" s="144" t="s">
        <v>187</v>
      </c>
      <c r="D110" s="144" t="s">
        <v>154</v>
      </c>
      <c r="E110" s="145" t="s">
        <v>400</v>
      </c>
      <c r="F110" s="146" t="s">
        <v>401</v>
      </c>
      <c r="G110" s="147" t="s">
        <v>201</v>
      </c>
      <c r="H110" s="148">
        <v>264.68</v>
      </c>
      <c r="I110" s="149"/>
      <c r="J110" s="150">
        <f>ROUND(I110*H110,2)</f>
        <v>0</v>
      </c>
      <c r="K110" s="146" t="s">
        <v>1</v>
      </c>
      <c r="L110" s="27"/>
      <c r="M110" s="151" t="s">
        <v>1</v>
      </c>
      <c r="N110" s="152" t="s">
        <v>38</v>
      </c>
      <c r="O110" s="46"/>
      <c r="P110" s="153">
        <f>O110*H110</f>
        <v>0</v>
      </c>
      <c r="Q110" s="153">
        <v>0</v>
      </c>
      <c r="R110" s="153">
        <f>Q110*H110</f>
        <v>0</v>
      </c>
      <c r="S110" s="153">
        <v>0</v>
      </c>
      <c r="T110" s="154">
        <f>S110*H110</f>
        <v>0</v>
      </c>
      <c r="AR110" s="13" t="s">
        <v>158</v>
      </c>
      <c r="AT110" s="13" t="s">
        <v>154</v>
      </c>
      <c r="AU110" s="13" t="s">
        <v>76</v>
      </c>
      <c r="AY110" s="13" t="s">
        <v>152</v>
      </c>
      <c r="BE110" s="155">
        <f>IF(N110="základní",J110,0)</f>
        <v>0</v>
      </c>
      <c r="BF110" s="155">
        <f>IF(N110="snížená",J110,0)</f>
        <v>0</v>
      </c>
      <c r="BG110" s="155">
        <f>IF(N110="zákl. přenesená",J110,0)</f>
        <v>0</v>
      </c>
      <c r="BH110" s="155">
        <f>IF(N110="sníž. přenesená",J110,0)</f>
        <v>0</v>
      </c>
      <c r="BI110" s="155">
        <f>IF(N110="nulová",J110,0)</f>
        <v>0</v>
      </c>
      <c r="BJ110" s="13" t="s">
        <v>74</v>
      </c>
      <c r="BK110" s="155">
        <f>ROUND(I110*H110,2)</f>
        <v>0</v>
      </c>
      <c r="BL110" s="13" t="s">
        <v>158</v>
      </c>
      <c r="BM110" s="13" t="s">
        <v>221</v>
      </c>
    </row>
    <row r="111" spans="2:65" s="11" customFormat="1" ht="22.8" customHeight="1" x14ac:dyDescent="0.25">
      <c r="B111" s="130"/>
      <c r="D111" s="131" t="s">
        <v>66</v>
      </c>
      <c r="E111" s="141" t="s">
        <v>295</v>
      </c>
      <c r="F111" s="141" t="s">
        <v>296</v>
      </c>
      <c r="I111" s="133"/>
      <c r="J111" s="142">
        <f>BK111</f>
        <v>0</v>
      </c>
      <c r="L111" s="130"/>
      <c r="M111" s="135"/>
      <c r="N111" s="136"/>
      <c r="O111" s="136"/>
      <c r="P111" s="137">
        <f>P112</f>
        <v>0</v>
      </c>
      <c r="Q111" s="136"/>
      <c r="R111" s="137">
        <f>R112</f>
        <v>0</v>
      </c>
      <c r="S111" s="136"/>
      <c r="T111" s="138">
        <f>T112</f>
        <v>0</v>
      </c>
      <c r="AR111" s="131" t="s">
        <v>74</v>
      </c>
      <c r="AT111" s="139" t="s">
        <v>66</v>
      </c>
      <c r="AU111" s="139" t="s">
        <v>74</v>
      </c>
      <c r="AY111" s="131" t="s">
        <v>152</v>
      </c>
      <c r="BK111" s="140">
        <f>BK112</f>
        <v>0</v>
      </c>
    </row>
    <row r="112" spans="2:65" s="1" customFormat="1" ht="16.5" customHeight="1" x14ac:dyDescent="0.2">
      <c r="B112" s="143"/>
      <c r="C112" s="144" t="s">
        <v>222</v>
      </c>
      <c r="D112" s="144" t="s">
        <v>154</v>
      </c>
      <c r="E112" s="145" t="s">
        <v>402</v>
      </c>
      <c r="F112" s="146" t="s">
        <v>403</v>
      </c>
      <c r="G112" s="147" t="s">
        <v>201</v>
      </c>
      <c r="H112" s="148">
        <v>80.555999999999997</v>
      </c>
      <c r="I112" s="149"/>
      <c r="J112" s="150">
        <f>ROUND(I112*H112,2)</f>
        <v>0</v>
      </c>
      <c r="K112" s="146" t="s">
        <v>1</v>
      </c>
      <c r="L112" s="27"/>
      <c r="M112" s="166" t="s">
        <v>1</v>
      </c>
      <c r="N112" s="167" t="s">
        <v>38</v>
      </c>
      <c r="O112" s="168"/>
      <c r="P112" s="169">
        <f>O112*H112</f>
        <v>0</v>
      </c>
      <c r="Q112" s="169">
        <v>0</v>
      </c>
      <c r="R112" s="169">
        <f>Q112*H112</f>
        <v>0</v>
      </c>
      <c r="S112" s="169">
        <v>0</v>
      </c>
      <c r="T112" s="170">
        <f>S112*H112</f>
        <v>0</v>
      </c>
      <c r="AR112" s="13" t="s">
        <v>158</v>
      </c>
      <c r="AT112" s="13" t="s">
        <v>154</v>
      </c>
      <c r="AU112" s="13" t="s">
        <v>76</v>
      </c>
      <c r="AY112" s="13" t="s">
        <v>152</v>
      </c>
      <c r="BE112" s="155">
        <f>IF(N112="základní",J112,0)</f>
        <v>0</v>
      </c>
      <c r="BF112" s="155">
        <f>IF(N112="snížená",J112,0)</f>
        <v>0</v>
      </c>
      <c r="BG112" s="155">
        <f>IF(N112="zákl. přenesená",J112,0)</f>
        <v>0</v>
      </c>
      <c r="BH112" s="155">
        <f>IF(N112="sníž. přenesená",J112,0)</f>
        <v>0</v>
      </c>
      <c r="BI112" s="155">
        <f>IF(N112="nulová",J112,0)</f>
        <v>0</v>
      </c>
      <c r="BJ112" s="13" t="s">
        <v>74</v>
      </c>
      <c r="BK112" s="155">
        <f>ROUND(I112*H112,2)</f>
        <v>0</v>
      </c>
      <c r="BL112" s="13" t="s">
        <v>158</v>
      </c>
      <c r="BM112" s="13" t="s">
        <v>225</v>
      </c>
    </row>
    <row r="113" spans="2:12" s="1" customFormat="1" ht="6.9" customHeight="1" x14ac:dyDescent="0.2">
      <c r="B113" s="36"/>
      <c r="C113" s="37"/>
      <c r="D113" s="37"/>
      <c r="E113" s="37"/>
      <c r="F113" s="37"/>
      <c r="G113" s="37"/>
      <c r="H113" s="37"/>
      <c r="I113" s="104"/>
      <c r="J113" s="37"/>
      <c r="K113" s="37"/>
      <c r="L113" s="27"/>
    </row>
  </sheetData>
  <autoFilter ref="C88:K112"/>
  <mergeCells count="12">
    <mergeCell ref="E81:H81"/>
    <mergeCell ref="L2:V2"/>
    <mergeCell ref="E50:H50"/>
    <mergeCell ref="E52:H52"/>
    <mergeCell ref="E54:H54"/>
    <mergeCell ref="E77:H77"/>
    <mergeCell ref="E79:H79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9</vt:i4>
      </vt:variant>
      <vt:variant>
        <vt:lpstr>Pojmenované oblasti</vt:lpstr>
      </vt:variant>
      <vt:variant>
        <vt:i4>18</vt:i4>
      </vt:variant>
    </vt:vector>
  </HeadingPairs>
  <TitlesOfParts>
    <vt:vector size="27" baseType="lpstr">
      <vt:lpstr>Rekapitulace stavby</vt:lpstr>
      <vt:lpstr>SO 01.1 - Oprava propustk...</vt:lpstr>
      <vt:lpstr>SO 01.2 - Železniční svrš...</vt:lpstr>
      <vt:lpstr>SO 02.1 - Oprava propustk...</vt:lpstr>
      <vt:lpstr>SO 02.2 - Železniční svrš...</vt:lpstr>
      <vt:lpstr>SO 03.1 - Oprava propustk...</vt:lpstr>
      <vt:lpstr>SO 03.2 - Železniční svrš...</vt:lpstr>
      <vt:lpstr>SO 04.1 - Oprava propustk...</vt:lpstr>
      <vt:lpstr>SO 04.2 - Železniční svrš...</vt:lpstr>
      <vt:lpstr>'Rekapitulace stavby'!Názvy_tisku</vt:lpstr>
      <vt:lpstr>'SO 01.1 - Oprava propustk...'!Názvy_tisku</vt:lpstr>
      <vt:lpstr>'SO 01.2 - Železniční svrš...'!Názvy_tisku</vt:lpstr>
      <vt:lpstr>'SO 02.1 - Oprava propustk...'!Názvy_tisku</vt:lpstr>
      <vt:lpstr>'SO 02.2 - Železniční svrš...'!Názvy_tisku</vt:lpstr>
      <vt:lpstr>'SO 03.1 - Oprava propustk...'!Názvy_tisku</vt:lpstr>
      <vt:lpstr>'SO 03.2 - Železniční svrš...'!Názvy_tisku</vt:lpstr>
      <vt:lpstr>'SO 04.1 - Oprava propustk...'!Názvy_tisku</vt:lpstr>
      <vt:lpstr>'SO 04.2 - Železniční svrš...'!Názvy_tisku</vt:lpstr>
      <vt:lpstr>'Rekapitulace stavby'!Oblast_tisku</vt:lpstr>
      <vt:lpstr>'SO 01.1 - Oprava propustk...'!Oblast_tisku</vt:lpstr>
      <vt:lpstr>'SO 01.2 - Železniční svrš...'!Oblast_tisku</vt:lpstr>
      <vt:lpstr>'SO 02.1 - Oprava propustk...'!Oblast_tisku</vt:lpstr>
      <vt:lpstr>'SO 02.2 - Železniční svrš...'!Oblast_tisku</vt:lpstr>
      <vt:lpstr>'SO 03.1 - Oprava propustk...'!Oblast_tisku</vt:lpstr>
      <vt:lpstr>'SO 03.2 - Železniční svrš...'!Oblast_tisku</vt:lpstr>
      <vt:lpstr>'SO 04.1 - Oprava propustk...'!Oblast_tisku</vt:lpstr>
      <vt:lpstr>'SO 04.2 - Železniční svrš...'!Oblast_tisku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Kubelka Jan, Ing.</dc:creator>
  <cp:lastModifiedBy>Krejčířová Jana, Ing.</cp:lastModifiedBy>
  <dcterms:created xsi:type="dcterms:W3CDTF">2019-07-12T05:40:52Z</dcterms:created>
  <dcterms:modified xsi:type="dcterms:W3CDTF">2019-07-12T05:43:12Z</dcterms:modified>
</cp:coreProperties>
</file>