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pol.rozp'!$A$1:$K$74</definedName>
  </definedNames>
  <calcPr calcId="152511"/>
</workbook>
</file>

<file path=xl/calcChain.xml><?xml version="1.0" encoding="utf-8"?>
<calcChain xmlns="http://schemas.openxmlformats.org/spreadsheetml/2006/main">
  <c r="K24" i="5" l="1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S15" i="5" l="1"/>
  <c r="T15" i="5"/>
  <c r="U15" i="5"/>
  <c r="V15" i="5"/>
  <c r="W15" i="5" l="1"/>
  <c r="E40" i="5" l="1"/>
  <c r="G40" i="5" s="1"/>
  <c r="E46" i="5"/>
  <c r="K46" i="5" s="1"/>
  <c r="G46" i="5"/>
  <c r="E45" i="5"/>
  <c r="K40" i="5" l="1"/>
  <c r="E66" i="5"/>
  <c r="E58" i="5" l="1"/>
  <c r="K67" i="5" l="1"/>
  <c r="G67" i="5"/>
  <c r="G12" i="5" l="1"/>
  <c r="K55" i="5"/>
  <c r="I64" i="5"/>
  <c r="E68" i="5"/>
  <c r="K68" i="5" l="1"/>
  <c r="E59" i="5"/>
  <c r="E61" i="5"/>
  <c r="G61" i="5" s="1"/>
  <c r="G68" i="5"/>
  <c r="G55" i="5"/>
  <c r="G59" i="5" l="1"/>
  <c r="G58" i="5"/>
  <c r="K12" i="5"/>
  <c r="K13" i="5" s="1"/>
  <c r="I13" i="5"/>
  <c r="G13" i="5"/>
  <c r="C13" i="5"/>
  <c r="G22" i="5"/>
  <c r="E60" i="5"/>
  <c r="G60" i="5" s="1"/>
  <c r="E56" i="5"/>
  <c r="E57" i="5"/>
  <c r="G57" i="5" s="1"/>
  <c r="E41" i="5" l="1"/>
  <c r="E19" i="5"/>
  <c r="E17" i="5"/>
  <c r="K22" i="5"/>
  <c r="E26" i="5"/>
  <c r="E27" i="5" s="1"/>
  <c r="E30" i="5"/>
  <c r="K16" i="5" l="1"/>
  <c r="K17" i="5"/>
  <c r="K18" i="5"/>
  <c r="K19" i="5"/>
  <c r="K20" i="5"/>
  <c r="K21" i="5"/>
  <c r="K39" i="5"/>
  <c r="K41" i="5"/>
  <c r="K44" i="5"/>
  <c r="K47" i="5"/>
  <c r="G47" i="5" l="1"/>
  <c r="K69" i="5" l="1"/>
  <c r="K70" i="5"/>
  <c r="K71" i="5"/>
  <c r="K72" i="5"/>
  <c r="K66" i="5"/>
  <c r="G44" i="5"/>
  <c r="G15" i="5"/>
  <c r="G16" i="5"/>
  <c r="G17" i="5"/>
  <c r="G18" i="5"/>
  <c r="G19" i="5"/>
  <c r="G20" i="5"/>
  <c r="G21" i="5"/>
  <c r="G28" i="5"/>
  <c r="G30" i="5"/>
  <c r="G29" i="5"/>
  <c r="E42" i="5"/>
  <c r="F38" i="5"/>
  <c r="F37" i="5"/>
  <c r="G39" i="5"/>
  <c r="G41" i="5"/>
  <c r="F36" i="5"/>
  <c r="G32" i="5"/>
  <c r="G33" i="5"/>
  <c r="G42" i="5" l="1"/>
  <c r="K42" i="5"/>
  <c r="G56" i="5" l="1"/>
  <c r="G64" i="5" s="1"/>
  <c r="G23" i="5" l="1"/>
  <c r="K23" i="5"/>
  <c r="E34" i="5"/>
  <c r="G34" i="5" s="1"/>
  <c r="E38" i="5"/>
  <c r="E37" i="5"/>
  <c r="E35" i="5"/>
  <c r="G37" i="5" l="1"/>
  <c r="G38" i="5"/>
  <c r="E36" i="5"/>
  <c r="G35" i="5"/>
  <c r="K43" i="5"/>
  <c r="G31" i="5"/>
  <c r="G27" i="5" l="1"/>
  <c r="G43" i="5"/>
  <c r="G36" i="5"/>
  <c r="G25" i="5" l="1"/>
  <c r="G26" i="5" l="1"/>
  <c r="K45" i="5"/>
  <c r="K61" i="5"/>
  <c r="K60" i="5"/>
  <c r="K59" i="5"/>
  <c r="K58" i="5"/>
  <c r="K57" i="5"/>
  <c r="K56" i="5"/>
  <c r="G45" i="5" l="1"/>
  <c r="G24" i="5" l="1"/>
  <c r="G49" i="5" s="1"/>
  <c r="G71" i="5"/>
  <c r="G70" i="5"/>
  <c r="G69" i="5"/>
  <c r="G72" i="5" l="1"/>
  <c r="K74" i="5"/>
  <c r="G66" i="5"/>
  <c r="I74" i="5"/>
  <c r="C74" i="5"/>
  <c r="C64" i="5"/>
  <c r="C53" i="5"/>
  <c r="K51" i="5"/>
  <c r="G51" i="5"/>
  <c r="C49" i="5"/>
  <c r="K15" i="5"/>
  <c r="K49" i="5" s="1"/>
  <c r="I49" i="5"/>
  <c r="G74" i="5" l="1"/>
  <c r="K53" i="5"/>
  <c r="I53" i="5"/>
  <c r="G53" i="5"/>
  <c r="E62" i="5" s="1"/>
  <c r="K62" i="5" s="1"/>
  <c r="K64" i="5" s="1"/>
  <c r="K1" i="5" l="1"/>
</calcChain>
</file>

<file path=xl/sharedStrings.xml><?xml version="1.0" encoding="utf-8"?>
<sst xmlns="http://schemas.openxmlformats.org/spreadsheetml/2006/main" count="355" uniqueCount="198">
  <si>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</si>
  <si>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</si>
  <si>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</si>
  <si>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</si>
  <si>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</si>
  <si>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</si>
  <si>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</si>
  <si>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</si>
  <si>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</si>
  <si>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</si>
  <si>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</si>
  <si>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</si>
  <si>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</si>
  <si>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</si>
  <si>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</si>
  <si>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</si>
  <si>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</si>
  <si>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</si>
  <si>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</si>
  <si>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</si>
  <si>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</si>
  <si>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</si>
  <si>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</si>
  <si>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</si>
  <si>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</si>
  <si>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</si>
  <si>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</si>
  <si>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</si>
  <si>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</si>
  <si>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5</t>
  </si>
  <si>
    <t>Celkem za 5</t>
  </si>
  <si>
    <t>Komunikace</t>
  </si>
  <si>
    <t>Úpravy povrchů</t>
  </si>
  <si>
    <t>6</t>
  </si>
  <si>
    <t>Celkem za 6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</si>
  <si>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</si>
  <si>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</si>
  <si>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</si>
  <si>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</si>
  <si>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</si>
  <si>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</si>
  <si>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</si>
  <si>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</si>
  <si>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Vesec u Liberce - Jablonec n.N. dolní nádraží, železniční svršek</t>
  </si>
  <si>
    <t>06-10-01</t>
  </si>
  <si>
    <t>Výkaz výměr</t>
  </si>
  <si>
    <t>Kód základny</t>
  </si>
  <si>
    <t>ÚRS</t>
  </si>
  <si>
    <t>Vyjmutí kolejových polí na pražcích dřevěných bez rozebrání</t>
  </si>
  <si>
    <t>m</t>
  </si>
  <si>
    <t>Vyjmutí kolejových polí na pražcích betonových bez rozebrání</t>
  </si>
  <si>
    <t>Rozebrání kolejových polí na pražcích dřevěných na základně</t>
  </si>
  <si>
    <t>Rozebrání kolejových polí na pražcích betonových na základně</t>
  </si>
  <si>
    <t>m3</t>
  </si>
  <si>
    <t>kus</t>
  </si>
  <si>
    <t>Poplatek za skládku - O - 17-01-01 - železniční pražce betonové</t>
  </si>
  <si>
    <t>Odstranění kolejového lože z kameniva po rozebrání koleje</t>
  </si>
  <si>
    <t>Poplatek za skládku včetně dopravy - N - 17-02-04 - železniční pražce dřevěné</t>
  </si>
  <si>
    <t>Kolejové lože z kameniva hrubého drceného</t>
  </si>
  <si>
    <t>t</t>
  </si>
  <si>
    <t>ks</t>
  </si>
  <si>
    <t>Úprava drážní stezky z drti kamenné zhutněné tl 50 mm</t>
  </si>
  <si>
    <t>m2</t>
  </si>
  <si>
    <t>Úprava drážní stezky z drti kamenné zhutněné tl 100 mm</t>
  </si>
  <si>
    <t>Vodorovné přemístění vybouraných hmot do 7 km</t>
  </si>
  <si>
    <t>997241511</t>
  </si>
  <si>
    <t>997002519</t>
  </si>
  <si>
    <t>Vodorovné přemístění suti do 7 km</t>
  </si>
  <si>
    <t>997241531</t>
  </si>
  <si>
    <t>Vodorovné přemístění suti ZKD 1 km</t>
  </si>
  <si>
    <t>997241539</t>
  </si>
  <si>
    <t>Nakládání nebo překládání suti</t>
  </si>
  <si>
    <t>997241612</t>
  </si>
  <si>
    <t>Nakládání nebo překládání vybouraných hmot</t>
  </si>
  <si>
    <t>997241611</t>
  </si>
  <si>
    <t>Poplatek za skládku - O - 17-02-03 - PE podložky (žel. svršek)</t>
  </si>
  <si>
    <t>Poplatek za skládku - O - 17-02-99 - pryžové podložky (žel. svršek)</t>
  </si>
  <si>
    <t>kpl</t>
  </si>
  <si>
    <t>Montáž kolejových polí S49 základna pražce betonové bez podkladnic pružná svěrka rozdělení u</t>
  </si>
  <si>
    <t>Zřízení koleje z kolejových polí z kolejnic S49 rozdělení u pražce betonové</t>
  </si>
  <si>
    <t>Doplnění štěrku - zapuštěné kolejové lože</t>
  </si>
  <si>
    <t>Kolej z kolejnic S49 rozdělení "k" pražce ocelové Y v ose</t>
  </si>
  <si>
    <t>R 592118990</t>
  </si>
  <si>
    <t>R 521353113</t>
  </si>
  <si>
    <t>R 01</t>
  </si>
  <si>
    <t>R 02</t>
  </si>
  <si>
    <t>dl. nástupiště Proseč je 73 m</t>
  </si>
  <si>
    <t>R 10</t>
  </si>
  <si>
    <t>R 03</t>
  </si>
  <si>
    <t>R 04</t>
  </si>
  <si>
    <t>R 05</t>
  </si>
  <si>
    <t>R 06</t>
  </si>
  <si>
    <t>R 07</t>
  </si>
  <si>
    <t>R 08</t>
  </si>
  <si>
    <t>R 09</t>
  </si>
  <si>
    <t>R 12</t>
  </si>
  <si>
    <t>R 13</t>
  </si>
  <si>
    <t>R 14</t>
  </si>
  <si>
    <t>R 15</t>
  </si>
  <si>
    <t>R 16</t>
  </si>
  <si>
    <t>Doprava kolejnic a pořizovací náklady</t>
  </si>
  <si>
    <t>Doprava betonových pražců a pořizovací náklady</t>
  </si>
  <si>
    <t>Ocelový pražec Y vč. dopravy</t>
  </si>
  <si>
    <t>Ocelový pražec Y přechodový vč. dopravy</t>
  </si>
  <si>
    <t>Ocelový pražec Y s antikorozní úpravou vč. dopravy</t>
  </si>
  <si>
    <t>Svěrkový komplet pro přímé upevnění (pružná svěrka Skl 24, podložka Uls 6, svěrkový šroub RS 0 M 22, matice M 22)</t>
  </si>
  <si>
    <t>Žebrová klínová podkladnice S 4d</t>
  </si>
  <si>
    <t>Penefolová podložka</t>
  </si>
  <si>
    <t>Vrtule R 2, distanční kroužek ODK 2, ocelová pružná podložka</t>
  </si>
  <si>
    <t>Pryžová podložka S 49</t>
  </si>
  <si>
    <t>Zřízení bezstykové koleje vč. měření</t>
  </si>
  <si>
    <t>998242013</t>
  </si>
  <si>
    <t>Přesun hmot pro železniční svršek drah kolejových o sklonu přes 1,5 do 2,5 %</t>
  </si>
  <si>
    <t>R 926914314</t>
  </si>
  <si>
    <t>R 17</t>
  </si>
  <si>
    <t>R 18</t>
  </si>
  <si>
    <t>548930011</t>
  </si>
  <si>
    <t>Řezání kolejnic pilou</t>
  </si>
  <si>
    <t>Doplnění štěrku - zapuštěné kolejové lože z recyklovaného kameniva</t>
  </si>
  <si>
    <t>Pražec vystrojený hmotnosti 304 kg/ks, bezpodkladnicové pružné upevnění W14</t>
  </si>
  <si>
    <t>Pražec vystrojený hmotnosti 304 kg/ks, bezpodkladnicové pružné upevnění W14 - s antikorozní úpravou</t>
  </si>
  <si>
    <t>Kolejnice železniční tvar 49 E1 HSH 350 s vytvrzenou hlavou</t>
  </si>
  <si>
    <t>R 511532111-2</t>
  </si>
  <si>
    <t>R 511532111-1</t>
  </si>
  <si>
    <t>548912221</t>
  </si>
  <si>
    <t xml:space="preserve">Stykové svařování kolejnic odtavením průběžné tvaru S49   </t>
  </si>
  <si>
    <t>1</t>
  </si>
  <si>
    <t>Zemní práce</t>
  </si>
  <si>
    <t>Celkem za 1</t>
  </si>
  <si>
    <t>R 20</t>
  </si>
  <si>
    <t>R 19</t>
  </si>
  <si>
    <t>99700699R</t>
  </si>
  <si>
    <t>Recyklace odtěženého štěrkového lože</t>
  </si>
  <si>
    <t>Odstranění sypaného nástupiště délky 73 m</t>
  </si>
  <si>
    <t>R-pol.</t>
  </si>
  <si>
    <t>Viz Tab.1 VV: Demontáž kolejnic a pražců</t>
  </si>
  <si>
    <t>Viz Tab.2 VV: Výměna železničního svršku</t>
  </si>
  <si>
    <t>Viz Tab.2 VV: Výměna železničního svršku a příl. Kolejový plán, Seznam pražců</t>
  </si>
  <si>
    <t>Viz výkresy mostních objektů v km 4,385; 6,650</t>
  </si>
  <si>
    <t>Viz. Tab.3 VV: Zajišťovací značky</t>
  </si>
  <si>
    <t>Zřízení sypaného nástupiště 200 mm nad TK z recyklátu ŠL, pochozí plocha z drti 16-22 mm</t>
  </si>
  <si>
    <t>odvoz veškerého materiálu hmot na základnu Vratislavice: pražce dř+bet.+železný šrot+PE podložky+pryžové podložky: 1038+166,1+906+1,8+3,3; viz Tab.1+4a VV</t>
  </si>
  <si>
    <t>Vodorovné přemístění vybouraných hmot ZKD 1 km</t>
  </si>
  <si>
    <t>odvoz mat. na skládku: bet.pražce (19 km) + PE + pryž.podl. (18 km): 125*19+(1,8+3,3)*18</t>
  </si>
  <si>
    <t>součet celkových hmotností</t>
  </si>
  <si>
    <t>Poplatek za skládku - O - 17-05-04 - stávající sypaný materiál z nástupišť</t>
  </si>
  <si>
    <t>Poplatek za skládku - O - 17-05-08 - štěrk z kolejiště - odpad z recyklace</t>
  </si>
  <si>
    <t>Poplatek za skládku - O - 17-05-04 - recyklát štěrkového lože</t>
  </si>
  <si>
    <t>Viz Tab.4 VV: Výpočet kubatur zemních prací</t>
  </si>
  <si>
    <t>Viz Tab.0 VV: Odpady, viz Tab.4 VV: Výpočet kubatur zemních prací</t>
  </si>
  <si>
    <t>Viz Tab.0 VV: Odpady, viz Tab.1 VV: Demontáž kolejnic a pražců</t>
  </si>
  <si>
    <t>odvoz štěrku z ŠL na recyklační základnu Rochlice (13 km) + materiál sypaného nástupiště: 20437,9 + 92 t</t>
  </si>
  <si>
    <t>odvoz štěrku z ŠL na recyklační základnu Rochlice (13 km): 20437,9*(13-7)
na skládku: odpad z recyklace ŠL (44 km) + přebytek recyklátu (18 km) + odpad ze sypan. nást. (18 km): 12262,7*44 + (2866,4+ 92)*18</t>
  </si>
  <si>
    <t>Konzolová značka na zajišťovacím kovovém sloupku nebo konzolové ve skále  (dodávka + montáž)</t>
  </si>
  <si>
    <t>54319111R</t>
  </si>
  <si>
    <t xml:space="preserve">Směrové a výškové vyrovnání koleje automatickou podbíječkou   </t>
  </si>
  <si>
    <t>54319119R</t>
  </si>
  <si>
    <t xml:space="preserve">Dynamická stabilizace   </t>
  </si>
  <si>
    <t>134905100R</t>
  </si>
  <si>
    <t>inventární kolejnice</t>
  </si>
  <si>
    <t>Typ řádku</t>
  </si>
  <si>
    <t>Technická specifikace</t>
  </si>
  <si>
    <t>Nást. km 7,083 - 7,156: Objem odtěžení = (0+0,91m2)/2*17m+(0,91m2+0,79m2)/2*25m+(0,79m2+0,70m2)/2*25m+(0,70m2+0)/2*6m</t>
  </si>
  <si>
    <t>Položka platí za provedení jednoho řezu.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</si>
  <si>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</si>
  <si>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</si>
  <si>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zahrnuje náklady na odstranění materiálu sypaného nástupiště s manipulací přehozem do 3 m nebo s naložením na dopravní prostředek.</t>
  </si>
  <si>
    <t>134905100</t>
  </si>
  <si>
    <t>Položka obsahuje cenu dodávky.</t>
  </si>
  <si>
    <t>Položka obsahuje náklady za dopravu kolejnic na místo určení v obvodu staveniště.</t>
  </si>
  <si>
    <t>Položka obsahuje náklady za dopravu pražců na místo určení v obvodu staveniště.</t>
  </si>
  <si>
    <t>Položka obsahuje cenu dodávky vč. nákladů za dopravu pražců na místo určení v obvodu staveniště.</t>
  </si>
  <si>
    <t>Položka obsahuje náklady na provedení uvedených výkonů.</t>
  </si>
  <si>
    <t>Položka obsahuje náklady na montáž kolejnic dodaných SŽDC.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</si>
  <si>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</si>
  <si>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>Položka obsahuje práce automatické podbiječky.</t>
  </si>
  <si>
    <t>Položka obsahuje práce dynamického stabilizátoru.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</si>
  <si>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</si>
  <si>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</si>
  <si>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náklady na dopravu suti  bez naložení, ale se složením na příslušnou skládku. Poplatek za skládku je uveden v samostatné položce.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</si>
  <si>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</si>
  <si>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</si>
  <si>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 výši poplatku na určené skládce.</t>
  </si>
  <si>
    <t>Položka obsahuje  výši poplatku na určené skládce (nebezpečný odpad).</t>
  </si>
  <si>
    <t>Položka obsahuje náklady na provedení uvedených výkonů na recyklační základně.</t>
  </si>
  <si>
    <t>Nást. v km 7,083 - 7,156: Objem odtěžení = (0+0,95m2)/2*17m+(0,95m2+0,81m2)/2*25m+(0,81m2+0,70m2)/2*25m+(0,70m2+0)/2*6m = 51,1 m3</t>
  </si>
  <si>
    <t>Položka obsahuje náklady na odtěžení lože a naložení na dopravní prostředek. V cenách nejsou zahrnuty náklady na likvidaci odpadu.</t>
  </si>
  <si>
    <t>Položka obsahuje náklady za přeložení suti na jiný dopravní prostředek.</t>
  </si>
  <si>
    <t>Položka obsahuje náklady na vnitrostaveništní dopravu dodávaného materiálu z úložiště na místo stavby do 8 km.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</si>
  <si>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</si>
  <si>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</si>
  <si>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>Položka obsahu náklady na zřízení pochozí vrstvy z kamenné drti fr. 4-16mm s konečnou úpravou do tl. 50 mm, včetně dodání materiálu a dopravy na staveniště.</t>
  </si>
  <si>
    <t>Položka obsahu náklady na zřízení pochozí vrstvy z kamenné drti fr. 4-16mm s konečnou úpravou do tl.100mm, včetně dodání materiálu a dopravy na staveniště.</t>
  </si>
  <si>
    <t>Položka obsahuje náklady na provedení uvedených výkonů s dodáním materiálu recyklátu štěrkového lože fr. 0-32mm a nového materiálu pochozí plochy fr. 16/22 na staveniště.</t>
  </si>
  <si>
    <t>nakládání odpadu určeného na skládku (dřev.+bet.pražce + PE + pryž.podl.)</t>
  </si>
  <si>
    <t>nakládání odpadu určeného na skládku (odpad z recyklace ŠL + ze sypaného nástupiště)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</si>
  <si>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</si>
  <si>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cenu dodávky a náklady na montáž značek včetně betonových základových patek.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</si>
</sst>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_(#,##0&quot;.&quot;_);;;_(@_)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</cellStyleXfs>
  <cellXfs count="181">
    <xf numFmtId="0" fontId="0" fillId="0" borderId="0" xfId="0"/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7" xfId="7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49" fontId="16" fillId="0" borderId="17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7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7" xfId="2" applyNumberFormat="1" applyFont="1" applyFill="1" applyBorder="1" applyAlignment="1">
      <alignment vertical="center"/>
    </xf>
    <xf numFmtId="4" fontId="17" fillId="2" borderId="17" xfId="2" applyNumberFormat="1" applyFon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6" fontId="24" fillId="0" borderId="14" xfId="15" applyNumberFormat="1" applyFont="1" applyBorder="1" applyAlignment="1">
      <alignment horizontal="right" vertical="center"/>
    </xf>
    <xf numFmtId="49" fontId="24" fillId="0" borderId="18" xfId="15" applyNumberFormat="1" applyFont="1" applyBorder="1" applyAlignment="1">
      <alignment horizontal="left" vertical="center"/>
    </xf>
    <xf numFmtId="49" fontId="24" fillId="0" borderId="18" xfId="15" applyNumberFormat="1" applyFont="1" applyBorder="1" applyAlignment="1">
      <alignment horizontal="left" vertical="center" wrapText="1"/>
    </xf>
    <xf numFmtId="4" fontId="24" fillId="0" borderId="18" xfId="15" applyNumberFormat="1" applyFont="1" applyBorder="1" applyAlignment="1">
      <alignment horizontal="center" vertical="center"/>
    </xf>
    <xf numFmtId="165" fontId="24" fillId="0" borderId="18" xfId="15" applyNumberFormat="1" applyFont="1" applyBorder="1" applyAlignment="1">
      <alignment horizontal="right" vertical="center"/>
    </xf>
    <xf numFmtId="165" fontId="24" fillId="2" borderId="18" xfId="15" applyNumberFormat="1" applyFont="1" applyFill="1" applyBorder="1" applyAlignment="1">
      <alignment horizontal="right" vertical="center"/>
    </xf>
    <xf numFmtId="4" fontId="24" fillId="0" borderId="18" xfId="15" applyNumberFormat="1" applyFont="1" applyBorder="1" applyAlignment="1">
      <alignment horizontal="right" vertical="center"/>
    </xf>
    <xf numFmtId="4" fontId="24" fillId="2" borderId="18" xfId="15" applyNumberFormat="1" applyFont="1" applyFill="1" applyBorder="1" applyAlignment="1">
      <alignment horizontal="right" vertical="center"/>
    </xf>
    <xf numFmtId="4" fontId="24" fillId="2" borderId="19" xfId="15" applyNumberFormat="1" applyFont="1" applyFill="1" applyBorder="1" applyAlignment="1">
      <alignment horizontal="right" vertical="center"/>
    </xf>
    <xf numFmtId="49" fontId="24" fillId="0" borderId="0" xfId="15" applyNumberFormat="1" applyFont="1" applyBorder="1" applyAlignment="1">
      <alignment horizontal="left" vertical="center"/>
    </xf>
    <xf numFmtId="4" fontId="24" fillId="0" borderId="0" xfId="15" applyNumberFormat="1" applyFont="1" applyBorder="1" applyAlignment="1">
      <alignment horizontal="center" vertical="center"/>
    </xf>
    <xf numFmtId="165" fontId="24" fillId="0" borderId="0" xfId="15" applyNumberFormat="1" applyFont="1" applyBorder="1" applyAlignment="1">
      <alignment horizontal="right" vertical="center"/>
    </xf>
    <xf numFmtId="4" fontId="24" fillId="0" borderId="0" xfId="15" applyNumberFormat="1" applyFont="1" applyBorder="1" applyAlignment="1">
      <alignment horizontal="right" vertical="center"/>
    </xf>
    <xf numFmtId="0" fontId="23" fillId="0" borderId="18" xfId="0" applyFont="1" applyBorder="1" applyAlignment="1">
      <alignment vertical="center"/>
    </xf>
    <xf numFmtId="0" fontId="23" fillId="2" borderId="18" xfId="0" applyFont="1" applyFill="1" applyBorder="1" applyAlignment="1">
      <alignment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30" xfId="0" applyFill="1" applyBorder="1" applyAlignment="1">
      <alignment vertical="center"/>
    </xf>
    <xf numFmtId="49" fontId="16" fillId="0" borderId="20" xfId="2" applyNumberFormat="1" applyFont="1" applyBorder="1" applyAlignment="1" applyProtection="1">
      <alignment horizontal="left" vertical="center"/>
      <protection locked="0"/>
    </xf>
    <xf numFmtId="4" fontId="17" fillId="2" borderId="21" xfId="2" applyNumberFormat="1" applyFont="1" applyFill="1" applyBorder="1" applyAlignment="1">
      <alignment vertical="center"/>
    </xf>
    <xf numFmtId="0" fontId="6" fillId="2" borderId="15" xfId="1" applyFont="1" applyFill="1" applyBorder="1" applyAlignment="1" applyProtection="1">
      <alignment vertical="center"/>
      <protection locked="0"/>
    </xf>
    <xf numFmtId="4" fontId="6" fillId="2" borderId="22" xfId="1" applyNumberFormat="1" applyFont="1" applyFill="1" applyBorder="1" applyAlignment="1" applyProtection="1">
      <alignment vertical="center"/>
      <protection locked="0"/>
    </xf>
    <xf numFmtId="0" fontId="23" fillId="0" borderId="1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19" xfId="0" applyFont="1" applyFill="1" applyBorder="1" applyAlignment="1">
      <alignment vertical="center"/>
    </xf>
    <xf numFmtId="0" fontId="6" fillId="2" borderId="16" xfId="1" applyFont="1" applyFill="1" applyBorder="1" applyAlignment="1" applyProtection="1">
      <alignment vertical="center"/>
      <protection locked="0"/>
    </xf>
    <xf numFmtId="0" fontId="6" fillId="2" borderId="25" xfId="1" applyFont="1" applyFill="1" applyBorder="1" applyAlignment="1" applyProtection="1">
      <alignment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horizontal="center" vertical="center"/>
      <protection locked="0"/>
    </xf>
    <xf numFmtId="165" fontId="6" fillId="2" borderId="25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4" fontId="6" fillId="2" borderId="25" xfId="1" applyNumberFormat="1" applyFont="1" applyFill="1" applyBorder="1" applyAlignment="1" applyProtection="1">
      <alignment horizontal="right" vertical="center"/>
      <protection locked="0"/>
    </xf>
    <xf numFmtId="4" fontId="6" fillId="2" borderId="23" xfId="1" applyNumberFormat="1" applyFont="1" applyFill="1" applyBorder="1" applyAlignment="1" applyProtection="1">
      <alignment vertical="center"/>
      <protection locked="0"/>
    </xf>
    <xf numFmtId="0" fontId="13" fillId="2" borderId="28" xfId="1" applyFont="1" applyFill="1" applyBorder="1" applyAlignment="1">
      <alignment horizontal="center" vertical="center"/>
    </xf>
    <xf numFmtId="0" fontId="8" fillId="2" borderId="30" xfId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0" fontId="10" fillId="2" borderId="33" xfId="1" applyFont="1" applyFill="1" applyBorder="1" applyAlignment="1">
      <alignment horizontal="center" vertical="center" wrapText="1"/>
    </xf>
    <xf numFmtId="0" fontId="0" fillId="4" borderId="27" xfId="0" applyFill="1" applyBorder="1" applyAlignment="1">
      <alignment vertical="center" wrapText="1"/>
    </xf>
    <xf numFmtId="4" fontId="17" fillId="0" borderId="34" xfId="2" applyNumberFormat="1" applyFont="1" applyBorder="1" applyAlignment="1" applyProtection="1">
      <alignment vertical="center" wrapText="1"/>
      <protection locked="0"/>
    </xf>
    <xf numFmtId="0" fontId="25" fillId="0" borderId="30" xfId="0" applyFont="1" applyBorder="1" applyAlignment="1">
      <alignment vertical="center" wrapText="1"/>
    </xf>
    <xf numFmtId="4" fontId="6" fillId="2" borderId="28" xfId="1" applyNumberFormat="1" applyFont="1" applyFill="1" applyBorder="1" applyAlignment="1" applyProtection="1">
      <alignment horizontal="right" vertical="center" wrapText="1"/>
      <protection locked="0"/>
    </xf>
    <xf numFmtId="0" fontId="23" fillId="0" borderId="30" xfId="0" applyFont="1" applyBorder="1" applyAlignment="1">
      <alignment vertical="center" wrapText="1"/>
    </xf>
    <xf numFmtId="4" fontId="6" fillId="2" borderId="35" xfId="1" applyNumberFormat="1" applyFont="1" applyFill="1" applyBorder="1" applyAlignment="1" applyProtection="1">
      <alignment horizontal="right" vertical="center" wrapText="1"/>
      <protection locked="0"/>
    </xf>
    <xf numFmtId="0" fontId="8" fillId="2" borderId="32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0" fillId="2" borderId="36" xfId="1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" fontId="10" fillId="2" borderId="36" xfId="1" applyNumberFormat="1" applyFont="1" applyFill="1" applyBorder="1" applyAlignment="1">
      <alignment horizontal="center" vertical="center"/>
    </xf>
    <xf numFmtId="0" fontId="10" fillId="2" borderId="38" xfId="1" applyFont="1" applyFill="1" applyBorder="1" applyAlignment="1">
      <alignment horizontal="center" vertical="center"/>
    </xf>
    <xf numFmtId="0" fontId="13" fillId="2" borderId="27" xfId="1" applyFont="1" applyFill="1" applyBorder="1" applyAlignment="1">
      <alignment horizontal="centerContinuous" vertical="center"/>
    </xf>
    <xf numFmtId="0" fontId="13" fillId="2" borderId="28" xfId="1" applyFont="1" applyFill="1" applyBorder="1" applyAlignment="1">
      <alignment horizontal="centerContinuous" vertical="center"/>
    </xf>
    <xf numFmtId="1" fontId="10" fillId="4" borderId="24" xfId="1" applyNumberFormat="1" applyFont="1" applyFill="1" applyBorder="1" applyAlignment="1">
      <alignment horizontal="center" vertical="center"/>
    </xf>
    <xf numFmtId="4" fontId="17" fillId="4" borderId="4" xfId="2" applyNumberFormat="1" applyFont="1" applyFill="1" applyBorder="1" applyAlignment="1">
      <alignment vertical="center"/>
    </xf>
    <xf numFmtId="4" fontId="24" fillId="4" borderId="0" xfId="15" applyNumberFormat="1" applyFont="1" applyFill="1" applyBorder="1" applyAlignment="1">
      <alignment horizontal="right" vertical="center"/>
    </xf>
    <xf numFmtId="4" fontId="6" fillId="4" borderId="3" xfId="1" applyNumberFormat="1" applyFont="1" applyFill="1" applyBorder="1" applyAlignment="1" applyProtection="1">
      <alignment vertical="center"/>
      <protection locked="0"/>
    </xf>
    <xf numFmtId="0" fontId="23" fillId="4" borderId="0" xfId="0" applyFont="1" applyFill="1" applyBorder="1" applyAlignment="1">
      <alignment vertical="center"/>
    </xf>
    <xf numFmtId="4" fontId="6" fillId="4" borderId="25" xfId="1" applyNumberFormat="1" applyFont="1" applyFill="1" applyBorder="1" applyAlignment="1" applyProtection="1">
      <alignment vertical="center"/>
      <protection locked="0"/>
    </xf>
    <xf numFmtId="0" fontId="0" fillId="4" borderId="40" xfId="0" applyFill="1" applyBorder="1" applyAlignment="1">
      <alignment horizontal="center" vertical="center"/>
    </xf>
    <xf numFmtId="4" fontId="17" fillId="0" borderId="39" xfId="2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>
      <alignment horizontal="center" vertical="center"/>
    </xf>
    <xf numFmtId="4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center" vertical="center"/>
    </xf>
    <xf numFmtId="4" fontId="6" fillId="2" borderId="9" xfId="1" applyNumberFormat="1" applyFont="1" applyFill="1" applyBorder="1" applyAlignment="1" applyProtection="1">
      <alignment horizontal="center" vertical="center"/>
      <protection locked="0"/>
    </xf>
    <xf numFmtId="0" fontId="8" fillId="2" borderId="26" xfId="1" applyFont="1" applyFill="1" applyBorder="1" applyAlignment="1">
      <alignment horizontal="center" vertical="center"/>
    </xf>
    <xf numFmtId="0" fontId="8" fillId="2" borderId="18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4" fontId="18" fillId="0" borderId="0" xfId="7" applyNumberFormat="1" applyFont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right" vertical="center"/>
    </xf>
    <xf numFmtId="0" fontId="25" fillId="0" borderId="19" xfId="0" applyFont="1" applyBorder="1" applyAlignment="1">
      <alignment vertical="center" wrapText="1"/>
    </xf>
    <xf numFmtId="4" fontId="17" fillId="0" borderId="17" xfId="2" applyNumberFormat="1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>
      <alignment horizontal="center" vertical="center" wrapText="1"/>
    </xf>
    <xf numFmtId="4" fontId="6" fillId="2" borderId="31" xfId="1" applyNumberFormat="1" applyFont="1" applyFill="1" applyBorder="1" applyAlignment="1" applyProtection="1">
      <alignment horizontal="center" vertical="center" wrapText="1"/>
      <protection locked="0"/>
    </xf>
    <xf numFmtId="4" fontId="6" fillId="2" borderId="6" xfId="1" applyNumberFormat="1" applyFont="1" applyFill="1" applyBorder="1" applyAlignment="1" applyProtection="1">
      <alignment horizontal="left" vertical="center" wrapText="1"/>
      <protection locked="0"/>
    </xf>
    <xf numFmtId="4" fontId="17" fillId="0" borderId="17" xfId="2" applyNumberFormat="1" applyFont="1" applyBorder="1" applyAlignment="1" applyProtection="1">
      <alignment horizontal="left" vertical="center" wrapText="1"/>
      <protection locked="0"/>
    </xf>
    <xf numFmtId="0" fontId="23" fillId="0" borderId="18" xfId="0" applyFont="1" applyBorder="1" applyAlignment="1">
      <alignment horizontal="left" vertical="center" wrapText="1"/>
    </xf>
    <xf numFmtId="166" fontId="24" fillId="0" borderId="14" xfId="15" applyNumberFormat="1" applyFont="1" applyBorder="1" applyAlignment="1">
      <alignment horizontal="right" vertical="center" wrapText="1"/>
    </xf>
    <xf numFmtId="49" fontId="24" fillId="0" borderId="0" xfId="15" applyNumberFormat="1" applyFont="1" applyBorder="1" applyAlignment="1">
      <alignment horizontal="left" vertical="center" wrapText="1"/>
    </xf>
    <xf numFmtId="4" fontId="24" fillId="0" borderId="0" xfId="15" applyNumberFormat="1" applyFont="1" applyBorder="1" applyAlignment="1">
      <alignment horizontal="center" vertical="center" wrapText="1"/>
    </xf>
    <xf numFmtId="165" fontId="24" fillId="0" borderId="0" xfId="15" applyNumberFormat="1" applyFont="1" applyBorder="1" applyAlignment="1">
      <alignment horizontal="right" vertical="center" wrapText="1"/>
    </xf>
    <xf numFmtId="165" fontId="24" fillId="2" borderId="18" xfId="15" applyNumberFormat="1" applyFont="1" applyFill="1" applyBorder="1" applyAlignment="1">
      <alignment horizontal="right" vertical="center" wrapText="1"/>
    </xf>
    <xf numFmtId="4" fontId="24" fillId="0" borderId="0" xfId="15" applyNumberFormat="1" applyFont="1" applyBorder="1" applyAlignment="1">
      <alignment horizontal="right" vertical="center" wrapText="1"/>
    </xf>
    <xf numFmtId="4" fontId="24" fillId="2" borderId="18" xfId="15" applyNumberFormat="1" applyFont="1" applyFill="1" applyBorder="1" applyAlignment="1">
      <alignment horizontal="right" vertical="center" wrapText="1"/>
    </xf>
    <xf numFmtId="4" fontId="24" fillId="0" borderId="18" xfId="15" applyNumberFormat="1" applyFont="1" applyBorder="1" applyAlignment="1">
      <alignment horizontal="right" vertical="center" wrapText="1"/>
    </xf>
    <xf numFmtId="4" fontId="24" fillId="2" borderId="19" xfId="15" applyNumberFormat="1" applyFont="1" applyFill="1" applyBorder="1" applyAlignment="1">
      <alignment horizontal="right" vertical="center" wrapText="1"/>
    </xf>
    <xf numFmtId="4" fontId="24" fillId="4" borderId="0" xfId="15" applyNumberFormat="1" applyFont="1" applyFill="1" applyBorder="1" applyAlignment="1">
      <alignment horizontal="right" vertical="center" wrapText="1"/>
    </xf>
    <xf numFmtId="0" fontId="25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4" fillId="0" borderId="18" xfId="15" applyNumberFormat="1" applyFont="1" applyBorder="1" applyAlignment="1">
      <alignment horizontal="center" vertical="center" wrapText="1"/>
    </xf>
    <xf numFmtId="165" fontId="24" fillId="0" borderId="18" xfId="15" applyNumberFormat="1" applyFont="1" applyBorder="1" applyAlignment="1">
      <alignment horizontal="right" vertical="center" wrapText="1"/>
    </xf>
    <xf numFmtId="4" fontId="18" fillId="0" borderId="0" xfId="7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" fillId="0" borderId="0" xfId="1" applyFill="1" applyAlignment="1" applyProtection="1">
      <alignment horizontal="center" vertical="center"/>
      <protection locked="0"/>
    </xf>
    <xf numFmtId="0" fontId="0" fillId="4" borderId="7" xfId="0" applyFill="1" applyBorder="1" applyAlignment="1">
      <alignment horizontal="center" vertical="center"/>
    </xf>
    <xf numFmtId="4" fontId="17" fillId="0" borderId="39" xfId="2" applyNumberFormat="1" applyFont="1" applyFill="1" applyBorder="1" applyAlignment="1">
      <alignment horizontal="center" vertical="center"/>
    </xf>
    <xf numFmtId="4" fontId="24" fillId="0" borderId="7" xfId="15" applyNumberFormat="1" applyFont="1" applyFill="1" applyBorder="1" applyAlignment="1">
      <alignment horizontal="center" vertical="center"/>
    </xf>
    <xf numFmtId="4" fontId="24" fillId="0" borderId="7" xfId="15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0" fontId="13" fillId="2" borderId="1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8" fillId="4" borderId="41" xfId="1" applyFont="1" applyFill="1" applyBorder="1" applyAlignment="1">
      <alignment horizontal="center" vertical="center"/>
    </xf>
    <xf numFmtId="0" fontId="13" fillId="4" borderId="0" xfId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  <xf numFmtId="165" fontId="24" fillId="0" borderId="18" xfId="15" applyNumberFormat="1" applyFont="1" applyFill="1" applyBorder="1" applyAlignment="1">
      <alignment horizontal="right" vertical="center"/>
    </xf>
    <xf numFmtId="165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17" fillId="0" borderId="17" xfId="2" applyNumberFormat="1" applyFont="1" applyBorder="1" applyAlignment="1" applyProtection="1">
      <alignment vertical="center"/>
      <protection locked="0"/>
    </xf>
    <xf numFmtId="165" fontId="24" fillId="0" borderId="18" xfId="15" applyNumberFormat="1" applyFont="1" applyFill="1" applyBorder="1" applyAlignment="1">
      <alignment horizontal="right" vertical="center" wrapText="1"/>
    </xf>
    <xf numFmtId="165" fontId="23" fillId="0" borderId="18" xfId="0" applyNumberFormat="1" applyFont="1" applyBorder="1" applyAlignment="1">
      <alignment vertical="center"/>
    </xf>
    <xf numFmtId="165" fontId="6" fillId="2" borderId="31" xfId="1" applyNumberFormat="1" applyFont="1" applyFill="1" applyBorder="1" applyAlignment="1" applyProtection="1">
      <alignment horizontal="right" vertical="center"/>
      <protection locked="0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0000FF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tabSelected="1" zoomScale="80" zoomScaleNormal="80" zoomScaleSheetLayoutView="100" workbookViewId="0">
      <pane ySplit="10" topLeftCell="A11" activePane="bottomLeft" state="frozenSplit"/>
      <selection pane="bottomLeft" activeCell="H16" sqref="H16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10.7109375" style="9" customWidth="1"/>
    <col min="6" max="6" width="9.140625" style="9"/>
    <col min="7" max="7" width="12.7109375" style="9" customWidth="1"/>
    <col min="8" max="8" width="11.7109375" style="9" customWidth="1"/>
    <col min="9" max="9" width="13.42578125" style="9" customWidth="1"/>
    <col min="10" max="10" width="11" style="9" customWidth="1"/>
    <col min="11" max="11" width="21.42578125" style="9" customWidth="1"/>
    <col min="12" max="12" width="4.28515625" style="9" customWidth="1"/>
    <col min="13" max="13" width="8.85546875" style="7" customWidth="1"/>
    <col min="14" max="14" width="9.28515625" style="7" customWidth="1"/>
    <col min="15" max="15" width="33.42578125" style="7" customWidth="1"/>
    <col min="16" max="16" width="37.7109375" style="8" customWidth="1"/>
    <col min="17" max="17" width="8.85546875" style="9" customWidth="1"/>
    <col min="18" max="16384" width="9.140625" style="9"/>
  </cols>
  <sheetData>
    <row r="1" spans="1:23" ht="20.25" thickTop="1" thickBot="1" x14ac:dyDescent="0.3">
      <c r="A1" s="1" t="s">
        <v>7</v>
      </c>
      <c r="B1" s="2"/>
      <c r="C1" s="2"/>
      <c r="D1" s="3"/>
      <c r="E1" s="4"/>
      <c r="F1" s="4"/>
      <c r="G1" s="4"/>
      <c r="H1" s="5" t="s">
        <v>8</v>
      </c>
      <c r="I1" s="167" t="s">
        <v>0</v>
      </c>
      <c r="J1" s="168"/>
      <c r="K1" s="6">
        <f>SUM(I11:I514,K11:K514)/2</f>
        <v>0</v>
      </c>
      <c r="L1" s="135"/>
      <c r="M1" s="158"/>
    </row>
    <row r="2" spans="1:23" ht="16.5" thickTop="1" thickBot="1" x14ac:dyDescent="0.3">
      <c r="A2" s="10" t="s">
        <v>9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41</v>
      </c>
      <c r="L2" s="136"/>
      <c r="M2" s="159"/>
    </row>
    <row r="3" spans="1:23" x14ac:dyDescent="0.25">
      <c r="A3" s="16" t="s">
        <v>1</v>
      </c>
      <c r="B3" s="2"/>
      <c r="C3" s="17" t="s">
        <v>42</v>
      </c>
      <c r="D3" s="18"/>
      <c r="E3" s="19"/>
      <c r="F3" s="20"/>
      <c r="G3" s="18"/>
      <c r="H3" s="18"/>
      <c r="I3" s="2" t="s">
        <v>10</v>
      </c>
      <c r="J3" s="21" t="s">
        <v>26</v>
      </c>
      <c r="K3" s="19"/>
      <c r="L3" s="19"/>
      <c r="M3" s="160"/>
    </row>
    <row r="4" spans="1:23" x14ac:dyDescent="0.25">
      <c r="A4" s="16" t="s">
        <v>3</v>
      </c>
      <c r="B4" s="2"/>
      <c r="C4" s="22" t="s">
        <v>43</v>
      </c>
      <c r="D4" s="18"/>
      <c r="E4" s="19"/>
      <c r="F4" s="20"/>
      <c r="G4" s="18"/>
      <c r="H4" s="18"/>
      <c r="I4" s="16" t="s">
        <v>11</v>
      </c>
      <c r="J4" s="23" t="s">
        <v>44</v>
      </c>
      <c r="K4" s="19"/>
      <c r="L4" s="19"/>
      <c r="M4" s="160"/>
    </row>
    <row r="5" spans="1:23" ht="15.75" thickBot="1" x14ac:dyDescent="0.3">
      <c r="A5" s="24" t="s">
        <v>2</v>
      </c>
      <c r="B5" s="16"/>
      <c r="C5" s="25">
        <v>41837</v>
      </c>
      <c r="D5" s="18"/>
      <c r="E5" s="19"/>
      <c r="F5" s="20"/>
      <c r="G5" s="18"/>
      <c r="H5" s="18"/>
      <c r="I5" s="2" t="s">
        <v>12</v>
      </c>
      <c r="J5" s="26"/>
      <c r="K5" s="27" t="s">
        <v>26</v>
      </c>
      <c r="L5" s="27"/>
      <c r="M5" s="27"/>
    </row>
    <row r="6" spans="1:23" ht="15" customHeight="1" x14ac:dyDescent="0.25">
      <c r="A6" s="28" t="s">
        <v>13</v>
      </c>
      <c r="B6" s="29"/>
      <c r="C6" s="29"/>
      <c r="D6" s="29"/>
      <c r="E6" s="30"/>
      <c r="F6" s="31"/>
      <c r="G6" s="29"/>
      <c r="H6" s="32" t="s">
        <v>14</v>
      </c>
      <c r="I6" s="32"/>
      <c r="J6" s="32"/>
      <c r="K6" s="118"/>
      <c r="L6" s="172"/>
      <c r="M6" s="132"/>
      <c r="N6" s="169" t="s">
        <v>46</v>
      </c>
      <c r="O6" s="33"/>
      <c r="P6" s="110"/>
    </row>
    <row r="7" spans="1:23" x14ac:dyDescent="0.25">
      <c r="A7" s="34" t="s">
        <v>6</v>
      </c>
      <c r="B7" s="35" t="s">
        <v>15</v>
      </c>
      <c r="C7" s="36"/>
      <c r="D7" s="35" t="s">
        <v>16</v>
      </c>
      <c r="E7" s="37"/>
      <c r="F7" s="38" t="s">
        <v>17</v>
      </c>
      <c r="G7" s="35" t="s">
        <v>18</v>
      </c>
      <c r="H7" s="39" t="s">
        <v>19</v>
      </c>
      <c r="I7" s="40"/>
      <c r="J7" s="39" t="s">
        <v>20</v>
      </c>
      <c r="K7" s="119"/>
      <c r="L7" s="173"/>
      <c r="M7" s="133" t="s">
        <v>160</v>
      </c>
      <c r="N7" s="170"/>
      <c r="O7" s="111" t="s">
        <v>161</v>
      </c>
      <c r="P7" s="101" t="s">
        <v>45</v>
      </c>
    </row>
    <row r="8" spans="1:23" x14ac:dyDescent="0.25">
      <c r="A8" s="41" t="s">
        <v>21</v>
      </c>
      <c r="B8" s="42" t="s">
        <v>22</v>
      </c>
      <c r="C8" s="42" t="s">
        <v>23</v>
      </c>
      <c r="D8" s="42" t="s">
        <v>24</v>
      </c>
      <c r="E8" s="43" t="s">
        <v>4</v>
      </c>
      <c r="F8" s="44" t="s">
        <v>25</v>
      </c>
      <c r="G8" s="42" t="s">
        <v>25</v>
      </c>
      <c r="H8" s="45" t="s">
        <v>17</v>
      </c>
      <c r="I8" s="42" t="s">
        <v>5</v>
      </c>
      <c r="J8" s="45" t="s">
        <v>17</v>
      </c>
      <c r="K8" s="100" t="s">
        <v>5</v>
      </c>
      <c r="L8" s="174"/>
      <c r="M8" s="134"/>
      <c r="N8" s="171"/>
      <c r="O8" s="112"/>
      <c r="P8" s="102"/>
    </row>
    <row r="9" spans="1:23" ht="15.75" thickBot="1" x14ac:dyDescent="0.3">
      <c r="A9" s="46"/>
      <c r="B9" s="47">
        <v>1</v>
      </c>
      <c r="C9" s="47">
        <v>2</v>
      </c>
      <c r="D9" s="47">
        <v>3</v>
      </c>
      <c r="E9" s="47">
        <v>4</v>
      </c>
      <c r="F9" s="48">
        <v>5</v>
      </c>
      <c r="G9" s="47">
        <v>6</v>
      </c>
      <c r="H9" s="47">
        <v>7</v>
      </c>
      <c r="I9" s="47">
        <v>8</v>
      </c>
      <c r="J9" s="48">
        <v>9</v>
      </c>
      <c r="K9" s="80">
        <v>10</v>
      </c>
      <c r="L9" s="120"/>
      <c r="M9" s="116">
        <v>12</v>
      </c>
      <c r="N9" s="117">
        <v>13</v>
      </c>
      <c r="O9" s="113">
        <v>14</v>
      </c>
      <c r="P9" s="103">
        <v>15</v>
      </c>
    </row>
    <row r="10" spans="1:23" x14ac:dyDescent="0.25">
      <c r="A10" s="81"/>
      <c r="B10" s="82"/>
      <c r="C10" s="82"/>
      <c r="D10" s="82"/>
      <c r="E10" s="82"/>
      <c r="F10" s="82"/>
      <c r="G10" s="82"/>
      <c r="H10" s="82"/>
      <c r="I10" s="82"/>
      <c r="J10" s="82"/>
      <c r="K10" s="83"/>
      <c r="L10" s="82"/>
      <c r="M10" s="161"/>
      <c r="N10" s="126"/>
      <c r="O10" s="114"/>
      <c r="P10" s="104"/>
    </row>
    <row r="11" spans="1:23" s="64" customFormat="1" x14ac:dyDescent="0.25">
      <c r="A11" s="84" t="s">
        <v>27</v>
      </c>
      <c r="B11" s="50" t="s">
        <v>126</v>
      </c>
      <c r="C11" s="49" t="s">
        <v>127</v>
      </c>
      <c r="D11" s="51"/>
      <c r="E11" s="52"/>
      <c r="F11" s="53"/>
      <c r="G11" s="54"/>
      <c r="H11" s="51"/>
      <c r="I11" s="55"/>
      <c r="J11" s="51"/>
      <c r="K11" s="85"/>
      <c r="L11" s="121"/>
      <c r="M11" s="162"/>
      <c r="N11" s="127"/>
      <c r="O11" s="138"/>
      <c r="P11" s="105"/>
    </row>
    <row r="12" spans="1:23" s="64" customFormat="1" ht="48" customHeight="1" x14ac:dyDescent="0.25">
      <c r="A12" s="65">
        <v>1</v>
      </c>
      <c r="B12" s="66" t="s">
        <v>129</v>
      </c>
      <c r="C12" s="67" t="s">
        <v>133</v>
      </c>
      <c r="D12" s="68" t="s">
        <v>53</v>
      </c>
      <c r="E12" s="175">
        <v>51.1</v>
      </c>
      <c r="F12" s="69"/>
      <c r="G12" s="70">
        <f t="shared" ref="G12" si="0">E12*F12</f>
        <v>0</v>
      </c>
      <c r="H12" s="71"/>
      <c r="I12" s="72"/>
      <c r="J12" s="71"/>
      <c r="K12" s="73">
        <f>E12*J12</f>
        <v>0</v>
      </c>
      <c r="L12" s="122"/>
      <c r="M12" s="163"/>
      <c r="N12" s="128" t="s">
        <v>134</v>
      </c>
      <c r="O12" s="166" t="s">
        <v>166</v>
      </c>
      <c r="P12" s="137" t="s">
        <v>185</v>
      </c>
      <c r="R12" s="115" t="s">
        <v>162</v>
      </c>
    </row>
    <row r="13" spans="1:23" s="64" customFormat="1" x14ac:dyDescent="0.25">
      <c r="A13" s="86" t="s">
        <v>28</v>
      </c>
      <c r="B13" s="56" t="s">
        <v>128</v>
      </c>
      <c r="C13" s="57" t="str">
        <f>C11</f>
        <v>Zemní práce</v>
      </c>
      <c r="D13" s="58"/>
      <c r="E13" s="176"/>
      <c r="F13" s="59"/>
      <c r="G13" s="60">
        <f>SUM(G12)</f>
        <v>0</v>
      </c>
      <c r="H13" s="61"/>
      <c r="I13" s="60">
        <f>SUM(I12)</f>
        <v>0</v>
      </c>
      <c r="J13" s="62"/>
      <c r="K13" s="87">
        <f>SUM(K12)</f>
        <v>0</v>
      </c>
      <c r="L13" s="123"/>
      <c r="M13" s="129"/>
      <c r="N13" s="129"/>
      <c r="O13" s="141"/>
      <c r="P13" s="107"/>
    </row>
    <row r="14" spans="1:23" s="64" customFormat="1" x14ac:dyDescent="0.25">
      <c r="A14" s="84" t="s">
        <v>27</v>
      </c>
      <c r="B14" s="50" t="s">
        <v>29</v>
      </c>
      <c r="C14" s="49" t="s">
        <v>31</v>
      </c>
      <c r="D14" s="51"/>
      <c r="E14" s="177"/>
      <c r="F14" s="53"/>
      <c r="G14" s="54"/>
      <c r="H14" s="51"/>
      <c r="I14" s="55"/>
      <c r="J14" s="51"/>
      <c r="K14" s="85"/>
      <c r="L14" s="121"/>
      <c r="M14" s="162"/>
      <c r="N14" s="127"/>
      <c r="O14" s="142"/>
      <c r="P14" s="105"/>
      <c r="R14" s="64">
        <v>0</v>
      </c>
      <c r="S14" s="64">
        <v>0.95</v>
      </c>
      <c r="T14" s="64">
        <v>0.81</v>
      </c>
      <c r="U14" s="64">
        <v>0.7</v>
      </c>
      <c r="V14" s="64">
        <v>0</v>
      </c>
    </row>
    <row r="15" spans="1:23" s="64" customFormat="1" x14ac:dyDescent="0.25">
      <c r="A15" s="65">
        <v>2</v>
      </c>
      <c r="B15" s="66" t="s">
        <v>116</v>
      </c>
      <c r="C15" s="67" t="s">
        <v>117</v>
      </c>
      <c r="D15" s="68" t="s">
        <v>54</v>
      </c>
      <c r="E15" s="175">
        <v>216</v>
      </c>
      <c r="F15" s="69"/>
      <c r="G15" s="70">
        <f t="shared" ref="G15:G25" si="1">E15*F15</f>
        <v>0</v>
      </c>
      <c r="H15" s="71"/>
      <c r="I15" s="72"/>
      <c r="J15" s="71"/>
      <c r="K15" s="73">
        <f t="shared" ref="K15:K47" si="2">E15*J15</f>
        <v>0</v>
      </c>
      <c r="L15" s="122"/>
      <c r="M15" s="163"/>
      <c r="N15" s="128" t="s">
        <v>47</v>
      </c>
      <c r="O15" s="166" t="s">
        <v>163</v>
      </c>
      <c r="P15" s="106" t="s">
        <v>135</v>
      </c>
      <c r="S15" s="64">
        <f>(R14+S14)/2*17</f>
        <v>8.0749999999999993</v>
      </c>
      <c r="T15" s="64">
        <f>(S14+T14)/2*25</f>
        <v>22</v>
      </c>
      <c r="U15" s="64">
        <f>(T14+U14)/2*25</f>
        <v>18.875</v>
      </c>
      <c r="V15" s="64">
        <f>(U14+V14)/2*6</f>
        <v>2.0999999999999996</v>
      </c>
      <c r="W15" s="64">
        <f>SUM(S15:V15)</f>
        <v>51.050000000000004</v>
      </c>
    </row>
    <row r="16" spans="1:23" s="64" customFormat="1" ht="67.5" x14ac:dyDescent="0.25">
      <c r="A16" s="65">
        <v>3</v>
      </c>
      <c r="B16" s="66">
        <v>525010012</v>
      </c>
      <c r="C16" s="67" t="s">
        <v>48</v>
      </c>
      <c r="D16" s="68" t="s">
        <v>49</v>
      </c>
      <c r="E16" s="175">
        <v>6382</v>
      </c>
      <c r="F16" s="69"/>
      <c r="G16" s="70">
        <f t="shared" si="1"/>
        <v>0</v>
      </c>
      <c r="H16" s="71"/>
      <c r="I16" s="72"/>
      <c r="J16" s="71"/>
      <c r="K16" s="73">
        <f t="shared" si="2"/>
        <v>0</v>
      </c>
      <c r="L16" s="122"/>
      <c r="M16" s="163"/>
      <c r="N16" s="128" t="s">
        <v>47</v>
      </c>
      <c r="O16" s="166" t="s">
        <v>164</v>
      </c>
      <c r="P16" s="106" t="s">
        <v>135</v>
      </c>
    </row>
    <row r="17" spans="1:16" s="64" customFormat="1" ht="67.5" x14ac:dyDescent="0.25">
      <c r="A17" s="65">
        <v>4</v>
      </c>
      <c r="B17" s="66">
        <v>525010021</v>
      </c>
      <c r="C17" s="67" t="s">
        <v>51</v>
      </c>
      <c r="D17" s="68" t="s">
        <v>49</v>
      </c>
      <c r="E17" s="175">
        <f>E16</f>
        <v>6382</v>
      </c>
      <c r="F17" s="69"/>
      <c r="G17" s="70">
        <f t="shared" si="1"/>
        <v>0</v>
      </c>
      <c r="H17" s="71"/>
      <c r="I17" s="72"/>
      <c r="J17" s="71"/>
      <c r="K17" s="73">
        <f t="shared" si="2"/>
        <v>0</v>
      </c>
      <c r="L17" s="122"/>
      <c r="M17" s="163"/>
      <c r="N17" s="128" t="s">
        <v>47</v>
      </c>
      <c r="O17" s="166" t="s">
        <v>165</v>
      </c>
      <c r="P17" s="106" t="s">
        <v>135</v>
      </c>
    </row>
    <row r="18" spans="1:16" s="64" customFormat="1" ht="67.5" x14ac:dyDescent="0.25">
      <c r="A18" s="65">
        <v>5</v>
      </c>
      <c r="B18" s="66">
        <v>525040012</v>
      </c>
      <c r="C18" s="67" t="s">
        <v>50</v>
      </c>
      <c r="D18" s="68" t="s">
        <v>49</v>
      </c>
      <c r="E18" s="175">
        <v>373</v>
      </c>
      <c r="F18" s="69"/>
      <c r="G18" s="70">
        <f t="shared" si="1"/>
        <v>0</v>
      </c>
      <c r="H18" s="71"/>
      <c r="I18" s="72"/>
      <c r="J18" s="71"/>
      <c r="K18" s="73">
        <f t="shared" si="2"/>
        <v>0</v>
      </c>
      <c r="L18" s="122"/>
      <c r="M18" s="163"/>
      <c r="N18" s="128" t="s">
        <v>47</v>
      </c>
      <c r="O18" s="166" t="s">
        <v>164</v>
      </c>
      <c r="P18" s="106" t="s">
        <v>135</v>
      </c>
    </row>
    <row r="19" spans="1:16" s="64" customFormat="1" ht="67.5" x14ac:dyDescent="0.25">
      <c r="A19" s="65">
        <v>6</v>
      </c>
      <c r="B19" s="66">
        <v>525040021</v>
      </c>
      <c r="C19" s="67" t="s">
        <v>52</v>
      </c>
      <c r="D19" s="68" t="s">
        <v>49</v>
      </c>
      <c r="E19" s="175">
        <f>E18</f>
        <v>373</v>
      </c>
      <c r="F19" s="69"/>
      <c r="G19" s="70">
        <f t="shared" si="1"/>
        <v>0</v>
      </c>
      <c r="H19" s="71"/>
      <c r="I19" s="72"/>
      <c r="J19" s="71"/>
      <c r="K19" s="73">
        <f t="shared" si="2"/>
        <v>0</v>
      </c>
      <c r="L19" s="122"/>
      <c r="M19" s="163"/>
      <c r="N19" s="128" t="s">
        <v>47</v>
      </c>
      <c r="O19" s="166" t="s">
        <v>165</v>
      </c>
      <c r="P19" s="106" t="s">
        <v>135</v>
      </c>
    </row>
    <row r="20" spans="1:16" s="64" customFormat="1" ht="33.75" x14ac:dyDescent="0.25">
      <c r="A20" s="65">
        <v>7</v>
      </c>
      <c r="B20" s="66">
        <v>512502121</v>
      </c>
      <c r="C20" s="67" t="s">
        <v>56</v>
      </c>
      <c r="D20" s="68" t="s">
        <v>53</v>
      </c>
      <c r="E20" s="175">
        <v>11354.4</v>
      </c>
      <c r="F20" s="69"/>
      <c r="G20" s="70">
        <f t="shared" si="1"/>
        <v>0</v>
      </c>
      <c r="H20" s="71"/>
      <c r="I20" s="72"/>
      <c r="J20" s="71"/>
      <c r="K20" s="73">
        <f t="shared" si="2"/>
        <v>0</v>
      </c>
      <c r="L20" s="122"/>
      <c r="M20" s="163"/>
      <c r="N20" s="128" t="s">
        <v>47</v>
      </c>
      <c r="O20" s="166" t="s">
        <v>186</v>
      </c>
      <c r="P20" s="106" t="s">
        <v>148</v>
      </c>
    </row>
    <row r="21" spans="1:16" s="64" customFormat="1" ht="56.25" x14ac:dyDescent="0.25">
      <c r="A21" s="65">
        <v>8</v>
      </c>
      <c r="B21" s="66">
        <v>511532111</v>
      </c>
      <c r="C21" s="67" t="s">
        <v>58</v>
      </c>
      <c r="D21" s="68" t="s">
        <v>53</v>
      </c>
      <c r="E21" s="175">
        <v>11539</v>
      </c>
      <c r="F21" s="69">
        <v>2.03485</v>
      </c>
      <c r="G21" s="70">
        <f t="shared" si="1"/>
        <v>23480.134150000002</v>
      </c>
      <c r="H21" s="71"/>
      <c r="I21" s="72"/>
      <c r="J21" s="71"/>
      <c r="K21" s="73">
        <f t="shared" si="2"/>
        <v>0</v>
      </c>
      <c r="L21" s="122"/>
      <c r="M21" s="163"/>
      <c r="N21" s="128" t="s">
        <v>47</v>
      </c>
      <c r="O21" s="166" t="s">
        <v>189</v>
      </c>
      <c r="P21" s="106" t="s">
        <v>136</v>
      </c>
    </row>
    <row r="22" spans="1:16" s="64" customFormat="1" ht="67.5" x14ac:dyDescent="0.25">
      <c r="A22" s="65">
        <v>9</v>
      </c>
      <c r="B22" s="66" t="s">
        <v>123</v>
      </c>
      <c r="C22" s="67" t="s">
        <v>80</v>
      </c>
      <c r="D22" s="68" t="s">
        <v>53</v>
      </c>
      <c r="E22" s="175">
        <v>34</v>
      </c>
      <c r="F22" s="69">
        <v>2.03485</v>
      </c>
      <c r="G22" s="70">
        <f t="shared" si="1"/>
        <v>69.184899999999999</v>
      </c>
      <c r="H22" s="71"/>
      <c r="I22" s="72"/>
      <c r="J22" s="71"/>
      <c r="K22" s="73">
        <f t="shared" si="2"/>
        <v>0</v>
      </c>
      <c r="L22" s="122"/>
      <c r="M22" s="163"/>
      <c r="N22" s="128" t="s">
        <v>134</v>
      </c>
      <c r="O22" s="166" t="s">
        <v>196</v>
      </c>
      <c r="P22" s="106" t="s">
        <v>136</v>
      </c>
    </row>
    <row r="23" spans="1:16" s="64" customFormat="1" ht="67.5" x14ac:dyDescent="0.25">
      <c r="A23" s="65">
        <v>10</v>
      </c>
      <c r="B23" s="66" t="s">
        <v>122</v>
      </c>
      <c r="C23" s="67" t="s">
        <v>118</v>
      </c>
      <c r="D23" s="68" t="s">
        <v>53</v>
      </c>
      <c r="E23" s="175">
        <v>1703</v>
      </c>
      <c r="F23" s="69"/>
      <c r="G23" s="70">
        <f t="shared" si="1"/>
        <v>0</v>
      </c>
      <c r="H23" s="71"/>
      <c r="I23" s="72"/>
      <c r="J23" s="71"/>
      <c r="K23" s="73">
        <f t="shared" si="2"/>
        <v>0</v>
      </c>
      <c r="L23" s="122"/>
      <c r="M23" s="163"/>
      <c r="N23" s="128" t="s">
        <v>134</v>
      </c>
      <c r="O23" s="166" t="s">
        <v>190</v>
      </c>
      <c r="P23" s="106" t="s">
        <v>136</v>
      </c>
    </row>
    <row r="24" spans="1:16" s="64" customFormat="1" ht="45" x14ac:dyDescent="0.25">
      <c r="A24" s="65">
        <v>11</v>
      </c>
      <c r="B24" s="66">
        <v>922561125</v>
      </c>
      <c r="C24" s="67" t="s">
        <v>61</v>
      </c>
      <c r="D24" s="68" t="s">
        <v>62</v>
      </c>
      <c r="E24" s="175">
        <v>7621</v>
      </c>
      <c r="F24" s="69"/>
      <c r="G24" s="70">
        <f t="shared" si="1"/>
        <v>0</v>
      </c>
      <c r="H24" s="71"/>
      <c r="I24" s="72"/>
      <c r="J24" s="71"/>
      <c r="K24" s="73">
        <f t="shared" si="2"/>
        <v>0</v>
      </c>
      <c r="L24" s="122"/>
      <c r="M24" s="163"/>
      <c r="N24" s="128" t="s">
        <v>47</v>
      </c>
      <c r="O24" s="166" t="s">
        <v>191</v>
      </c>
      <c r="P24" s="106" t="s">
        <v>136</v>
      </c>
    </row>
    <row r="25" spans="1:16" s="64" customFormat="1" ht="45" x14ac:dyDescent="0.25">
      <c r="A25" s="65">
        <v>12</v>
      </c>
      <c r="B25" s="66">
        <v>922561129</v>
      </c>
      <c r="C25" s="67" t="s">
        <v>63</v>
      </c>
      <c r="D25" s="68" t="s">
        <v>62</v>
      </c>
      <c r="E25" s="175">
        <v>528</v>
      </c>
      <c r="F25" s="69"/>
      <c r="G25" s="70">
        <f t="shared" si="1"/>
        <v>0</v>
      </c>
      <c r="H25" s="71"/>
      <c r="I25" s="72"/>
      <c r="J25" s="71"/>
      <c r="K25" s="73">
        <f t="shared" si="2"/>
        <v>0</v>
      </c>
      <c r="L25" s="122"/>
      <c r="M25" s="163"/>
      <c r="N25" s="128" t="s">
        <v>47</v>
      </c>
      <c r="O25" s="166" t="s">
        <v>192</v>
      </c>
      <c r="P25" s="106" t="s">
        <v>136</v>
      </c>
    </row>
    <row r="26" spans="1:16" s="64" customFormat="1" x14ac:dyDescent="0.25">
      <c r="A26" s="65">
        <v>13</v>
      </c>
      <c r="B26" s="66" t="s">
        <v>167</v>
      </c>
      <c r="C26" s="67" t="s">
        <v>121</v>
      </c>
      <c r="D26" s="68" t="s">
        <v>59</v>
      </c>
      <c r="E26" s="175">
        <f>13510.63*49.43/1000</f>
        <v>667.83044089999999</v>
      </c>
      <c r="F26" s="69">
        <v>1</v>
      </c>
      <c r="G26" s="70">
        <f t="shared" ref="G26:G29" si="3">E26*F26</f>
        <v>667.83044089999999</v>
      </c>
      <c r="H26" s="71"/>
      <c r="I26" s="72"/>
      <c r="J26" s="71"/>
      <c r="K26" s="73">
        <f t="shared" si="2"/>
        <v>0</v>
      </c>
      <c r="L26" s="122"/>
      <c r="M26" s="163"/>
      <c r="N26" s="128" t="s">
        <v>47</v>
      </c>
      <c r="O26" s="166" t="s">
        <v>168</v>
      </c>
      <c r="P26" s="106" t="s">
        <v>136</v>
      </c>
    </row>
    <row r="27" spans="1:16" s="64" customFormat="1" ht="22.5" x14ac:dyDescent="0.25">
      <c r="A27" s="65">
        <v>14</v>
      </c>
      <c r="B27" s="66" t="s">
        <v>84</v>
      </c>
      <c r="C27" s="67" t="s">
        <v>100</v>
      </c>
      <c r="D27" s="68" t="s">
        <v>59</v>
      </c>
      <c r="E27" s="175">
        <f>E26</f>
        <v>667.83044089999999</v>
      </c>
      <c r="F27" s="69"/>
      <c r="G27" s="70">
        <f t="shared" si="3"/>
        <v>0</v>
      </c>
      <c r="H27" s="71"/>
      <c r="I27" s="72"/>
      <c r="J27" s="71"/>
      <c r="K27" s="73">
        <f t="shared" si="2"/>
        <v>0</v>
      </c>
      <c r="L27" s="122"/>
      <c r="M27" s="163"/>
      <c r="N27" s="128" t="s">
        <v>134</v>
      </c>
      <c r="O27" s="166" t="s">
        <v>169</v>
      </c>
      <c r="P27" s="106" t="s">
        <v>136</v>
      </c>
    </row>
    <row r="28" spans="1:16" s="64" customFormat="1" ht="22.5" x14ac:dyDescent="0.25">
      <c r="A28" s="65">
        <v>15</v>
      </c>
      <c r="B28" s="66">
        <v>592118990</v>
      </c>
      <c r="C28" s="67" t="s">
        <v>119</v>
      </c>
      <c r="D28" s="68" t="s">
        <v>60</v>
      </c>
      <c r="E28" s="175">
        <v>2211</v>
      </c>
      <c r="F28" s="69">
        <v>0.30399999999999999</v>
      </c>
      <c r="G28" s="70">
        <f t="shared" si="3"/>
        <v>672.14400000000001</v>
      </c>
      <c r="H28" s="71"/>
      <c r="I28" s="72"/>
      <c r="J28" s="71"/>
      <c r="K28" s="73">
        <f t="shared" si="2"/>
        <v>0</v>
      </c>
      <c r="L28" s="122"/>
      <c r="M28" s="163"/>
      <c r="N28" s="128" t="s">
        <v>47</v>
      </c>
      <c r="O28" s="166" t="s">
        <v>168</v>
      </c>
      <c r="P28" s="106" t="s">
        <v>137</v>
      </c>
    </row>
    <row r="29" spans="1:16" s="64" customFormat="1" ht="22.5" x14ac:dyDescent="0.25">
      <c r="A29" s="65">
        <v>16</v>
      </c>
      <c r="B29" s="66" t="s">
        <v>82</v>
      </c>
      <c r="C29" s="67" t="s">
        <v>120</v>
      </c>
      <c r="D29" s="68" t="s">
        <v>60</v>
      </c>
      <c r="E29" s="175">
        <v>49</v>
      </c>
      <c r="F29" s="69">
        <v>0.30399999999999999</v>
      </c>
      <c r="G29" s="70">
        <f t="shared" si="3"/>
        <v>14.895999999999999</v>
      </c>
      <c r="H29" s="71"/>
      <c r="I29" s="72"/>
      <c r="J29" s="71"/>
      <c r="K29" s="73">
        <f t="shared" si="2"/>
        <v>0</v>
      </c>
      <c r="L29" s="122"/>
      <c r="M29" s="163"/>
      <c r="N29" s="128" t="s">
        <v>134</v>
      </c>
      <c r="O29" s="166" t="s">
        <v>168</v>
      </c>
      <c r="P29" s="106" t="s">
        <v>137</v>
      </c>
    </row>
    <row r="30" spans="1:16" s="155" customFormat="1" ht="36" customHeight="1" x14ac:dyDescent="0.25">
      <c r="A30" s="144">
        <v>17</v>
      </c>
      <c r="B30" s="67" t="s">
        <v>85</v>
      </c>
      <c r="C30" s="67" t="s">
        <v>101</v>
      </c>
      <c r="D30" s="156" t="s">
        <v>60</v>
      </c>
      <c r="E30" s="178">
        <f>E28+E29</f>
        <v>2260</v>
      </c>
      <c r="F30" s="157"/>
      <c r="G30" s="148">
        <f>E30*F30</f>
        <v>0</v>
      </c>
      <c r="H30" s="151"/>
      <c r="I30" s="150"/>
      <c r="J30" s="151"/>
      <c r="K30" s="73">
        <f t="shared" si="2"/>
        <v>0</v>
      </c>
      <c r="L30" s="153"/>
      <c r="M30" s="164"/>
      <c r="N30" s="154" t="s">
        <v>134</v>
      </c>
      <c r="O30" s="166" t="s">
        <v>170</v>
      </c>
      <c r="P30" s="106" t="s">
        <v>137</v>
      </c>
    </row>
    <row r="31" spans="1:16" s="64" customFormat="1" ht="33.75" x14ac:dyDescent="0.25">
      <c r="A31" s="65">
        <v>18</v>
      </c>
      <c r="B31" s="66" t="s">
        <v>88</v>
      </c>
      <c r="C31" s="67" t="s">
        <v>102</v>
      </c>
      <c r="D31" s="68" t="s">
        <v>60</v>
      </c>
      <c r="E31" s="175">
        <v>3966</v>
      </c>
      <c r="F31" s="69">
        <v>0.129</v>
      </c>
      <c r="G31" s="70">
        <f>E31*F31</f>
        <v>511.61400000000003</v>
      </c>
      <c r="H31" s="71"/>
      <c r="I31" s="72"/>
      <c r="J31" s="71"/>
      <c r="K31" s="73">
        <f t="shared" si="2"/>
        <v>0</v>
      </c>
      <c r="L31" s="122"/>
      <c r="M31" s="163"/>
      <c r="N31" s="128" t="s">
        <v>134</v>
      </c>
      <c r="O31" s="166" t="s">
        <v>171</v>
      </c>
      <c r="P31" s="106" t="s">
        <v>137</v>
      </c>
    </row>
    <row r="32" spans="1:16" s="64" customFormat="1" ht="33.75" x14ac:dyDescent="0.25">
      <c r="A32" s="65">
        <v>19</v>
      </c>
      <c r="B32" s="66" t="s">
        <v>89</v>
      </c>
      <c r="C32" s="67" t="s">
        <v>103</v>
      </c>
      <c r="D32" s="68" t="s">
        <v>60</v>
      </c>
      <c r="E32" s="175">
        <v>14</v>
      </c>
      <c r="F32" s="69">
        <v>0.12609999999999999</v>
      </c>
      <c r="G32" s="70">
        <f t="shared" ref="G32:G47" si="4">E32*F32</f>
        <v>1.7653999999999999</v>
      </c>
      <c r="H32" s="71"/>
      <c r="I32" s="72"/>
      <c r="J32" s="71"/>
      <c r="K32" s="73">
        <f t="shared" si="2"/>
        <v>0</v>
      </c>
      <c r="L32" s="122"/>
      <c r="M32" s="163"/>
      <c r="N32" s="128" t="s">
        <v>134</v>
      </c>
      <c r="O32" s="166" t="s">
        <v>171</v>
      </c>
      <c r="P32" s="106" t="s">
        <v>137</v>
      </c>
    </row>
    <row r="33" spans="1:16" s="64" customFormat="1" ht="33.75" x14ac:dyDescent="0.25">
      <c r="A33" s="65">
        <v>20</v>
      </c>
      <c r="B33" s="66" t="s">
        <v>90</v>
      </c>
      <c r="C33" s="67" t="s">
        <v>104</v>
      </c>
      <c r="D33" s="68" t="s">
        <v>60</v>
      </c>
      <c r="E33" s="175">
        <v>110</v>
      </c>
      <c r="F33" s="69">
        <v>0.129</v>
      </c>
      <c r="G33" s="70">
        <f t="shared" si="4"/>
        <v>14.190000000000001</v>
      </c>
      <c r="H33" s="71"/>
      <c r="I33" s="72"/>
      <c r="J33" s="71"/>
      <c r="K33" s="73">
        <f t="shared" si="2"/>
        <v>0</v>
      </c>
      <c r="L33" s="122"/>
      <c r="M33" s="163"/>
      <c r="N33" s="128" t="s">
        <v>134</v>
      </c>
      <c r="O33" s="166" t="s">
        <v>171</v>
      </c>
      <c r="P33" s="106" t="s">
        <v>137</v>
      </c>
    </row>
    <row r="34" spans="1:16" s="64" customFormat="1" ht="22.5" x14ac:dyDescent="0.25">
      <c r="A34" s="65">
        <v>21</v>
      </c>
      <c r="B34" s="66" t="s">
        <v>91</v>
      </c>
      <c r="C34" s="67" t="s">
        <v>105</v>
      </c>
      <c r="D34" s="68" t="s">
        <v>77</v>
      </c>
      <c r="E34" s="175">
        <f>17*4+2*22</f>
        <v>112</v>
      </c>
      <c r="F34" s="69">
        <v>1E-3</v>
      </c>
      <c r="G34" s="70">
        <f t="shared" si="4"/>
        <v>0.112</v>
      </c>
      <c r="H34" s="71"/>
      <c r="I34" s="72"/>
      <c r="J34" s="71"/>
      <c r="K34" s="73">
        <f t="shared" si="2"/>
        <v>0</v>
      </c>
      <c r="L34" s="122"/>
      <c r="M34" s="163"/>
      <c r="N34" s="128" t="s">
        <v>134</v>
      </c>
      <c r="O34" s="166" t="s">
        <v>168</v>
      </c>
      <c r="P34" s="106" t="s">
        <v>138</v>
      </c>
    </row>
    <row r="35" spans="1:16" s="64" customFormat="1" x14ac:dyDescent="0.25">
      <c r="A35" s="65">
        <v>22</v>
      </c>
      <c r="B35" s="66" t="s">
        <v>92</v>
      </c>
      <c r="C35" s="67" t="s">
        <v>106</v>
      </c>
      <c r="D35" s="68" t="s">
        <v>60</v>
      </c>
      <c r="E35" s="175">
        <f>17*2</f>
        <v>34</v>
      </c>
      <c r="F35" s="69">
        <v>7.4200000000000004E-3</v>
      </c>
      <c r="G35" s="70">
        <f t="shared" si="4"/>
        <v>0.25228</v>
      </c>
      <c r="H35" s="71"/>
      <c r="I35" s="72"/>
      <c r="J35" s="71"/>
      <c r="K35" s="73">
        <f t="shared" si="2"/>
        <v>0</v>
      </c>
      <c r="L35" s="122"/>
      <c r="M35" s="163"/>
      <c r="N35" s="128" t="s">
        <v>134</v>
      </c>
      <c r="O35" s="166" t="s">
        <v>168</v>
      </c>
      <c r="P35" s="106" t="s">
        <v>138</v>
      </c>
    </row>
    <row r="36" spans="1:16" s="64" customFormat="1" x14ac:dyDescent="0.25">
      <c r="A36" s="65">
        <v>23</v>
      </c>
      <c r="B36" s="66" t="s">
        <v>93</v>
      </c>
      <c r="C36" s="67" t="s">
        <v>107</v>
      </c>
      <c r="D36" s="68" t="s">
        <v>60</v>
      </c>
      <c r="E36" s="175">
        <f>E35*2</f>
        <v>68</v>
      </c>
      <c r="F36" s="69">
        <f>0.16/1000</f>
        <v>1.6000000000000001E-4</v>
      </c>
      <c r="G36" s="70">
        <f t="shared" si="4"/>
        <v>1.0880000000000001E-2</v>
      </c>
      <c r="H36" s="71"/>
      <c r="I36" s="72"/>
      <c r="J36" s="71"/>
      <c r="K36" s="73">
        <f t="shared" si="2"/>
        <v>0</v>
      </c>
      <c r="L36" s="122"/>
      <c r="M36" s="163"/>
      <c r="N36" s="128" t="s">
        <v>134</v>
      </c>
      <c r="O36" s="166" t="s">
        <v>168</v>
      </c>
      <c r="P36" s="106" t="s">
        <v>138</v>
      </c>
    </row>
    <row r="37" spans="1:16" s="64" customFormat="1" x14ac:dyDescent="0.25">
      <c r="A37" s="65">
        <v>24</v>
      </c>
      <c r="B37" s="66" t="s">
        <v>94</v>
      </c>
      <c r="C37" s="67" t="s">
        <v>108</v>
      </c>
      <c r="D37" s="68" t="s">
        <v>60</v>
      </c>
      <c r="E37" s="175">
        <f>17*8</f>
        <v>136</v>
      </c>
      <c r="F37" s="69">
        <f>0.7/1000</f>
        <v>6.9999999999999999E-4</v>
      </c>
      <c r="G37" s="70">
        <f t="shared" si="4"/>
        <v>9.5199999999999993E-2</v>
      </c>
      <c r="H37" s="71"/>
      <c r="I37" s="72"/>
      <c r="J37" s="71"/>
      <c r="K37" s="73">
        <f t="shared" si="2"/>
        <v>0</v>
      </c>
      <c r="L37" s="122"/>
      <c r="M37" s="163"/>
      <c r="N37" s="128" t="s">
        <v>134</v>
      </c>
      <c r="O37" s="166" t="s">
        <v>168</v>
      </c>
      <c r="P37" s="106" t="s">
        <v>138</v>
      </c>
    </row>
    <row r="38" spans="1:16" s="64" customFormat="1" x14ac:dyDescent="0.25">
      <c r="A38" s="65">
        <v>25</v>
      </c>
      <c r="B38" s="66" t="s">
        <v>87</v>
      </c>
      <c r="C38" s="67" t="s">
        <v>109</v>
      </c>
      <c r="D38" s="68" t="s">
        <v>60</v>
      </c>
      <c r="E38" s="175">
        <f>17*2</f>
        <v>34</v>
      </c>
      <c r="F38" s="69">
        <f>0.214/1000</f>
        <v>2.14E-4</v>
      </c>
      <c r="G38" s="70">
        <f t="shared" si="4"/>
        <v>7.2759999999999995E-3</v>
      </c>
      <c r="H38" s="71"/>
      <c r="I38" s="72"/>
      <c r="J38" s="71"/>
      <c r="K38" s="73">
        <f t="shared" si="2"/>
        <v>0</v>
      </c>
      <c r="L38" s="122"/>
      <c r="M38" s="163"/>
      <c r="N38" s="128" t="s">
        <v>134</v>
      </c>
      <c r="O38" s="166" t="s">
        <v>168</v>
      </c>
      <c r="P38" s="106" t="s">
        <v>138</v>
      </c>
    </row>
    <row r="39" spans="1:16" s="64" customFormat="1" ht="22.5" x14ac:dyDescent="0.25">
      <c r="A39" s="65">
        <v>26</v>
      </c>
      <c r="B39" s="66">
        <v>521354224</v>
      </c>
      <c r="C39" s="67" t="s">
        <v>78</v>
      </c>
      <c r="D39" s="68" t="s">
        <v>49</v>
      </c>
      <c r="E39" s="175">
        <v>1354.2470000000001</v>
      </c>
      <c r="F39" s="69"/>
      <c r="G39" s="70">
        <f t="shared" si="4"/>
        <v>0</v>
      </c>
      <c r="H39" s="71"/>
      <c r="I39" s="72"/>
      <c r="J39" s="71"/>
      <c r="K39" s="73">
        <f t="shared" si="2"/>
        <v>0</v>
      </c>
      <c r="L39" s="122"/>
      <c r="M39" s="163"/>
      <c r="N39" s="128" t="s">
        <v>47</v>
      </c>
      <c r="O39" s="166" t="s">
        <v>172</v>
      </c>
      <c r="P39" s="106" t="s">
        <v>137</v>
      </c>
    </row>
    <row r="40" spans="1:16" s="63" customFormat="1" ht="22.5" x14ac:dyDescent="0.25">
      <c r="A40" s="65">
        <v>27</v>
      </c>
      <c r="B40" s="66" t="s">
        <v>158</v>
      </c>
      <c r="C40" s="67" t="s">
        <v>159</v>
      </c>
      <c r="D40" s="68" t="s">
        <v>49</v>
      </c>
      <c r="E40" s="175">
        <f>2*E39</f>
        <v>2708.4940000000001</v>
      </c>
      <c r="F40" s="69"/>
      <c r="G40" s="70">
        <f t="shared" si="4"/>
        <v>0</v>
      </c>
      <c r="H40" s="71"/>
      <c r="I40" s="72"/>
      <c r="J40" s="71"/>
      <c r="K40" s="73">
        <f t="shared" si="2"/>
        <v>0</v>
      </c>
      <c r="L40" s="122"/>
      <c r="M40" s="163"/>
      <c r="N40" s="128" t="s">
        <v>134</v>
      </c>
      <c r="O40" s="166" t="s">
        <v>173</v>
      </c>
      <c r="P40" s="106" t="s">
        <v>137</v>
      </c>
    </row>
    <row r="41" spans="1:16" s="64" customFormat="1" ht="56.25" x14ac:dyDescent="0.25">
      <c r="A41" s="65">
        <v>28</v>
      </c>
      <c r="B41" s="66">
        <v>521352114</v>
      </c>
      <c r="C41" s="67" t="s">
        <v>79</v>
      </c>
      <c r="D41" s="68" t="s">
        <v>49</v>
      </c>
      <c r="E41" s="175">
        <f>E39</f>
        <v>1354.2470000000001</v>
      </c>
      <c r="F41" s="69"/>
      <c r="G41" s="70">
        <f t="shared" si="4"/>
        <v>0</v>
      </c>
      <c r="H41" s="71"/>
      <c r="I41" s="72"/>
      <c r="J41" s="71"/>
      <c r="K41" s="73">
        <f t="shared" si="2"/>
        <v>0</v>
      </c>
      <c r="L41" s="122"/>
      <c r="M41" s="163"/>
      <c r="N41" s="128" t="s">
        <v>47</v>
      </c>
      <c r="O41" s="166" t="s">
        <v>174</v>
      </c>
      <c r="P41" s="106" t="s">
        <v>137</v>
      </c>
    </row>
    <row r="42" spans="1:16" s="64" customFormat="1" ht="22.5" x14ac:dyDescent="0.25">
      <c r="A42" s="65">
        <v>29</v>
      </c>
      <c r="B42" s="66" t="s">
        <v>83</v>
      </c>
      <c r="C42" s="67" t="s">
        <v>81</v>
      </c>
      <c r="D42" s="68" t="s">
        <v>49</v>
      </c>
      <c r="E42" s="175">
        <f>6755.313-E41</f>
        <v>5401.0659999999998</v>
      </c>
      <c r="F42" s="69"/>
      <c r="G42" s="70">
        <f t="shared" si="4"/>
        <v>0</v>
      </c>
      <c r="H42" s="71"/>
      <c r="I42" s="72"/>
      <c r="J42" s="71"/>
      <c r="K42" s="73">
        <f t="shared" si="2"/>
        <v>0</v>
      </c>
      <c r="L42" s="122"/>
      <c r="M42" s="163"/>
      <c r="N42" s="128" t="s">
        <v>134</v>
      </c>
      <c r="O42" s="166" t="s">
        <v>172</v>
      </c>
      <c r="P42" s="106" t="s">
        <v>137</v>
      </c>
    </row>
    <row r="43" spans="1:16" s="64" customFormat="1" ht="22.5" x14ac:dyDescent="0.25">
      <c r="A43" s="65">
        <v>30</v>
      </c>
      <c r="B43" s="66" t="s">
        <v>124</v>
      </c>
      <c r="C43" s="67" t="s">
        <v>125</v>
      </c>
      <c r="D43" s="68" t="s">
        <v>54</v>
      </c>
      <c r="E43" s="175">
        <v>228</v>
      </c>
      <c r="F43" s="69"/>
      <c r="G43" s="70">
        <f t="shared" si="4"/>
        <v>0</v>
      </c>
      <c r="H43" s="71"/>
      <c r="I43" s="72"/>
      <c r="J43" s="71"/>
      <c r="K43" s="73">
        <f t="shared" si="2"/>
        <v>0</v>
      </c>
      <c r="L43" s="122"/>
      <c r="M43" s="163"/>
      <c r="N43" s="128" t="s">
        <v>47</v>
      </c>
      <c r="O43" s="166" t="s">
        <v>172</v>
      </c>
      <c r="P43" s="106" t="s">
        <v>136</v>
      </c>
    </row>
    <row r="44" spans="1:16" s="64" customFormat="1" ht="22.5" x14ac:dyDescent="0.25">
      <c r="A44" s="65">
        <v>31</v>
      </c>
      <c r="B44" s="66" t="s">
        <v>95</v>
      </c>
      <c r="C44" s="67" t="s">
        <v>110</v>
      </c>
      <c r="D44" s="68" t="s">
        <v>49</v>
      </c>
      <c r="E44" s="175">
        <v>6755.3</v>
      </c>
      <c r="F44" s="69"/>
      <c r="G44" s="70">
        <f t="shared" si="4"/>
        <v>0</v>
      </c>
      <c r="H44" s="71"/>
      <c r="I44" s="72"/>
      <c r="J44" s="71"/>
      <c r="K44" s="73">
        <f t="shared" si="2"/>
        <v>0</v>
      </c>
      <c r="L44" s="122"/>
      <c r="M44" s="163"/>
      <c r="N44" s="128" t="s">
        <v>134</v>
      </c>
      <c r="O44" s="166" t="s">
        <v>172</v>
      </c>
      <c r="P44" s="106" t="s">
        <v>136</v>
      </c>
    </row>
    <row r="45" spans="1:16" s="64" customFormat="1" ht="22.5" x14ac:dyDescent="0.25">
      <c r="A45" s="65">
        <v>32</v>
      </c>
      <c r="B45" s="66" t="s">
        <v>154</v>
      </c>
      <c r="C45" s="67" t="s">
        <v>155</v>
      </c>
      <c r="D45" s="68" t="s">
        <v>49</v>
      </c>
      <c r="E45" s="175">
        <f>6808.268*2</f>
        <v>13616.536</v>
      </c>
      <c r="F45" s="69"/>
      <c r="G45" s="70">
        <f t="shared" si="4"/>
        <v>0</v>
      </c>
      <c r="H45" s="71"/>
      <c r="I45" s="72"/>
      <c r="J45" s="71"/>
      <c r="K45" s="73">
        <f t="shared" si="2"/>
        <v>0</v>
      </c>
      <c r="L45" s="122"/>
      <c r="M45" s="163"/>
      <c r="N45" s="128" t="s">
        <v>134</v>
      </c>
      <c r="O45" s="166" t="s">
        <v>175</v>
      </c>
      <c r="P45" s="106" t="s">
        <v>136</v>
      </c>
    </row>
    <row r="46" spans="1:16" s="64" customFormat="1" ht="22.5" x14ac:dyDescent="0.25">
      <c r="A46" s="65">
        <v>33</v>
      </c>
      <c r="B46" s="74" t="s">
        <v>156</v>
      </c>
      <c r="C46" s="67" t="s">
        <v>157</v>
      </c>
      <c r="D46" s="75" t="s">
        <v>49</v>
      </c>
      <c r="E46" s="175">
        <f>6808.268</f>
        <v>6808.268</v>
      </c>
      <c r="F46" s="76"/>
      <c r="G46" s="70">
        <f t="shared" si="4"/>
        <v>0</v>
      </c>
      <c r="H46" s="77"/>
      <c r="I46" s="72"/>
      <c r="J46" s="71"/>
      <c r="K46" s="73">
        <f t="shared" si="2"/>
        <v>0</v>
      </c>
      <c r="L46" s="122"/>
      <c r="M46" s="163"/>
      <c r="N46" s="128" t="s">
        <v>134</v>
      </c>
      <c r="O46" s="166" t="s">
        <v>176</v>
      </c>
      <c r="P46" s="106" t="s">
        <v>136</v>
      </c>
    </row>
    <row r="47" spans="1:16" s="64" customFormat="1" ht="33.75" x14ac:dyDescent="0.25">
      <c r="A47" s="65">
        <v>34</v>
      </c>
      <c r="B47" s="74" t="s">
        <v>113</v>
      </c>
      <c r="C47" s="67" t="s">
        <v>153</v>
      </c>
      <c r="D47" s="75" t="s">
        <v>54</v>
      </c>
      <c r="E47" s="175">
        <v>226</v>
      </c>
      <c r="F47" s="76">
        <v>0.17</v>
      </c>
      <c r="G47" s="70">
        <f t="shared" si="4"/>
        <v>38.42</v>
      </c>
      <c r="H47" s="77"/>
      <c r="I47" s="72"/>
      <c r="J47" s="71"/>
      <c r="K47" s="73">
        <f t="shared" si="2"/>
        <v>0</v>
      </c>
      <c r="L47" s="122"/>
      <c r="M47" s="163"/>
      <c r="N47" s="128" t="s">
        <v>134</v>
      </c>
      <c r="O47" s="166" t="s">
        <v>197</v>
      </c>
      <c r="P47" s="106" t="s">
        <v>139</v>
      </c>
    </row>
    <row r="48" spans="1:16" s="64" customFormat="1" x14ac:dyDescent="0.25">
      <c r="A48" s="88"/>
      <c r="B48" s="89"/>
      <c r="C48" s="78"/>
      <c r="D48" s="89"/>
      <c r="E48" s="179"/>
      <c r="F48" s="89"/>
      <c r="G48" s="79"/>
      <c r="H48" s="89"/>
      <c r="I48" s="79"/>
      <c r="J48" s="89"/>
      <c r="K48" s="90"/>
      <c r="L48" s="124"/>
      <c r="M48" s="165"/>
      <c r="N48" s="130"/>
      <c r="O48" s="143"/>
      <c r="P48" s="108"/>
    </row>
    <row r="49" spans="1:16" s="64" customFormat="1" x14ac:dyDescent="0.25">
      <c r="A49" s="86" t="s">
        <v>28</v>
      </c>
      <c r="B49" s="56" t="s">
        <v>30</v>
      </c>
      <c r="C49" s="57" t="str">
        <f>C14</f>
        <v>Komunikace</v>
      </c>
      <c r="D49" s="58"/>
      <c r="E49" s="176"/>
      <c r="F49" s="59"/>
      <c r="G49" s="60">
        <f>SUM(G15:G48)</f>
        <v>25470.656526900006</v>
      </c>
      <c r="H49" s="61"/>
      <c r="I49" s="60">
        <f>SUM(I15:I48)</f>
        <v>0</v>
      </c>
      <c r="J49" s="62"/>
      <c r="K49" s="87">
        <f>SUM(K15:K48)</f>
        <v>0</v>
      </c>
      <c r="L49" s="123"/>
      <c r="M49" s="129"/>
      <c r="N49" s="129"/>
      <c r="O49" s="141"/>
      <c r="P49" s="107"/>
    </row>
    <row r="50" spans="1:16" s="64" customFormat="1" x14ac:dyDescent="0.25">
      <c r="A50" s="84" t="s">
        <v>27</v>
      </c>
      <c r="B50" s="50" t="s">
        <v>33</v>
      </c>
      <c r="C50" s="49" t="s">
        <v>32</v>
      </c>
      <c r="D50" s="51"/>
      <c r="E50" s="177"/>
      <c r="F50" s="53"/>
      <c r="G50" s="54"/>
      <c r="H50" s="51"/>
      <c r="I50" s="55"/>
      <c r="J50" s="51"/>
      <c r="K50" s="85"/>
      <c r="L50" s="121"/>
      <c r="M50" s="162"/>
      <c r="N50" s="127"/>
      <c r="O50" s="142"/>
      <c r="P50" s="105"/>
    </row>
    <row r="51" spans="1:16" s="64" customFormat="1" ht="56.25" x14ac:dyDescent="0.25">
      <c r="A51" s="65">
        <v>35</v>
      </c>
      <c r="B51" s="66" t="s">
        <v>96</v>
      </c>
      <c r="C51" s="67" t="s">
        <v>140</v>
      </c>
      <c r="D51" s="68" t="s">
        <v>49</v>
      </c>
      <c r="E51" s="175">
        <v>73</v>
      </c>
      <c r="F51" s="69"/>
      <c r="G51" s="70">
        <f>E51*F51</f>
        <v>0</v>
      </c>
      <c r="H51" s="71"/>
      <c r="I51" s="72"/>
      <c r="J51" s="71"/>
      <c r="K51" s="73">
        <f>E51*J51</f>
        <v>0</v>
      </c>
      <c r="L51" s="122"/>
      <c r="M51" s="163"/>
      <c r="N51" s="128" t="s">
        <v>134</v>
      </c>
      <c r="O51" s="166" t="s">
        <v>193</v>
      </c>
      <c r="P51" s="106" t="s">
        <v>86</v>
      </c>
    </row>
    <row r="52" spans="1:16" s="64" customFormat="1" x14ac:dyDescent="0.25">
      <c r="A52" s="88"/>
      <c r="B52" s="89"/>
      <c r="C52" s="78"/>
      <c r="D52" s="89"/>
      <c r="E52" s="179"/>
      <c r="F52" s="89"/>
      <c r="G52" s="79"/>
      <c r="H52" s="89"/>
      <c r="I52" s="79"/>
      <c r="J52" s="89"/>
      <c r="K52" s="90"/>
      <c r="L52" s="124"/>
      <c r="M52" s="165"/>
      <c r="N52" s="130"/>
      <c r="O52" s="143"/>
      <c r="P52" s="108"/>
    </row>
    <row r="53" spans="1:16" s="64" customFormat="1" x14ac:dyDescent="0.25">
      <c r="A53" s="86" t="s">
        <v>28</v>
      </c>
      <c r="B53" s="56" t="s">
        <v>34</v>
      </c>
      <c r="C53" s="57" t="str">
        <f>C50</f>
        <v>Úpravy povrchů</v>
      </c>
      <c r="D53" s="58"/>
      <c r="E53" s="176"/>
      <c r="F53" s="59"/>
      <c r="G53" s="60">
        <f>SUM(G51:G51)</f>
        <v>0</v>
      </c>
      <c r="H53" s="61"/>
      <c r="I53" s="60">
        <f>SUM(I51:I51)</f>
        <v>0</v>
      </c>
      <c r="J53" s="62"/>
      <c r="K53" s="87">
        <f>SUM(K51:K51)</f>
        <v>0</v>
      </c>
      <c r="L53" s="123"/>
      <c r="M53" s="129"/>
      <c r="N53" s="129"/>
      <c r="O53" s="141"/>
      <c r="P53" s="107"/>
    </row>
    <row r="54" spans="1:16" s="64" customFormat="1" x14ac:dyDescent="0.25">
      <c r="A54" s="84" t="s">
        <v>27</v>
      </c>
      <c r="B54" s="50" t="s">
        <v>36</v>
      </c>
      <c r="C54" s="49" t="s">
        <v>37</v>
      </c>
      <c r="D54" s="51"/>
      <c r="E54" s="177"/>
      <c r="F54" s="53"/>
      <c r="G54" s="54"/>
      <c r="H54" s="51"/>
      <c r="I54" s="55"/>
      <c r="J54" s="51"/>
      <c r="K54" s="85"/>
      <c r="L54" s="121"/>
      <c r="M54" s="162"/>
      <c r="N54" s="127"/>
      <c r="O54" s="142"/>
      <c r="P54" s="105"/>
    </row>
    <row r="55" spans="1:16" s="64" customFormat="1" ht="22.5" x14ac:dyDescent="0.25">
      <c r="A55" s="65">
        <v>36</v>
      </c>
      <c r="B55" s="66" t="s">
        <v>131</v>
      </c>
      <c r="C55" s="67" t="s">
        <v>132</v>
      </c>
      <c r="D55" s="68" t="s">
        <v>59</v>
      </c>
      <c r="E55" s="175">
        <v>20437.900000000001</v>
      </c>
      <c r="F55" s="69">
        <v>0.59184000000000003</v>
      </c>
      <c r="G55" s="70">
        <f t="shared" ref="G55" si="5">E55*F55</f>
        <v>12095.966736000002</v>
      </c>
      <c r="H55" s="71"/>
      <c r="I55" s="72"/>
      <c r="J55" s="71"/>
      <c r="K55" s="73">
        <f t="shared" ref="K55" si="6">J55*E55</f>
        <v>0</v>
      </c>
      <c r="L55" s="122"/>
      <c r="M55" s="163"/>
      <c r="N55" s="128" t="s">
        <v>134</v>
      </c>
      <c r="O55" s="166" t="s">
        <v>184</v>
      </c>
      <c r="P55" s="106" t="s">
        <v>148</v>
      </c>
    </row>
    <row r="56" spans="1:16" s="64" customFormat="1" ht="45" x14ac:dyDescent="0.25">
      <c r="A56" s="65">
        <v>37</v>
      </c>
      <c r="B56" s="66" t="s">
        <v>65</v>
      </c>
      <c r="C56" s="67" t="s">
        <v>64</v>
      </c>
      <c r="D56" s="68" t="s">
        <v>59</v>
      </c>
      <c r="E56" s="175">
        <f>1038+166.1+906+E71+E72</f>
        <v>2115.2000000000003</v>
      </c>
      <c r="F56" s="69"/>
      <c r="G56" s="70">
        <f t="shared" ref="G56:G61" si="7">E56*F56</f>
        <v>0</v>
      </c>
      <c r="H56" s="71"/>
      <c r="I56" s="72"/>
      <c r="J56" s="71"/>
      <c r="K56" s="73">
        <f t="shared" ref="K56:K62" si="8">J56*E56</f>
        <v>0</v>
      </c>
      <c r="L56" s="122"/>
      <c r="M56" s="163"/>
      <c r="N56" s="128" t="s">
        <v>47</v>
      </c>
      <c r="O56" s="166" t="s">
        <v>177</v>
      </c>
      <c r="P56" s="106" t="s">
        <v>141</v>
      </c>
    </row>
    <row r="57" spans="1:16" s="64" customFormat="1" ht="45" x14ac:dyDescent="0.25">
      <c r="A57" s="65">
        <v>38</v>
      </c>
      <c r="B57" s="66" t="s">
        <v>66</v>
      </c>
      <c r="C57" s="67" t="s">
        <v>142</v>
      </c>
      <c r="D57" s="68" t="s">
        <v>59</v>
      </c>
      <c r="E57" s="175">
        <f>19*E70+18*(E71+E72)</f>
        <v>2466.8000000000002</v>
      </c>
      <c r="F57" s="69"/>
      <c r="G57" s="70">
        <f t="shared" si="7"/>
        <v>0</v>
      </c>
      <c r="H57" s="71"/>
      <c r="I57" s="72"/>
      <c r="J57" s="71"/>
      <c r="K57" s="73">
        <f t="shared" si="8"/>
        <v>0</v>
      </c>
      <c r="L57" s="122"/>
      <c r="M57" s="163"/>
      <c r="N57" s="128" t="s">
        <v>47</v>
      </c>
      <c r="O57" s="166" t="s">
        <v>178</v>
      </c>
      <c r="P57" s="106" t="s">
        <v>143</v>
      </c>
    </row>
    <row r="58" spans="1:16" s="64" customFormat="1" ht="45" x14ac:dyDescent="0.25">
      <c r="A58" s="65">
        <v>39</v>
      </c>
      <c r="B58" s="66" t="s">
        <v>68</v>
      </c>
      <c r="C58" s="67" t="s">
        <v>67</v>
      </c>
      <c r="D58" s="68" t="s">
        <v>59</v>
      </c>
      <c r="E58" s="175">
        <f>E55+92</f>
        <v>20529.900000000001</v>
      </c>
      <c r="F58" s="69"/>
      <c r="G58" s="70">
        <f t="shared" si="7"/>
        <v>0</v>
      </c>
      <c r="H58" s="71"/>
      <c r="I58" s="72"/>
      <c r="J58" s="71"/>
      <c r="K58" s="73">
        <f t="shared" si="8"/>
        <v>0</v>
      </c>
      <c r="L58" s="122"/>
      <c r="M58" s="163"/>
      <c r="N58" s="128" t="s">
        <v>47</v>
      </c>
      <c r="O58" s="166" t="s">
        <v>179</v>
      </c>
      <c r="P58" s="106" t="s">
        <v>151</v>
      </c>
    </row>
    <row r="59" spans="1:16" s="64" customFormat="1" ht="56.25" x14ac:dyDescent="0.25">
      <c r="A59" s="65">
        <v>40</v>
      </c>
      <c r="B59" s="66" t="s">
        <v>70</v>
      </c>
      <c r="C59" s="67" t="s">
        <v>69</v>
      </c>
      <c r="D59" s="68" t="s">
        <v>59</v>
      </c>
      <c r="E59" s="175">
        <f>E55*(13-7)+E66*44+18*(E67+E68)</f>
        <v>714938.39999999991</v>
      </c>
      <c r="F59" s="69"/>
      <c r="G59" s="70">
        <f t="shared" si="7"/>
        <v>0</v>
      </c>
      <c r="H59" s="71"/>
      <c r="I59" s="72"/>
      <c r="J59" s="71"/>
      <c r="K59" s="73">
        <f t="shared" si="8"/>
        <v>0</v>
      </c>
      <c r="L59" s="122"/>
      <c r="M59" s="163"/>
      <c r="N59" s="128" t="s">
        <v>47</v>
      </c>
      <c r="O59" s="166" t="s">
        <v>180</v>
      </c>
      <c r="P59" s="106" t="s">
        <v>152</v>
      </c>
    </row>
    <row r="60" spans="1:16" s="64" customFormat="1" ht="33.75" x14ac:dyDescent="0.25">
      <c r="A60" s="65">
        <v>41</v>
      </c>
      <c r="B60" s="66" t="s">
        <v>74</v>
      </c>
      <c r="C60" s="67" t="s">
        <v>73</v>
      </c>
      <c r="D60" s="68" t="s">
        <v>59</v>
      </c>
      <c r="E60" s="175">
        <f>E69+E70+E71+E72</f>
        <v>1168.0999999999999</v>
      </c>
      <c r="F60" s="69"/>
      <c r="G60" s="70">
        <f t="shared" si="7"/>
        <v>0</v>
      </c>
      <c r="H60" s="71"/>
      <c r="I60" s="72"/>
      <c r="J60" s="71"/>
      <c r="K60" s="73">
        <f t="shared" si="8"/>
        <v>0</v>
      </c>
      <c r="L60" s="122"/>
      <c r="M60" s="163"/>
      <c r="N60" s="128" t="s">
        <v>47</v>
      </c>
      <c r="O60" s="166" t="s">
        <v>181</v>
      </c>
      <c r="P60" s="106" t="s">
        <v>194</v>
      </c>
    </row>
    <row r="61" spans="1:16" s="64" customFormat="1" ht="22.5" x14ac:dyDescent="0.25">
      <c r="A61" s="65">
        <v>42</v>
      </c>
      <c r="B61" s="66" t="s">
        <v>72</v>
      </c>
      <c r="C61" s="67" t="s">
        <v>71</v>
      </c>
      <c r="D61" s="68" t="s">
        <v>59</v>
      </c>
      <c r="E61" s="175">
        <f>E66+E68</f>
        <v>12354.72</v>
      </c>
      <c r="F61" s="69"/>
      <c r="G61" s="70">
        <f t="shared" si="7"/>
        <v>0</v>
      </c>
      <c r="H61" s="71"/>
      <c r="I61" s="72"/>
      <c r="J61" s="71"/>
      <c r="K61" s="73">
        <f t="shared" si="8"/>
        <v>0</v>
      </c>
      <c r="L61" s="122"/>
      <c r="M61" s="163"/>
      <c r="N61" s="128" t="s">
        <v>47</v>
      </c>
      <c r="O61" s="166" t="s">
        <v>187</v>
      </c>
      <c r="P61" s="106" t="s">
        <v>195</v>
      </c>
    </row>
    <row r="62" spans="1:16" s="155" customFormat="1" ht="50.25" customHeight="1" x14ac:dyDescent="0.25">
      <c r="A62" s="144">
        <v>43</v>
      </c>
      <c r="B62" s="145" t="s">
        <v>111</v>
      </c>
      <c r="C62" s="67" t="s">
        <v>112</v>
      </c>
      <c r="D62" s="146" t="s">
        <v>59</v>
      </c>
      <c r="E62" s="178">
        <f>G13+G49+G53+G64</f>
        <v>37566.623262900008</v>
      </c>
      <c r="F62" s="147"/>
      <c r="G62" s="148"/>
      <c r="H62" s="149"/>
      <c r="I62" s="150"/>
      <c r="J62" s="151"/>
      <c r="K62" s="152">
        <f t="shared" si="8"/>
        <v>0</v>
      </c>
      <c r="L62" s="153"/>
      <c r="M62" s="164"/>
      <c r="N62" s="154" t="s">
        <v>47</v>
      </c>
      <c r="O62" s="166" t="s">
        <v>188</v>
      </c>
      <c r="P62" s="106" t="s">
        <v>144</v>
      </c>
    </row>
    <row r="63" spans="1:16" s="64" customFormat="1" x14ac:dyDescent="0.25">
      <c r="A63" s="88"/>
      <c r="B63" s="89"/>
      <c r="C63" s="78"/>
      <c r="D63" s="89"/>
      <c r="E63" s="179"/>
      <c r="F63" s="89"/>
      <c r="G63" s="79"/>
      <c r="H63" s="89"/>
      <c r="I63" s="79"/>
      <c r="J63" s="89"/>
      <c r="K63" s="90"/>
      <c r="L63" s="124"/>
      <c r="M63" s="165"/>
      <c r="N63" s="130"/>
      <c r="O63" s="143"/>
      <c r="P63" s="108"/>
    </row>
    <row r="64" spans="1:16" s="64" customFormat="1" x14ac:dyDescent="0.25">
      <c r="A64" s="86" t="s">
        <v>28</v>
      </c>
      <c r="B64" s="56" t="s">
        <v>35</v>
      </c>
      <c r="C64" s="57" t="str">
        <f>C54</f>
        <v>Ostatní konstrukce a práce, bourání</v>
      </c>
      <c r="D64" s="58"/>
      <c r="E64" s="176"/>
      <c r="F64" s="59"/>
      <c r="G64" s="60">
        <f>SUM(G55:G63)</f>
        <v>12095.966736000002</v>
      </c>
      <c r="H64" s="61"/>
      <c r="I64" s="60">
        <f>SUM(I55:I63)</f>
        <v>0</v>
      </c>
      <c r="J64" s="62"/>
      <c r="K64" s="87">
        <f>SUM(K55:K63)</f>
        <v>0</v>
      </c>
      <c r="L64" s="123"/>
      <c r="M64" s="129"/>
      <c r="N64" s="129"/>
      <c r="O64" s="141"/>
      <c r="P64" s="107"/>
    </row>
    <row r="65" spans="1:16" s="64" customFormat="1" x14ac:dyDescent="0.25">
      <c r="A65" s="84" t="s">
        <v>27</v>
      </c>
      <c r="B65" s="50" t="s">
        <v>39</v>
      </c>
      <c r="C65" s="49" t="s">
        <v>38</v>
      </c>
      <c r="D65" s="51"/>
      <c r="E65" s="177"/>
      <c r="F65" s="53"/>
      <c r="G65" s="54"/>
      <c r="H65" s="51"/>
      <c r="I65" s="55"/>
      <c r="J65" s="51"/>
      <c r="K65" s="85"/>
      <c r="L65" s="121"/>
      <c r="M65" s="162"/>
      <c r="N65" s="127"/>
      <c r="O65" s="142"/>
      <c r="P65" s="105"/>
    </row>
    <row r="66" spans="1:16" s="64" customFormat="1" ht="22.5" x14ac:dyDescent="0.25">
      <c r="A66" s="65">
        <v>44</v>
      </c>
      <c r="B66" s="66" t="s">
        <v>97</v>
      </c>
      <c r="C66" s="67" t="s">
        <v>146</v>
      </c>
      <c r="D66" s="68" t="s">
        <v>59</v>
      </c>
      <c r="E66" s="175">
        <f>0.6*E55</f>
        <v>12262.74</v>
      </c>
      <c r="F66" s="69"/>
      <c r="G66" s="70">
        <f t="shared" ref="G66:G72" si="9">(E66*F66)</f>
        <v>0</v>
      </c>
      <c r="H66" s="71"/>
      <c r="I66" s="72"/>
      <c r="J66" s="71"/>
      <c r="K66" s="73">
        <f t="shared" ref="K66:K72" si="10">J66*E66</f>
        <v>0</v>
      </c>
      <c r="L66" s="122"/>
      <c r="M66" s="163"/>
      <c r="N66" s="128" t="s">
        <v>134</v>
      </c>
      <c r="O66" s="166" t="s">
        <v>182</v>
      </c>
      <c r="P66" s="106" t="s">
        <v>149</v>
      </c>
    </row>
    <row r="67" spans="1:16" s="64" customFormat="1" ht="22.5" x14ac:dyDescent="0.25">
      <c r="A67" s="65">
        <v>45</v>
      </c>
      <c r="B67" s="66" t="s">
        <v>98</v>
      </c>
      <c r="C67" s="67" t="s">
        <v>147</v>
      </c>
      <c r="D67" s="68" t="s">
        <v>59</v>
      </c>
      <c r="E67" s="175">
        <v>2838.6</v>
      </c>
      <c r="F67" s="69"/>
      <c r="G67" s="70">
        <f t="shared" si="9"/>
        <v>0</v>
      </c>
      <c r="H67" s="71"/>
      <c r="I67" s="72"/>
      <c r="J67" s="71"/>
      <c r="K67" s="73">
        <f t="shared" si="10"/>
        <v>0</v>
      </c>
      <c r="L67" s="122"/>
      <c r="M67" s="163"/>
      <c r="N67" s="128" t="s">
        <v>134</v>
      </c>
      <c r="O67" s="166" t="s">
        <v>182</v>
      </c>
      <c r="P67" s="106" t="s">
        <v>149</v>
      </c>
    </row>
    <row r="68" spans="1:16" s="64" customFormat="1" ht="22.5" x14ac:dyDescent="0.25">
      <c r="A68" s="65">
        <v>46</v>
      </c>
      <c r="B68" s="66" t="s">
        <v>99</v>
      </c>
      <c r="C68" s="67" t="s">
        <v>145</v>
      </c>
      <c r="D68" s="68" t="s">
        <v>59</v>
      </c>
      <c r="E68" s="175">
        <f>1.8*E12</f>
        <v>91.98</v>
      </c>
      <c r="F68" s="69"/>
      <c r="G68" s="70">
        <f t="shared" si="9"/>
        <v>0</v>
      </c>
      <c r="H68" s="71"/>
      <c r="I68" s="72"/>
      <c r="J68" s="71"/>
      <c r="K68" s="73">
        <f t="shared" si="10"/>
        <v>0</v>
      </c>
      <c r="L68" s="122"/>
      <c r="M68" s="163"/>
      <c r="N68" s="128" t="s">
        <v>134</v>
      </c>
      <c r="O68" s="166" t="s">
        <v>182</v>
      </c>
      <c r="P68" s="106" t="s">
        <v>149</v>
      </c>
    </row>
    <row r="69" spans="1:16" s="64" customFormat="1" ht="22.5" x14ac:dyDescent="0.25">
      <c r="A69" s="65">
        <v>47</v>
      </c>
      <c r="B69" s="66" t="s">
        <v>114</v>
      </c>
      <c r="C69" s="67" t="s">
        <v>57</v>
      </c>
      <c r="D69" s="68" t="s">
        <v>59</v>
      </c>
      <c r="E69" s="175">
        <v>1038</v>
      </c>
      <c r="F69" s="69"/>
      <c r="G69" s="70">
        <f t="shared" si="9"/>
        <v>0</v>
      </c>
      <c r="H69" s="71"/>
      <c r="I69" s="72"/>
      <c r="J69" s="71"/>
      <c r="K69" s="73">
        <f t="shared" si="10"/>
        <v>0</v>
      </c>
      <c r="L69" s="122"/>
      <c r="M69" s="163"/>
      <c r="N69" s="128" t="s">
        <v>134</v>
      </c>
      <c r="O69" s="166" t="s">
        <v>183</v>
      </c>
      <c r="P69" s="106" t="s">
        <v>150</v>
      </c>
    </row>
    <row r="70" spans="1:16" s="64" customFormat="1" ht="22.5" x14ac:dyDescent="0.25">
      <c r="A70" s="65">
        <v>48</v>
      </c>
      <c r="B70" s="66" t="s">
        <v>115</v>
      </c>
      <c r="C70" s="67" t="s">
        <v>55</v>
      </c>
      <c r="D70" s="68" t="s">
        <v>59</v>
      </c>
      <c r="E70" s="175">
        <v>125</v>
      </c>
      <c r="F70" s="69"/>
      <c r="G70" s="70">
        <f t="shared" si="9"/>
        <v>0</v>
      </c>
      <c r="H70" s="71"/>
      <c r="I70" s="72"/>
      <c r="J70" s="71"/>
      <c r="K70" s="73">
        <f t="shared" si="10"/>
        <v>0</v>
      </c>
      <c r="L70" s="122"/>
      <c r="M70" s="163"/>
      <c r="N70" s="128" t="s">
        <v>134</v>
      </c>
      <c r="O70" s="166" t="s">
        <v>182</v>
      </c>
      <c r="P70" s="106" t="s">
        <v>150</v>
      </c>
    </row>
    <row r="71" spans="1:16" s="64" customFormat="1" ht="22.5" x14ac:dyDescent="0.25">
      <c r="A71" s="65">
        <v>49</v>
      </c>
      <c r="B71" s="66" t="s">
        <v>130</v>
      </c>
      <c r="C71" s="67" t="s">
        <v>75</v>
      </c>
      <c r="D71" s="68" t="s">
        <v>59</v>
      </c>
      <c r="E71" s="175">
        <v>1.8</v>
      </c>
      <c r="F71" s="69"/>
      <c r="G71" s="70">
        <f t="shared" si="9"/>
        <v>0</v>
      </c>
      <c r="H71" s="71"/>
      <c r="I71" s="72"/>
      <c r="J71" s="71"/>
      <c r="K71" s="73">
        <f t="shared" si="10"/>
        <v>0</v>
      </c>
      <c r="L71" s="122"/>
      <c r="M71" s="163"/>
      <c r="N71" s="128" t="s">
        <v>134</v>
      </c>
      <c r="O71" s="166" t="s">
        <v>182</v>
      </c>
      <c r="P71" s="106" t="s">
        <v>150</v>
      </c>
    </row>
    <row r="72" spans="1:16" s="64" customFormat="1" ht="22.5" x14ac:dyDescent="0.25">
      <c r="A72" s="65">
        <v>50</v>
      </c>
      <c r="B72" s="66" t="s">
        <v>129</v>
      </c>
      <c r="C72" s="67" t="s">
        <v>76</v>
      </c>
      <c r="D72" s="68" t="s">
        <v>59</v>
      </c>
      <c r="E72" s="175">
        <v>3.3</v>
      </c>
      <c r="F72" s="69"/>
      <c r="G72" s="70">
        <f t="shared" si="9"/>
        <v>0</v>
      </c>
      <c r="H72" s="71"/>
      <c r="I72" s="72"/>
      <c r="J72" s="71"/>
      <c r="K72" s="73">
        <f t="shared" si="10"/>
        <v>0</v>
      </c>
      <c r="L72" s="122"/>
      <c r="M72" s="163"/>
      <c r="N72" s="128" t="s">
        <v>134</v>
      </c>
      <c r="O72" s="166" t="s">
        <v>182</v>
      </c>
      <c r="P72" s="106" t="s">
        <v>150</v>
      </c>
    </row>
    <row r="73" spans="1:16" s="64" customFormat="1" x14ac:dyDescent="0.25">
      <c r="A73" s="88"/>
      <c r="B73" s="89"/>
      <c r="C73" s="78"/>
      <c r="D73" s="89"/>
      <c r="E73" s="179"/>
      <c r="F73" s="89"/>
      <c r="G73" s="79"/>
      <c r="H73" s="89"/>
      <c r="I73" s="79"/>
      <c r="J73" s="89"/>
      <c r="K73" s="90"/>
      <c r="L73" s="124"/>
      <c r="M73" s="165"/>
      <c r="N73" s="130"/>
      <c r="O73" s="139"/>
      <c r="P73" s="108"/>
    </row>
    <row r="74" spans="1:16" s="64" customFormat="1" ht="15.75" thickBot="1" x14ac:dyDescent="0.3">
      <c r="A74" s="91" t="s">
        <v>28</v>
      </c>
      <c r="B74" s="92" t="s">
        <v>40</v>
      </c>
      <c r="C74" s="93" t="str">
        <f>C65</f>
        <v>Poplatky za skládky</v>
      </c>
      <c r="D74" s="94"/>
      <c r="E74" s="180"/>
      <c r="F74" s="95"/>
      <c r="G74" s="96">
        <f>SUM(G66:G73)</f>
        <v>0</v>
      </c>
      <c r="H74" s="97"/>
      <c r="I74" s="96">
        <f>SUM(I66:I73)</f>
        <v>0</v>
      </c>
      <c r="J74" s="98"/>
      <c r="K74" s="99">
        <f>SUM(K66:K73)</f>
        <v>0</v>
      </c>
      <c r="L74" s="125"/>
      <c r="M74" s="131"/>
      <c r="N74" s="131"/>
      <c r="O74" s="140"/>
      <c r="P74" s="109"/>
    </row>
  </sheetData>
  <autoFilter ref="A10:K10"/>
  <mergeCells count="3">
    <mergeCell ref="I1:J1"/>
    <mergeCell ref="N6:N8"/>
    <mergeCell ref="L6:L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2014-08-19T11:13:00Z</cp:lastPrinted>
  <dcterms:created xsi:type="dcterms:W3CDTF">2014-03-25T12:30:43Z</dcterms:created>
  <dcterms:modified xsi:type="dcterms:W3CDTF">2014-11-10T14:47:49Z</dcterms:modified>
</cp:coreProperties>
</file>