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 activeTab="1"/>
  </bookViews>
  <sheets>
    <sheet name="Rekapitulace stavby" sheetId="1" r:id="rId1"/>
    <sheet name="Pha_hl_n - Obvod OŘ Praha..." sheetId="2" r:id="rId2"/>
  </sheets>
  <definedNames>
    <definedName name="_xlnm._FilterDatabase" localSheetId="1" hidden="1">'Pha_hl_n - Obvod OŘ Praha...'!$C$78:$K$102</definedName>
    <definedName name="_xlnm.Print_Titles" localSheetId="1">'Pha_hl_n - Obvod OŘ Praha...'!$78:$78</definedName>
    <definedName name="_xlnm.Print_Titles" localSheetId="0">'Rekapitulace stavby'!$52:$52</definedName>
    <definedName name="_xlnm.Print_Area" localSheetId="1">'Pha_hl_n - Obvod OŘ Praha...'!$C$4:$J$37,'Pha_hl_n - Obvod OŘ Praha...'!$C$43:$J$62,'Pha_hl_n - Obvod OŘ Praha...'!$C$68:$K$102</definedName>
    <definedName name="_xlnm.Print_Area" localSheetId="0">'Rekapitulace stavby'!$D$4:$AO$36,'Rekapitulace stavby'!$C$42:$AQ$56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55" i="1" s="1"/>
  <c r="J33" i="2"/>
  <c r="AX55" i="1"/>
  <c r="BI102" i="2"/>
  <c r="BH102" i="2"/>
  <c r="BG102" i="2"/>
  <c r="BF102" i="2"/>
  <c r="T102" i="2"/>
  <c r="T101" i="2" s="1"/>
  <c r="R102" i="2"/>
  <c r="R101" i="2"/>
  <c r="P102" i="2"/>
  <c r="P101" i="2" s="1"/>
  <c r="BK102" i="2"/>
  <c r="BK101" i="2" s="1"/>
  <c r="J101" i="2" s="1"/>
  <c r="J61" i="2" s="1"/>
  <c r="J102" i="2"/>
  <c r="BE102" i="2" s="1"/>
  <c r="BI99" i="2"/>
  <c r="BH99" i="2"/>
  <c r="BG99" i="2"/>
  <c r="BF99" i="2"/>
  <c r="T99" i="2"/>
  <c r="T98" i="2" s="1"/>
  <c r="R99" i="2"/>
  <c r="R98" i="2" s="1"/>
  <c r="P99" i="2"/>
  <c r="P98" i="2" s="1"/>
  <c r="BK99" i="2"/>
  <c r="BK98" i="2" s="1"/>
  <c r="J98" i="2" s="1"/>
  <c r="J60" i="2" s="1"/>
  <c r="J99" i="2"/>
  <c r="BE99" i="2" s="1"/>
  <c r="BI96" i="2"/>
  <c r="BH96" i="2"/>
  <c r="BG96" i="2"/>
  <c r="BF96" i="2"/>
  <c r="T96" i="2"/>
  <c r="T95" i="2" s="1"/>
  <c r="R96" i="2"/>
  <c r="R95" i="2"/>
  <c r="R94" i="2" s="1"/>
  <c r="P96" i="2"/>
  <c r="P95" i="2" s="1"/>
  <c r="BK96" i="2"/>
  <c r="BK95" i="2" s="1"/>
  <c r="J96" i="2"/>
  <c r="BE96" i="2" s="1"/>
  <c r="BI93" i="2"/>
  <c r="BH93" i="2"/>
  <c r="BG93" i="2"/>
  <c r="BF93" i="2"/>
  <c r="T93" i="2"/>
  <c r="T92" i="2" s="1"/>
  <c r="R93" i="2"/>
  <c r="R92" i="2" s="1"/>
  <c r="P93" i="2"/>
  <c r="P92" i="2" s="1"/>
  <c r="BK93" i="2"/>
  <c r="BK92" i="2" s="1"/>
  <c r="J92" i="2" s="1"/>
  <c r="J57" i="2" s="1"/>
  <c r="J93" i="2"/>
  <c r="BE93" i="2"/>
  <c r="BI91" i="2"/>
  <c r="BH91" i="2"/>
  <c r="BG91" i="2"/>
  <c r="BF91" i="2"/>
  <c r="T91" i="2"/>
  <c r="R91" i="2"/>
  <c r="P91" i="2"/>
  <c r="BK91" i="2"/>
  <c r="J91" i="2"/>
  <c r="BE91" i="2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P89" i="2"/>
  <c r="BK89" i="2"/>
  <c r="J89" i="2"/>
  <c r="BE89" i="2"/>
  <c r="BI88" i="2"/>
  <c r="BH88" i="2"/>
  <c r="BG88" i="2"/>
  <c r="BF88" i="2"/>
  <c r="T88" i="2"/>
  <c r="R88" i="2"/>
  <c r="P88" i="2"/>
  <c r="BK88" i="2"/>
  <c r="J88" i="2"/>
  <c r="BE88" i="2" s="1"/>
  <c r="BI87" i="2"/>
  <c r="BH87" i="2"/>
  <c r="BG87" i="2"/>
  <c r="BF87" i="2"/>
  <c r="T87" i="2"/>
  <c r="R87" i="2"/>
  <c r="P87" i="2"/>
  <c r="P80" i="2" s="1"/>
  <c r="BK87" i="2"/>
  <c r="BK80" i="2" s="1"/>
  <c r="J87" i="2"/>
  <c r="BE87" i="2"/>
  <c r="BI86" i="2"/>
  <c r="F35" i="2" s="1"/>
  <c r="BD55" i="1" s="1"/>
  <c r="BD54" i="1" s="1"/>
  <c r="W33" i="1" s="1"/>
  <c r="BH86" i="2"/>
  <c r="BG86" i="2"/>
  <c r="BF86" i="2"/>
  <c r="T86" i="2"/>
  <c r="R86" i="2"/>
  <c r="P86" i="2"/>
  <c r="BK86" i="2"/>
  <c r="J86" i="2"/>
  <c r="BE86" i="2" s="1"/>
  <c r="BI81" i="2"/>
  <c r="BH81" i="2"/>
  <c r="F34" i="2" s="1"/>
  <c r="BC55" i="1" s="1"/>
  <c r="BC54" i="1" s="1"/>
  <c r="BG81" i="2"/>
  <c r="F33" i="2" s="1"/>
  <c r="BB55" i="1" s="1"/>
  <c r="BB54" i="1" s="1"/>
  <c r="BF81" i="2"/>
  <c r="F32" i="2" s="1"/>
  <c r="BA55" i="1" s="1"/>
  <c r="BA54" i="1" s="1"/>
  <c r="J32" i="2"/>
  <c r="AW55" i="1" s="1"/>
  <c r="T81" i="2"/>
  <c r="T80" i="2" s="1"/>
  <c r="R81" i="2"/>
  <c r="R80" i="2"/>
  <c r="P81" i="2"/>
  <c r="BK81" i="2"/>
  <c r="J81" i="2"/>
  <c r="BE81" i="2"/>
  <c r="F75" i="2"/>
  <c r="F73" i="2"/>
  <c r="E71" i="2"/>
  <c r="F50" i="2"/>
  <c r="F48" i="2"/>
  <c r="E46" i="2"/>
  <c r="J19" i="2"/>
  <c r="E19" i="2"/>
  <c r="J75" i="2"/>
  <c r="J50" i="2"/>
  <c r="J18" i="2"/>
  <c r="J16" i="2"/>
  <c r="E16" i="2"/>
  <c r="F51" i="2" s="1"/>
  <c r="F76" i="2"/>
  <c r="J15" i="2"/>
  <c r="J10" i="2"/>
  <c r="J48" i="2" s="1"/>
  <c r="J73" i="2"/>
  <c r="AS54" i="1"/>
  <c r="L50" i="1"/>
  <c r="AM50" i="1"/>
  <c r="AM49" i="1"/>
  <c r="L49" i="1"/>
  <c r="AM47" i="1"/>
  <c r="L47" i="1"/>
  <c r="L45" i="1"/>
  <c r="L44" i="1"/>
  <c r="T79" i="2" l="1"/>
  <c r="J80" i="2"/>
  <c r="J56" i="2" s="1"/>
  <c r="J31" i="2"/>
  <c r="AV55" i="1" s="1"/>
  <c r="AT55" i="1" s="1"/>
  <c r="J95" i="2"/>
  <c r="J59" i="2" s="1"/>
  <c r="BK94" i="2"/>
  <c r="J94" i="2" s="1"/>
  <c r="J58" i="2" s="1"/>
  <c r="T94" i="2"/>
  <c r="AY54" i="1"/>
  <c r="W32" i="1"/>
  <c r="F31" i="2"/>
  <c r="AZ55" i="1" s="1"/>
  <c r="AZ54" i="1" s="1"/>
  <c r="R79" i="2"/>
  <c r="AW54" i="1"/>
  <c r="AK30" i="1" s="1"/>
  <c r="W30" i="1"/>
  <c r="W31" i="1"/>
  <c r="AX54" i="1"/>
  <c r="P94" i="2"/>
  <c r="P79" i="2" s="1"/>
  <c r="AU55" i="1" s="1"/>
  <c r="AU54" i="1" s="1"/>
  <c r="AV54" i="1" l="1"/>
  <c r="W29" i="1"/>
  <c r="BK79" i="2"/>
  <c r="J79" i="2" s="1"/>
  <c r="AK29" i="1" l="1"/>
  <c r="AT54" i="1"/>
  <c r="J55" i="2"/>
  <c r="J28" i="2"/>
  <c r="AG55" i="1" l="1"/>
  <c r="J37" i="2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<sst xmlns="http://schemas.openxmlformats.org/spreadsheetml/2006/main" count="464" uniqueCount="169">
  <si>
    <t>Export Komplet</t>
  </si>
  <si>
    <t/>
  </si>
  <si>
    <t>2.0</t>
  </si>
  <si>
    <t>ZAMOK</t>
  </si>
  <si>
    <t>False</t>
  </si>
  <si>
    <t>{6f1cd302-626c-4d6b-aff0-3ef6edef879f}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</si>
  <si>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</si>
  <si>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</si>
  <si>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</si>
  <si>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</si>
  <si>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</si>
  <si>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</si>
  <si>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</si>
  <si>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</si>
  <si>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Pha_hl_n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</si>
  <si>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</si>
  <si>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</si>
  <si>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Obvod OŘ Praha - oprava (výtahy, plošiny v obvodu OŘ Praha) - zař. č. 62634 (nákl. výtah BILLA)</t>
  </si>
  <si>
    <t>KSO:</t>
  </si>
  <si>
    <t>CC-CZ:</t>
  </si>
  <si>
    <t>Místo:</t>
  </si>
  <si>
    <t>zař. č. 62634 (nákl. výtah BILLA)</t>
  </si>
  <si>
    <t>Datum:</t>
  </si>
  <si>
    <t>2. 7. 2019</t>
  </si>
  <si>
    <t>Zadavatel:</t>
  </si>
  <si>
    <t>IČ:</t>
  </si>
  <si>
    <t>70994234</t>
  </si>
  <si>
    <t>SŽDC, s.o.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</si>
  <si>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</si>
  <si>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</si>
  <si>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</si>
  <si>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</si>
  <si>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</si>
  <si>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</si>
  <si>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</si>
  <si>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</si>
  <si>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</si>
  <si>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</si>
  <si>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</si>
  <si>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</si>
  <si>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</si>
  <si>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</si>
  <si>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</si>
  <si>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</si>
  <si>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</si>
  <si>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</si>
  <si>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</si>
  <si>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</si>
  <si>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</si>
  <si>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</si>
  <si>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</si>
  <si>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</si>
  <si>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</si>
  <si>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</si>
  <si>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</si>
  <si>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</si>
  <si>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</si>
  <si>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</si>
  <si>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</si>
  <si>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</si>
  <si>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</si>
  <si>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</si>
  <si>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</si>
  <si>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</si>
  <si>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</si>
  <si>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</si>
  <si>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</si>
  <si>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</si>
  <si>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</si>
  <si>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</si>
  <si>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</si>
  <si>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</si>
  <si>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</si>
  <si>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</si>
  <si>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</si>
  <si>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</si>
  <si>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</si>
  <si>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</si>
  <si>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</si>
  <si>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</si>
  <si>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</si>
  <si>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</si>
  <si>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</si>
  <si>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</si>
  <si>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</si>
  <si>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HZS - Hodinové zúčtovací sazby</t>
  </si>
  <si>
    <t>OST - Ostatní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</si>
  <si>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</si>
  <si>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</si>
  <si>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</si>
  <si>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</si>
  <si>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</si>
  <si>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</si>
  <si>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</si>
  <si>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</si>
  <si>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</si>
  <si>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</si>
  <si>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</si>
  <si>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</si>
  <si>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</si>
  <si>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</si>
  <si>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</si>
  <si>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</si>
  <si>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</si>
  <si>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HZS</t>
  </si>
  <si>
    <t>Hodinové zúčtovací sazby</t>
  </si>
  <si>
    <t>4</t>
  </si>
  <si>
    <t>ROZPOCET</t>
  </si>
  <si>
    <t>K</t>
  </si>
  <si>
    <t>HZS3242</t>
  </si>
  <si>
    <t>Hodinová zúčtovací sazba montér výtahář odborný</t>
  </si>
  <si>
    <t>hod</t>
  </si>
  <si>
    <t>CS ÚRS 2018 02</t>
  </si>
  <si>
    <t>512</t>
  </si>
  <si>
    <t>1252376757</t>
  </si>
  <si>
    <t>P</t>
  </si>
  <si>
    <t>VV</t>
  </si>
  <si>
    <t>75"výměna šachtových a kabinových dveří, fotolišt a prahů</t>
  </si>
  <si>
    <t>12"stavební začištění šachtových dveří (2ks)"</t>
  </si>
  <si>
    <t>Součet</t>
  </si>
  <si>
    <t>M</t>
  </si>
  <si>
    <t>ks</t>
  </si>
  <si>
    <t>1839135832</t>
  </si>
  <si>
    <t>3</t>
  </si>
  <si>
    <t>Šachtové dveře 41/CM</t>
  </si>
  <si>
    <t>60829619</t>
  </si>
  <si>
    <t>Práh šachtových a kabinových dveří (pevnostní)</t>
  </si>
  <si>
    <t>-395004274</t>
  </si>
  <si>
    <t>5</t>
  </si>
  <si>
    <t>004485 FOTOLIŠTA Memco Elite 648 příjímač Light grid Memco E10 36-2B/TKD TX+RX</t>
  </si>
  <si>
    <t>1713357830</t>
  </si>
  <si>
    <t>6</t>
  </si>
  <si>
    <t>Kotvící materiál</t>
  </si>
  <si>
    <t>kpl</t>
  </si>
  <si>
    <t>1949513988</t>
  </si>
  <si>
    <t>7</t>
  </si>
  <si>
    <t>Konzole šachtových dveří a prahů</t>
  </si>
  <si>
    <t>-186383812</t>
  </si>
  <si>
    <t>OST</t>
  </si>
  <si>
    <t>Ostatní</t>
  </si>
  <si>
    <t>8</t>
  </si>
  <si>
    <t>Ekologická likvidace vzniklého odpadu</t>
  </si>
  <si>
    <t>2050434769</t>
  </si>
  <si>
    <t>VRN</t>
  </si>
  <si>
    <t>Vedlejší rozpočtové náklady</t>
  </si>
  <si>
    <t>VRN3</t>
  </si>
  <si>
    <t>Zařízení staveniště</t>
  </si>
  <si>
    <t>9</t>
  </si>
  <si>
    <t>030001000</t>
  </si>
  <si>
    <t>Kč</t>
  </si>
  <si>
    <t>CS ÚRS 2013 02</t>
  </si>
  <si>
    <t>1024</t>
  </si>
  <si>
    <t>1696337298</t>
  </si>
  <si>
    <t>Poznámka k položce:_x000D_
Zahrnuje i zábory vč. poplatků a ostatní konstrukce a práce na zařízení a zabezpečení staveniště, náhradní přístup, náhradní značení aj.</t>
  </si>
  <si>
    <t>VRN7</t>
  </si>
  <si>
    <t>Provozní vlivy</t>
  </si>
  <si>
    <t>10</t>
  </si>
  <si>
    <t>070001000</t>
  </si>
  <si>
    <t>Provozní vlivy, dozory aj.</t>
  </si>
  <si>
    <t>1147616067</t>
  </si>
  <si>
    <t>Poznámka k položce:_x000D_
zahrnuje zabezpečení prací v blízkosti kolejiště a za plného provozu VB, v případě nutnosti zabezpečení inž. sítí aj.</t>
  </si>
  <si>
    <t>VRN8</t>
  </si>
  <si>
    <t>Přesun stavebních kapacit</t>
  </si>
  <si>
    <t>11</t>
  </si>
  <si>
    <t>080001000</t>
  </si>
  <si>
    <t>Přesun stavebních kapacit, doprava zaměstnanců aj.</t>
  </si>
  <si>
    <t>1020157893</t>
  </si>
  <si>
    <t>Obvod OŘ Praha - oprava (výtahy, plošiny v obvodu OŘ Praha)</t>
  </si>
  <si>
    <t>Kabinové dveře 42/C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</si>
</sst>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>
      <selection activeCell="AI18" sqref="AI1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35"/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7" t="s">
        <v>14</v>
      </c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K5" s="248"/>
      <c r="AL5" s="248"/>
      <c r="AM5" s="248"/>
      <c r="AN5" s="248"/>
      <c r="AO5" s="248"/>
      <c r="AP5" s="19"/>
      <c r="AQ5" s="19"/>
      <c r="AR5" s="17"/>
      <c r="BE5" s="255" t="s">
        <v>15</v>
      </c>
      <c r="BS5" s="14" t="s">
        <v>6</v>
      </c>
    </row>
    <row r="6" spans="1:74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49" t="s">
        <v>167</v>
      </c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248"/>
      <c r="AK6" s="248"/>
      <c r="AL6" s="248"/>
      <c r="AM6" s="248"/>
      <c r="AN6" s="248"/>
      <c r="AO6" s="248"/>
      <c r="AP6" s="19"/>
      <c r="AQ6" s="19"/>
      <c r="AR6" s="17"/>
      <c r="BE6" s="256"/>
      <c r="BS6" s="14" t="s">
        <v>6</v>
      </c>
    </row>
    <row r="7" spans="1:74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56"/>
      <c r="BS7" s="14" t="s">
        <v>6</v>
      </c>
    </row>
    <row r="8" spans="1:74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56"/>
      <c r="BS8" s="14" t="s">
        <v>6</v>
      </c>
    </row>
    <row r="9" spans="1:74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56"/>
      <c r="BS9" s="14" t="s">
        <v>6</v>
      </c>
    </row>
    <row r="10" spans="1:74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56"/>
      <c r="BS10" s="14" t="s">
        <v>6</v>
      </c>
    </row>
    <row r="11" spans="1:74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56"/>
      <c r="BS11" s="14" t="s">
        <v>6</v>
      </c>
    </row>
    <row r="12" spans="1:74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56"/>
      <c r="BS12" s="14" t="s">
        <v>6</v>
      </c>
    </row>
    <row r="13" spans="1:74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56"/>
      <c r="BS13" s="14" t="s">
        <v>6</v>
      </c>
    </row>
    <row r="14" spans="1:74">
      <c r="B14" s="18"/>
      <c r="C14" s="19"/>
      <c r="D14" s="19"/>
      <c r="E14" s="250" t="s">
        <v>31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  <c r="AD14" s="251"/>
      <c r="AE14" s="251"/>
      <c r="AF14" s="251"/>
      <c r="AG14" s="251"/>
      <c r="AH14" s="251"/>
      <c r="AI14" s="251"/>
      <c r="AJ14" s="251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56"/>
      <c r="BS14" s="14" t="s">
        <v>6</v>
      </c>
    </row>
    <row r="15" spans="1:74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56"/>
      <c r="BS15" s="14" t="s">
        <v>4</v>
      </c>
    </row>
    <row r="16" spans="1:74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56"/>
      <c r="BS16" s="14" t="s">
        <v>4</v>
      </c>
    </row>
    <row r="17" spans="2:7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56"/>
      <c r="BS17" s="14" t="s">
        <v>34</v>
      </c>
    </row>
    <row r="18" spans="2:7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56"/>
      <c r="BS18" s="14" t="s">
        <v>6</v>
      </c>
    </row>
    <row r="19" spans="2:7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56"/>
      <c r="BS19" s="14" t="s">
        <v>6</v>
      </c>
    </row>
    <row r="20" spans="2:71" ht="18.399999999999999" customHeight="1">
      <c r="B20" s="18"/>
      <c r="C20" s="19"/>
      <c r="D20" s="19"/>
      <c r="E20" s="24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56"/>
      <c r="BS20" s="14" t="s">
        <v>34</v>
      </c>
    </row>
    <row r="21" spans="2:7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56"/>
    </row>
    <row r="22" spans="2:7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56"/>
    </row>
    <row r="23" spans="2:71" ht="16.5" customHeight="1">
      <c r="B23" s="18"/>
      <c r="C23" s="19"/>
      <c r="D23" s="19"/>
      <c r="E23" s="252" t="s">
        <v>1</v>
      </c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O23" s="19"/>
      <c r="AP23" s="19"/>
      <c r="AQ23" s="19"/>
      <c r="AR23" s="17"/>
      <c r="BE23" s="256"/>
    </row>
    <row r="24" spans="2:7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56"/>
    </row>
    <row r="25" spans="2:7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56"/>
    </row>
    <row r="26" spans="2:71" s="1" customFormat="1" ht="25.9" customHeight="1">
      <c r="B26" s="31"/>
      <c r="C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57">
        <f>ROUND(AG54,2)</f>
        <v>0</v>
      </c>
      <c r="AL26" s="258"/>
      <c r="AM26" s="258"/>
      <c r="AN26" s="258"/>
      <c r="AO26" s="258"/>
      <c r="AP26" s="32"/>
      <c r="AQ26" s="32"/>
      <c r="AR26" s="35"/>
      <c r="BE26" s="256"/>
    </row>
    <row r="27" spans="2:71" s="1" customFormat="1" ht="6.95" customHeight="1"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56"/>
    </row>
    <row r="28" spans="2:71" s="1" customForma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53" t="s">
        <v>38</v>
      </c>
      <c r="M28" s="253"/>
      <c r="N28" s="253"/>
      <c r="O28" s="253"/>
      <c r="P28" s="253"/>
      <c r="Q28" s="32"/>
      <c r="R28" s="32"/>
      <c r="S28" s="32"/>
      <c r="T28" s="32"/>
      <c r="U28" s="32"/>
      <c r="V28" s="32"/>
      <c r="W28" s="253" t="s">
        <v>39</v>
      </c>
      <c r="X28" s="253"/>
      <c r="Y28" s="253"/>
      <c r="Z28" s="253"/>
      <c r="AA28" s="253"/>
      <c r="AB28" s="253"/>
      <c r="AC28" s="253"/>
      <c r="AD28" s="253"/>
      <c r="AE28" s="253"/>
      <c r="AF28" s="32"/>
      <c r="AG28" s="32"/>
      <c r="AH28" s="32"/>
      <c r="AI28" s="32"/>
      <c r="AJ28" s="32"/>
      <c r="AK28" s="253" t="s">
        <v>40</v>
      </c>
      <c r="AL28" s="253"/>
      <c r="AM28" s="253"/>
      <c r="AN28" s="253"/>
      <c r="AO28" s="253"/>
      <c r="AP28" s="32"/>
      <c r="AQ28" s="32"/>
      <c r="AR28" s="35"/>
      <c r="BE28" s="256"/>
    </row>
    <row r="29" spans="2:71" s="2" customFormat="1" ht="14.45" customHeight="1">
      <c r="B29" s="36"/>
      <c r="C29" s="37"/>
      <c r="D29" s="26" t="s">
        <v>41</v>
      </c>
      <c r="E29" s="37"/>
      <c r="F29" s="26" t="s">
        <v>42</v>
      </c>
      <c r="G29" s="37"/>
      <c r="H29" s="37"/>
      <c r="I29" s="37"/>
      <c r="J29" s="37"/>
      <c r="K29" s="37"/>
      <c r="L29" s="219">
        <v>0.21</v>
      </c>
      <c r="M29" s="220"/>
      <c r="N29" s="220"/>
      <c r="O29" s="220"/>
      <c r="P29" s="220"/>
      <c r="Q29" s="37"/>
      <c r="R29" s="37"/>
      <c r="S29" s="37"/>
      <c r="T29" s="37"/>
      <c r="U29" s="37"/>
      <c r="V29" s="37"/>
      <c r="W29" s="254">
        <f>ROUND(AZ54, 2)</f>
        <v>0</v>
      </c>
      <c r="X29" s="220"/>
      <c r="Y29" s="220"/>
      <c r="Z29" s="220"/>
      <c r="AA29" s="220"/>
      <c r="AB29" s="220"/>
      <c r="AC29" s="220"/>
      <c r="AD29" s="220"/>
      <c r="AE29" s="220"/>
      <c r="AF29" s="37"/>
      <c r="AG29" s="37"/>
      <c r="AH29" s="37"/>
      <c r="AI29" s="37"/>
      <c r="AJ29" s="37"/>
      <c r="AK29" s="254">
        <f>ROUND(AV54, 2)</f>
        <v>0</v>
      </c>
      <c r="AL29" s="220"/>
      <c r="AM29" s="220"/>
      <c r="AN29" s="220"/>
      <c r="AO29" s="220"/>
      <c r="AP29" s="37"/>
      <c r="AQ29" s="37"/>
      <c r="AR29" s="38"/>
      <c r="BE29" s="256"/>
    </row>
    <row r="30" spans="2:71" s="2" customFormat="1" ht="14.45" customHeight="1">
      <c r="B30" s="36"/>
      <c r="C30" s="37"/>
      <c r="D30" s="37"/>
      <c r="E30" s="37"/>
      <c r="F30" s="26" t="s">
        <v>43</v>
      </c>
      <c r="G30" s="37"/>
      <c r="H30" s="37"/>
      <c r="I30" s="37"/>
      <c r="J30" s="37"/>
      <c r="K30" s="37"/>
      <c r="L30" s="219">
        <v>0.15</v>
      </c>
      <c r="M30" s="220"/>
      <c r="N30" s="220"/>
      <c r="O30" s="220"/>
      <c r="P30" s="220"/>
      <c r="Q30" s="37"/>
      <c r="R30" s="37"/>
      <c r="S30" s="37"/>
      <c r="T30" s="37"/>
      <c r="U30" s="37"/>
      <c r="V30" s="37"/>
      <c r="W30" s="254">
        <f>ROUND(BA54, 2)</f>
        <v>0</v>
      </c>
      <c r="X30" s="220"/>
      <c r="Y30" s="220"/>
      <c r="Z30" s="220"/>
      <c r="AA30" s="220"/>
      <c r="AB30" s="220"/>
      <c r="AC30" s="220"/>
      <c r="AD30" s="220"/>
      <c r="AE30" s="220"/>
      <c r="AF30" s="37"/>
      <c r="AG30" s="37"/>
      <c r="AH30" s="37"/>
      <c r="AI30" s="37"/>
      <c r="AJ30" s="37"/>
      <c r="AK30" s="254">
        <f>ROUND(AW54, 2)</f>
        <v>0</v>
      </c>
      <c r="AL30" s="220"/>
      <c r="AM30" s="220"/>
      <c r="AN30" s="220"/>
      <c r="AO30" s="220"/>
      <c r="AP30" s="37"/>
      <c r="AQ30" s="37"/>
      <c r="AR30" s="38"/>
      <c r="BE30" s="256"/>
    </row>
    <row r="31" spans="2:71" s="2" customFormat="1" ht="14.45" hidden="1" customHeight="1">
      <c r="B31" s="36"/>
      <c r="C31" s="37"/>
      <c r="D31" s="37"/>
      <c r="E31" s="37"/>
      <c r="F31" s="26" t="s">
        <v>44</v>
      </c>
      <c r="G31" s="37"/>
      <c r="H31" s="37"/>
      <c r="I31" s="37"/>
      <c r="J31" s="37"/>
      <c r="K31" s="37"/>
      <c r="L31" s="219">
        <v>0.21</v>
      </c>
      <c r="M31" s="220"/>
      <c r="N31" s="220"/>
      <c r="O31" s="220"/>
      <c r="P31" s="220"/>
      <c r="Q31" s="37"/>
      <c r="R31" s="37"/>
      <c r="S31" s="37"/>
      <c r="T31" s="37"/>
      <c r="U31" s="37"/>
      <c r="V31" s="37"/>
      <c r="W31" s="254">
        <f>ROUND(BB54, 2)</f>
        <v>0</v>
      </c>
      <c r="X31" s="220"/>
      <c r="Y31" s="220"/>
      <c r="Z31" s="220"/>
      <c r="AA31" s="220"/>
      <c r="AB31" s="220"/>
      <c r="AC31" s="220"/>
      <c r="AD31" s="220"/>
      <c r="AE31" s="220"/>
      <c r="AF31" s="37"/>
      <c r="AG31" s="37"/>
      <c r="AH31" s="37"/>
      <c r="AI31" s="37"/>
      <c r="AJ31" s="37"/>
      <c r="AK31" s="254">
        <v>0</v>
      </c>
      <c r="AL31" s="220"/>
      <c r="AM31" s="220"/>
      <c r="AN31" s="220"/>
      <c r="AO31" s="220"/>
      <c r="AP31" s="37"/>
      <c r="AQ31" s="37"/>
      <c r="AR31" s="38"/>
      <c r="BE31" s="256"/>
    </row>
    <row r="32" spans="2:71" s="2" customFormat="1" ht="14.45" hidden="1" customHeight="1">
      <c r="B32" s="36"/>
      <c r="C32" s="37"/>
      <c r="D32" s="37"/>
      <c r="E32" s="37"/>
      <c r="F32" s="26" t="s">
        <v>45</v>
      </c>
      <c r="G32" s="37"/>
      <c r="H32" s="37"/>
      <c r="I32" s="37"/>
      <c r="J32" s="37"/>
      <c r="K32" s="37"/>
      <c r="L32" s="219">
        <v>0.15</v>
      </c>
      <c r="M32" s="220"/>
      <c r="N32" s="220"/>
      <c r="O32" s="220"/>
      <c r="P32" s="220"/>
      <c r="Q32" s="37"/>
      <c r="R32" s="37"/>
      <c r="S32" s="37"/>
      <c r="T32" s="37"/>
      <c r="U32" s="37"/>
      <c r="V32" s="37"/>
      <c r="W32" s="254">
        <f>ROUND(BC54, 2)</f>
        <v>0</v>
      </c>
      <c r="X32" s="220"/>
      <c r="Y32" s="220"/>
      <c r="Z32" s="220"/>
      <c r="AA32" s="220"/>
      <c r="AB32" s="220"/>
      <c r="AC32" s="220"/>
      <c r="AD32" s="220"/>
      <c r="AE32" s="220"/>
      <c r="AF32" s="37"/>
      <c r="AG32" s="37"/>
      <c r="AH32" s="37"/>
      <c r="AI32" s="37"/>
      <c r="AJ32" s="37"/>
      <c r="AK32" s="254">
        <v>0</v>
      </c>
      <c r="AL32" s="220"/>
      <c r="AM32" s="220"/>
      <c r="AN32" s="220"/>
      <c r="AO32" s="220"/>
      <c r="AP32" s="37"/>
      <c r="AQ32" s="37"/>
      <c r="AR32" s="38"/>
      <c r="BE32" s="256"/>
    </row>
    <row r="33" spans="2:57" s="2" customFormat="1" ht="14.45" hidden="1" customHeight="1">
      <c r="B33" s="36"/>
      <c r="C33" s="37"/>
      <c r="D33" s="37"/>
      <c r="E33" s="37"/>
      <c r="F33" s="26" t="s">
        <v>46</v>
      </c>
      <c r="G33" s="37"/>
      <c r="H33" s="37"/>
      <c r="I33" s="37"/>
      <c r="J33" s="37"/>
      <c r="K33" s="37"/>
      <c r="L33" s="219">
        <v>0</v>
      </c>
      <c r="M33" s="220"/>
      <c r="N33" s="220"/>
      <c r="O33" s="220"/>
      <c r="P33" s="220"/>
      <c r="Q33" s="37"/>
      <c r="R33" s="37"/>
      <c r="S33" s="37"/>
      <c r="T33" s="37"/>
      <c r="U33" s="37"/>
      <c r="V33" s="37"/>
      <c r="W33" s="254">
        <f>ROUND(BD54, 2)</f>
        <v>0</v>
      </c>
      <c r="X33" s="220"/>
      <c r="Y33" s="220"/>
      <c r="Z33" s="220"/>
      <c r="AA33" s="220"/>
      <c r="AB33" s="220"/>
      <c r="AC33" s="220"/>
      <c r="AD33" s="220"/>
      <c r="AE33" s="220"/>
      <c r="AF33" s="37"/>
      <c r="AG33" s="37"/>
      <c r="AH33" s="37"/>
      <c r="AI33" s="37"/>
      <c r="AJ33" s="37"/>
      <c r="AK33" s="254">
        <v>0</v>
      </c>
      <c r="AL33" s="220"/>
      <c r="AM33" s="220"/>
      <c r="AN33" s="220"/>
      <c r="AO33" s="220"/>
      <c r="AP33" s="37"/>
      <c r="AQ33" s="37"/>
      <c r="AR33" s="38"/>
      <c r="BE33" s="256"/>
    </row>
    <row r="34" spans="2:57" s="1" customFormat="1" ht="6.95" customHeight="1"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56"/>
    </row>
    <row r="35" spans="2:57" s="1" customFormat="1" ht="25.9" customHeight="1">
      <c r="B35" s="31"/>
      <c r="C35" s="39"/>
      <c r="D35" s="40" t="s">
        <v>47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48</v>
      </c>
      <c r="U35" s="41"/>
      <c r="V35" s="41"/>
      <c r="W35" s="41"/>
      <c r="X35" s="231" t="s">
        <v>49</v>
      </c>
      <c r="Y35" s="232"/>
      <c r="Z35" s="232"/>
      <c r="AA35" s="232"/>
      <c r="AB35" s="232"/>
      <c r="AC35" s="41"/>
      <c r="AD35" s="41"/>
      <c r="AE35" s="41"/>
      <c r="AF35" s="41"/>
      <c r="AG35" s="41"/>
      <c r="AH35" s="41"/>
      <c r="AI35" s="41"/>
      <c r="AJ35" s="41"/>
      <c r="AK35" s="233">
        <f>SUM(AK26:AK33)</f>
        <v>0</v>
      </c>
      <c r="AL35" s="232"/>
      <c r="AM35" s="232"/>
      <c r="AN35" s="232"/>
      <c r="AO35" s="234"/>
      <c r="AP35" s="39"/>
      <c r="AQ35" s="39"/>
      <c r="AR35" s="35"/>
    </row>
    <row r="36" spans="2:57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</row>
    <row r="37" spans="2:57" s="1" customFormat="1" ht="6.95" customHeight="1"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5"/>
    </row>
    <row r="41" spans="2:57" s="1" customFormat="1" ht="6.95" customHeight="1"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5"/>
    </row>
    <row r="42" spans="2:57" s="1" customFormat="1" ht="24.95" customHeight="1">
      <c r="B42" s="31"/>
      <c r="C42" s="20" t="s">
        <v>50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5"/>
    </row>
    <row r="43" spans="2:57" s="1" customFormat="1" ht="6.95" customHeight="1"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5"/>
    </row>
    <row r="44" spans="2:57" s="1" customFormat="1" ht="12" customHeight="1">
      <c r="B44" s="31"/>
      <c r="C44" s="26" t="s">
        <v>13</v>
      </c>
      <c r="D44" s="32"/>
      <c r="E44" s="32"/>
      <c r="F44" s="32"/>
      <c r="G44" s="32"/>
      <c r="H44" s="32"/>
      <c r="I44" s="32"/>
      <c r="J44" s="32"/>
      <c r="K44" s="32"/>
      <c r="L44" s="32" t="str">
        <f>K5</f>
        <v>Pha_hl_n</v>
      </c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5"/>
    </row>
    <row r="45" spans="2:57" s="3" customFormat="1" ht="36.950000000000003" customHeight="1">
      <c r="B45" s="47"/>
      <c r="C45" s="48" t="s">
        <v>16</v>
      </c>
      <c r="D45" s="49"/>
      <c r="E45" s="49"/>
      <c r="F45" s="49"/>
      <c r="G45" s="49"/>
      <c r="H45" s="49"/>
      <c r="I45" s="49"/>
      <c r="J45" s="49"/>
      <c r="K45" s="49"/>
      <c r="L45" s="238" t="str">
        <f>K6</f>
        <v>Obvod OŘ Praha - oprava (výtahy, plošiny v obvodu OŘ Praha)</v>
      </c>
      <c r="M45" s="239"/>
      <c r="N45" s="239"/>
      <c r="O45" s="239"/>
      <c r="P45" s="239"/>
      <c r="Q45" s="239"/>
      <c r="R45" s="239"/>
      <c r="S45" s="239"/>
      <c r="T45" s="239"/>
      <c r="U45" s="239"/>
      <c r="V45" s="239"/>
      <c r="W45" s="239"/>
      <c r="X45" s="239"/>
      <c r="Y45" s="239"/>
      <c r="Z45" s="239"/>
      <c r="AA45" s="239"/>
      <c r="AB45" s="239"/>
      <c r="AC45" s="239"/>
      <c r="AD45" s="239"/>
      <c r="AE45" s="239"/>
      <c r="AF45" s="239"/>
      <c r="AG45" s="239"/>
      <c r="AH45" s="239"/>
      <c r="AI45" s="239"/>
      <c r="AJ45" s="239"/>
      <c r="AK45" s="239"/>
      <c r="AL45" s="239"/>
      <c r="AM45" s="239"/>
      <c r="AN45" s="239"/>
      <c r="AO45" s="239"/>
      <c r="AP45" s="49"/>
      <c r="AQ45" s="49"/>
      <c r="AR45" s="50"/>
    </row>
    <row r="46" spans="2:57" s="1" customFormat="1" ht="6.95" customHeight="1"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5"/>
    </row>
    <row r="47" spans="2:57" s="1" customFormat="1" ht="12" customHeight="1">
      <c r="B47" s="31"/>
      <c r="C47" s="26" t="s">
        <v>20</v>
      </c>
      <c r="D47" s="32"/>
      <c r="E47" s="32"/>
      <c r="F47" s="32"/>
      <c r="G47" s="32"/>
      <c r="H47" s="32"/>
      <c r="I47" s="32"/>
      <c r="J47" s="32"/>
      <c r="K47" s="32"/>
      <c r="L47" s="51" t="str">
        <f>IF(K8="","",K8)</f>
        <v>zař. č. 62634 (nákl. výtah BILLA)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6" t="s">
        <v>22</v>
      </c>
      <c r="AJ47" s="32"/>
      <c r="AK47" s="32"/>
      <c r="AL47" s="32"/>
      <c r="AM47" s="240" t="str">
        <f>IF(AN8= "","",AN8)</f>
        <v>2. 7. 2019</v>
      </c>
      <c r="AN47" s="240"/>
      <c r="AO47" s="32"/>
      <c r="AP47" s="32"/>
      <c r="AQ47" s="32"/>
      <c r="AR47" s="35"/>
    </row>
    <row r="48" spans="2:57" s="1" customFormat="1" ht="6.95" customHeight="1"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5"/>
    </row>
    <row r="49" spans="1:90" s="1" customFormat="1" ht="13.7" customHeight="1">
      <c r="B49" s="31"/>
      <c r="C49" s="26" t="s">
        <v>24</v>
      </c>
      <c r="D49" s="32"/>
      <c r="E49" s="32"/>
      <c r="F49" s="32"/>
      <c r="G49" s="32"/>
      <c r="H49" s="32"/>
      <c r="I49" s="32"/>
      <c r="J49" s="32"/>
      <c r="K49" s="32"/>
      <c r="L49" s="32" t="str">
        <f>IF(E11= "","",E11)</f>
        <v>SŽDC, s.o.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6" t="s">
        <v>32</v>
      </c>
      <c r="AJ49" s="32"/>
      <c r="AK49" s="32"/>
      <c r="AL49" s="32"/>
      <c r="AM49" s="236" t="str">
        <f>IF(E17="","",E17)</f>
        <v xml:space="preserve"> </v>
      </c>
      <c r="AN49" s="237"/>
      <c r="AO49" s="237"/>
      <c r="AP49" s="237"/>
      <c r="AQ49" s="32"/>
      <c r="AR49" s="35"/>
      <c r="AS49" s="241" t="s">
        <v>51</v>
      </c>
      <c r="AT49" s="242"/>
      <c r="AU49" s="53"/>
      <c r="AV49" s="53"/>
      <c r="AW49" s="53"/>
      <c r="AX49" s="53"/>
      <c r="AY49" s="53"/>
      <c r="AZ49" s="53"/>
      <c r="BA49" s="53"/>
      <c r="BB49" s="53"/>
      <c r="BC49" s="53"/>
      <c r="BD49" s="54"/>
    </row>
    <row r="50" spans="1:90" s="1" customFormat="1" ht="13.7" customHeight="1">
      <c r="B50" s="31"/>
      <c r="C50" s="26" t="s">
        <v>30</v>
      </c>
      <c r="D50" s="32"/>
      <c r="E50" s="32"/>
      <c r="F50" s="32"/>
      <c r="G50" s="32"/>
      <c r="H50" s="32"/>
      <c r="I50" s="32"/>
      <c r="J50" s="32"/>
      <c r="K50" s="32"/>
      <c r="L50" s="32" t="str">
        <f>IF(E14= "Vyplň údaj","",E14)</f>
        <v/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6" t="s">
        <v>35</v>
      </c>
      <c r="AJ50" s="32"/>
      <c r="AK50" s="32"/>
      <c r="AL50" s="32"/>
      <c r="AM50" s="236" t="str">
        <f>IF(E20="","",E20)</f>
        <v/>
      </c>
      <c r="AN50" s="237"/>
      <c r="AO50" s="237"/>
      <c r="AP50" s="237"/>
      <c r="AQ50" s="32"/>
      <c r="AR50" s="35"/>
      <c r="AS50" s="243"/>
      <c r="AT50" s="244"/>
      <c r="AU50" s="55"/>
      <c r="AV50" s="55"/>
      <c r="AW50" s="55"/>
      <c r="AX50" s="55"/>
      <c r="AY50" s="55"/>
      <c r="AZ50" s="55"/>
      <c r="BA50" s="55"/>
      <c r="BB50" s="55"/>
      <c r="BC50" s="55"/>
      <c r="BD50" s="56"/>
    </row>
    <row r="51" spans="1:90" s="1" customFormat="1" ht="10.9" customHeight="1"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5"/>
      <c r="AS51" s="245"/>
      <c r="AT51" s="246"/>
      <c r="AU51" s="57"/>
      <c r="AV51" s="57"/>
      <c r="AW51" s="57"/>
      <c r="AX51" s="57"/>
      <c r="AY51" s="57"/>
      <c r="AZ51" s="57"/>
      <c r="BA51" s="57"/>
      <c r="BB51" s="57"/>
      <c r="BC51" s="57"/>
      <c r="BD51" s="58"/>
    </row>
    <row r="52" spans="1:90" s="1" customFormat="1" ht="29.25" customHeight="1">
      <c r="B52" s="31"/>
      <c r="C52" s="221" t="s">
        <v>52</v>
      </c>
      <c r="D52" s="222"/>
      <c r="E52" s="222"/>
      <c r="F52" s="222"/>
      <c r="G52" s="222"/>
      <c r="H52" s="59"/>
      <c r="I52" s="223" t="s">
        <v>53</v>
      </c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  <c r="AD52" s="222"/>
      <c r="AE52" s="222"/>
      <c r="AF52" s="222"/>
      <c r="AG52" s="224" t="s">
        <v>54</v>
      </c>
      <c r="AH52" s="222"/>
      <c r="AI52" s="222"/>
      <c r="AJ52" s="222"/>
      <c r="AK52" s="222"/>
      <c r="AL52" s="222"/>
      <c r="AM52" s="222"/>
      <c r="AN52" s="223" t="s">
        <v>55</v>
      </c>
      <c r="AO52" s="222"/>
      <c r="AP52" s="225"/>
      <c r="AQ52" s="60" t="s">
        <v>56</v>
      </c>
      <c r="AR52" s="35"/>
      <c r="AS52" s="61" t="s">
        <v>57</v>
      </c>
      <c r="AT52" s="62" t="s">
        <v>58</v>
      </c>
      <c r="AU52" s="62" t="s">
        <v>59</v>
      </c>
      <c r="AV52" s="62" t="s">
        <v>60</v>
      </c>
      <c r="AW52" s="62" t="s">
        <v>61</v>
      </c>
      <c r="AX52" s="62" t="s">
        <v>62</v>
      </c>
      <c r="AY52" s="62" t="s">
        <v>63</v>
      </c>
      <c r="AZ52" s="62" t="s">
        <v>64</v>
      </c>
      <c r="BA52" s="62" t="s">
        <v>65</v>
      </c>
      <c r="BB52" s="62" t="s">
        <v>66</v>
      </c>
      <c r="BC52" s="62" t="s">
        <v>67</v>
      </c>
      <c r="BD52" s="63" t="s">
        <v>68</v>
      </c>
    </row>
    <row r="53" spans="1:90" s="1" customFormat="1" ht="10.9" customHeight="1"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5"/>
      <c r="AS53" s="64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6"/>
    </row>
    <row r="54" spans="1:90" s="4" customFormat="1" ht="32.450000000000003" customHeight="1">
      <c r="B54" s="67"/>
      <c r="C54" s="68" t="s">
        <v>69</v>
      </c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229">
        <f>ROUND(AG55,2)</f>
        <v>0</v>
      </c>
      <c r="AH54" s="229"/>
      <c r="AI54" s="229"/>
      <c r="AJ54" s="229"/>
      <c r="AK54" s="229"/>
      <c r="AL54" s="229"/>
      <c r="AM54" s="229"/>
      <c r="AN54" s="230">
        <f>SUM(AG54,AT54)</f>
        <v>0</v>
      </c>
      <c r="AO54" s="230"/>
      <c r="AP54" s="230"/>
      <c r="AQ54" s="71" t="s">
        <v>1</v>
      </c>
      <c r="AR54" s="72"/>
      <c r="AS54" s="73">
        <f>ROUND(AS55,2)</f>
        <v>0</v>
      </c>
      <c r="AT54" s="74">
        <f>ROUND(SUM(AV54:AW54),2)</f>
        <v>0</v>
      </c>
      <c r="AU54" s="75">
        <f>ROUND(AU55,5)</f>
        <v>0</v>
      </c>
      <c r="AV54" s="74">
        <f>ROUND(AZ54*L29,2)</f>
        <v>0</v>
      </c>
      <c r="AW54" s="74">
        <f>ROUND(BA54*L30,2)</f>
        <v>0</v>
      </c>
      <c r="AX54" s="74">
        <f>ROUND(BB54*L29,2)</f>
        <v>0</v>
      </c>
      <c r="AY54" s="74">
        <f>ROUND(BC54*L30,2)</f>
        <v>0</v>
      </c>
      <c r="AZ54" s="74">
        <f>ROUND(AZ55,2)</f>
        <v>0</v>
      </c>
      <c r="BA54" s="74">
        <f>ROUND(BA55,2)</f>
        <v>0</v>
      </c>
      <c r="BB54" s="74">
        <f>ROUND(BB55,2)</f>
        <v>0</v>
      </c>
      <c r="BC54" s="74">
        <f>ROUND(BC55,2)</f>
        <v>0</v>
      </c>
      <c r="BD54" s="76">
        <f>ROUND(BD55,2)</f>
        <v>0</v>
      </c>
      <c r="BS54" s="77" t="s">
        <v>70</v>
      </c>
      <c r="BT54" s="77" t="s">
        <v>71</v>
      </c>
      <c r="BV54" s="77" t="s">
        <v>72</v>
      </c>
      <c r="BW54" s="77" t="s">
        <v>5</v>
      </c>
      <c r="BX54" s="77" t="s">
        <v>73</v>
      </c>
      <c r="CL54" s="77" t="s">
        <v>1</v>
      </c>
    </row>
    <row r="55" spans="1:90" s="5" customFormat="1" ht="40.5" customHeight="1">
      <c r="A55" s="78" t="s">
        <v>74</v>
      </c>
      <c r="B55" s="79"/>
      <c r="C55" s="80"/>
      <c r="D55" s="228" t="s">
        <v>14</v>
      </c>
      <c r="E55" s="228"/>
      <c r="F55" s="228"/>
      <c r="G55" s="228"/>
      <c r="H55" s="228"/>
      <c r="I55" s="81"/>
      <c r="J55" s="228" t="s">
        <v>17</v>
      </c>
      <c r="K55" s="228"/>
      <c r="L55" s="228"/>
      <c r="M55" s="228"/>
      <c r="N55" s="228"/>
      <c r="O55" s="228"/>
      <c r="P55" s="228"/>
      <c r="Q55" s="228"/>
      <c r="R55" s="228"/>
      <c r="S55" s="228"/>
      <c r="T55" s="228"/>
      <c r="U55" s="228"/>
      <c r="V55" s="228"/>
      <c r="W55" s="228"/>
      <c r="X55" s="228"/>
      <c r="Y55" s="228"/>
      <c r="Z55" s="228"/>
      <c r="AA55" s="228"/>
      <c r="AB55" s="228"/>
      <c r="AC55" s="228"/>
      <c r="AD55" s="228"/>
      <c r="AE55" s="228"/>
      <c r="AF55" s="228"/>
      <c r="AG55" s="226">
        <f>'Pha_hl_n - Obvod OŘ Praha...'!J28</f>
        <v>0</v>
      </c>
      <c r="AH55" s="227"/>
      <c r="AI55" s="227"/>
      <c r="AJ55" s="227"/>
      <c r="AK55" s="227"/>
      <c r="AL55" s="227"/>
      <c r="AM55" s="227"/>
      <c r="AN55" s="226">
        <f>SUM(AG55,AT55)</f>
        <v>0</v>
      </c>
      <c r="AO55" s="227"/>
      <c r="AP55" s="227"/>
      <c r="AQ55" s="82" t="s">
        <v>75</v>
      </c>
      <c r="AR55" s="83"/>
      <c r="AS55" s="84">
        <v>0</v>
      </c>
      <c r="AT55" s="85">
        <f>ROUND(SUM(AV55:AW55),2)</f>
        <v>0</v>
      </c>
      <c r="AU55" s="86">
        <f>'Pha_hl_n - Obvod OŘ Praha...'!P79</f>
        <v>0</v>
      </c>
      <c r="AV55" s="85">
        <f>'Pha_hl_n - Obvod OŘ Praha...'!J31</f>
        <v>0</v>
      </c>
      <c r="AW55" s="85">
        <f>'Pha_hl_n - Obvod OŘ Praha...'!J32</f>
        <v>0</v>
      </c>
      <c r="AX55" s="85">
        <f>'Pha_hl_n - Obvod OŘ Praha...'!J33</f>
        <v>0</v>
      </c>
      <c r="AY55" s="85">
        <f>'Pha_hl_n - Obvod OŘ Praha...'!J34</f>
        <v>0</v>
      </c>
      <c r="AZ55" s="85">
        <f>'Pha_hl_n - Obvod OŘ Praha...'!F31</f>
        <v>0</v>
      </c>
      <c r="BA55" s="85">
        <f>'Pha_hl_n - Obvod OŘ Praha...'!F32</f>
        <v>0</v>
      </c>
      <c r="BB55" s="85">
        <f>'Pha_hl_n - Obvod OŘ Praha...'!F33</f>
        <v>0</v>
      </c>
      <c r="BC55" s="85">
        <f>'Pha_hl_n - Obvod OŘ Praha...'!F34</f>
        <v>0</v>
      </c>
      <c r="BD55" s="87">
        <f>'Pha_hl_n - Obvod OŘ Praha...'!F35</f>
        <v>0</v>
      </c>
      <c r="BT55" s="88" t="s">
        <v>76</v>
      </c>
      <c r="BU55" s="88" t="s">
        <v>77</v>
      </c>
      <c r="BV55" s="88" t="s">
        <v>72</v>
      </c>
      <c r="BW55" s="88" t="s">
        <v>5</v>
      </c>
      <c r="BX55" s="88" t="s">
        <v>73</v>
      </c>
      <c r="CL55" s="88" t="s">
        <v>1</v>
      </c>
    </row>
    <row r="56" spans="1:90" s="1" customFormat="1" ht="30" customHeight="1"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5"/>
    </row>
    <row r="57" spans="1:90" s="1" customFormat="1" ht="6.95" customHeight="1"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35"/>
    </row>
  </sheetData>
  <sheetProtection password="CC65" sheet="1" objects="1" scenarios="1" formatColumns="0" formatRows="0"/>
  <mergeCells count="42"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30:P30"/>
    <mergeCell ref="L31:P31"/>
    <mergeCell ref="L32:P32"/>
    <mergeCell ref="L33:P33"/>
    <mergeCell ref="C52:G52"/>
    <mergeCell ref="I52:AF52"/>
    <mergeCell ref="X35:AB35"/>
  </mergeCells>
  <hyperlinks>
    <hyperlink ref="A55" location="'Pha_hl_n - Obvod OŘ Praha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3"/>
  <sheetViews>
    <sheetView showGridLines="0" tabSelected="1" workbookViewId="0">
      <selection activeCell="C4" sqref="C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9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4" t="s">
        <v>5</v>
      </c>
    </row>
    <row r="3" spans="2:46" ht="6.95" customHeight="1">
      <c r="B3" s="90"/>
      <c r="C3" s="91"/>
      <c r="D3" s="91"/>
      <c r="E3" s="91"/>
      <c r="F3" s="91"/>
      <c r="G3" s="91"/>
      <c r="H3" s="91"/>
      <c r="I3" s="92"/>
      <c r="J3" s="91"/>
      <c r="K3" s="91"/>
      <c r="L3" s="17"/>
      <c r="AT3" s="14" t="s">
        <v>78</v>
      </c>
    </row>
    <row r="4" spans="2:46" ht="24.95" customHeight="1">
      <c r="B4" s="17"/>
      <c r="D4" s="93" t="s">
        <v>79</v>
      </c>
      <c r="L4" s="17"/>
      <c r="M4" s="21" t="s">
        <v>10</v>
      </c>
      <c r="AT4" s="14" t="s">
        <v>4</v>
      </c>
    </row>
    <row r="5" spans="2:46" ht="6.95" customHeight="1">
      <c r="B5" s="17"/>
      <c r="L5" s="17"/>
    </row>
    <row r="6" spans="2:46" s="1" customFormat="1" ht="12" customHeight="1">
      <c r="B6" s="35"/>
      <c r="D6" s="94" t="s">
        <v>16</v>
      </c>
      <c r="I6" s="95"/>
      <c r="L6" s="35"/>
    </row>
    <row r="7" spans="2:46" s="1" customFormat="1" ht="36.950000000000003" customHeight="1">
      <c r="B7" s="35"/>
      <c r="E7" s="259" t="s">
        <v>167</v>
      </c>
      <c r="F7" s="260"/>
      <c r="G7" s="260"/>
      <c r="H7" s="260"/>
      <c r="I7" s="95"/>
      <c r="L7" s="35"/>
    </row>
    <row r="8" spans="2:46" s="1" customFormat="1">
      <c r="B8" s="35"/>
      <c r="I8" s="95"/>
      <c r="L8" s="35"/>
    </row>
    <row r="9" spans="2:46" s="1" customFormat="1" ht="12" customHeight="1">
      <c r="B9" s="35"/>
      <c r="D9" s="94" t="s">
        <v>18</v>
      </c>
      <c r="F9" s="14" t="s">
        <v>1</v>
      </c>
      <c r="I9" s="96" t="s">
        <v>19</v>
      </c>
      <c r="J9" s="14" t="s">
        <v>1</v>
      </c>
      <c r="L9" s="35"/>
    </row>
    <row r="10" spans="2:46" s="1" customFormat="1" ht="12" customHeight="1">
      <c r="B10" s="35"/>
      <c r="D10" s="94" t="s">
        <v>20</v>
      </c>
      <c r="F10" s="14" t="s">
        <v>21</v>
      </c>
      <c r="I10" s="96" t="s">
        <v>22</v>
      </c>
      <c r="J10" s="97" t="str">
        <f>'Rekapitulace stavby'!AN8</f>
        <v>2. 7. 2019</v>
      </c>
      <c r="L10" s="35"/>
    </row>
    <row r="11" spans="2:46" s="1" customFormat="1" ht="10.9" customHeight="1">
      <c r="B11" s="35"/>
      <c r="I11" s="95"/>
      <c r="L11" s="35"/>
    </row>
    <row r="12" spans="2:46" s="1" customFormat="1" ht="12" customHeight="1">
      <c r="B12" s="35"/>
      <c r="D12" s="94" t="s">
        <v>24</v>
      </c>
      <c r="I12" s="96" t="s">
        <v>25</v>
      </c>
      <c r="J12" s="14" t="s">
        <v>26</v>
      </c>
      <c r="L12" s="35"/>
    </row>
    <row r="13" spans="2:46" s="1" customFormat="1" ht="18" customHeight="1">
      <c r="B13" s="35"/>
      <c r="E13" s="14" t="s">
        <v>27</v>
      </c>
      <c r="I13" s="96" t="s">
        <v>28</v>
      </c>
      <c r="J13" s="14" t="s">
        <v>29</v>
      </c>
      <c r="L13" s="35"/>
    </row>
    <row r="14" spans="2:46" s="1" customFormat="1" ht="6.95" customHeight="1">
      <c r="B14" s="35"/>
      <c r="I14" s="95"/>
      <c r="L14" s="35"/>
    </row>
    <row r="15" spans="2:46" s="1" customFormat="1" ht="12" customHeight="1">
      <c r="B15" s="35"/>
      <c r="D15" s="94" t="s">
        <v>30</v>
      </c>
      <c r="I15" s="96" t="s">
        <v>25</v>
      </c>
      <c r="J15" s="27" t="str">
        <f>'Rekapitulace stavby'!AN13</f>
        <v>Vyplň údaj</v>
      </c>
      <c r="L15" s="35"/>
    </row>
    <row r="16" spans="2:46" s="1" customFormat="1" ht="18" customHeight="1">
      <c r="B16" s="35"/>
      <c r="E16" s="261" t="str">
        <f>'Rekapitulace stavby'!E14</f>
        <v>Vyplň údaj</v>
      </c>
      <c r="F16" s="262"/>
      <c r="G16" s="262"/>
      <c r="H16" s="262"/>
      <c r="I16" s="96" t="s">
        <v>28</v>
      </c>
      <c r="J16" s="27" t="str">
        <f>'Rekapitulace stavby'!AN14</f>
        <v>Vyplň údaj</v>
      </c>
      <c r="L16" s="35"/>
    </row>
    <row r="17" spans="2:12" s="1" customFormat="1" ht="6.95" customHeight="1">
      <c r="B17" s="35"/>
      <c r="I17" s="95"/>
      <c r="L17" s="35"/>
    </row>
    <row r="18" spans="2:12" s="1" customFormat="1" ht="12" customHeight="1">
      <c r="B18" s="35"/>
      <c r="D18" s="94" t="s">
        <v>32</v>
      </c>
      <c r="I18" s="96" t="s">
        <v>25</v>
      </c>
      <c r="J18" s="14" t="str">
        <f>IF('Rekapitulace stavby'!AN16="","",'Rekapitulace stavby'!AN16)</f>
        <v/>
      </c>
      <c r="L18" s="35"/>
    </row>
    <row r="19" spans="2:12" s="1" customFormat="1" ht="18" customHeight="1">
      <c r="B19" s="35"/>
      <c r="E19" s="14" t="str">
        <f>IF('Rekapitulace stavby'!E17="","",'Rekapitulace stavby'!E17)</f>
        <v xml:space="preserve"> </v>
      </c>
      <c r="I19" s="96" t="s">
        <v>28</v>
      </c>
      <c r="J19" s="14" t="str">
        <f>IF('Rekapitulace stavby'!AN17="","",'Rekapitulace stavby'!AN17)</f>
        <v/>
      </c>
      <c r="L19" s="35"/>
    </row>
    <row r="20" spans="2:12" s="1" customFormat="1" ht="6.95" customHeight="1">
      <c r="B20" s="35"/>
      <c r="I20" s="95"/>
      <c r="L20" s="35"/>
    </row>
    <row r="21" spans="2:12" s="1" customFormat="1" ht="12" customHeight="1">
      <c r="B21" s="35"/>
      <c r="D21" s="94" t="s">
        <v>35</v>
      </c>
      <c r="I21" s="96" t="s">
        <v>25</v>
      </c>
      <c r="J21" s="14" t="s">
        <v>1</v>
      </c>
      <c r="L21" s="35"/>
    </row>
    <row r="22" spans="2:12" s="1" customFormat="1" ht="18" customHeight="1">
      <c r="B22" s="35"/>
      <c r="E22" s="14"/>
      <c r="I22" s="96" t="s">
        <v>28</v>
      </c>
      <c r="J22" s="14" t="s">
        <v>1</v>
      </c>
      <c r="L22" s="35"/>
    </row>
    <row r="23" spans="2:12" s="1" customFormat="1" ht="6.95" customHeight="1">
      <c r="B23" s="35"/>
      <c r="I23" s="95"/>
      <c r="L23" s="35"/>
    </row>
    <row r="24" spans="2:12" s="1" customFormat="1" ht="12" customHeight="1">
      <c r="B24" s="35"/>
      <c r="D24" s="94" t="s">
        <v>36</v>
      </c>
      <c r="I24" s="95"/>
      <c r="L24" s="35"/>
    </row>
    <row r="25" spans="2:12" s="6" customFormat="1" ht="16.5" customHeight="1">
      <c r="B25" s="98"/>
      <c r="E25" s="263" t="s">
        <v>1</v>
      </c>
      <c r="F25" s="263"/>
      <c r="G25" s="263"/>
      <c r="H25" s="263"/>
      <c r="I25" s="99"/>
      <c r="L25" s="98"/>
    </row>
    <row r="26" spans="2:12" s="1" customFormat="1" ht="6.95" customHeight="1">
      <c r="B26" s="35"/>
      <c r="I26" s="95"/>
      <c r="L26" s="35"/>
    </row>
    <row r="27" spans="2:12" s="1" customFormat="1" ht="6.95" customHeight="1">
      <c r="B27" s="35"/>
      <c r="D27" s="53"/>
      <c r="E27" s="53"/>
      <c r="F27" s="53"/>
      <c r="G27" s="53"/>
      <c r="H27" s="53"/>
      <c r="I27" s="100"/>
      <c r="J27" s="53"/>
      <c r="K27" s="53"/>
      <c r="L27" s="35"/>
    </row>
    <row r="28" spans="2:12" s="1" customFormat="1" ht="25.35" customHeight="1">
      <c r="B28" s="35"/>
      <c r="D28" s="101" t="s">
        <v>37</v>
      </c>
      <c r="I28" s="95"/>
      <c r="J28" s="102">
        <f>ROUND(J79, 2)</f>
        <v>0</v>
      </c>
      <c r="L28" s="35"/>
    </row>
    <row r="29" spans="2:12" s="1" customFormat="1" ht="6.95" customHeight="1">
      <c r="B29" s="35"/>
      <c r="D29" s="53"/>
      <c r="E29" s="53"/>
      <c r="F29" s="53"/>
      <c r="G29" s="53"/>
      <c r="H29" s="53"/>
      <c r="I29" s="100"/>
      <c r="J29" s="53"/>
      <c r="K29" s="53"/>
      <c r="L29" s="35"/>
    </row>
    <row r="30" spans="2:12" s="1" customFormat="1" ht="14.45" customHeight="1">
      <c r="B30" s="35"/>
      <c r="F30" s="103" t="s">
        <v>39</v>
      </c>
      <c r="I30" s="104" t="s">
        <v>38</v>
      </c>
      <c r="J30" s="103" t="s">
        <v>40</v>
      </c>
      <c r="L30" s="35"/>
    </row>
    <row r="31" spans="2:12" s="1" customFormat="1" ht="14.45" customHeight="1">
      <c r="B31" s="35"/>
      <c r="D31" s="94" t="s">
        <v>41</v>
      </c>
      <c r="E31" s="94" t="s">
        <v>42</v>
      </c>
      <c r="F31" s="105">
        <f>ROUND((SUM(BE79:BE102)),  2)</f>
        <v>0</v>
      </c>
      <c r="I31" s="106">
        <v>0.21</v>
      </c>
      <c r="J31" s="105">
        <f>ROUND(((SUM(BE79:BE102))*I31),  2)</f>
        <v>0</v>
      </c>
      <c r="L31" s="35"/>
    </row>
    <row r="32" spans="2:12" s="1" customFormat="1" ht="14.45" customHeight="1">
      <c r="B32" s="35"/>
      <c r="E32" s="94" t="s">
        <v>43</v>
      </c>
      <c r="F32" s="105">
        <f>ROUND((SUM(BF79:BF102)),  2)</f>
        <v>0</v>
      </c>
      <c r="I32" s="106">
        <v>0.15</v>
      </c>
      <c r="J32" s="105">
        <f>ROUND(((SUM(BF79:BF102))*I32),  2)</f>
        <v>0</v>
      </c>
      <c r="L32" s="35"/>
    </row>
    <row r="33" spans="2:12" s="1" customFormat="1" ht="14.45" hidden="1" customHeight="1">
      <c r="B33" s="35"/>
      <c r="E33" s="94" t="s">
        <v>44</v>
      </c>
      <c r="F33" s="105">
        <f>ROUND((SUM(BG79:BG102)),  2)</f>
        <v>0</v>
      </c>
      <c r="I33" s="106">
        <v>0.21</v>
      </c>
      <c r="J33" s="105">
        <f>0</f>
        <v>0</v>
      </c>
      <c r="L33" s="35"/>
    </row>
    <row r="34" spans="2:12" s="1" customFormat="1" ht="14.45" hidden="1" customHeight="1">
      <c r="B34" s="35"/>
      <c r="E34" s="94" t="s">
        <v>45</v>
      </c>
      <c r="F34" s="105">
        <f>ROUND((SUM(BH79:BH102)),  2)</f>
        <v>0</v>
      </c>
      <c r="I34" s="106">
        <v>0.15</v>
      </c>
      <c r="J34" s="105">
        <f>0</f>
        <v>0</v>
      </c>
      <c r="L34" s="35"/>
    </row>
    <row r="35" spans="2:12" s="1" customFormat="1" ht="14.45" hidden="1" customHeight="1">
      <c r="B35" s="35"/>
      <c r="E35" s="94" t="s">
        <v>46</v>
      </c>
      <c r="F35" s="105">
        <f>ROUND((SUM(BI79:BI102)),  2)</f>
        <v>0</v>
      </c>
      <c r="I35" s="106">
        <v>0</v>
      </c>
      <c r="J35" s="105">
        <f>0</f>
        <v>0</v>
      </c>
      <c r="L35" s="35"/>
    </row>
    <row r="36" spans="2:12" s="1" customFormat="1" ht="6.95" customHeight="1">
      <c r="B36" s="35"/>
      <c r="I36" s="95"/>
      <c r="L36" s="35"/>
    </row>
    <row r="37" spans="2:12" s="1" customFormat="1" ht="25.35" customHeight="1">
      <c r="B37" s="35"/>
      <c r="C37" s="107"/>
      <c r="D37" s="108" t="s">
        <v>47</v>
      </c>
      <c r="E37" s="109"/>
      <c r="F37" s="109"/>
      <c r="G37" s="110" t="s">
        <v>48</v>
      </c>
      <c r="H37" s="111" t="s">
        <v>49</v>
      </c>
      <c r="I37" s="112"/>
      <c r="J37" s="113">
        <f>SUM(J28:J35)</f>
        <v>0</v>
      </c>
      <c r="K37" s="114"/>
      <c r="L37" s="35"/>
    </row>
    <row r="38" spans="2:12" s="1" customFormat="1" ht="14.45" customHeight="1">
      <c r="B38" s="115"/>
      <c r="C38" s="116"/>
      <c r="D38" s="116"/>
      <c r="E38" s="116"/>
      <c r="F38" s="116"/>
      <c r="G38" s="116"/>
      <c r="H38" s="116"/>
      <c r="I38" s="117"/>
      <c r="J38" s="116"/>
      <c r="K38" s="116"/>
      <c r="L38" s="35"/>
    </row>
    <row r="42" spans="2:12" s="1" customFormat="1" ht="6.95" customHeight="1">
      <c r="B42" s="118"/>
      <c r="C42" s="119"/>
      <c r="D42" s="119"/>
      <c r="E42" s="119"/>
      <c r="F42" s="119"/>
      <c r="G42" s="119"/>
      <c r="H42" s="119"/>
      <c r="I42" s="120"/>
      <c r="J42" s="119"/>
      <c r="K42" s="119"/>
      <c r="L42" s="35"/>
    </row>
    <row r="43" spans="2:12" s="1" customFormat="1" ht="24.95" customHeight="1">
      <c r="B43" s="31"/>
      <c r="C43" s="20" t="s">
        <v>80</v>
      </c>
      <c r="D43" s="32"/>
      <c r="E43" s="32"/>
      <c r="F43" s="32"/>
      <c r="G43" s="32"/>
      <c r="H43" s="32"/>
      <c r="I43" s="95"/>
      <c r="J43" s="32"/>
      <c r="K43" s="32"/>
      <c r="L43" s="35"/>
    </row>
    <row r="44" spans="2:12" s="1" customFormat="1" ht="6.95" customHeight="1">
      <c r="B44" s="31"/>
      <c r="C44" s="32"/>
      <c r="D44" s="32"/>
      <c r="E44" s="32"/>
      <c r="F44" s="32"/>
      <c r="G44" s="32"/>
      <c r="H44" s="32"/>
      <c r="I44" s="95"/>
      <c r="J44" s="32"/>
      <c r="K44" s="32"/>
      <c r="L44" s="35"/>
    </row>
    <row r="45" spans="2:12" s="1" customFormat="1" ht="12" customHeight="1">
      <c r="B45" s="31"/>
      <c r="C45" s="26" t="s">
        <v>16</v>
      </c>
      <c r="D45" s="32"/>
      <c r="E45" s="32"/>
      <c r="F45" s="32"/>
      <c r="G45" s="32"/>
      <c r="H45" s="32"/>
      <c r="I45" s="95"/>
      <c r="J45" s="32"/>
      <c r="K45" s="32"/>
      <c r="L45" s="35"/>
    </row>
    <row r="46" spans="2:12" s="1" customFormat="1" ht="16.5" customHeight="1">
      <c r="B46" s="31"/>
      <c r="C46" s="32"/>
      <c r="D46" s="32"/>
      <c r="E46" s="238" t="str">
        <f>E7</f>
        <v>Obvod OŘ Praha - oprava (výtahy, plošiny v obvodu OŘ Praha)</v>
      </c>
      <c r="F46" s="237"/>
      <c r="G46" s="237"/>
      <c r="H46" s="237"/>
      <c r="I46" s="95"/>
      <c r="J46" s="32"/>
      <c r="K46" s="32"/>
      <c r="L46" s="35"/>
    </row>
    <row r="47" spans="2:12" s="1" customFormat="1" ht="6.95" customHeight="1">
      <c r="B47" s="31"/>
      <c r="C47" s="32"/>
      <c r="D47" s="32"/>
      <c r="E47" s="32"/>
      <c r="F47" s="32"/>
      <c r="G47" s="32"/>
      <c r="H47" s="32"/>
      <c r="I47" s="95"/>
      <c r="J47" s="32"/>
      <c r="K47" s="32"/>
      <c r="L47" s="35"/>
    </row>
    <row r="48" spans="2:12" s="1" customFormat="1" ht="12" customHeight="1">
      <c r="B48" s="31"/>
      <c r="C48" s="26" t="s">
        <v>20</v>
      </c>
      <c r="D48" s="32"/>
      <c r="E48" s="32"/>
      <c r="F48" s="24" t="str">
        <f>F10</f>
        <v>zař. č. 62634 (nákl. výtah BILLA)</v>
      </c>
      <c r="G48" s="32"/>
      <c r="H48" s="32"/>
      <c r="I48" s="96" t="s">
        <v>22</v>
      </c>
      <c r="J48" s="52" t="str">
        <f>IF(J10="","",J10)</f>
        <v>2. 7. 2019</v>
      </c>
      <c r="K48" s="32"/>
      <c r="L48" s="35"/>
    </row>
    <row r="49" spans="2:47" s="1" customFormat="1" ht="6.95" customHeight="1">
      <c r="B49" s="31"/>
      <c r="C49" s="32"/>
      <c r="D49" s="32"/>
      <c r="E49" s="32"/>
      <c r="F49" s="32"/>
      <c r="G49" s="32"/>
      <c r="H49" s="32"/>
      <c r="I49" s="95"/>
      <c r="J49" s="32"/>
      <c r="K49" s="32"/>
      <c r="L49" s="35"/>
    </row>
    <row r="50" spans="2:47" s="1" customFormat="1" ht="13.7" customHeight="1">
      <c r="B50" s="31"/>
      <c r="C50" s="26" t="s">
        <v>24</v>
      </c>
      <c r="D50" s="32"/>
      <c r="E50" s="32"/>
      <c r="F50" s="24" t="str">
        <f>E13</f>
        <v>SŽDC, s.o.</v>
      </c>
      <c r="G50" s="32"/>
      <c r="H50" s="32"/>
      <c r="I50" s="96" t="s">
        <v>32</v>
      </c>
      <c r="J50" s="29" t="str">
        <f>E19</f>
        <v xml:space="preserve"> </v>
      </c>
      <c r="K50" s="32"/>
      <c r="L50" s="35"/>
    </row>
    <row r="51" spans="2:47" s="1" customFormat="1" ht="13.7" customHeight="1">
      <c r="B51" s="31"/>
      <c r="C51" s="26" t="s">
        <v>30</v>
      </c>
      <c r="D51" s="32"/>
      <c r="E51" s="32"/>
      <c r="F51" s="24" t="str">
        <f>IF(E16="","",E16)</f>
        <v>Vyplň údaj</v>
      </c>
      <c r="G51" s="32"/>
      <c r="H51" s="32"/>
      <c r="I51" s="96" t="s">
        <v>35</v>
      </c>
      <c r="J51" s="29"/>
      <c r="K51" s="32"/>
      <c r="L51" s="35"/>
    </row>
    <row r="52" spans="2:47" s="1" customFormat="1" ht="10.35" customHeight="1">
      <c r="B52" s="31"/>
      <c r="C52" s="32"/>
      <c r="D52" s="32"/>
      <c r="E52" s="32"/>
      <c r="F52" s="32"/>
      <c r="G52" s="32"/>
      <c r="H52" s="32"/>
      <c r="I52" s="95"/>
      <c r="J52" s="32"/>
      <c r="K52" s="32"/>
      <c r="L52" s="35"/>
    </row>
    <row r="53" spans="2:47" s="1" customFormat="1" ht="29.25" customHeight="1">
      <c r="B53" s="31"/>
      <c r="C53" s="121" t="s">
        <v>81</v>
      </c>
      <c r="D53" s="122"/>
      <c r="E53" s="122"/>
      <c r="F53" s="122"/>
      <c r="G53" s="122"/>
      <c r="H53" s="122"/>
      <c r="I53" s="123"/>
      <c r="J53" s="124" t="s">
        <v>82</v>
      </c>
      <c r="K53" s="122"/>
      <c r="L53" s="35"/>
    </row>
    <row r="54" spans="2:47" s="1" customFormat="1" ht="10.35" customHeight="1">
      <c r="B54" s="31"/>
      <c r="C54" s="32"/>
      <c r="D54" s="32"/>
      <c r="E54" s="32"/>
      <c r="F54" s="32"/>
      <c r="G54" s="32"/>
      <c r="H54" s="32"/>
      <c r="I54" s="95"/>
      <c r="J54" s="32"/>
      <c r="K54" s="32"/>
      <c r="L54" s="35"/>
    </row>
    <row r="55" spans="2:47" s="1" customFormat="1" ht="22.9" customHeight="1">
      <c r="B55" s="31"/>
      <c r="C55" s="125" t="s">
        <v>83</v>
      </c>
      <c r="D55" s="32"/>
      <c r="E55" s="32"/>
      <c r="F55" s="32"/>
      <c r="G55" s="32"/>
      <c r="H55" s="32"/>
      <c r="I55" s="95"/>
      <c r="J55" s="70">
        <f>J79</f>
        <v>0</v>
      </c>
      <c r="K55" s="32"/>
      <c r="L55" s="35"/>
      <c r="AU55" s="14" t="s">
        <v>84</v>
      </c>
    </row>
    <row r="56" spans="2:47" s="7" customFormat="1" ht="24.95" customHeight="1">
      <c r="B56" s="126"/>
      <c r="C56" s="127"/>
      <c r="D56" s="128" t="s">
        <v>85</v>
      </c>
      <c r="E56" s="129"/>
      <c r="F56" s="129"/>
      <c r="G56" s="129"/>
      <c r="H56" s="129"/>
      <c r="I56" s="130"/>
      <c r="J56" s="131">
        <f>J80</f>
        <v>0</v>
      </c>
      <c r="K56" s="127"/>
      <c r="L56" s="132"/>
    </row>
    <row r="57" spans="2:47" s="7" customFormat="1" ht="24.95" customHeight="1">
      <c r="B57" s="126"/>
      <c r="C57" s="127"/>
      <c r="D57" s="128" t="s">
        <v>86</v>
      </c>
      <c r="E57" s="129"/>
      <c r="F57" s="129"/>
      <c r="G57" s="129"/>
      <c r="H57" s="129"/>
      <c r="I57" s="130"/>
      <c r="J57" s="131">
        <f>J92</f>
        <v>0</v>
      </c>
      <c r="K57" s="127"/>
      <c r="L57" s="132"/>
    </row>
    <row r="58" spans="2:47" s="7" customFormat="1" ht="24.95" customHeight="1">
      <c r="B58" s="126"/>
      <c r="C58" s="127"/>
      <c r="D58" s="128" t="s">
        <v>87</v>
      </c>
      <c r="E58" s="129"/>
      <c r="F58" s="129"/>
      <c r="G58" s="129"/>
      <c r="H58" s="129"/>
      <c r="I58" s="130"/>
      <c r="J58" s="131">
        <f>J94</f>
        <v>0</v>
      </c>
      <c r="K58" s="127"/>
      <c r="L58" s="132"/>
    </row>
    <row r="59" spans="2:47" s="8" customFormat="1" ht="19.899999999999999" customHeight="1">
      <c r="B59" s="133"/>
      <c r="C59" s="134"/>
      <c r="D59" s="135" t="s">
        <v>88</v>
      </c>
      <c r="E59" s="136"/>
      <c r="F59" s="136"/>
      <c r="G59" s="136"/>
      <c r="H59" s="136"/>
      <c r="I59" s="137"/>
      <c r="J59" s="138">
        <f>J95</f>
        <v>0</v>
      </c>
      <c r="K59" s="134"/>
      <c r="L59" s="139"/>
    </row>
    <row r="60" spans="2:47" s="8" customFormat="1" ht="19.899999999999999" customHeight="1">
      <c r="B60" s="133"/>
      <c r="C60" s="134"/>
      <c r="D60" s="135" t="s">
        <v>89</v>
      </c>
      <c r="E60" s="136"/>
      <c r="F60" s="136"/>
      <c r="G60" s="136"/>
      <c r="H60" s="136"/>
      <c r="I60" s="137"/>
      <c r="J60" s="138">
        <f>J98</f>
        <v>0</v>
      </c>
      <c r="K60" s="134"/>
      <c r="L60" s="139"/>
    </row>
    <row r="61" spans="2:47" s="8" customFormat="1" ht="19.899999999999999" customHeight="1">
      <c r="B61" s="133"/>
      <c r="C61" s="134"/>
      <c r="D61" s="135" t="s">
        <v>90</v>
      </c>
      <c r="E61" s="136"/>
      <c r="F61" s="136"/>
      <c r="G61" s="136"/>
      <c r="H61" s="136"/>
      <c r="I61" s="137"/>
      <c r="J61" s="138">
        <f>J101</f>
        <v>0</v>
      </c>
      <c r="K61" s="134"/>
      <c r="L61" s="139"/>
    </row>
    <row r="62" spans="2:47" s="1" customFormat="1" ht="21.75" customHeight="1">
      <c r="B62" s="31"/>
      <c r="C62" s="32"/>
      <c r="D62" s="32"/>
      <c r="E62" s="32"/>
      <c r="F62" s="32"/>
      <c r="G62" s="32"/>
      <c r="H62" s="32"/>
      <c r="I62" s="95"/>
      <c r="J62" s="32"/>
      <c r="K62" s="32"/>
      <c r="L62" s="35"/>
    </row>
    <row r="63" spans="2:47" s="1" customFormat="1" ht="6.95" customHeight="1">
      <c r="B63" s="43"/>
      <c r="C63" s="44"/>
      <c r="D63" s="44"/>
      <c r="E63" s="44"/>
      <c r="F63" s="44"/>
      <c r="G63" s="44"/>
      <c r="H63" s="44"/>
      <c r="I63" s="117"/>
      <c r="J63" s="44"/>
      <c r="K63" s="44"/>
      <c r="L63" s="35"/>
    </row>
    <row r="67" spans="2:63" s="1" customFormat="1" ht="6.95" customHeight="1">
      <c r="B67" s="45"/>
      <c r="C67" s="46"/>
      <c r="D67" s="46"/>
      <c r="E67" s="46"/>
      <c r="F67" s="46"/>
      <c r="G67" s="46"/>
      <c r="H67" s="46"/>
      <c r="I67" s="120"/>
      <c r="J67" s="46"/>
      <c r="K67" s="46"/>
      <c r="L67" s="35"/>
    </row>
    <row r="68" spans="2:63" s="1" customFormat="1" ht="24.95" customHeight="1">
      <c r="B68" s="31"/>
      <c r="C68" s="20" t="s">
        <v>91</v>
      </c>
      <c r="D68" s="32"/>
      <c r="E68" s="32"/>
      <c r="F68" s="32"/>
      <c r="G68" s="32"/>
      <c r="H68" s="32"/>
      <c r="I68" s="95"/>
      <c r="J68" s="32"/>
      <c r="K68" s="32"/>
      <c r="L68" s="35"/>
    </row>
    <row r="69" spans="2:63" s="1" customFormat="1" ht="6.95" customHeight="1">
      <c r="B69" s="31"/>
      <c r="C69" s="32"/>
      <c r="D69" s="32"/>
      <c r="E69" s="32"/>
      <c r="F69" s="32"/>
      <c r="G69" s="32"/>
      <c r="H69" s="32"/>
      <c r="I69" s="95"/>
      <c r="J69" s="32"/>
      <c r="K69" s="32"/>
      <c r="L69" s="35"/>
    </row>
    <row r="70" spans="2:63" s="1" customFormat="1" ht="12" customHeight="1">
      <c r="B70" s="31"/>
      <c r="C70" s="26" t="s">
        <v>16</v>
      </c>
      <c r="D70" s="32"/>
      <c r="E70" s="32"/>
      <c r="F70" s="32"/>
      <c r="G70" s="32"/>
      <c r="H70" s="32"/>
      <c r="I70" s="95"/>
      <c r="J70" s="32"/>
      <c r="K70" s="32"/>
      <c r="L70" s="35"/>
    </row>
    <row r="71" spans="2:63" s="1" customFormat="1" ht="16.5" customHeight="1">
      <c r="B71" s="31"/>
      <c r="C71" s="32"/>
      <c r="D71" s="32"/>
      <c r="E71" s="238" t="str">
        <f>E7</f>
        <v>Obvod OŘ Praha - oprava (výtahy, plošiny v obvodu OŘ Praha)</v>
      </c>
      <c r="F71" s="237"/>
      <c r="G71" s="237"/>
      <c r="H71" s="237"/>
      <c r="I71" s="95"/>
      <c r="J71" s="32"/>
      <c r="K71" s="32"/>
      <c r="L71" s="35"/>
    </row>
    <row r="72" spans="2:63" s="1" customFormat="1" ht="6.95" customHeight="1">
      <c r="B72" s="31"/>
      <c r="C72" s="32"/>
      <c r="D72" s="32"/>
      <c r="E72" s="32"/>
      <c r="F72" s="32"/>
      <c r="G72" s="32"/>
      <c r="H72" s="32"/>
      <c r="I72" s="95"/>
      <c r="J72" s="32"/>
      <c r="K72" s="32"/>
      <c r="L72" s="35"/>
    </row>
    <row r="73" spans="2:63" s="1" customFormat="1" ht="12" customHeight="1">
      <c r="B73" s="31"/>
      <c r="C73" s="26" t="s">
        <v>20</v>
      </c>
      <c r="D73" s="32"/>
      <c r="E73" s="32"/>
      <c r="F73" s="24" t="str">
        <f>F10</f>
        <v>zař. č. 62634 (nákl. výtah BILLA)</v>
      </c>
      <c r="G73" s="32"/>
      <c r="H73" s="32"/>
      <c r="I73" s="96" t="s">
        <v>22</v>
      </c>
      <c r="J73" s="52" t="str">
        <f>IF(J10="","",J10)</f>
        <v>2. 7. 2019</v>
      </c>
      <c r="K73" s="32"/>
      <c r="L73" s="35"/>
    </row>
    <row r="74" spans="2:63" s="1" customFormat="1" ht="6.95" customHeight="1">
      <c r="B74" s="31"/>
      <c r="C74" s="32"/>
      <c r="D74" s="32"/>
      <c r="E74" s="32"/>
      <c r="F74" s="32"/>
      <c r="G74" s="32"/>
      <c r="H74" s="32"/>
      <c r="I74" s="95"/>
      <c r="J74" s="32"/>
      <c r="K74" s="32"/>
      <c r="L74" s="35"/>
    </row>
    <row r="75" spans="2:63" s="1" customFormat="1" ht="13.7" customHeight="1">
      <c r="B75" s="31"/>
      <c r="C75" s="26" t="s">
        <v>24</v>
      </c>
      <c r="D75" s="32"/>
      <c r="E75" s="32"/>
      <c r="F75" s="24" t="str">
        <f>E13</f>
        <v>SŽDC, s.o.</v>
      </c>
      <c r="G75" s="32"/>
      <c r="H75" s="32"/>
      <c r="I75" s="96" t="s">
        <v>32</v>
      </c>
      <c r="J75" s="29" t="str">
        <f>E19</f>
        <v xml:space="preserve"> </v>
      </c>
      <c r="K75" s="32"/>
      <c r="L75" s="35"/>
    </row>
    <row r="76" spans="2:63" s="1" customFormat="1" ht="13.7" customHeight="1">
      <c r="B76" s="31"/>
      <c r="C76" s="26" t="s">
        <v>30</v>
      </c>
      <c r="D76" s="32"/>
      <c r="E76" s="32"/>
      <c r="F76" s="24" t="str">
        <f>IF(E16="","",E16)</f>
        <v>Vyplň údaj</v>
      </c>
      <c r="G76" s="32"/>
      <c r="H76" s="32"/>
      <c r="I76" s="96" t="s">
        <v>35</v>
      </c>
      <c r="J76" s="29"/>
      <c r="K76" s="32"/>
      <c r="L76" s="35"/>
    </row>
    <row r="77" spans="2:63" s="1" customFormat="1" ht="10.35" customHeight="1">
      <c r="B77" s="31"/>
      <c r="C77" s="32"/>
      <c r="D77" s="32"/>
      <c r="E77" s="32"/>
      <c r="F77" s="32"/>
      <c r="G77" s="32"/>
      <c r="H77" s="32"/>
      <c r="I77" s="95"/>
      <c r="J77" s="32"/>
      <c r="K77" s="32"/>
      <c r="L77" s="35"/>
    </row>
    <row r="78" spans="2:63" s="9" customFormat="1" ht="29.25" customHeight="1">
      <c r="B78" s="140"/>
      <c r="C78" s="141" t="s">
        <v>92</v>
      </c>
      <c r="D78" s="142" t="s">
        <v>56</v>
      </c>
      <c r="E78" s="142" t="s">
        <v>52</v>
      </c>
      <c r="F78" s="142" t="s">
        <v>53</v>
      </c>
      <c r="G78" s="142" t="s">
        <v>93</v>
      </c>
      <c r="H78" s="142" t="s">
        <v>94</v>
      </c>
      <c r="I78" s="143" t="s">
        <v>95</v>
      </c>
      <c r="J78" s="144" t="s">
        <v>82</v>
      </c>
      <c r="K78" s="145" t="s">
        <v>96</v>
      </c>
      <c r="L78" s="146"/>
      <c r="M78" s="61" t="s">
        <v>1</v>
      </c>
      <c r="N78" s="62" t="s">
        <v>41</v>
      </c>
      <c r="O78" s="62" t="s">
        <v>97</v>
      </c>
      <c r="P78" s="62" t="s">
        <v>98</v>
      </c>
      <c r="Q78" s="62" t="s">
        <v>99</v>
      </c>
      <c r="R78" s="62" t="s">
        <v>100</v>
      </c>
      <c r="S78" s="62" t="s">
        <v>101</v>
      </c>
      <c r="T78" s="63" t="s">
        <v>102</v>
      </c>
    </row>
    <row r="79" spans="2:63" s="1" customFormat="1" ht="22.9" customHeight="1">
      <c r="B79" s="31"/>
      <c r="C79" s="68" t="s">
        <v>103</v>
      </c>
      <c r="D79" s="32"/>
      <c r="E79" s="32"/>
      <c r="F79" s="32"/>
      <c r="G79" s="32"/>
      <c r="H79" s="32"/>
      <c r="I79" s="95"/>
      <c r="J79" s="147">
        <f>BK79</f>
        <v>0</v>
      </c>
      <c r="K79" s="32"/>
      <c r="L79" s="35"/>
      <c r="M79" s="64"/>
      <c r="N79" s="65"/>
      <c r="O79" s="65"/>
      <c r="P79" s="148">
        <f>P80+P92+P94</f>
        <v>0</v>
      </c>
      <c r="Q79" s="65"/>
      <c r="R79" s="148">
        <f>R80+R92+R94</f>
        <v>0</v>
      </c>
      <c r="S79" s="65"/>
      <c r="T79" s="149">
        <f>T80+T92+T94</f>
        <v>0</v>
      </c>
      <c r="AT79" s="14" t="s">
        <v>70</v>
      </c>
      <c r="AU79" s="14" t="s">
        <v>84</v>
      </c>
      <c r="BK79" s="150">
        <f>BK80+BK92+BK94</f>
        <v>0</v>
      </c>
    </row>
    <row r="80" spans="2:63" s="10" customFormat="1" ht="25.9" customHeight="1">
      <c r="B80" s="151"/>
      <c r="C80" s="152"/>
      <c r="D80" s="153" t="s">
        <v>70</v>
      </c>
      <c r="E80" s="154" t="s">
        <v>104</v>
      </c>
      <c r="F80" s="154" t="s">
        <v>105</v>
      </c>
      <c r="G80" s="152"/>
      <c r="H80" s="152"/>
      <c r="I80" s="155"/>
      <c r="J80" s="156">
        <f>BK80</f>
        <v>0</v>
      </c>
      <c r="K80" s="152"/>
      <c r="L80" s="157"/>
      <c r="M80" s="158"/>
      <c r="N80" s="159"/>
      <c r="O80" s="159"/>
      <c r="P80" s="160">
        <f>SUM(P81:P91)</f>
        <v>0</v>
      </c>
      <c r="Q80" s="159"/>
      <c r="R80" s="160">
        <f>SUM(R81:R91)</f>
        <v>0</v>
      </c>
      <c r="S80" s="159"/>
      <c r="T80" s="161">
        <f>SUM(T81:T91)</f>
        <v>0</v>
      </c>
      <c r="AR80" s="162" t="s">
        <v>106</v>
      </c>
      <c r="AT80" s="163" t="s">
        <v>70</v>
      </c>
      <c r="AU80" s="163" t="s">
        <v>71</v>
      </c>
      <c r="AY80" s="162" t="s">
        <v>107</v>
      </c>
      <c r="BK80" s="164">
        <f>SUM(BK81:BK91)</f>
        <v>0</v>
      </c>
    </row>
    <row r="81" spans="2:65" s="1" customFormat="1" ht="16.5" customHeight="1">
      <c r="B81" s="31"/>
      <c r="C81" s="165" t="s">
        <v>76</v>
      </c>
      <c r="D81" s="165" t="s">
        <v>108</v>
      </c>
      <c r="E81" s="166" t="s">
        <v>109</v>
      </c>
      <c r="F81" s="167" t="s">
        <v>110</v>
      </c>
      <c r="G81" s="168" t="s">
        <v>111</v>
      </c>
      <c r="H81" s="169">
        <v>87</v>
      </c>
      <c r="I81" s="170"/>
      <c r="J81" s="171">
        <f>ROUND(I81*H81,2)</f>
        <v>0</v>
      </c>
      <c r="K81" s="167" t="s">
        <v>112</v>
      </c>
      <c r="L81" s="35"/>
      <c r="M81" s="172" t="s">
        <v>1</v>
      </c>
      <c r="N81" s="173" t="s">
        <v>42</v>
      </c>
      <c r="O81" s="57"/>
      <c r="P81" s="174">
        <f>O81*H81</f>
        <v>0</v>
      </c>
      <c r="Q81" s="174">
        <v>0</v>
      </c>
      <c r="R81" s="174">
        <f>Q81*H81</f>
        <v>0</v>
      </c>
      <c r="S81" s="174">
        <v>0</v>
      </c>
      <c r="T81" s="175">
        <f>S81*H81</f>
        <v>0</v>
      </c>
      <c r="AR81" s="14" t="s">
        <v>113</v>
      </c>
      <c r="AT81" s="14" t="s">
        <v>108</v>
      </c>
      <c r="AU81" s="14" t="s">
        <v>76</v>
      </c>
      <c r="AY81" s="14" t="s">
        <v>107</v>
      </c>
      <c r="BE81" s="176">
        <f>IF(N81="základní",J81,0)</f>
        <v>0</v>
      </c>
      <c r="BF81" s="176">
        <f>IF(N81="snížená",J81,0)</f>
        <v>0</v>
      </c>
      <c r="BG81" s="176">
        <f>IF(N81="zákl. přenesená",J81,0)</f>
        <v>0</v>
      </c>
      <c r="BH81" s="176">
        <f>IF(N81="sníž. přenesená",J81,0)</f>
        <v>0</v>
      </c>
      <c r="BI81" s="176">
        <f>IF(N81="nulová",J81,0)</f>
        <v>0</v>
      </c>
      <c r="BJ81" s="14" t="s">
        <v>76</v>
      </c>
      <c r="BK81" s="176">
        <f>ROUND(I81*H81,2)</f>
        <v>0</v>
      </c>
      <c r="BL81" s="14" t="s">
        <v>113</v>
      </c>
      <c r="BM81" s="14" t="s">
        <v>114</v>
      </c>
    </row>
    <row r="82" spans="2:65" s="1" customFormat="1">
      <c r="B82" s="31"/>
      <c r="C82" s="32"/>
      <c r="D82" s="177" t="s">
        <v>115</v>
      </c>
      <c r="E82" s="32"/>
      <c r="F82" s="178"/>
      <c r="G82" s="32"/>
      <c r="H82" s="32"/>
      <c r="I82" s="95"/>
      <c r="J82" s="32"/>
      <c r="K82" s="32"/>
      <c r="L82" s="35"/>
      <c r="M82" s="179"/>
      <c r="N82" s="57"/>
      <c r="O82" s="57"/>
      <c r="P82" s="57"/>
      <c r="Q82" s="57"/>
      <c r="R82" s="57"/>
      <c r="S82" s="57"/>
      <c r="T82" s="58"/>
      <c r="AT82" s="14" t="s">
        <v>115</v>
      </c>
      <c r="AU82" s="14" t="s">
        <v>76</v>
      </c>
    </row>
    <row r="83" spans="2:65" s="11" customFormat="1">
      <c r="B83" s="180"/>
      <c r="C83" s="181"/>
      <c r="D83" s="177" t="s">
        <v>116</v>
      </c>
      <c r="E83" s="182" t="s">
        <v>1</v>
      </c>
      <c r="F83" s="183" t="s">
        <v>117</v>
      </c>
      <c r="G83" s="181"/>
      <c r="H83" s="184">
        <v>75</v>
      </c>
      <c r="I83" s="185"/>
      <c r="J83" s="181"/>
      <c r="K83" s="181"/>
      <c r="L83" s="186"/>
      <c r="M83" s="187"/>
      <c r="N83" s="188"/>
      <c r="O83" s="188"/>
      <c r="P83" s="188"/>
      <c r="Q83" s="188"/>
      <c r="R83" s="188"/>
      <c r="S83" s="188"/>
      <c r="T83" s="189"/>
      <c r="AT83" s="190" t="s">
        <v>116</v>
      </c>
      <c r="AU83" s="190" t="s">
        <v>76</v>
      </c>
      <c r="AV83" s="11" t="s">
        <v>78</v>
      </c>
      <c r="AW83" s="11" t="s">
        <v>34</v>
      </c>
      <c r="AX83" s="11" t="s">
        <v>71</v>
      </c>
      <c r="AY83" s="190" t="s">
        <v>107</v>
      </c>
    </row>
    <row r="84" spans="2:65" s="11" customFormat="1">
      <c r="B84" s="180"/>
      <c r="C84" s="181"/>
      <c r="D84" s="177" t="s">
        <v>116</v>
      </c>
      <c r="E84" s="182" t="s">
        <v>1</v>
      </c>
      <c r="F84" s="183" t="s">
        <v>118</v>
      </c>
      <c r="G84" s="181"/>
      <c r="H84" s="184">
        <v>12</v>
      </c>
      <c r="I84" s="185"/>
      <c r="J84" s="181"/>
      <c r="K84" s="181"/>
      <c r="L84" s="186"/>
      <c r="M84" s="187"/>
      <c r="N84" s="188"/>
      <c r="O84" s="188"/>
      <c r="P84" s="188"/>
      <c r="Q84" s="188"/>
      <c r="R84" s="188"/>
      <c r="S84" s="188"/>
      <c r="T84" s="189"/>
      <c r="AT84" s="190" t="s">
        <v>116</v>
      </c>
      <c r="AU84" s="190" t="s">
        <v>76</v>
      </c>
      <c r="AV84" s="11" t="s">
        <v>78</v>
      </c>
      <c r="AW84" s="11" t="s">
        <v>34</v>
      </c>
      <c r="AX84" s="11" t="s">
        <v>71</v>
      </c>
      <c r="AY84" s="190" t="s">
        <v>107</v>
      </c>
    </row>
    <row r="85" spans="2:65" s="12" customFormat="1">
      <c r="B85" s="191"/>
      <c r="C85" s="192"/>
      <c r="D85" s="177" t="s">
        <v>116</v>
      </c>
      <c r="E85" s="193" t="s">
        <v>1</v>
      </c>
      <c r="F85" s="194" t="s">
        <v>119</v>
      </c>
      <c r="G85" s="192"/>
      <c r="H85" s="195">
        <v>87</v>
      </c>
      <c r="I85" s="196"/>
      <c r="J85" s="192"/>
      <c r="K85" s="192"/>
      <c r="L85" s="197"/>
      <c r="M85" s="198"/>
      <c r="N85" s="199"/>
      <c r="O85" s="199"/>
      <c r="P85" s="199"/>
      <c r="Q85" s="199"/>
      <c r="R85" s="199"/>
      <c r="S85" s="199"/>
      <c r="T85" s="200"/>
      <c r="AT85" s="201" t="s">
        <v>116</v>
      </c>
      <c r="AU85" s="201" t="s">
        <v>76</v>
      </c>
      <c r="AV85" s="12" t="s">
        <v>106</v>
      </c>
      <c r="AW85" s="12" t="s">
        <v>34</v>
      </c>
      <c r="AX85" s="12" t="s">
        <v>76</v>
      </c>
      <c r="AY85" s="201" t="s">
        <v>107</v>
      </c>
    </row>
    <row r="86" spans="2:65" s="1" customFormat="1" ht="16.5" customHeight="1">
      <c r="B86" s="31"/>
      <c r="C86" s="202" t="s">
        <v>78</v>
      </c>
      <c r="D86" s="202" t="s">
        <v>120</v>
      </c>
      <c r="E86" s="203" t="s">
        <v>76</v>
      </c>
      <c r="F86" s="204" t="s">
        <v>168</v>
      </c>
      <c r="G86" s="205" t="s">
        <v>121</v>
      </c>
      <c r="H86" s="206">
        <v>2</v>
      </c>
      <c r="I86" s="207"/>
      <c r="J86" s="208">
        <f t="shared" ref="J86:J91" si="0">ROUND(I86*H86,2)</f>
        <v>0</v>
      </c>
      <c r="K86" s="204" t="s">
        <v>1</v>
      </c>
      <c r="L86" s="209"/>
      <c r="M86" s="210" t="s">
        <v>1</v>
      </c>
      <c r="N86" s="211" t="s">
        <v>42</v>
      </c>
      <c r="O86" s="57"/>
      <c r="P86" s="174">
        <f t="shared" ref="P86:P91" si="1">O86*H86</f>
        <v>0</v>
      </c>
      <c r="Q86" s="174">
        <v>0</v>
      </c>
      <c r="R86" s="174">
        <f t="shared" ref="R86:R91" si="2">Q86*H86</f>
        <v>0</v>
      </c>
      <c r="S86" s="174">
        <v>0</v>
      </c>
      <c r="T86" s="175">
        <f t="shared" ref="T86:T91" si="3">S86*H86</f>
        <v>0</v>
      </c>
      <c r="AR86" s="14" t="s">
        <v>113</v>
      </c>
      <c r="AT86" s="14" t="s">
        <v>120</v>
      </c>
      <c r="AU86" s="14" t="s">
        <v>76</v>
      </c>
      <c r="AY86" s="14" t="s">
        <v>107</v>
      </c>
      <c r="BE86" s="176">
        <f t="shared" ref="BE86:BE91" si="4">IF(N86="základní",J86,0)</f>
        <v>0</v>
      </c>
      <c r="BF86" s="176">
        <f t="shared" ref="BF86:BF91" si="5">IF(N86="snížená",J86,0)</f>
        <v>0</v>
      </c>
      <c r="BG86" s="176">
        <f t="shared" ref="BG86:BG91" si="6">IF(N86="zákl. přenesená",J86,0)</f>
        <v>0</v>
      </c>
      <c r="BH86" s="176">
        <f t="shared" ref="BH86:BH91" si="7">IF(N86="sníž. přenesená",J86,0)</f>
        <v>0</v>
      </c>
      <c r="BI86" s="176">
        <f t="shared" ref="BI86:BI91" si="8">IF(N86="nulová",J86,0)</f>
        <v>0</v>
      </c>
      <c r="BJ86" s="14" t="s">
        <v>76</v>
      </c>
      <c r="BK86" s="176">
        <f t="shared" ref="BK86:BK91" si="9">ROUND(I86*H86,2)</f>
        <v>0</v>
      </c>
      <c r="BL86" s="14" t="s">
        <v>113</v>
      </c>
      <c r="BM86" s="14" t="s">
        <v>122</v>
      </c>
    </row>
    <row r="87" spans="2:65" s="1" customFormat="1" ht="16.5" customHeight="1">
      <c r="B87" s="31"/>
      <c r="C87" s="202" t="s">
        <v>123</v>
      </c>
      <c r="D87" s="202" t="s">
        <v>120</v>
      </c>
      <c r="E87" s="203" t="s">
        <v>78</v>
      </c>
      <c r="F87" s="204" t="s">
        <v>124</v>
      </c>
      <c r="G87" s="205" t="s">
        <v>121</v>
      </c>
      <c r="H87" s="206">
        <v>2</v>
      </c>
      <c r="I87" s="207"/>
      <c r="J87" s="208">
        <f t="shared" si="0"/>
        <v>0</v>
      </c>
      <c r="K87" s="204" t="s">
        <v>1</v>
      </c>
      <c r="L87" s="209"/>
      <c r="M87" s="210" t="s">
        <v>1</v>
      </c>
      <c r="N87" s="211" t="s">
        <v>42</v>
      </c>
      <c r="O87" s="57"/>
      <c r="P87" s="174">
        <f t="shared" si="1"/>
        <v>0</v>
      </c>
      <c r="Q87" s="174">
        <v>0</v>
      </c>
      <c r="R87" s="174">
        <f t="shared" si="2"/>
        <v>0</v>
      </c>
      <c r="S87" s="174">
        <v>0</v>
      </c>
      <c r="T87" s="175">
        <f t="shared" si="3"/>
        <v>0</v>
      </c>
      <c r="AR87" s="14" t="s">
        <v>113</v>
      </c>
      <c r="AT87" s="14" t="s">
        <v>120</v>
      </c>
      <c r="AU87" s="14" t="s">
        <v>76</v>
      </c>
      <c r="AY87" s="14" t="s">
        <v>107</v>
      </c>
      <c r="BE87" s="176">
        <f t="shared" si="4"/>
        <v>0</v>
      </c>
      <c r="BF87" s="176">
        <f t="shared" si="5"/>
        <v>0</v>
      </c>
      <c r="BG87" s="176">
        <f t="shared" si="6"/>
        <v>0</v>
      </c>
      <c r="BH87" s="176">
        <f t="shared" si="7"/>
        <v>0</v>
      </c>
      <c r="BI87" s="176">
        <f t="shared" si="8"/>
        <v>0</v>
      </c>
      <c r="BJ87" s="14" t="s">
        <v>76</v>
      </c>
      <c r="BK87" s="176">
        <f t="shared" si="9"/>
        <v>0</v>
      </c>
      <c r="BL87" s="14" t="s">
        <v>113</v>
      </c>
      <c r="BM87" s="14" t="s">
        <v>125</v>
      </c>
    </row>
    <row r="88" spans="2:65" s="1" customFormat="1" ht="16.5" customHeight="1">
      <c r="B88" s="31"/>
      <c r="C88" s="202" t="s">
        <v>106</v>
      </c>
      <c r="D88" s="202" t="s">
        <v>120</v>
      </c>
      <c r="E88" s="203" t="s">
        <v>123</v>
      </c>
      <c r="F88" s="204" t="s">
        <v>126</v>
      </c>
      <c r="G88" s="205" t="s">
        <v>121</v>
      </c>
      <c r="H88" s="206">
        <v>4</v>
      </c>
      <c r="I88" s="207"/>
      <c r="J88" s="208">
        <f t="shared" si="0"/>
        <v>0</v>
      </c>
      <c r="K88" s="204" t="s">
        <v>1</v>
      </c>
      <c r="L88" s="209"/>
      <c r="M88" s="210" t="s">
        <v>1</v>
      </c>
      <c r="N88" s="211" t="s">
        <v>42</v>
      </c>
      <c r="O88" s="57"/>
      <c r="P88" s="174">
        <f t="shared" si="1"/>
        <v>0</v>
      </c>
      <c r="Q88" s="174">
        <v>0</v>
      </c>
      <c r="R88" s="174">
        <f t="shared" si="2"/>
        <v>0</v>
      </c>
      <c r="S88" s="174">
        <v>0</v>
      </c>
      <c r="T88" s="175">
        <f t="shared" si="3"/>
        <v>0</v>
      </c>
      <c r="AR88" s="14" t="s">
        <v>113</v>
      </c>
      <c r="AT88" s="14" t="s">
        <v>120</v>
      </c>
      <c r="AU88" s="14" t="s">
        <v>76</v>
      </c>
      <c r="AY88" s="14" t="s">
        <v>107</v>
      </c>
      <c r="BE88" s="176">
        <f t="shared" si="4"/>
        <v>0</v>
      </c>
      <c r="BF88" s="176">
        <f t="shared" si="5"/>
        <v>0</v>
      </c>
      <c r="BG88" s="176">
        <f t="shared" si="6"/>
        <v>0</v>
      </c>
      <c r="BH88" s="176">
        <f t="shared" si="7"/>
        <v>0</v>
      </c>
      <c r="BI88" s="176">
        <f t="shared" si="8"/>
        <v>0</v>
      </c>
      <c r="BJ88" s="14" t="s">
        <v>76</v>
      </c>
      <c r="BK88" s="176">
        <f t="shared" si="9"/>
        <v>0</v>
      </c>
      <c r="BL88" s="14" t="s">
        <v>113</v>
      </c>
      <c r="BM88" s="14" t="s">
        <v>127</v>
      </c>
    </row>
    <row r="89" spans="2:65" s="1" customFormat="1" ht="16.5" customHeight="1">
      <c r="B89" s="31"/>
      <c r="C89" s="202" t="s">
        <v>128</v>
      </c>
      <c r="D89" s="202" t="s">
        <v>120</v>
      </c>
      <c r="E89" s="203" t="s">
        <v>106</v>
      </c>
      <c r="F89" s="204" t="s">
        <v>129</v>
      </c>
      <c r="G89" s="205" t="s">
        <v>121</v>
      </c>
      <c r="H89" s="206">
        <v>2</v>
      </c>
      <c r="I89" s="207"/>
      <c r="J89" s="208">
        <f t="shared" si="0"/>
        <v>0</v>
      </c>
      <c r="K89" s="204" t="s">
        <v>1</v>
      </c>
      <c r="L89" s="209"/>
      <c r="M89" s="210" t="s">
        <v>1</v>
      </c>
      <c r="N89" s="211" t="s">
        <v>42</v>
      </c>
      <c r="O89" s="57"/>
      <c r="P89" s="174">
        <f t="shared" si="1"/>
        <v>0</v>
      </c>
      <c r="Q89" s="174">
        <v>0</v>
      </c>
      <c r="R89" s="174">
        <f t="shared" si="2"/>
        <v>0</v>
      </c>
      <c r="S89" s="174">
        <v>0</v>
      </c>
      <c r="T89" s="175">
        <f t="shared" si="3"/>
        <v>0</v>
      </c>
      <c r="AR89" s="14" t="s">
        <v>113</v>
      </c>
      <c r="AT89" s="14" t="s">
        <v>120</v>
      </c>
      <c r="AU89" s="14" t="s">
        <v>76</v>
      </c>
      <c r="AY89" s="14" t="s">
        <v>107</v>
      </c>
      <c r="BE89" s="176">
        <f t="shared" si="4"/>
        <v>0</v>
      </c>
      <c r="BF89" s="176">
        <f t="shared" si="5"/>
        <v>0</v>
      </c>
      <c r="BG89" s="176">
        <f t="shared" si="6"/>
        <v>0</v>
      </c>
      <c r="BH89" s="176">
        <f t="shared" si="7"/>
        <v>0</v>
      </c>
      <c r="BI89" s="176">
        <f t="shared" si="8"/>
        <v>0</v>
      </c>
      <c r="BJ89" s="14" t="s">
        <v>76</v>
      </c>
      <c r="BK89" s="176">
        <f t="shared" si="9"/>
        <v>0</v>
      </c>
      <c r="BL89" s="14" t="s">
        <v>113</v>
      </c>
      <c r="BM89" s="14" t="s">
        <v>130</v>
      </c>
    </row>
    <row r="90" spans="2:65" s="1" customFormat="1" ht="16.5" customHeight="1">
      <c r="B90" s="31"/>
      <c r="C90" s="202" t="s">
        <v>131</v>
      </c>
      <c r="D90" s="202" t="s">
        <v>120</v>
      </c>
      <c r="E90" s="203" t="s">
        <v>128</v>
      </c>
      <c r="F90" s="204" t="s">
        <v>132</v>
      </c>
      <c r="G90" s="205" t="s">
        <v>133</v>
      </c>
      <c r="H90" s="206">
        <v>1</v>
      </c>
      <c r="I90" s="207"/>
      <c r="J90" s="208">
        <f t="shared" si="0"/>
        <v>0</v>
      </c>
      <c r="K90" s="204" t="s">
        <v>1</v>
      </c>
      <c r="L90" s="209"/>
      <c r="M90" s="210" t="s">
        <v>1</v>
      </c>
      <c r="N90" s="211" t="s">
        <v>42</v>
      </c>
      <c r="O90" s="57"/>
      <c r="P90" s="174">
        <f t="shared" si="1"/>
        <v>0</v>
      </c>
      <c r="Q90" s="174">
        <v>0</v>
      </c>
      <c r="R90" s="174">
        <f t="shared" si="2"/>
        <v>0</v>
      </c>
      <c r="S90" s="174">
        <v>0</v>
      </c>
      <c r="T90" s="175">
        <f t="shared" si="3"/>
        <v>0</v>
      </c>
      <c r="AR90" s="14" t="s">
        <v>113</v>
      </c>
      <c r="AT90" s="14" t="s">
        <v>120</v>
      </c>
      <c r="AU90" s="14" t="s">
        <v>76</v>
      </c>
      <c r="AY90" s="14" t="s">
        <v>107</v>
      </c>
      <c r="BE90" s="176">
        <f t="shared" si="4"/>
        <v>0</v>
      </c>
      <c r="BF90" s="176">
        <f t="shared" si="5"/>
        <v>0</v>
      </c>
      <c r="BG90" s="176">
        <f t="shared" si="6"/>
        <v>0</v>
      </c>
      <c r="BH90" s="176">
        <f t="shared" si="7"/>
        <v>0</v>
      </c>
      <c r="BI90" s="176">
        <f t="shared" si="8"/>
        <v>0</v>
      </c>
      <c r="BJ90" s="14" t="s">
        <v>76</v>
      </c>
      <c r="BK90" s="176">
        <f t="shared" si="9"/>
        <v>0</v>
      </c>
      <c r="BL90" s="14" t="s">
        <v>113</v>
      </c>
      <c r="BM90" s="14" t="s">
        <v>134</v>
      </c>
    </row>
    <row r="91" spans="2:65" s="1" customFormat="1" ht="16.5" customHeight="1">
      <c r="B91" s="31"/>
      <c r="C91" s="202" t="s">
        <v>135</v>
      </c>
      <c r="D91" s="202" t="s">
        <v>120</v>
      </c>
      <c r="E91" s="203" t="s">
        <v>131</v>
      </c>
      <c r="F91" s="204" t="s">
        <v>136</v>
      </c>
      <c r="G91" s="205" t="s">
        <v>133</v>
      </c>
      <c r="H91" s="206">
        <v>1</v>
      </c>
      <c r="I91" s="207"/>
      <c r="J91" s="208">
        <f t="shared" si="0"/>
        <v>0</v>
      </c>
      <c r="K91" s="204" t="s">
        <v>1</v>
      </c>
      <c r="L91" s="209"/>
      <c r="M91" s="210" t="s">
        <v>1</v>
      </c>
      <c r="N91" s="211" t="s">
        <v>42</v>
      </c>
      <c r="O91" s="57"/>
      <c r="P91" s="174">
        <f t="shared" si="1"/>
        <v>0</v>
      </c>
      <c r="Q91" s="174">
        <v>0</v>
      </c>
      <c r="R91" s="174">
        <f t="shared" si="2"/>
        <v>0</v>
      </c>
      <c r="S91" s="174">
        <v>0</v>
      </c>
      <c r="T91" s="175">
        <f t="shared" si="3"/>
        <v>0</v>
      </c>
      <c r="AR91" s="14" t="s">
        <v>113</v>
      </c>
      <c r="AT91" s="14" t="s">
        <v>120</v>
      </c>
      <c r="AU91" s="14" t="s">
        <v>76</v>
      </c>
      <c r="AY91" s="14" t="s">
        <v>107</v>
      </c>
      <c r="BE91" s="176">
        <f t="shared" si="4"/>
        <v>0</v>
      </c>
      <c r="BF91" s="176">
        <f t="shared" si="5"/>
        <v>0</v>
      </c>
      <c r="BG91" s="176">
        <f t="shared" si="6"/>
        <v>0</v>
      </c>
      <c r="BH91" s="176">
        <f t="shared" si="7"/>
        <v>0</v>
      </c>
      <c r="BI91" s="176">
        <f t="shared" si="8"/>
        <v>0</v>
      </c>
      <c r="BJ91" s="14" t="s">
        <v>76</v>
      </c>
      <c r="BK91" s="176">
        <f t="shared" si="9"/>
        <v>0</v>
      </c>
      <c r="BL91" s="14" t="s">
        <v>113</v>
      </c>
      <c r="BM91" s="14" t="s">
        <v>137</v>
      </c>
    </row>
    <row r="92" spans="2:65" s="10" customFormat="1" ht="25.9" customHeight="1">
      <c r="B92" s="151"/>
      <c r="C92" s="152"/>
      <c r="D92" s="153" t="s">
        <v>70</v>
      </c>
      <c r="E92" s="154" t="s">
        <v>138</v>
      </c>
      <c r="F92" s="154" t="s">
        <v>139</v>
      </c>
      <c r="G92" s="152"/>
      <c r="H92" s="152"/>
      <c r="I92" s="155"/>
      <c r="J92" s="156">
        <f>BK92</f>
        <v>0</v>
      </c>
      <c r="K92" s="152"/>
      <c r="L92" s="157"/>
      <c r="M92" s="158"/>
      <c r="N92" s="159"/>
      <c r="O92" s="159"/>
      <c r="P92" s="160">
        <f>P93</f>
        <v>0</v>
      </c>
      <c r="Q92" s="159"/>
      <c r="R92" s="160">
        <f>R93</f>
        <v>0</v>
      </c>
      <c r="S92" s="159"/>
      <c r="T92" s="161">
        <f>T93</f>
        <v>0</v>
      </c>
      <c r="AR92" s="162" t="s">
        <v>106</v>
      </c>
      <c r="AT92" s="163" t="s">
        <v>70</v>
      </c>
      <c r="AU92" s="163" t="s">
        <v>71</v>
      </c>
      <c r="AY92" s="162" t="s">
        <v>107</v>
      </c>
      <c r="BK92" s="164">
        <f>BK93</f>
        <v>0</v>
      </c>
    </row>
    <row r="93" spans="2:65" s="1" customFormat="1" ht="16.5" customHeight="1">
      <c r="B93" s="31"/>
      <c r="C93" s="165" t="s">
        <v>140</v>
      </c>
      <c r="D93" s="165" t="s">
        <v>108</v>
      </c>
      <c r="E93" s="166" t="s">
        <v>140</v>
      </c>
      <c r="F93" s="167" t="s">
        <v>141</v>
      </c>
      <c r="G93" s="168" t="s">
        <v>133</v>
      </c>
      <c r="H93" s="169">
        <v>1</v>
      </c>
      <c r="I93" s="170"/>
      <c r="J93" s="171">
        <f>ROUND(I93*H93,2)</f>
        <v>0</v>
      </c>
      <c r="K93" s="167" t="s">
        <v>1</v>
      </c>
      <c r="L93" s="35"/>
      <c r="M93" s="172" t="s">
        <v>1</v>
      </c>
      <c r="N93" s="173" t="s">
        <v>42</v>
      </c>
      <c r="O93" s="57"/>
      <c r="P93" s="174">
        <f>O93*H93</f>
        <v>0</v>
      </c>
      <c r="Q93" s="174">
        <v>0</v>
      </c>
      <c r="R93" s="174">
        <f>Q93*H93</f>
        <v>0</v>
      </c>
      <c r="S93" s="174">
        <v>0</v>
      </c>
      <c r="T93" s="175">
        <f>S93*H93</f>
        <v>0</v>
      </c>
      <c r="AR93" s="14" t="s">
        <v>113</v>
      </c>
      <c r="AT93" s="14" t="s">
        <v>108</v>
      </c>
      <c r="AU93" s="14" t="s">
        <v>76</v>
      </c>
      <c r="AY93" s="14" t="s">
        <v>107</v>
      </c>
      <c r="BE93" s="176">
        <f>IF(N93="základní",J93,0)</f>
        <v>0</v>
      </c>
      <c r="BF93" s="176">
        <f>IF(N93="snížená",J93,0)</f>
        <v>0</v>
      </c>
      <c r="BG93" s="176">
        <f>IF(N93="zákl. přenesená",J93,0)</f>
        <v>0</v>
      </c>
      <c r="BH93" s="176">
        <f>IF(N93="sníž. přenesená",J93,0)</f>
        <v>0</v>
      </c>
      <c r="BI93" s="176">
        <f>IF(N93="nulová",J93,0)</f>
        <v>0</v>
      </c>
      <c r="BJ93" s="14" t="s">
        <v>76</v>
      </c>
      <c r="BK93" s="176">
        <f>ROUND(I93*H93,2)</f>
        <v>0</v>
      </c>
      <c r="BL93" s="14" t="s">
        <v>113</v>
      </c>
      <c r="BM93" s="14" t="s">
        <v>142</v>
      </c>
    </row>
    <row r="94" spans="2:65" s="10" customFormat="1" ht="25.9" customHeight="1">
      <c r="B94" s="151"/>
      <c r="C94" s="152"/>
      <c r="D94" s="153" t="s">
        <v>70</v>
      </c>
      <c r="E94" s="154" t="s">
        <v>143</v>
      </c>
      <c r="F94" s="154" t="s">
        <v>144</v>
      </c>
      <c r="G94" s="152"/>
      <c r="H94" s="152"/>
      <c r="I94" s="155"/>
      <c r="J94" s="156">
        <f>BK94</f>
        <v>0</v>
      </c>
      <c r="K94" s="152"/>
      <c r="L94" s="157"/>
      <c r="M94" s="158"/>
      <c r="N94" s="159"/>
      <c r="O94" s="159"/>
      <c r="P94" s="160">
        <f>P95+P98+P101</f>
        <v>0</v>
      </c>
      <c r="Q94" s="159"/>
      <c r="R94" s="160">
        <f>R95+R98+R101</f>
        <v>0</v>
      </c>
      <c r="S94" s="159"/>
      <c r="T94" s="161">
        <f>T95+T98+T101</f>
        <v>0</v>
      </c>
      <c r="AR94" s="162" t="s">
        <v>128</v>
      </c>
      <c r="AT94" s="163" t="s">
        <v>70</v>
      </c>
      <c r="AU94" s="163" t="s">
        <v>71</v>
      </c>
      <c r="AY94" s="162" t="s">
        <v>107</v>
      </c>
      <c r="BK94" s="164">
        <f>BK95+BK98+BK101</f>
        <v>0</v>
      </c>
    </row>
    <row r="95" spans="2:65" s="10" customFormat="1" ht="22.9" customHeight="1">
      <c r="B95" s="151"/>
      <c r="C95" s="152"/>
      <c r="D95" s="153" t="s">
        <v>70</v>
      </c>
      <c r="E95" s="212" t="s">
        <v>145</v>
      </c>
      <c r="F95" s="212" t="s">
        <v>146</v>
      </c>
      <c r="G95" s="152"/>
      <c r="H95" s="152"/>
      <c r="I95" s="155"/>
      <c r="J95" s="213">
        <f>BK95</f>
        <v>0</v>
      </c>
      <c r="K95" s="152"/>
      <c r="L95" s="157"/>
      <c r="M95" s="158"/>
      <c r="N95" s="159"/>
      <c r="O95" s="159"/>
      <c r="P95" s="160">
        <f>SUM(P96:P97)</f>
        <v>0</v>
      </c>
      <c r="Q95" s="159"/>
      <c r="R95" s="160">
        <f>SUM(R96:R97)</f>
        <v>0</v>
      </c>
      <c r="S95" s="159"/>
      <c r="T95" s="161">
        <f>SUM(T96:T97)</f>
        <v>0</v>
      </c>
      <c r="AR95" s="162" t="s">
        <v>128</v>
      </c>
      <c r="AT95" s="163" t="s">
        <v>70</v>
      </c>
      <c r="AU95" s="163" t="s">
        <v>76</v>
      </c>
      <c r="AY95" s="162" t="s">
        <v>107</v>
      </c>
      <c r="BK95" s="164">
        <f>SUM(BK96:BK97)</f>
        <v>0</v>
      </c>
    </row>
    <row r="96" spans="2:65" s="1" customFormat="1" ht="16.5" customHeight="1">
      <c r="B96" s="31"/>
      <c r="C96" s="165" t="s">
        <v>147</v>
      </c>
      <c r="D96" s="165" t="s">
        <v>108</v>
      </c>
      <c r="E96" s="166" t="s">
        <v>148</v>
      </c>
      <c r="F96" s="167" t="s">
        <v>146</v>
      </c>
      <c r="G96" s="168" t="s">
        <v>149</v>
      </c>
      <c r="H96" s="169">
        <v>1</v>
      </c>
      <c r="I96" s="170"/>
      <c r="J96" s="171">
        <f>ROUND(I96*H96,2)</f>
        <v>0</v>
      </c>
      <c r="K96" s="167" t="s">
        <v>150</v>
      </c>
      <c r="L96" s="35"/>
      <c r="M96" s="172" t="s">
        <v>1</v>
      </c>
      <c r="N96" s="173" t="s">
        <v>42</v>
      </c>
      <c r="O96" s="57"/>
      <c r="P96" s="174">
        <f>O96*H96</f>
        <v>0</v>
      </c>
      <c r="Q96" s="174">
        <v>0</v>
      </c>
      <c r="R96" s="174">
        <f>Q96*H96</f>
        <v>0</v>
      </c>
      <c r="S96" s="174">
        <v>0</v>
      </c>
      <c r="T96" s="175">
        <f>S96*H96</f>
        <v>0</v>
      </c>
      <c r="AR96" s="14" t="s">
        <v>151</v>
      </c>
      <c r="AT96" s="14" t="s">
        <v>108</v>
      </c>
      <c r="AU96" s="14" t="s">
        <v>78</v>
      </c>
      <c r="AY96" s="14" t="s">
        <v>107</v>
      </c>
      <c r="BE96" s="176">
        <f>IF(N96="základní",J96,0)</f>
        <v>0</v>
      </c>
      <c r="BF96" s="176">
        <f>IF(N96="snížená",J96,0)</f>
        <v>0</v>
      </c>
      <c r="BG96" s="176">
        <f>IF(N96="zákl. přenesená",J96,0)</f>
        <v>0</v>
      </c>
      <c r="BH96" s="176">
        <f>IF(N96="sníž. přenesená",J96,0)</f>
        <v>0</v>
      </c>
      <c r="BI96" s="176">
        <f>IF(N96="nulová",J96,0)</f>
        <v>0</v>
      </c>
      <c r="BJ96" s="14" t="s">
        <v>76</v>
      </c>
      <c r="BK96" s="176">
        <f>ROUND(I96*H96,2)</f>
        <v>0</v>
      </c>
      <c r="BL96" s="14" t="s">
        <v>151</v>
      </c>
      <c r="BM96" s="14" t="s">
        <v>152</v>
      </c>
    </row>
    <row r="97" spans="2:65" s="1" customFormat="1" ht="19.5">
      <c r="B97" s="31"/>
      <c r="C97" s="32"/>
      <c r="D97" s="177" t="s">
        <v>115</v>
      </c>
      <c r="E97" s="32"/>
      <c r="F97" s="178" t="s">
        <v>153</v>
      </c>
      <c r="G97" s="32"/>
      <c r="H97" s="32"/>
      <c r="I97" s="95"/>
      <c r="J97" s="32"/>
      <c r="K97" s="32"/>
      <c r="L97" s="35"/>
      <c r="M97" s="179"/>
      <c r="N97" s="57"/>
      <c r="O97" s="57"/>
      <c r="P97" s="57"/>
      <c r="Q97" s="57"/>
      <c r="R97" s="57"/>
      <c r="S97" s="57"/>
      <c r="T97" s="58"/>
      <c r="AT97" s="14" t="s">
        <v>115</v>
      </c>
      <c r="AU97" s="14" t="s">
        <v>78</v>
      </c>
    </row>
    <row r="98" spans="2:65" s="10" customFormat="1" ht="22.9" customHeight="1">
      <c r="B98" s="151"/>
      <c r="C98" s="152"/>
      <c r="D98" s="153" t="s">
        <v>70</v>
      </c>
      <c r="E98" s="212" t="s">
        <v>154</v>
      </c>
      <c r="F98" s="212" t="s">
        <v>155</v>
      </c>
      <c r="G98" s="152"/>
      <c r="H98" s="152"/>
      <c r="I98" s="155"/>
      <c r="J98" s="213">
        <f>BK98</f>
        <v>0</v>
      </c>
      <c r="K98" s="152"/>
      <c r="L98" s="157"/>
      <c r="M98" s="158"/>
      <c r="N98" s="159"/>
      <c r="O98" s="159"/>
      <c r="P98" s="160">
        <f>SUM(P99:P100)</f>
        <v>0</v>
      </c>
      <c r="Q98" s="159"/>
      <c r="R98" s="160">
        <f>SUM(R99:R100)</f>
        <v>0</v>
      </c>
      <c r="S98" s="159"/>
      <c r="T98" s="161">
        <f>SUM(T99:T100)</f>
        <v>0</v>
      </c>
      <c r="AR98" s="162" t="s">
        <v>128</v>
      </c>
      <c r="AT98" s="163" t="s">
        <v>70</v>
      </c>
      <c r="AU98" s="163" t="s">
        <v>76</v>
      </c>
      <c r="AY98" s="162" t="s">
        <v>107</v>
      </c>
      <c r="BK98" s="164">
        <f>SUM(BK99:BK100)</f>
        <v>0</v>
      </c>
    </row>
    <row r="99" spans="2:65" s="1" customFormat="1" ht="16.5" customHeight="1">
      <c r="B99" s="31"/>
      <c r="C99" s="165" t="s">
        <v>156</v>
      </c>
      <c r="D99" s="165" t="s">
        <v>108</v>
      </c>
      <c r="E99" s="166" t="s">
        <v>157</v>
      </c>
      <c r="F99" s="167" t="s">
        <v>158</v>
      </c>
      <c r="G99" s="168" t="s">
        <v>149</v>
      </c>
      <c r="H99" s="169">
        <v>1</v>
      </c>
      <c r="I99" s="170"/>
      <c r="J99" s="171">
        <f>ROUND(I99*H99,2)</f>
        <v>0</v>
      </c>
      <c r="K99" s="167" t="s">
        <v>150</v>
      </c>
      <c r="L99" s="35"/>
      <c r="M99" s="172" t="s">
        <v>1</v>
      </c>
      <c r="N99" s="173" t="s">
        <v>42</v>
      </c>
      <c r="O99" s="57"/>
      <c r="P99" s="174">
        <f>O99*H99</f>
        <v>0</v>
      </c>
      <c r="Q99" s="174">
        <v>0</v>
      </c>
      <c r="R99" s="174">
        <f>Q99*H99</f>
        <v>0</v>
      </c>
      <c r="S99" s="174">
        <v>0</v>
      </c>
      <c r="T99" s="175">
        <f>S99*H99</f>
        <v>0</v>
      </c>
      <c r="AR99" s="14" t="s">
        <v>151</v>
      </c>
      <c r="AT99" s="14" t="s">
        <v>108</v>
      </c>
      <c r="AU99" s="14" t="s">
        <v>78</v>
      </c>
      <c r="AY99" s="14" t="s">
        <v>107</v>
      </c>
      <c r="BE99" s="176">
        <f>IF(N99="základní",J99,0)</f>
        <v>0</v>
      </c>
      <c r="BF99" s="176">
        <f>IF(N99="snížená",J99,0)</f>
        <v>0</v>
      </c>
      <c r="BG99" s="176">
        <f>IF(N99="zákl. přenesená",J99,0)</f>
        <v>0</v>
      </c>
      <c r="BH99" s="176">
        <f>IF(N99="sníž. přenesená",J99,0)</f>
        <v>0</v>
      </c>
      <c r="BI99" s="176">
        <f>IF(N99="nulová",J99,0)</f>
        <v>0</v>
      </c>
      <c r="BJ99" s="14" t="s">
        <v>76</v>
      </c>
      <c r="BK99" s="176">
        <f>ROUND(I99*H99,2)</f>
        <v>0</v>
      </c>
      <c r="BL99" s="14" t="s">
        <v>151</v>
      </c>
      <c r="BM99" s="14" t="s">
        <v>159</v>
      </c>
    </row>
    <row r="100" spans="2:65" s="1" customFormat="1" ht="19.5">
      <c r="B100" s="31"/>
      <c r="C100" s="32"/>
      <c r="D100" s="177" t="s">
        <v>115</v>
      </c>
      <c r="E100" s="32"/>
      <c r="F100" s="178" t="s">
        <v>160</v>
      </c>
      <c r="G100" s="32"/>
      <c r="H100" s="32"/>
      <c r="I100" s="95"/>
      <c r="J100" s="32"/>
      <c r="K100" s="32"/>
      <c r="L100" s="35"/>
      <c r="M100" s="179"/>
      <c r="N100" s="57"/>
      <c r="O100" s="57"/>
      <c r="P100" s="57"/>
      <c r="Q100" s="57"/>
      <c r="R100" s="57"/>
      <c r="S100" s="57"/>
      <c r="T100" s="58"/>
      <c r="AT100" s="14" t="s">
        <v>115</v>
      </c>
      <c r="AU100" s="14" t="s">
        <v>78</v>
      </c>
    </row>
    <row r="101" spans="2:65" s="10" customFormat="1" ht="22.9" customHeight="1">
      <c r="B101" s="151"/>
      <c r="C101" s="152"/>
      <c r="D101" s="153" t="s">
        <v>70</v>
      </c>
      <c r="E101" s="212" t="s">
        <v>161</v>
      </c>
      <c r="F101" s="212" t="s">
        <v>162</v>
      </c>
      <c r="G101" s="152"/>
      <c r="H101" s="152"/>
      <c r="I101" s="155"/>
      <c r="J101" s="213">
        <f>BK101</f>
        <v>0</v>
      </c>
      <c r="K101" s="152"/>
      <c r="L101" s="157"/>
      <c r="M101" s="158"/>
      <c r="N101" s="159"/>
      <c r="O101" s="159"/>
      <c r="P101" s="160">
        <f>P102</f>
        <v>0</v>
      </c>
      <c r="Q101" s="159"/>
      <c r="R101" s="160">
        <f>R102</f>
        <v>0</v>
      </c>
      <c r="S101" s="159"/>
      <c r="T101" s="161">
        <f>T102</f>
        <v>0</v>
      </c>
      <c r="AR101" s="162" t="s">
        <v>128</v>
      </c>
      <c r="AT101" s="163" t="s">
        <v>70</v>
      </c>
      <c r="AU101" s="163" t="s">
        <v>76</v>
      </c>
      <c r="AY101" s="162" t="s">
        <v>107</v>
      </c>
      <c r="BK101" s="164">
        <f>BK102</f>
        <v>0</v>
      </c>
    </row>
    <row r="102" spans="2:65" s="1" customFormat="1" ht="16.5" customHeight="1">
      <c r="B102" s="31"/>
      <c r="C102" s="165" t="s">
        <v>163</v>
      </c>
      <c r="D102" s="165" t="s">
        <v>108</v>
      </c>
      <c r="E102" s="166" t="s">
        <v>164</v>
      </c>
      <c r="F102" s="167" t="s">
        <v>165</v>
      </c>
      <c r="G102" s="168" t="s">
        <v>149</v>
      </c>
      <c r="H102" s="169">
        <v>1</v>
      </c>
      <c r="I102" s="170"/>
      <c r="J102" s="171">
        <f>ROUND(I102*H102,2)</f>
        <v>0</v>
      </c>
      <c r="K102" s="167" t="s">
        <v>150</v>
      </c>
      <c r="L102" s="35"/>
      <c r="M102" s="214" t="s">
        <v>1</v>
      </c>
      <c r="N102" s="215" t="s">
        <v>42</v>
      </c>
      <c r="O102" s="216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AR102" s="14" t="s">
        <v>151</v>
      </c>
      <c r="AT102" s="14" t="s">
        <v>108</v>
      </c>
      <c r="AU102" s="14" t="s">
        <v>78</v>
      </c>
      <c r="AY102" s="14" t="s">
        <v>107</v>
      </c>
      <c r="BE102" s="176">
        <f>IF(N102="základní",J102,0)</f>
        <v>0</v>
      </c>
      <c r="BF102" s="176">
        <f>IF(N102="snížená",J102,0)</f>
        <v>0</v>
      </c>
      <c r="BG102" s="176">
        <f>IF(N102="zákl. přenesená",J102,0)</f>
        <v>0</v>
      </c>
      <c r="BH102" s="176">
        <f>IF(N102="sníž. přenesená",J102,0)</f>
        <v>0</v>
      </c>
      <c r="BI102" s="176">
        <f>IF(N102="nulová",J102,0)</f>
        <v>0</v>
      </c>
      <c r="BJ102" s="14" t="s">
        <v>76</v>
      </c>
      <c r="BK102" s="176">
        <f>ROUND(I102*H102,2)</f>
        <v>0</v>
      </c>
      <c r="BL102" s="14" t="s">
        <v>151</v>
      </c>
      <c r="BM102" s="14" t="s">
        <v>166</v>
      </c>
    </row>
    <row r="103" spans="2:65" s="1" customFormat="1" ht="6.95" customHeight="1">
      <c r="B103" s="43"/>
      <c r="C103" s="44"/>
      <c r="D103" s="44"/>
      <c r="E103" s="44"/>
      <c r="F103" s="44"/>
      <c r="G103" s="44"/>
      <c r="H103" s="44"/>
      <c r="I103" s="117"/>
      <c r="J103" s="44"/>
      <c r="K103" s="44"/>
      <c r="L103" s="35"/>
    </row>
  </sheetData>
  <sheetProtection password="CC65" sheet="1" objects="1" scenarios="1" formatColumns="0" formatRows="0" autoFilter="0"/>
  <autoFilter ref="C78:K102"/>
  <mergeCells count="6">
    <mergeCell ref="E71:H71"/>
    <mergeCell ref="L2:V2"/>
    <mergeCell ref="E7:H7"/>
    <mergeCell ref="E16:H16"/>
    <mergeCell ref="E25:H25"/>
    <mergeCell ref="E46:H46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Pha_hl_n - Obvod OŘ Praha...</vt:lpstr>
      <vt:lpstr>'Pha_hl_n - Obvod OŘ Praha...'!Názvy_tisku</vt:lpstr>
      <vt:lpstr>'Rekapitulace stavby'!Názvy_tisku</vt:lpstr>
      <vt:lpstr>'Pha_hl_n - Obvod OŘ Praha...'!Oblast_tisku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Vágner Jan, Mgr.</cp:lastModifiedBy>
  <dcterms:created xsi:type="dcterms:W3CDTF">2019-07-02T04:39:56Z</dcterms:created>
  <dcterms:modified xsi:type="dcterms:W3CDTF">2019-07-02T08:40:49Z</dcterms:modified>
</cp:coreProperties>
</file>