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85" windowWidth="27225" windowHeight="13485" activeTab="1"/>
  </bookViews>
  <sheets>
    <sheet name="Rekapitulace zakázky" sheetId="1" r:id="rId1"/>
    <sheet name="19-16a - Odstranění graff..." sheetId="2" r:id="rId2"/>
  </sheets>
  <definedNames>
    <definedName name="_xlnm._FilterDatabase" localSheetId="1" hidden="1">'19-16a - Odstranění graff...'!$C$85:$K$190</definedName>
    <definedName name="_xlnm.Print_Titles" localSheetId="1">'19-16a - Odstranění graff...'!$85:$85</definedName>
    <definedName name="_xlnm.Print_Titles" localSheetId="0">'Rekapitulace zakázky'!$52:$52</definedName>
    <definedName name="_xlnm.Print_Area" localSheetId="1">'19-16a - Odstranění graff...'!$C$4:$J$37,'19-16a - Odstranění graff...'!$C$43:$J$69,'19-16a - Odstranění graff...'!$C$75:$K$190</definedName>
    <definedName name="_xlnm.Print_Area" localSheetId="0">'Rekapitulace zakázky'!$D$4:$AO$36,'Rekapitulace zakázky'!$C$42:$AQ$56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189" i="2"/>
  <c r="BH189" i="2"/>
  <c r="BG189" i="2"/>
  <c r="BF189" i="2"/>
  <c r="T189" i="2"/>
  <c r="T188" i="2"/>
  <c r="R189" i="2"/>
  <c r="R188" i="2"/>
  <c r="P189" i="2"/>
  <c r="P188" i="2"/>
  <c r="BK189" i="2"/>
  <c r="BK188" i="2" s="1"/>
  <c r="J188" i="2" s="1"/>
  <c r="J68" i="2" s="1"/>
  <c r="J189" i="2"/>
  <c r="BE189" i="2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T183" i="2" s="1"/>
  <c r="R184" i="2"/>
  <c r="R183" i="2"/>
  <c r="P184" i="2"/>
  <c r="P183" i="2" s="1"/>
  <c r="BK184" i="2"/>
  <c r="BK183" i="2"/>
  <c r="J183" i="2"/>
  <c r="J67" i="2" s="1"/>
  <c r="J184" i="2"/>
  <c r="BE184" i="2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T177" i="2" s="1"/>
  <c r="R178" i="2"/>
  <c r="R177" i="2"/>
  <c r="P178" i="2"/>
  <c r="P177" i="2" s="1"/>
  <c r="BK178" i="2"/>
  <c r="BK177" i="2"/>
  <c r="J177" i="2" s="1"/>
  <c r="J66" i="2" s="1"/>
  <c r="J178" i="2"/>
  <c r="BE178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T171" i="2" s="1"/>
  <c r="T170" i="2" s="1"/>
  <c r="R172" i="2"/>
  <c r="R171" i="2" s="1"/>
  <c r="R170" i="2" s="1"/>
  <c r="P172" i="2"/>
  <c r="P171" i="2"/>
  <c r="BK172" i="2"/>
  <c r="BK171" i="2"/>
  <c r="BK170" i="2" s="1"/>
  <c r="J170" i="2" s="1"/>
  <c r="J64" i="2" s="1"/>
  <c r="J171" i="2"/>
  <c r="J65" i="2" s="1"/>
  <c r="J172" i="2"/>
  <c r="BE172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T167" i="2" s="1"/>
  <c r="R168" i="2"/>
  <c r="R167" i="2"/>
  <c r="P168" i="2"/>
  <c r="P167" i="2" s="1"/>
  <c r="BK168" i="2"/>
  <c r="BK167" i="2"/>
  <c r="J167" i="2" s="1"/>
  <c r="J63" i="2" s="1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T159" i="2"/>
  <c r="R160" i="2"/>
  <c r="R159" i="2"/>
  <c r="P160" i="2"/>
  <c r="P159" i="2"/>
  <c r="BK160" i="2"/>
  <c r="BK159" i="2"/>
  <c r="J159" i="2" s="1"/>
  <c r="J62" i="2" s="1"/>
  <c r="J160" i="2"/>
  <c r="BE160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T123" i="2"/>
  <c r="T122" i="2" s="1"/>
  <c r="R124" i="2"/>
  <c r="R123" i="2" s="1"/>
  <c r="R122" i="2" s="1"/>
  <c r="P124" i="2"/>
  <c r="P123" i="2"/>
  <c r="P122" i="2" s="1"/>
  <c r="BK124" i="2"/>
  <c r="BK123" i="2" s="1"/>
  <c r="J124" i="2"/>
  <c r="BE124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R115" i="2" s="1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BK115" i="2" s="1"/>
  <c r="J115" i="2" s="1"/>
  <c r="J59" i="2" s="1"/>
  <c r="J117" i="2"/>
  <c r="BE117" i="2"/>
  <c r="BI116" i="2"/>
  <c r="BH116" i="2"/>
  <c r="BG116" i="2"/>
  <c r="BF116" i="2"/>
  <c r="T116" i="2"/>
  <c r="T115" i="2"/>
  <c r="R116" i="2"/>
  <c r="P116" i="2"/>
  <c r="P115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BK97" i="2" s="1"/>
  <c r="J97" i="2" s="1"/>
  <c r="J58" i="2" s="1"/>
  <c r="J99" i="2"/>
  <c r="BE99" i="2"/>
  <c r="BI98" i="2"/>
  <c r="BH98" i="2"/>
  <c r="BG98" i="2"/>
  <c r="BF98" i="2"/>
  <c r="T98" i="2"/>
  <c r="T97" i="2"/>
  <c r="R98" i="2"/>
  <c r="R97" i="2"/>
  <c r="P98" i="2"/>
  <c r="P97" i="2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F35" i="2"/>
  <c r="BD55" i="1" s="1"/>
  <c r="BD54" i="1" s="1"/>
  <c r="W33" i="1" s="1"/>
  <c r="BH89" i="2"/>
  <c r="F34" i="2" s="1"/>
  <c r="BC55" i="1" s="1"/>
  <c r="BC54" i="1" s="1"/>
  <c r="BG89" i="2"/>
  <c r="F33" i="2"/>
  <c r="BB55" i="1" s="1"/>
  <c r="BB54" i="1" s="1"/>
  <c r="BF89" i="2"/>
  <c r="J32" i="2" s="1"/>
  <c r="AW55" i="1" s="1"/>
  <c r="T89" i="2"/>
  <c r="T88" i="2"/>
  <c r="T87" i="2" s="1"/>
  <c r="T86" i="2" s="1"/>
  <c r="R89" i="2"/>
  <c r="R88" i="2"/>
  <c r="P89" i="2"/>
  <c r="P88" i="2"/>
  <c r="P87" i="2" s="1"/>
  <c r="BK89" i="2"/>
  <c r="BK88" i="2" s="1"/>
  <c r="J89" i="2"/>
  <c r="BE89" i="2" s="1"/>
  <c r="J83" i="2"/>
  <c r="F82" i="2"/>
  <c r="F80" i="2"/>
  <c r="E78" i="2"/>
  <c r="J51" i="2"/>
  <c r="F50" i="2"/>
  <c r="F48" i="2"/>
  <c r="E46" i="2"/>
  <c r="J19" i="2"/>
  <c r="E19" i="2"/>
  <c r="J50" i="2" s="1"/>
  <c r="J18" i="2"/>
  <c r="J16" i="2"/>
  <c r="E16" i="2"/>
  <c r="F83" i="2" s="1"/>
  <c r="F51" i="2"/>
  <c r="J15" i="2"/>
  <c r="J10" i="2"/>
  <c r="J80" i="2" s="1"/>
  <c r="J48" i="2"/>
  <c r="AS54" i="1"/>
  <c r="L50" i="1"/>
  <c r="AM50" i="1"/>
  <c r="AM49" i="1"/>
  <c r="L49" i="1"/>
  <c r="AM47" i="1"/>
  <c r="L47" i="1"/>
  <c r="L45" i="1"/>
  <c r="L44" i="1"/>
  <c r="J88" i="2" l="1"/>
  <c r="J57" i="2" s="1"/>
  <c r="BK87" i="2"/>
  <c r="AY54" i="1"/>
  <c r="W32" i="1"/>
  <c r="J123" i="2"/>
  <c r="J61" i="2" s="1"/>
  <c r="BK122" i="2"/>
  <c r="J122" i="2" s="1"/>
  <c r="J60" i="2" s="1"/>
  <c r="P170" i="2"/>
  <c r="P86" i="2" s="1"/>
  <c r="AU55" i="1" s="1"/>
  <c r="AU54" i="1" s="1"/>
  <c r="F31" i="2"/>
  <c r="AZ55" i="1" s="1"/>
  <c r="AZ54" i="1" s="1"/>
  <c r="J31" i="2"/>
  <c r="AV55" i="1" s="1"/>
  <c r="AT55" i="1" s="1"/>
  <c r="R87" i="2"/>
  <c r="R86" i="2" s="1"/>
  <c r="AX54" i="1"/>
  <c r="W31" i="1"/>
  <c r="J82" i="2"/>
  <c r="F32" i="2"/>
  <c r="BA55" i="1" s="1"/>
  <c r="BA54" i="1" s="1"/>
  <c r="J87" i="2" l="1"/>
  <c r="J56" i="2" s="1"/>
  <c r="BK86" i="2"/>
  <c r="J86" i="2" s="1"/>
  <c r="AV54" i="1"/>
  <c r="W29" i="1"/>
  <c r="W30" i="1"/>
  <c r="AW54" i="1"/>
  <c r="AK30" i="1" s="1"/>
  <c r="AK29" i="1" l="1"/>
  <c r="AT54" i="1"/>
  <c r="J55" i="2"/>
  <c r="J28" i="2"/>
  <c r="J37" i="2" l="1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<sst xmlns="http://schemas.openxmlformats.org/spreadsheetml/2006/main" count="1644" uniqueCount="496">
  <si>
    <t>Export Komplet</t>
  </si>
  <si>
    <t/>
  </si>
  <si>
    <t>2.0</t>
  </si>
  <si>
    <t>ZAMOK</t>
  </si>
  <si>
    <t>False</t>
  </si>
  <si>
    <t>{8fe9257e-a844-4853-bbe6-767df8172362}</t>
  </si>
  <si>
    <t>0,001</t>
  </si>
  <si>
    <t>21</t>
  </si>
  <si>
    <t>0,01</t>
  </si>
  <si>
    <t>15</t>
  </si>
  <si>
    <t>REKAPITULACE ZAKÁZKY</t>
  </si>
  <si>
    <t>v ---  níže se nacházejí doplnkové a pomocné údaje k sestavám  --- v</t>
  </si>
  <si>
    <t>Návod na vyplnění</t>
  </si>
  <si>
    <t>Kód:</t>
  </si>
  <si>
    <t>19-16a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</si>
  <si>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</si>
  <si>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</si>
  <si>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Odstranění graffiti, oprava omítek a aplikace ochranných nátěrů v obvodu OŘ Praha</t>
  </si>
  <si>
    <t>KSO:</t>
  </si>
  <si>
    <t>CC-CZ:</t>
  </si>
  <si>
    <t>Místo:</t>
  </si>
  <si>
    <t xml:space="preserve"> </t>
  </si>
  <si>
    <t>Datum:</t>
  </si>
  <si>
    <t>9. 5. 2019</t>
  </si>
  <si>
    <t>Zadavatel:</t>
  </si>
  <si>
    <t>IČ:</t>
  </si>
  <si>
    <t>70994234</t>
  </si>
  <si>
    <t>Správa železniční dopravní cesty,státní organizace</t>
  </si>
  <si>
    <t>DIČ:</t>
  </si>
  <si>
    <t>CZ 70994234</t>
  </si>
  <si>
    <t>Uchazeč:</t>
  </si>
  <si>
    <t>Vyplň údaj</t>
  </si>
  <si>
    <t>Projektant:</t>
  </si>
  <si>
    <t>True</t>
  </si>
  <si>
    <t>Zpracovatel:</t>
  </si>
  <si>
    <t>Alois Ondrouch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</si>
  <si>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</si>
  <si>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</si>
  <si>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</si>
  <si>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</si>
  <si>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</si>
  <si>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</si>
  <si>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</si>
  <si>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</si>
  <si>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</si>
  <si>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</si>
  <si>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</si>
  <si>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</si>
  <si>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</si>
  <si>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</si>
  <si>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</si>
  <si>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</si>
  <si>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</si>
  <si>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</si>
  <si>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</si>
  <si>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</si>
  <si>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</si>
  <si>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</si>
  <si>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</si>
  <si>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</si>
  <si>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</si>
  <si>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</si>
  <si>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</si>
  <si>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</si>
  <si>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</si>
  <si>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</si>
  <si>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</si>
  <si>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</si>
  <si>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</si>
  <si>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</si>
  <si>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</si>
  <si>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</si>
  <si>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</si>
  <si>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</si>
  <si>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</si>
  <si>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</si>
  <si>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</si>
  <si>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</si>
  <si>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</si>
  <si>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</si>
  <si>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</si>
  <si>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</si>
  <si>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</si>
  <si>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</si>
  <si>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</si>
  <si>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</si>
  <si>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</si>
  <si>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</si>
  <si>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</si>
  <si>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>PSV - Práce a dodávky PSV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</si>
  <si>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</si>
  <si>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</si>
  <si>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</si>
  <si>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</si>
  <si>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Vedlejší rozpočtové náklady - pro akce do 50 tis. Kč</t>
  </si>
  <si>
    <t xml:space="preserve">    VRN2 - Vedlejší rozpočtové náklady - pro akce přes 50 tis. Kč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</si>
  <si>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</si>
  <si>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</si>
  <si>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</si>
  <si>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</si>
  <si>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</si>
  <si>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</si>
  <si>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</si>
  <si>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</si>
  <si>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</si>
  <si>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</si>
  <si>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</si>
  <si>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</si>
  <si>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</si>
  <si>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</si>
  <si>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</si>
  <si>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</si>
  <si>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</si>
  <si>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</si>
  <si>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</si>
  <si>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</si>
  <si>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</si>
  <si>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622325201</t>
  </si>
  <si>
    <t>Oprava vnější vápenocementové štukové omítky složitosti 1 stěn v rozsahu do 10%</t>
  </si>
  <si>
    <t>m2</t>
  </si>
  <si>
    <t>CS ÚRS 2019 01</t>
  </si>
  <si>
    <t>4</t>
  </si>
  <si>
    <t>1429648762</t>
  </si>
  <si>
    <t>622325311</t>
  </si>
  <si>
    <t>Oprava vnější vápenocementové štukové omítky složitosti 2 v rozsahu do 10%</t>
  </si>
  <si>
    <t>-1244886222</t>
  </si>
  <si>
    <t>3</t>
  </si>
  <si>
    <t>622335101</t>
  </si>
  <si>
    <t>Oprava cementové hladké omítky vnějších stěn v rozsahu do 10%</t>
  </si>
  <si>
    <t>-543289004</t>
  </si>
  <si>
    <t>622335111</t>
  </si>
  <si>
    <t>Oprava cementové štukové omítky vnějších stěn v rozsahu do 10%</t>
  </si>
  <si>
    <t>239227492</t>
  </si>
  <si>
    <t>5</t>
  </si>
  <si>
    <t>622335201</t>
  </si>
  <si>
    <t>Oprava cementové škrábané omítky vnějších stěn v rozsahu do 10%</t>
  </si>
  <si>
    <t>703178020</t>
  </si>
  <si>
    <t>622385201</t>
  </si>
  <si>
    <t>Oprava tenkovrstvé minerální omítky stěn v rozsahu do 10%</t>
  </si>
  <si>
    <t>-83463708</t>
  </si>
  <si>
    <t>7</t>
  </si>
  <si>
    <t>622525201</t>
  </si>
  <si>
    <t>Oprava tenkovrstvé omítky stěn v rozsahu do 10%</t>
  </si>
  <si>
    <t>-592980160</t>
  </si>
  <si>
    <t>8</t>
  </si>
  <si>
    <t>622821001</t>
  </si>
  <si>
    <t>Vnější sanační zatřená omítka pro vlhké zdivo prováděná ručně</t>
  </si>
  <si>
    <t>541196983</t>
  </si>
  <si>
    <t>9</t>
  </si>
  <si>
    <t>Ostatní konstrukce a práce-bourání</t>
  </si>
  <si>
    <t>941111111</t>
  </si>
  <si>
    <t>Montáž lešení řadového trubkového lehkého s podlahami zatížení do 200 kg/m2 š do 0,9 m v do 10 m</t>
  </si>
  <si>
    <t>CS ÚRS 2018 02</t>
  </si>
  <si>
    <t>-524071273</t>
  </si>
  <si>
    <t>10</t>
  </si>
  <si>
    <t>941111211</t>
  </si>
  <si>
    <t>Příplatek k lešení řadovému trubkovému lehkému s podlahami š 0,9 m v 10 m za první a ZKD den použití</t>
  </si>
  <si>
    <t>1989312514</t>
  </si>
  <si>
    <t>11</t>
  </si>
  <si>
    <t>941111811</t>
  </si>
  <si>
    <t>Demontáž lešení řadového trubkového lehkého s podlahami zatížení do 200 kg/m2 š do 0,9 m v do 10 m</t>
  </si>
  <si>
    <t>1519452222</t>
  </si>
  <si>
    <t>12</t>
  </si>
  <si>
    <t>944611111</t>
  </si>
  <si>
    <t>Montáž ochranné plachty z textilie z umělých vláken</t>
  </si>
  <si>
    <t>-1990413149</t>
  </si>
  <si>
    <t>13</t>
  </si>
  <si>
    <t>944611211</t>
  </si>
  <si>
    <t>Příplatek k ochranné plachtě za první a ZKD den použití</t>
  </si>
  <si>
    <t>-1963820093</t>
  </si>
  <si>
    <t>14</t>
  </si>
  <si>
    <t>944611811</t>
  </si>
  <si>
    <t>Demontáž ochranné plachty z textilie z umělých vláken</t>
  </si>
  <si>
    <t>-230300798</t>
  </si>
  <si>
    <t>945421110</t>
  </si>
  <si>
    <t>Hydraulická zvedací plošina na automobilovém podvozku výška zdvihu do 18 m včetně obsluhy</t>
  </si>
  <si>
    <t>hod</t>
  </si>
  <si>
    <t>-1325330374</t>
  </si>
  <si>
    <t>16</t>
  </si>
  <si>
    <t>946111112</t>
  </si>
  <si>
    <t>Montáž pojízdných věží trubkových/dílcových š do 0,9 m dl do 3,2 m v do 2,5 m</t>
  </si>
  <si>
    <t>kus</t>
  </si>
  <si>
    <t>-484612775</t>
  </si>
  <si>
    <t>17</t>
  </si>
  <si>
    <t>946111212</t>
  </si>
  <si>
    <t>Příplatek k pojízdným věžím š do 0,9 m dl do 3,2 m v do 2,5 m za první a ZKD den použití</t>
  </si>
  <si>
    <t>174615726</t>
  </si>
  <si>
    <t>18</t>
  </si>
  <si>
    <t>946111812</t>
  </si>
  <si>
    <t>Demontáž pojízdných věží trubkových/dílcových š do 0,9 m dl do 3,2 m v do 2,5 m</t>
  </si>
  <si>
    <t>1078707902</t>
  </si>
  <si>
    <t>19</t>
  </si>
  <si>
    <t>949101112</t>
  </si>
  <si>
    <t>Lešení pomocné pro objekty pozemních staveb s lešeňovou podlahou v do 3,5 m zatížení do 150 kg/m2</t>
  </si>
  <si>
    <t>-1533639388</t>
  </si>
  <si>
    <t>20</t>
  </si>
  <si>
    <t>952901131</t>
  </si>
  <si>
    <t>Čištění budov omytí konstrukcí nebo prvků</t>
  </si>
  <si>
    <t>-1050605573</t>
  </si>
  <si>
    <t>985121122</t>
  </si>
  <si>
    <t>Tryskání degradovaného betonu stěn a rubu kleneb vodou pod tlakem do 1250 barů</t>
  </si>
  <si>
    <t>224771386</t>
  </si>
  <si>
    <t>22</t>
  </si>
  <si>
    <t>985121222</t>
  </si>
  <si>
    <t>Tryskání degradovaného betonu líce kleneb vodou pod tlakem do 1250 barů</t>
  </si>
  <si>
    <t>11148318</t>
  </si>
  <si>
    <t>23</t>
  </si>
  <si>
    <t>985131221</t>
  </si>
  <si>
    <t>Očištění ploch stěn, rubu kleneb a podlah nesušeným křemičitým pískem (metodou torbo)</t>
  </si>
  <si>
    <t>-1425828269</t>
  </si>
  <si>
    <t>24</t>
  </si>
  <si>
    <t>985132221</t>
  </si>
  <si>
    <t>Očištění ploch líce kleneb a podhledů nesušeným křemičitým pískem (metodou torbo)</t>
  </si>
  <si>
    <t>1976196509</t>
  </si>
  <si>
    <t>25</t>
  </si>
  <si>
    <t>985324211</t>
  </si>
  <si>
    <t>Ochranný akrylátový nátěr betonu dvojnásobný s impregnací (OS-B)</t>
  </si>
  <si>
    <t>1279258317</t>
  </si>
  <si>
    <t>997</t>
  </si>
  <si>
    <t>Přesun sutě</t>
  </si>
  <si>
    <t>26</t>
  </si>
  <si>
    <t>997221141</t>
  </si>
  <si>
    <t>Vodorovná doprava suti ze sypkých materiálů stavebním kolečkem do 50 m</t>
  </si>
  <si>
    <t>t</t>
  </si>
  <si>
    <t>658917597</t>
  </si>
  <si>
    <t>27</t>
  </si>
  <si>
    <t>997221149</t>
  </si>
  <si>
    <t>Příplatek ZKD 10 m u vodorovné dopravy suti ze sypkých materiálů stavebním kolečkem</t>
  </si>
  <si>
    <t>-153433988</t>
  </si>
  <si>
    <t>28</t>
  </si>
  <si>
    <t>997221611</t>
  </si>
  <si>
    <t>Nakládání suti na dopravní prostředky pro vodorovnou dopravu</t>
  </si>
  <si>
    <t>911964469</t>
  </si>
  <si>
    <t>29</t>
  </si>
  <si>
    <t>997221551</t>
  </si>
  <si>
    <t>Vodorovná doprava suti ze sypkých materiálů do 1 km</t>
  </si>
  <si>
    <t>820880753</t>
  </si>
  <si>
    <t>30</t>
  </si>
  <si>
    <t>997221559</t>
  </si>
  <si>
    <t>Příplatek ZKD 1 km u vodorovné dopravy suti ze sypkých materiálů</t>
  </si>
  <si>
    <t>-2105563084</t>
  </si>
  <si>
    <t>31</t>
  </si>
  <si>
    <t>997013843</t>
  </si>
  <si>
    <t>Poplatek za uložení na skládce (skládkovné) odpadu po otryskávání kód odpadu 120 116</t>
  </si>
  <si>
    <t>-134667160</t>
  </si>
  <si>
    <t>PSV</t>
  </si>
  <si>
    <t>Práce a dodávky PSV</t>
  </si>
  <si>
    <t>783</t>
  </si>
  <si>
    <t>Dokončovací práce - nátěry</t>
  </si>
  <si>
    <t>32</t>
  </si>
  <si>
    <t>783347101</t>
  </si>
  <si>
    <t>Krycí jednonásobný polyuretanový nátěr zámečnických konstrukcí</t>
  </si>
  <si>
    <t>1924852854</t>
  </si>
  <si>
    <t>33</t>
  </si>
  <si>
    <t>783801601</t>
  </si>
  <si>
    <t>Očištění odstraňovačem graffiti hladkých ošetřených povrchů betonových</t>
  </si>
  <si>
    <t>-452209194</t>
  </si>
  <si>
    <t>34</t>
  </si>
  <si>
    <t>783801611</t>
  </si>
  <si>
    <t>Očištění odstraňovačem graffiti ošetřených povrchů omítek stupně členitosti 1 a 2</t>
  </si>
  <si>
    <t>1492158257</t>
  </si>
  <si>
    <t>35</t>
  </si>
  <si>
    <t>783801613</t>
  </si>
  <si>
    <t>Očištění odstraňovačem graffiti ošetřených povrchů omítek stupně členitosti 3</t>
  </si>
  <si>
    <t>-1410802959</t>
  </si>
  <si>
    <t>36</t>
  </si>
  <si>
    <t>783801615</t>
  </si>
  <si>
    <t>Očištění odstraňovačem graffiti ošetřených povrchů omítek stupně členitosti 4</t>
  </si>
  <si>
    <t>-1642371513</t>
  </si>
  <si>
    <t>37</t>
  </si>
  <si>
    <t>783801617</t>
  </si>
  <si>
    <t>Očištění odstraňovačem graffiti ošetřených povrchů omítek stupně členitosti 5</t>
  </si>
  <si>
    <t>-1786942275</t>
  </si>
  <si>
    <t>38</t>
  </si>
  <si>
    <t>783801621</t>
  </si>
  <si>
    <t>Očištění odstraňovačem graffiti ošetřených povrchů z lícového zdiva</t>
  </si>
  <si>
    <t>-144483896</t>
  </si>
  <si>
    <t>39</t>
  </si>
  <si>
    <t>783801631</t>
  </si>
  <si>
    <t>Očištění odstraňovačem graffiti hrubých betonových ošetřených povrchů nebo omítek</t>
  </si>
  <si>
    <t>356422853</t>
  </si>
  <si>
    <t>40</t>
  </si>
  <si>
    <t>783801651</t>
  </si>
  <si>
    <t>Očištění odstraňovačem graffiti hladkých neošetřených povrchů betonových</t>
  </si>
  <si>
    <t>1956179910</t>
  </si>
  <si>
    <t>41</t>
  </si>
  <si>
    <t>783801671</t>
  </si>
  <si>
    <t>Očištění odstraňovačem graffiti neošetřených povrchů omítek stupně členitosti 1 a 2</t>
  </si>
  <si>
    <t>-861419883</t>
  </si>
  <si>
    <t>42</t>
  </si>
  <si>
    <t>783801673</t>
  </si>
  <si>
    <t>Očištění odstraňovačem graffiti neošetřených povrchů omítek stupně členitosti 3</t>
  </si>
  <si>
    <t>118374635</t>
  </si>
  <si>
    <t>43</t>
  </si>
  <si>
    <t>783801675</t>
  </si>
  <si>
    <t>Očištění odstraňovačem graffiti neošetřených povrchů omítek stupně členitosti 4</t>
  </si>
  <si>
    <t>732660484</t>
  </si>
  <si>
    <t>44</t>
  </si>
  <si>
    <t>783801677</t>
  </si>
  <si>
    <t>Očištění odstraňovačem graffiti neošetřených povrchů omítek stupně členitosti 5</t>
  </si>
  <si>
    <t>794192976</t>
  </si>
  <si>
    <t>45</t>
  </si>
  <si>
    <t>783801681</t>
  </si>
  <si>
    <t>Očištění odstraňovačem graffiti neošetřených povrchů z lícového zdiva</t>
  </si>
  <si>
    <t>-442238602</t>
  </si>
  <si>
    <t>46</t>
  </si>
  <si>
    <t>783801691</t>
  </si>
  <si>
    <t>Očištění odstraňovačem graffiti neošetřených hrubých betonových povrchů nebo hrubých omítek</t>
  </si>
  <si>
    <t>1579203075</t>
  </si>
  <si>
    <t>47</t>
  </si>
  <si>
    <t>783801692.R</t>
  </si>
  <si>
    <t>Očištění odstraňovačem graffiti neošetřených ploch - sklo a obklady</t>
  </si>
  <si>
    <t>1353270003</t>
  </si>
  <si>
    <t>48</t>
  </si>
  <si>
    <t>783801693.R</t>
  </si>
  <si>
    <t>Očištění graffiti oškrábáním neošetřených ploch - sklo</t>
  </si>
  <si>
    <t>917666652</t>
  </si>
  <si>
    <t>49</t>
  </si>
  <si>
    <t>783823101</t>
  </si>
  <si>
    <t>Penetrační akrylátový nátěr hladkých betonových povrchů</t>
  </si>
  <si>
    <t>-786827727</t>
  </si>
  <si>
    <t>50</t>
  </si>
  <si>
    <t>783823131</t>
  </si>
  <si>
    <t>Penetrační akrylátový nátěr hladkých, tenkovrstvých zrnitých nebo štukových omítek</t>
  </si>
  <si>
    <t>1253627806</t>
  </si>
  <si>
    <t>51</t>
  </si>
  <si>
    <t>783823141</t>
  </si>
  <si>
    <t>Penetrační akrylátový nátěr lícového zdiva</t>
  </si>
  <si>
    <t>-708007478</t>
  </si>
  <si>
    <t>52</t>
  </si>
  <si>
    <t>783823151</t>
  </si>
  <si>
    <t>Penetrační akrylátový nátěr hrubých betonových povrchů a hrubých, rýhovaných a škrábaných omítek</t>
  </si>
  <si>
    <t>-1486660296</t>
  </si>
  <si>
    <t>53</t>
  </si>
  <si>
    <t>783823161</t>
  </si>
  <si>
    <t>Penetrační akrylátový nátěr omítek stupně členitosti 3</t>
  </si>
  <si>
    <t>-1447205003</t>
  </si>
  <si>
    <t>54</t>
  </si>
  <si>
    <t>783823171</t>
  </si>
  <si>
    <t>Penetrační akrylátový nátěr omítek stupně členitosti 4</t>
  </si>
  <si>
    <t>-43300674</t>
  </si>
  <si>
    <t>55</t>
  </si>
  <si>
    <t>783823181</t>
  </si>
  <si>
    <t>Penetrační akrylátový nátěr omítek stupně členitosti 5</t>
  </si>
  <si>
    <t>-1132019293</t>
  </si>
  <si>
    <t>56</t>
  </si>
  <si>
    <t>783827401</t>
  </si>
  <si>
    <t>Krycí dvojnásobný akrylátový nátěr hladkých betonových povrchů</t>
  </si>
  <si>
    <t>-644701443</t>
  </si>
  <si>
    <t>57</t>
  </si>
  <si>
    <t>783827421</t>
  </si>
  <si>
    <t>Krycí dvojnásobný akrylátový nátěr omítek stupně členitosti 1 a 2</t>
  </si>
  <si>
    <t>-377781401</t>
  </si>
  <si>
    <t>58</t>
  </si>
  <si>
    <t>783827441</t>
  </si>
  <si>
    <t>Krycí dvojnásobný akrylátový nátěr omítek stupně členitosti 3</t>
  </si>
  <si>
    <t>-53704750</t>
  </si>
  <si>
    <t>59</t>
  </si>
  <si>
    <t>783827461</t>
  </si>
  <si>
    <t>Krycí dvojnásobný akrylátový nátěr omítek stupně členitosti 4</t>
  </si>
  <si>
    <t>2144673623</t>
  </si>
  <si>
    <t>60</t>
  </si>
  <si>
    <t>783827481</t>
  </si>
  <si>
    <t>Krycí dvojnásobný akrylátový nátěr omítek stupně členitosti 5</t>
  </si>
  <si>
    <t>-1689918029</t>
  </si>
  <si>
    <t>61</t>
  </si>
  <si>
    <t>783827501</t>
  </si>
  <si>
    <t>Krycí dvojnásobný akrylátový nátěr lícového zdiva</t>
  </si>
  <si>
    <t>-332874820</t>
  </si>
  <si>
    <t>62</t>
  </si>
  <si>
    <t>783827521</t>
  </si>
  <si>
    <t>Krycí dvojnásobný akrylátový nátěr hrubých betonových povrchů nebo hrubých omítek</t>
  </si>
  <si>
    <t>1433575446</t>
  </si>
  <si>
    <t>63</t>
  </si>
  <si>
    <t>783846503</t>
  </si>
  <si>
    <t>Antigraffiti nátěr trvalý do 100 cyklů odstranění graffiti hladkých betonových povrchů</t>
  </si>
  <si>
    <t>287504283</t>
  </si>
  <si>
    <t>64</t>
  </si>
  <si>
    <t>783846523</t>
  </si>
  <si>
    <t>Antigraffiti nátěr trvalý do 100 cyklů odstranění graffiti omítek hladkých, zrnitých, štukových</t>
  </si>
  <si>
    <t>408222628</t>
  </si>
  <si>
    <t>65</t>
  </si>
  <si>
    <t>783846533</t>
  </si>
  <si>
    <t>Antigraffiti nátěr trvalý do 100 cyklů odstranění graffiti lícového zdiva</t>
  </si>
  <si>
    <t>-821056116</t>
  </si>
  <si>
    <t>66</t>
  </si>
  <si>
    <t>783846543</t>
  </si>
  <si>
    <t>Antigraffiti nátěr trvalý do 100 cyklů odstranění graffiti hrubých povrchů</t>
  </si>
  <si>
    <t>462737872</t>
  </si>
  <si>
    <t>784</t>
  </si>
  <si>
    <t>Dokončovací práce - malby a tapety</t>
  </si>
  <si>
    <t>67</t>
  </si>
  <si>
    <t>784111001</t>
  </si>
  <si>
    <t>Oprášení (ometení ) podkladu v místnostech výšky do 3,80 m</t>
  </si>
  <si>
    <t>310994380</t>
  </si>
  <si>
    <t>68</t>
  </si>
  <si>
    <t>784121001</t>
  </si>
  <si>
    <t>Oškrabání malby v mísnostech výšky do 3,80 m</t>
  </si>
  <si>
    <t>-1711523446</t>
  </si>
  <si>
    <t>69</t>
  </si>
  <si>
    <t>784121007</t>
  </si>
  <si>
    <t>Oškrabání malby na schodišti o výšce podlaží do 3,80 m</t>
  </si>
  <si>
    <t>1009144633</t>
  </si>
  <si>
    <t>70</t>
  </si>
  <si>
    <t>784171101</t>
  </si>
  <si>
    <t>Zakrytí vnitřních podlah včetně pozdějšího odkrytí</t>
  </si>
  <si>
    <t>-795704500</t>
  </si>
  <si>
    <t>71</t>
  </si>
  <si>
    <t>M</t>
  </si>
  <si>
    <t>58124842</t>
  </si>
  <si>
    <t>fólie pro malířské potřeby zakrývací tl 7µ 4x5m</t>
  </si>
  <si>
    <t>-1054693731</t>
  </si>
  <si>
    <t>VV</t>
  </si>
  <si>
    <t>6000*1,05 'Přepočtené koeficientem množství</t>
  </si>
  <si>
    <t>72</t>
  </si>
  <si>
    <t>784191009</t>
  </si>
  <si>
    <t>Čištění vnitřních ploch schodišť po provedení malířských prací</t>
  </si>
  <si>
    <t>-30271999</t>
  </si>
  <si>
    <t>HZS</t>
  </si>
  <si>
    <t>Hodinové zúčtovací sazby</t>
  </si>
  <si>
    <t>73</t>
  </si>
  <si>
    <t>HZS1301</t>
  </si>
  <si>
    <t>Hodinová zúčtovací sazba zedník</t>
  </si>
  <si>
    <t>512</t>
  </si>
  <si>
    <t>-1614380572</t>
  </si>
  <si>
    <t>74</t>
  </si>
  <si>
    <t>HZS1451</t>
  </si>
  <si>
    <t>Hodinová zúčtovací sazba dělník údržby mostů</t>
  </si>
  <si>
    <t>-2059579089</t>
  </si>
  <si>
    <t>VRN</t>
  </si>
  <si>
    <t>Vedlejší rozpočtové náklady</t>
  </si>
  <si>
    <t>VRN1</t>
  </si>
  <si>
    <t>Vedlejší rozpočtové náklady - pro akce do 50 tis. Kč</t>
  </si>
  <si>
    <t>75</t>
  </si>
  <si>
    <t>030001000</t>
  </si>
  <si>
    <t>Zařízení staveniště (% hodnota z celkové předpokládané částky 4 mil.)</t>
  </si>
  <si>
    <t>%</t>
  </si>
  <si>
    <t>1024</t>
  </si>
  <si>
    <t>-738040211</t>
  </si>
  <si>
    <t>76</t>
  </si>
  <si>
    <t>060001000</t>
  </si>
  <si>
    <t>Územní vlivy (% hodnota z celkové předpokládané částky 6 mil.)</t>
  </si>
  <si>
    <t>-158152845</t>
  </si>
  <si>
    <t>77</t>
  </si>
  <si>
    <t>070001000</t>
  </si>
  <si>
    <t>Provozní vlivy (% hodnota z celkové předpokládané částky 6 mil.)</t>
  </si>
  <si>
    <t>1271732991</t>
  </si>
  <si>
    <t>78</t>
  </si>
  <si>
    <t>065002000</t>
  </si>
  <si>
    <t>Mimostaveništní doprava materiálů (% hodnota z celkové předpokládané částky 0,8 mil.)</t>
  </si>
  <si>
    <t>-2081027650</t>
  </si>
  <si>
    <t>79</t>
  </si>
  <si>
    <t>065002000.R</t>
  </si>
  <si>
    <t>Mimostaveništní doprava pracovníků a mechanizace (% hodnota z celkové předpokládané částky 0,8 mil.)</t>
  </si>
  <si>
    <t>-1982023209</t>
  </si>
  <si>
    <t>VRN2</t>
  </si>
  <si>
    <t>Vedlejší rozpočtové náklady - pro akce přes 50 tis. Kč</t>
  </si>
  <si>
    <t>80</t>
  </si>
  <si>
    <t>030001000.1</t>
  </si>
  <si>
    <t>Zařízení staveniště (% hodnota z celkové předpokládané částky 6 mil.)</t>
  </si>
  <si>
    <t>-488886955</t>
  </si>
  <si>
    <t>81</t>
  </si>
  <si>
    <t>060001000.1</t>
  </si>
  <si>
    <t>2036832347</t>
  </si>
  <si>
    <t>82</t>
  </si>
  <si>
    <t>070001000.1</t>
  </si>
  <si>
    <t>Provozní vlivy (% hodnota z celkové předpokládané částky 7 mil.)</t>
  </si>
  <si>
    <t>1447668808</t>
  </si>
  <si>
    <t>83</t>
  </si>
  <si>
    <t>065002000.1</t>
  </si>
  <si>
    <t>Mimostaveništní doprava materiálů (% hodnota z celkové předpokládané částky 1,2 mil.)</t>
  </si>
  <si>
    <t>-777022096</t>
  </si>
  <si>
    <t>84</t>
  </si>
  <si>
    <t>065002000.R1</t>
  </si>
  <si>
    <t>Mimostaveništní doprava pracovníků a mechanizace (% hodnota z celkové předpokládané částky 1,2 mil.)</t>
  </si>
  <si>
    <t>451798761</t>
  </si>
  <si>
    <t>VRN7</t>
  </si>
  <si>
    <t>Provozní vlivy</t>
  </si>
  <si>
    <t>85</t>
  </si>
  <si>
    <t>072002000</t>
  </si>
  <si>
    <t>Silniční provoz</t>
  </si>
  <si>
    <t>kpl</t>
  </si>
  <si>
    <t>-1075833107</t>
  </si>
  <si>
    <t>P</t>
  </si>
  <si>
    <t>Poznámka k položce:_x000D_
DIO - dopravně inženýrské opatření         (cena bude stanovena, dle místní podmínek dané akce)</t>
  </si>
  <si>
    <t>86</t>
  </si>
  <si>
    <t>073002000</t>
  </si>
  <si>
    <t>Ztížený pohyb vozidel v centrech měst</t>
  </si>
  <si>
    <t>1644397911</t>
  </si>
  <si>
    <t>VRN8</t>
  </si>
  <si>
    <t>Přesun stavebních kapacit</t>
  </si>
  <si>
    <t>87</t>
  </si>
  <si>
    <t>081002000</t>
  </si>
  <si>
    <t>Doprava zaměstnanců</t>
  </si>
  <si>
    <t>-668764623</t>
  </si>
  <si>
    <t>Poznámka k položce:_x000D_
pouze pro jednorázové akce (jeden den)!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</si>
</sst>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167" fontId="26" fillId="2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9</v>
      </c>
    </row>
    <row r="4" spans="1:74" ht="24.95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E4" s="21" t="s">
        <v>12</v>
      </c>
      <c r="BS4" s="13" t="s">
        <v>6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18"/>
      <c r="AQ5" s="18"/>
      <c r="AR5" s="16"/>
      <c r="BE5" s="205" t="s">
        <v>15</v>
      </c>
      <c r="BS5" s="13" t="s">
        <v>6</v>
      </c>
    </row>
    <row r="6" spans="1:74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37" t="s">
        <v>17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18"/>
      <c r="AQ6" s="18"/>
      <c r="AR6" s="16"/>
      <c r="BE6" s="206"/>
      <c r="BS6" s="13" t="s">
        <v>6</v>
      </c>
    </row>
    <row r="7" spans="1:74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06"/>
      <c r="BS7" s="13" t="s">
        <v>6</v>
      </c>
    </row>
    <row r="8" spans="1:74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06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06"/>
      <c r="BS9" s="13" t="s">
        <v>6</v>
      </c>
    </row>
    <row r="10" spans="1:74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06"/>
      <c r="BS10" s="13" t="s">
        <v>6</v>
      </c>
    </row>
    <row r="11" spans="1:74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06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06"/>
      <c r="BS12" s="13" t="s">
        <v>6</v>
      </c>
    </row>
    <row r="13" spans="1:74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06"/>
      <c r="BS13" s="13" t="s">
        <v>6</v>
      </c>
    </row>
    <row r="14" spans="1:74" ht="11.25">
      <c r="B14" s="17"/>
      <c r="C14" s="18"/>
      <c r="D14" s="18"/>
      <c r="E14" s="238" t="s">
        <v>31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06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06"/>
      <c r="BS15" s="13" t="s">
        <v>4</v>
      </c>
    </row>
    <row r="16" spans="1:74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06"/>
      <c r="BS16" s="13" t="s">
        <v>4</v>
      </c>
    </row>
    <row r="17" spans="2:7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06"/>
      <c r="BS17" s="13" t="s">
        <v>33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06"/>
      <c r="BS18" s="13" t="s">
        <v>8</v>
      </c>
    </row>
    <row r="19" spans="2:7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06"/>
      <c r="BS19" s="13" t="s">
        <v>8</v>
      </c>
    </row>
    <row r="20" spans="2:71" ht="18.399999999999999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06"/>
      <c r="BS20" s="13" t="s">
        <v>33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06"/>
    </row>
    <row r="22" spans="2:7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06"/>
    </row>
    <row r="23" spans="2:71" ht="16.5" customHeight="1">
      <c r="B23" s="17"/>
      <c r="C23" s="18"/>
      <c r="D23" s="18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18"/>
      <c r="AP23" s="18"/>
      <c r="AQ23" s="18"/>
      <c r="AR23" s="16"/>
      <c r="BE23" s="206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06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06"/>
    </row>
    <row r="26" spans="2:71" s="1" customFormat="1" ht="25.9" customHeight="1">
      <c r="B26" s="30"/>
      <c r="C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7">
        <f>ROUND(AG54,2)</f>
        <v>0</v>
      </c>
      <c r="AL26" s="208"/>
      <c r="AM26" s="208"/>
      <c r="AN26" s="208"/>
      <c r="AO26" s="208"/>
      <c r="AP26" s="31"/>
      <c r="AQ26" s="31"/>
      <c r="AR26" s="34"/>
      <c r="BE26" s="206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06"/>
    </row>
    <row r="28" spans="2:71" s="1" customFormat="1" ht="11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41" t="s">
        <v>38</v>
      </c>
      <c r="M28" s="241"/>
      <c r="N28" s="241"/>
      <c r="O28" s="241"/>
      <c r="P28" s="241"/>
      <c r="Q28" s="31"/>
      <c r="R28" s="31"/>
      <c r="S28" s="31"/>
      <c r="T28" s="31"/>
      <c r="U28" s="31"/>
      <c r="V28" s="31"/>
      <c r="W28" s="241" t="s">
        <v>39</v>
      </c>
      <c r="X28" s="241"/>
      <c r="Y28" s="241"/>
      <c r="Z28" s="241"/>
      <c r="AA28" s="241"/>
      <c r="AB28" s="241"/>
      <c r="AC28" s="241"/>
      <c r="AD28" s="241"/>
      <c r="AE28" s="241"/>
      <c r="AF28" s="31"/>
      <c r="AG28" s="31"/>
      <c r="AH28" s="31"/>
      <c r="AI28" s="31"/>
      <c r="AJ28" s="31"/>
      <c r="AK28" s="241" t="s">
        <v>40</v>
      </c>
      <c r="AL28" s="241"/>
      <c r="AM28" s="241"/>
      <c r="AN28" s="241"/>
      <c r="AO28" s="241"/>
      <c r="AP28" s="31"/>
      <c r="AQ28" s="31"/>
      <c r="AR28" s="34"/>
      <c r="BE28" s="206"/>
    </row>
    <row r="29" spans="2:71" s="2" customFormat="1" ht="14.45" customHeight="1">
      <c r="B29" s="35"/>
      <c r="C29" s="36"/>
      <c r="D29" s="25" t="s">
        <v>41</v>
      </c>
      <c r="E29" s="36"/>
      <c r="F29" s="25" t="s">
        <v>42</v>
      </c>
      <c r="G29" s="36"/>
      <c r="H29" s="36"/>
      <c r="I29" s="36"/>
      <c r="J29" s="36"/>
      <c r="K29" s="36"/>
      <c r="L29" s="242">
        <v>0.21</v>
      </c>
      <c r="M29" s="204"/>
      <c r="N29" s="204"/>
      <c r="O29" s="204"/>
      <c r="P29" s="204"/>
      <c r="Q29" s="36"/>
      <c r="R29" s="36"/>
      <c r="S29" s="36"/>
      <c r="T29" s="36"/>
      <c r="U29" s="36"/>
      <c r="V29" s="36"/>
      <c r="W29" s="203">
        <f>ROUND(AZ54, 2)</f>
        <v>0</v>
      </c>
      <c r="X29" s="204"/>
      <c r="Y29" s="204"/>
      <c r="Z29" s="204"/>
      <c r="AA29" s="204"/>
      <c r="AB29" s="204"/>
      <c r="AC29" s="204"/>
      <c r="AD29" s="204"/>
      <c r="AE29" s="204"/>
      <c r="AF29" s="36"/>
      <c r="AG29" s="36"/>
      <c r="AH29" s="36"/>
      <c r="AI29" s="36"/>
      <c r="AJ29" s="36"/>
      <c r="AK29" s="203">
        <f>ROUND(AV54, 2)</f>
        <v>0</v>
      </c>
      <c r="AL29" s="204"/>
      <c r="AM29" s="204"/>
      <c r="AN29" s="204"/>
      <c r="AO29" s="204"/>
      <c r="AP29" s="36"/>
      <c r="AQ29" s="36"/>
      <c r="AR29" s="37"/>
      <c r="BE29" s="206"/>
    </row>
    <row r="30" spans="2:71" s="2" customFormat="1" ht="14.45" customHeight="1">
      <c r="B30" s="35"/>
      <c r="C30" s="36"/>
      <c r="D30" s="36"/>
      <c r="E30" s="36"/>
      <c r="F30" s="25" t="s">
        <v>43</v>
      </c>
      <c r="G30" s="36"/>
      <c r="H30" s="36"/>
      <c r="I30" s="36"/>
      <c r="J30" s="36"/>
      <c r="K30" s="36"/>
      <c r="L30" s="242">
        <v>0.15</v>
      </c>
      <c r="M30" s="204"/>
      <c r="N30" s="204"/>
      <c r="O30" s="204"/>
      <c r="P30" s="204"/>
      <c r="Q30" s="36"/>
      <c r="R30" s="36"/>
      <c r="S30" s="36"/>
      <c r="T30" s="36"/>
      <c r="U30" s="36"/>
      <c r="V30" s="36"/>
      <c r="W30" s="203">
        <f>ROUND(BA54, 2)</f>
        <v>0</v>
      </c>
      <c r="X30" s="204"/>
      <c r="Y30" s="204"/>
      <c r="Z30" s="204"/>
      <c r="AA30" s="204"/>
      <c r="AB30" s="204"/>
      <c r="AC30" s="204"/>
      <c r="AD30" s="204"/>
      <c r="AE30" s="204"/>
      <c r="AF30" s="36"/>
      <c r="AG30" s="36"/>
      <c r="AH30" s="36"/>
      <c r="AI30" s="36"/>
      <c r="AJ30" s="36"/>
      <c r="AK30" s="203">
        <f>ROUND(AW54, 2)</f>
        <v>0</v>
      </c>
      <c r="AL30" s="204"/>
      <c r="AM30" s="204"/>
      <c r="AN30" s="204"/>
      <c r="AO30" s="204"/>
      <c r="AP30" s="36"/>
      <c r="AQ30" s="36"/>
      <c r="AR30" s="37"/>
      <c r="BE30" s="206"/>
    </row>
    <row r="31" spans="2:71" s="2" customFormat="1" ht="14.45" hidden="1" customHeight="1">
      <c r="B31" s="35"/>
      <c r="C31" s="36"/>
      <c r="D31" s="36"/>
      <c r="E31" s="36"/>
      <c r="F31" s="25" t="s">
        <v>44</v>
      </c>
      <c r="G31" s="36"/>
      <c r="H31" s="36"/>
      <c r="I31" s="36"/>
      <c r="J31" s="36"/>
      <c r="K31" s="36"/>
      <c r="L31" s="242">
        <v>0.21</v>
      </c>
      <c r="M31" s="204"/>
      <c r="N31" s="204"/>
      <c r="O31" s="204"/>
      <c r="P31" s="204"/>
      <c r="Q31" s="36"/>
      <c r="R31" s="36"/>
      <c r="S31" s="36"/>
      <c r="T31" s="36"/>
      <c r="U31" s="36"/>
      <c r="V31" s="36"/>
      <c r="W31" s="203">
        <f>ROUND(BB54, 2)</f>
        <v>0</v>
      </c>
      <c r="X31" s="204"/>
      <c r="Y31" s="204"/>
      <c r="Z31" s="204"/>
      <c r="AA31" s="204"/>
      <c r="AB31" s="204"/>
      <c r="AC31" s="204"/>
      <c r="AD31" s="204"/>
      <c r="AE31" s="204"/>
      <c r="AF31" s="36"/>
      <c r="AG31" s="36"/>
      <c r="AH31" s="36"/>
      <c r="AI31" s="36"/>
      <c r="AJ31" s="36"/>
      <c r="AK31" s="203">
        <v>0</v>
      </c>
      <c r="AL31" s="204"/>
      <c r="AM31" s="204"/>
      <c r="AN31" s="204"/>
      <c r="AO31" s="204"/>
      <c r="AP31" s="36"/>
      <c r="AQ31" s="36"/>
      <c r="AR31" s="37"/>
      <c r="BE31" s="206"/>
    </row>
    <row r="32" spans="2:71" s="2" customFormat="1" ht="14.45" hidden="1" customHeight="1">
      <c r="B32" s="35"/>
      <c r="C32" s="36"/>
      <c r="D32" s="36"/>
      <c r="E32" s="36"/>
      <c r="F32" s="25" t="s">
        <v>45</v>
      </c>
      <c r="G32" s="36"/>
      <c r="H32" s="36"/>
      <c r="I32" s="36"/>
      <c r="J32" s="36"/>
      <c r="K32" s="36"/>
      <c r="L32" s="242">
        <v>0.15</v>
      </c>
      <c r="M32" s="204"/>
      <c r="N32" s="204"/>
      <c r="O32" s="204"/>
      <c r="P32" s="204"/>
      <c r="Q32" s="36"/>
      <c r="R32" s="36"/>
      <c r="S32" s="36"/>
      <c r="T32" s="36"/>
      <c r="U32" s="36"/>
      <c r="V32" s="36"/>
      <c r="W32" s="203">
        <f>ROUND(BC54, 2)</f>
        <v>0</v>
      </c>
      <c r="X32" s="204"/>
      <c r="Y32" s="204"/>
      <c r="Z32" s="204"/>
      <c r="AA32" s="204"/>
      <c r="AB32" s="204"/>
      <c r="AC32" s="204"/>
      <c r="AD32" s="204"/>
      <c r="AE32" s="204"/>
      <c r="AF32" s="36"/>
      <c r="AG32" s="36"/>
      <c r="AH32" s="36"/>
      <c r="AI32" s="36"/>
      <c r="AJ32" s="36"/>
      <c r="AK32" s="203">
        <v>0</v>
      </c>
      <c r="AL32" s="204"/>
      <c r="AM32" s="204"/>
      <c r="AN32" s="204"/>
      <c r="AO32" s="204"/>
      <c r="AP32" s="36"/>
      <c r="AQ32" s="36"/>
      <c r="AR32" s="37"/>
      <c r="BE32" s="206"/>
    </row>
    <row r="33" spans="2:57" s="2" customFormat="1" ht="14.45" hidden="1" customHeight="1">
      <c r="B33" s="35"/>
      <c r="C33" s="36"/>
      <c r="D33" s="36"/>
      <c r="E33" s="36"/>
      <c r="F33" s="25" t="s">
        <v>46</v>
      </c>
      <c r="G33" s="36"/>
      <c r="H33" s="36"/>
      <c r="I33" s="36"/>
      <c r="J33" s="36"/>
      <c r="K33" s="36"/>
      <c r="L33" s="242">
        <v>0</v>
      </c>
      <c r="M33" s="204"/>
      <c r="N33" s="204"/>
      <c r="O33" s="204"/>
      <c r="P33" s="204"/>
      <c r="Q33" s="36"/>
      <c r="R33" s="36"/>
      <c r="S33" s="36"/>
      <c r="T33" s="36"/>
      <c r="U33" s="36"/>
      <c r="V33" s="36"/>
      <c r="W33" s="203">
        <f>ROUND(BD54, 2)</f>
        <v>0</v>
      </c>
      <c r="X33" s="204"/>
      <c r="Y33" s="204"/>
      <c r="Z33" s="204"/>
      <c r="AA33" s="204"/>
      <c r="AB33" s="204"/>
      <c r="AC33" s="204"/>
      <c r="AD33" s="204"/>
      <c r="AE33" s="204"/>
      <c r="AF33" s="36"/>
      <c r="AG33" s="36"/>
      <c r="AH33" s="36"/>
      <c r="AI33" s="36"/>
      <c r="AJ33" s="36"/>
      <c r="AK33" s="203">
        <v>0</v>
      </c>
      <c r="AL33" s="204"/>
      <c r="AM33" s="204"/>
      <c r="AN33" s="204"/>
      <c r="AO33" s="204"/>
      <c r="AP33" s="36"/>
      <c r="AQ33" s="36"/>
      <c r="AR33" s="37"/>
      <c r="BE33" s="206"/>
    </row>
    <row r="34" spans="2:57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06"/>
    </row>
    <row r="35" spans="2:57" s="1" customFormat="1" ht="25.9" customHeight="1">
      <c r="B35" s="30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09" t="s">
        <v>49</v>
      </c>
      <c r="Y35" s="210"/>
      <c r="Z35" s="210"/>
      <c r="AA35" s="210"/>
      <c r="AB35" s="210"/>
      <c r="AC35" s="40"/>
      <c r="AD35" s="40"/>
      <c r="AE35" s="40"/>
      <c r="AF35" s="40"/>
      <c r="AG35" s="40"/>
      <c r="AH35" s="40"/>
      <c r="AI35" s="40"/>
      <c r="AJ35" s="40"/>
      <c r="AK35" s="211">
        <f>SUM(AK26:AK33)</f>
        <v>0</v>
      </c>
      <c r="AL35" s="210"/>
      <c r="AM35" s="210"/>
      <c r="AN35" s="210"/>
      <c r="AO35" s="212"/>
      <c r="AP35" s="38"/>
      <c r="AQ35" s="38"/>
      <c r="AR35" s="34"/>
    </row>
    <row r="36" spans="2:57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57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57" s="1" customFormat="1" ht="24.95" customHeight="1">
      <c r="B42" s="30"/>
      <c r="C42" s="19" t="s">
        <v>50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57" s="1" customFormat="1" ht="6.95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57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19-16a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57" s="3" customFormat="1" ht="36.950000000000003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216" t="str">
        <f>K6</f>
        <v>Odstranění graffiti, oprava omítek a aplikace ochranných nátěrů v obvodu OŘ Praha</v>
      </c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48"/>
      <c r="AQ45" s="48"/>
      <c r="AR45" s="49"/>
    </row>
    <row r="46" spans="2:57" s="1" customFormat="1" ht="6.95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57" s="1" customFormat="1" ht="12" customHeight="1">
      <c r="B47" s="30"/>
      <c r="C47" s="25" t="s">
        <v>20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 xml:space="preserve"> 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22</v>
      </c>
      <c r="AJ47" s="31"/>
      <c r="AK47" s="31"/>
      <c r="AL47" s="31"/>
      <c r="AM47" s="218" t="str">
        <f>IF(AN8= "","",AN8)</f>
        <v>9. 5. 2019</v>
      </c>
      <c r="AN47" s="218"/>
      <c r="AO47" s="31"/>
      <c r="AP47" s="31"/>
      <c r="AQ47" s="31"/>
      <c r="AR47" s="34"/>
    </row>
    <row r="48" spans="2:57" s="1" customFormat="1" ht="6.95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0" s="1" customFormat="1" ht="13.7" customHeight="1">
      <c r="B49" s="30"/>
      <c r="C49" s="25" t="s">
        <v>24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Správa železniční dopravní cesty,státní organizace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32</v>
      </c>
      <c r="AJ49" s="31"/>
      <c r="AK49" s="31"/>
      <c r="AL49" s="31"/>
      <c r="AM49" s="214" t="str">
        <f>IF(E17="","",E17)</f>
        <v xml:space="preserve"> </v>
      </c>
      <c r="AN49" s="215"/>
      <c r="AO49" s="215"/>
      <c r="AP49" s="215"/>
      <c r="AQ49" s="31"/>
      <c r="AR49" s="34"/>
      <c r="AS49" s="219" t="s">
        <v>51</v>
      </c>
      <c r="AT49" s="220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0" s="1" customFormat="1" ht="13.7" customHeight="1">
      <c r="B50" s="30"/>
      <c r="C50" s="25" t="s">
        <v>30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34</v>
      </c>
      <c r="AJ50" s="31"/>
      <c r="AK50" s="31"/>
      <c r="AL50" s="31"/>
      <c r="AM50" s="214" t="str">
        <f>IF(E20="","",E20)</f>
        <v>Alois Ondrouch</v>
      </c>
      <c r="AN50" s="215"/>
      <c r="AO50" s="215"/>
      <c r="AP50" s="215"/>
      <c r="AQ50" s="31"/>
      <c r="AR50" s="34"/>
      <c r="AS50" s="221"/>
      <c r="AT50" s="222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0" s="1" customFormat="1" ht="10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23"/>
      <c r="AT51" s="224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0" s="1" customFormat="1" ht="29.25" customHeight="1">
      <c r="B52" s="30"/>
      <c r="C52" s="225" t="s">
        <v>52</v>
      </c>
      <c r="D52" s="226"/>
      <c r="E52" s="226"/>
      <c r="F52" s="226"/>
      <c r="G52" s="226"/>
      <c r="H52" s="58"/>
      <c r="I52" s="227" t="s">
        <v>53</v>
      </c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8" t="s">
        <v>54</v>
      </c>
      <c r="AH52" s="226"/>
      <c r="AI52" s="226"/>
      <c r="AJ52" s="226"/>
      <c r="AK52" s="226"/>
      <c r="AL52" s="226"/>
      <c r="AM52" s="226"/>
      <c r="AN52" s="227" t="s">
        <v>55</v>
      </c>
      <c r="AO52" s="226"/>
      <c r="AP52" s="229"/>
      <c r="AQ52" s="59" t="s">
        <v>56</v>
      </c>
      <c r="AR52" s="34"/>
      <c r="AS52" s="60" t="s">
        <v>57</v>
      </c>
      <c r="AT52" s="61" t="s">
        <v>58</v>
      </c>
      <c r="AU52" s="61" t="s">
        <v>59</v>
      </c>
      <c r="AV52" s="61" t="s">
        <v>60</v>
      </c>
      <c r="AW52" s="61" t="s">
        <v>61</v>
      </c>
      <c r="AX52" s="61" t="s">
        <v>62</v>
      </c>
      <c r="AY52" s="61" t="s">
        <v>63</v>
      </c>
      <c r="AZ52" s="61" t="s">
        <v>64</v>
      </c>
      <c r="BA52" s="61" t="s">
        <v>65</v>
      </c>
      <c r="BB52" s="61" t="s">
        <v>66</v>
      </c>
      <c r="BC52" s="61" t="s">
        <v>67</v>
      </c>
      <c r="BD52" s="62" t="s">
        <v>68</v>
      </c>
    </row>
    <row r="53" spans="1:90" s="1" customFormat="1" ht="10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0" s="4" customFormat="1" ht="32.450000000000003" customHeight="1">
      <c r="B54" s="66"/>
      <c r="C54" s="67" t="s">
        <v>69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233">
        <f>ROUND(AG55,2)</f>
        <v>0</v>
      </c>
      <c r="AH54" s="233"/>
      <c r="AI54" s="233"/>
      <c r="AJ54" s="233"/>
      <c r="AK54" s="233"/>
      <c r="AL54" s="233"/>
      <c r="AM54" s="233"/>
      <c r="AN54" s="234">
        <f>SUM(AG54,AT54)</f>
        <v>0</v>
      </c>
      <c r="AO54" s="234"/>
      <c r="AP54" s="234"/>
      <c r="AQ54" s="70" t="s">
        <v>1</v>
      </c>
      <c r="AR54" s="71"/>
      <c r="AS54" s="72">
        <f>ROUND(AS55,2)</f>
        <v>0</v>
      </c>
      <c r="AT54" s="73">
        <f>ROUND(SUM(AV54:AW54),2)</f>
        <v>0</v>
      </c>
      <c r="AU54" s="74">
        <f>ROUND(AU55,5)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ROUND(AZ55,2)</f>
        <v>0</v>
      </c>
      <c r="BA54" s="73">
        <f>ROUND(BA55,2)</f>
        <v>0</v>
      </c>
      <c r="BB54" s="73">
        <f>ROUND(BB55,2)</f>
        <v>0</v>
      </c>
      <c r="BC54" s="73">
        <f>ROUND(BC55,2)</f>
        <v>0</v>
      </c>
      <c r="BD54" s="75">
        <f>ROUND(BD55,2)</f>
        <v>0</v>
      </c>
      <c r="BS54" s="76" t="s">
        <v>70</v>
      </c>
      <c r="BT54" s="76" t="s">
        <v>71</v>
      </c>
      <c r="BV54" s="76" t="s">
        <v>72</v>
      </c>
      <c r="BW54" s="76" t="s">
        <v>5</v>
      </c>
      <c r="BX54" s="76" t="s">
        <v>73</v>
      </c>
      <c r="CL54" s="76" t="s">
        <v>1</v>
      </c>
    </row>
    <row r="55" spans="1:90" s="5" customFormat="1" ht="40.5" customHeight="1">
      <c r="A55" s="77" t="s">
        <v>74</v>
      </c>
      <c r="B55" s="78"/>
      <c r="C55" s="79"/>
      <c r="D55" s="232" t="s">
        <v>14</v>
      </c>
      <c r="E55" s="232"/>
      <c r="F55" s="232"/>
      <c r="G55" s="232"/>
      <c r="H55" s="232"/>
      <c r="I55" s="80"/>
      <c r="J55" s="232" t="s">
        <v>17</v>
      </c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  <c r="AE55" s="232"/>
      <c r="AF55" s="232"/>
      <c r="AG55" s="230">
        <f>'19-16a - Odstranění graff...'!J28</f>
        <v>0</v>
      </c>
      <c r="AH55" s="231"/>
      <c r="AI55" s="231"/>
      <c r="AJ55" s="231"/>
      <c r="AK55" s="231"/>
      <c r="AL55" s="231"/>
      <c r="AM55" s="231"/>
      <c r="AN55" s="230">
        <f>SUM(AG55,AT55)</f>
        <v>0</v>
      </c>
      <c r="AO55" s="231"/>
      <c r="AP55" s="231"/>
      <c r="AQ55" s="81" t="s">
        <v>75</v>
      </c>
      <c r="AR55" s="82"/>
      <c r="AS55" s="83">
        <v>0</v>
      </c>
      <c r="AT55" s="84">
        <f>ROUND(SUM(AV55:AW55),2)</f>
        <v>0</v>
      </c>
      <c r="AU55" s="85">
        <f>'19-16a - Odstranění graff...'!P86</f>
        <v>0</v>
      </c>
      <c r="AV55" s="84">
        <f>'19-16a - Odstranění graff...'!J31</f>
        <v>0</v>
      </c>
      <c r="AW55" s="84">
        <f>'19-16a - Odstranění graff...'!J32</f>
        <v>0</v>
      </c>
      <c r="AX55" s="84">
        <f>'19-16a - Odstranění graff...'!J33</f>
        <v>0</v>
      </c>
      <c r="AY55" s="84">
        <f>'19-16a - Odstranění graff...'!J34</f>
        <v>0</v>
      </c>
      <c r="AZ55" s="84">
        <f>'19-16a - Odstranění graff...'!F31</f>
        <v>0</v>
      </c>
      <c r="BA55" s="84">
        <f>'19-16a - Odstranění graff...'!F32</f>
        <v>0</v>
      </c>
      <c r="BB55" s="84">
        <f>'19-16a - Odstranění graff...'!F33</f>
        <v>0</v>
      </c>
      <c r="BC55" s="84">
        <f>'19-16a - Odstranění graff...'!F34</f>
        <v>0</v>
      </c>
      <c r="BD55" s="86">
        <f>'19-16a - Odstranění graff...'!F35</f>
        <v>0</v>
      </c>
      <c r="BT55" s="87" t="s">
        <v>76</v>
      </c>
      <c r="BU55" s="87" t="s">
        <v>77</v>
      </c>
      <c r="BV55" s="87" t="s">
        <v>72</v>
      </c>
      <c r="BW55" s="87" t="s">
        <v>5</v>
      </c>
      <c r="BX55" s="87" t="s">
        <v>73</v>
      </c>
      <c r="CL55" s="87" t="s">
        <v>1</v>
      </c>
    </row>
    <row r="56" spans="1:90" s="1" customFormat="1" ht="30" customHeight="1"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4"/>
    </row>
    <row r="57" spans="1:90" s="1" customFormat="1" ht="6.95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4"/>
    </row>
  </sheetData>
  <sheetProtection algorithmName="SHA-512" hashValue="1CPkotK8tOnEDQmlH4z3OhkuFzoE/Ovl8iC4fSV131b4Q5L1wLfCD7PL2GS/93zTk/81fGzqeBGZxp0NaiTYsA==" saltValue="30PCMfLmU8vtIl6FyTcIAi9A/YsM3BWxNhVjp1IgqbGsc2c5gGZmnbs99qUX77HE20+9vxiRlIFQAYbKGHTpWw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19-16a - Odstranění graff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1"/>
  <sheetViews>
    <sheetView showGridLines="0" tabSelected="1" topLeftCell="A147" workbookViewId="0">
      <selection activeCell="X157" sqref="X157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8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3" t="s">
        <v>5</v>
      </c>
    </row>
    <row r="3" spans="2:46" ht="6.95" customHeight="1">
      <c r="B3" s="89"/>
      <c r="C3" s="90"/>
      <c r="D3" s="90"/>
      <c r="E3" s="90"/>
      <c r="F3" s="90"/>
      <c r="G3" s="90"/>
      <c r="H3" s="90"/>
      <c r="I3" s="91"/>
      <c r="J3" s="90"/>
      <c r="K3" s="90"/>
      <c r="L3" s="16"/>
      <c r="AT3" s="13" t="s">
        <v>78</v>
      </c>
    </row>
    <row r="4" spans="2:46" ht="24.95" customHeight="1">
      <c r="B4" s="16"/>
      <c r="D4" s="92" t="s">
        <v>79</v>
      </c>
      <c r="L4" s="16"/>
      <c r="M4" s="20" t="s">
        <v>11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34"/>
      <c r="D6" s="93" t="s">
        <v>16</v>
      </c>
      <c r="I6" s="94"/>
      <c r="L6" s="34"/>
    </row>
    <row r="7" spans="2:46" s="1" customFormat="1" ht="36.950000000000003" customHeight="1">
      <c r="B7" s="34"/>
      <c r="E7" s="243" t="s">
        <v>17</v>
      </c>
      <c r="F7" s="244"/>
      <c r="G7" s="244"/>
      <c r="H7" s="244"/>
      <c r="I7" s="94"/>
      <c r="L7" s="34"/>
    </row>
    <row r="8" spans="2:46" s="1" customFormat="1" ht="11.25">
      <c r="B8" s="34"/>
      <c r="I8" s="94"/>
      <c r="L8" s="34"/>
    </row>
    <row r="9" spans="2:46" s="1" customFormat="1" ht="12" customHeight="1">
      <c r="B9" s="34"/>
      <c r="D9" s="93" t="s">
        <v>18</v>
      </c>
      <c r="F9" s="13" t="s">
        <v>1</v>
      </c>
      <c r="I9" s="95" t="s">
        <v>19</v>
      </c>
      <c r="J9" s="13" t="s">
        <v>1</v>
      </c>
      <c r="L9" s="34"/>
    </row>
    <row r="10" spans="2:46" s="1" customFormat="1" ht="12" customHeight="1">
      <c r="B10" s="34"/>
      <c r="D10" s="93" t="s">
        <v>20</v>
      </c>
      <c r="F10" s="13" t="s">
        <v>21</v>
      </c>
      <c r="I10" s="95" t="s">
        <v>22</v>
      </c>
      <c r="J10" s="96" t="str">
        <f>'Rekapitulace zakázky'!AN8</f>
        <v>9. 5. 2019</v>
      </c>
      <c r="L10" s="34"/>
    </row>
    <row r="11" spans="2:46" s="1" customFormat="1" ht="10.9" customHeight="1">
      <c r="B11" s="34"/>
      <c r="I11" s="94"/>
      <c r="L11" s="34"/>
    </row>
    <row r="12" spans="2:46" s="1" customFormat="1" ht="12" customHeight="1">
      <c r="B12" s="34"/>
      <c r="D12" s="93" t="s">
        <v>24</v>
      </c>
      <c r="I12" s="95" t="s">
        <v>25</v>
      </c>
      <c r="J12" s="13" t="s">
        <v>26</v>
      </c>
      <c r="L12" s="34"/>
    </row>
    <row r="13" spans="2:46" s="1" customFormat="1" ht="18" customHeight="1">
      <c r="B13" s="34"/>
      <c r="E13" s="13" t="s">
        <v>27</v>
      </c>
      <c r="I13" s="95" t="s">
        <v>28</v>
      </c>
      <c r="J13" s="13" t="s">
        <v>29</v>
      </c>
      <c r="L13" s="34"/>
    </row>
    <row r="14" spans="2:46" s="1" customFormat="1" ht="6.95" customHeight="1">
      <c r="B14" s="34"/>
      <c r="I14" s="94"/>
      <c r="L14" s="34"/>
    </row>
    <row r="15" spans="2:46" s="1" customFormat="1" ht="12" customHeight="1">
      <c r="B15" s="34"/>
      <c r="D15" s="93" t="s">
        <v>30</v>
      </c>
      <c r="I15" s="95" t="s">
        <v>25</v>
      </c>
      <c r="J15" s="26" t="str">
        <f>'Rekapitulace zakázky'!AN13</f>
        <v>Vyplň údaj</v>
      </c>
      <c r="L15" s="34"/>
    </row>
    <row r="16" spans="2:46" s="1" customFormat="1" ht="18" customHeight="1">
      <c r="B16" s="34"/>
      <c r="E16" s="245" t="str">
        <f>'Rekapitulace zakázky'!E14</f>
        <v>Vyplň údaj</v>
      </c>
      <c r="F16" s="246"/>
      <c r="G16" s="246"/>
      <c r="H16" s="246"/>
      <c r="I16" s="95" t="s">
        <v>28</v>
      </c>
      <c r="J16" s="26" t="str">
        <f>'Rekapitulace zakázky'!AN14</f>
        <v>Vyplň údaj</v>
      </c>
      <c r="L16" s="34"/>
    </row>
    <row r="17" spans="2:12" s="1" customFormat="1" ht="6.95" customHeight="1">
      <c r="B17" s="34"/>
      <c r="I17" s="94"/>
      <c r="L17" s="34"/>
    </row>
    <row r="18" spans="2:12" s="1" customFormat="1" ht="12" customHeight="1">
      <c r="B18" s="34"/>
      <c r="D18" s="93" t="s">
        <v>32</v>
      </c>
      <c r="I18" s="95" t="s">
        <v>25</v>
      </c>
      <c r="J18" s="13" t="str">
        <f>IF('Rekapitulace zakázky'!AN16="","",'Rekapitulace zakázky'!AN16)</f>
        <v/>
      </c>
      <c r="L18" s="34"/>
    </row>
    <row r="19" spans="2:12" s="1" customFormat="1" ht="18" customHeight="1">
      <c r="B19" s="34"/>
      <c r="E19" s="13" t="str">
        <f>IF('Rekapitulace zakázky'!E17="","",'Rekapitulace zakázky'!E17)</f>
        <v xml:space="preserve"> </v>
      </c>
      <c r="I19" s="95" t="s">
        <v>28</v>
      </c>
      <c r="J19" s="13" t="str">
        <f>IF('Rekapitulace zakázky'!AN17="","",'Rekapitulace zakázky'!AN17)</f>
        <v/>
      </c>
      <c r="L19" s="34"/>
    </row>
    <row r="20" spans="2:12" s="1" customFormat="1" ht="6.95" customHeight="1">
      <c r="B20" s="34"/>
      <c r="I20" s="94"/>
      <c r="L20" s="34"/>
    </row>
    <row r="21" spans="2:12" s="1" customFormat="1" ht="12" customHeight="1">
      <c r="B21" s="34"/>
      <c r="D21" s="93" t="s">
        <v>34</v>
      </c>
      <c r="I21" s="95" t="s">
        <v>25</v>
      </c>
      <c r="J21" s="13" t="s">
        <v>1</v>
      </c>
      <c r="L21" s="34"/>
    </row>
    <row r="22" spans="2:12" s="1" customFormat="1" ht="18" customHeight="1">
      <c r="B22" s="34"/>
      <c r="E22" s="13" t="s">
        <v>35</v>
      </c>
      <c r="I22" s="95" t="s">
        <v>28</v>
      </c>
      <c r="J22" s="13" t="s">
        <v>1</v>
      </c>
      <c r="L22" s="34"/>
    </row>
    <row r="23" spans="2:12" s="1" customFormat="1" ht="6.95" customHeight="1">
      <c r="B23" s="34"/>
      <c r="I23" s="94"/>
      <c r="L23" s="34"/>
    </row>
    <row r="24" spans="2:12" s="1" customFormat="1" ht="12" customHeight="1">
      <c r="B24" s="34"/>
      <c r="D24" s="93" t="s">
        <v>36</v>
      </c>
      <c r="I24" s="94"/>
      <c r="L24" s="34"/>
    </row>
    <row r="25" spans="2:12" s="6" customFormat="1" ht="16.5" customHeight="1">
      <c r="B25" s="97"/>
      <c r="E25" s="247" t="s">
        <v>1</v>
      </c>
      <c r="F25" s="247"/>
      <c r="G25" s="247"/>
      <c r="H25" s="247"/>
      <c r="I25" s="98"/>
      <c r="L25" s="97"/>
    </row>
    <row r="26" spans="2:12" s="1" customFormat="1" ht="6.95" customHeight="1">
      <c r="B26" s="34"/>
      <c r="I26" s="94"/>
      <c r="L26" s="34"/>
    </row>
    <row r="27" spans="2:12" s="1" customFormat="1" ht="6.95" customHeight="1">
      <c r="B27" s="34"/>
      <c r="D27" s="52"/>
      <c r="E27" s="52"/>
      <c r="F27" s="52"/>
      <c r="G27" s="52"/>
      <c r="H27" s="52"/>
      <c r="I27" s="99"/>
      <c r="J27" s="52"/>
      <c r="K27" s="52"/>
      <c r="L27" s="34"/>
    </row>
    <row r="28" spans="2:12" s="1" customFormat="1" ht="25.35" customHeight="1">
      <c r="B28" s="34"/>
      <c r="D28" s="100" t="s">
        <v>37</v>
      </c>
      <c r="I28" s="94"/>
      <c r="J28" s="101">
        <f>ROUND(J86, 2)</f>
        <v>0</v>
      </c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99"/>
      <c r="J29" s="52"/>
      <c r="K29" s="52"/>
      <c r="L29" s="34"/>
    </row>
    <row r="30" spans="2:12" s="1" customFormat="1" ht="14.45" customHeight="1">
      <c r="B30" s="34"/>
      <c r="F30" s="102" t="s">
        <v>39</v>
      </c>
      <c r="I30" s="103" t="s">
        <v>38</v>
      </c>
      <c r="J30" s="102" t="s">
        <v>40</v>
      </c>
      <c r="L30" s="34"/>
    </row>
    <row r="31" spans="2:12" s="1" customFormat="1" ht="14.45" customHeight="1">
      <c r="B31" s="34"/>
      <c r="D31" s="93" t="s">
        <v>41</v>
      </c>
      <c r="E31" s="93" t="s">
        <v>42</v>
      </c>
      <c r="F31" s="104">
        <f>ROUND((SUM(BE86:BE190)),  2)</f>
        <v>0</v>
      </c>
      <c r="I31" s="105">
        <v>0.21</v>
      </c>
      <c r="J31" s="104">
        <f>ROUND(((SUM(BE86:BE190))*I31),  2)</f>
        <v>0</v>
      </c>
      <c r="L31" s="34"/>
    </row>
    <row r="32" spans="2:12" s="1" customFormat="1" ht="14.45" customHeight="1">
      <c r="B32" s="34"/>
      <c r="E32" s="93" t="s">
        <v>43</v>
      </c>
      <c r="F32" s="104">
        <f>ROUND((SUM(BF86:BF190)),  2)</f>
        <v>0</v>
      </c>
      <c r="I32" s="105">
        <v>0.15</v>
      </c>
      <c r="J32" s="104">
        <f>ROUND(((SUM(BF86:BF190))*I32),  2)</f>
        <v>0</v>
      </c>
      <c r="L32" s="34"/>
    </row>
    <row r="33" spans="2:12" s="1" customFormat="1" ht="14.45" hidden="1" customHeight="1">
      <c r="B33" s="34"/>
      <c r="E33" s="93" t="s">
        <v>44</v>
      </c>
      <c r="F33" s="104">
        <f>ROUND((SUM(BG86:BG190)),  2)</f>
        <v>0</v>
      </c>
      <c r="I33" s="105">
        <v>0.21</v>
      </c>
      <c r="J33" s="104">
        <f>0</f>
        <v>0</v>
      </c>
      <c r="L33" s="34"/>
    </row>
    <row r="34" spans="2:12" s="1" customFormat="1" ht="14.45" hidden="1" customHeight="1">
      <c r="B34" s="34"/>
      <c r="E34" s="93" t="s">
        <v>45</v>
      </c>
      <c r="F34" s="104">
        <f>ROUND((SUM(BH86:BH190)),  2)</f>
        <v>0</v>
      </c>
      <c r="I34" s="105">
        <v>0.15</v>
      </c>
      <c r="J34" s="104">
        <f>0</f>
        <v>0</v>
      </c>
      <c r="L34" s="34"/>
    </row>
    <row r="35" spans="2:12" s="1" customFormat="1" ht="14.45" hidden="1" customHeight="1">
      <c r="B35" s="34"/>
      <c r="E35" s="93" t="s">
        <v>46</v>
      </c>
      <c r="F35" s="104">
        <f>ROUND((SUM(BI86:BI190)),  2)</f>
        <v>0</v>
      </c>
      <c r="I35" s="105">
        <v>0</v>
      </c>
      <c r="J35" s="104">
        <f>0</f>
        <v>0</v>
      </c>
      <c r="L35" s="34"/>
    </row>
    <row r="36" spans="2:12" s="1" customFormat="1" ht="6.95" customHeight="1">
      <c r="B36" s="34"/>
      <c r="I36" s="94"/>
      <c r="L36" s="34"/>
    </row>
    <row r="37" spans="2:12" s="1" customFormat="1" ht="25.35" customHeight="1">
      <c r="B37" s="34"/>
      <c r="C37" s="106"/>
      <c r="D37" s="107" t="s">
        <v>47</v>
      </c>
      <c r="E37" s="108"/>
      <c r="F37" s="108"/>
      <c r="G37" s="109" t="s">
        <v>48</v>
      </c>
      <c r="H37" s="110" t="s">
        <v>49</v>
      </c>
      <c r="I37" s="111"/>
      <c r="J37" s="112">
        <f>SUM(J28:J35)</f>
        <v>0</v>
      </c>
      <c r="K37" s="113"/>
      <c r="L37" s="34"/>
    </row>
    <row r="38" spans="2:12" s="1" customFormat="1" ht="14.45" customHeight="1">
      <c r="B38" s="114"/>
      <c r="C38" s="115"/>
      <c r="D38" s="115"/>
      <c r="E38" s="115"/>
      <c r="F38" s="115"/>
      <c r="G38" s="115"/>
      <c r="H38" s="115"/>
      <c r="I38" s="116"/>
      <c r="J38" s="115"/>
      <c r="K38" s="115"/>
      <c r="L38" s="34"/>
    </row>
    <row r="42" spans="2:12" s="1" customFormat="1" ht="6.95" customHeight="1">
      <c r="B42" s="117"/>
      <c r="C42" s="118"/>
      <c r="D42" s="118"/>
      <c r="E42" s="118"/>
      <c r="F42" s="118"/>
      <c r="G42" s="118"/>
      <c r="H42" s="118"/>
      <c r="I42" s="119"/>
      <c r="J42" s="118"/>
      <c r="K42" s="118"/>
      <c r="L42" s="34"/>
    </row>
    <row r="43" spans="2:12" s="1" customFormat="1" ht="24.95" customHeight="1">
      <c r="B43" s="30"/>
      <c r="C43" s="19" t="s">
        <v>80</v>
      </c>
      <c r="D43" s="31"/>
      <c r="E43" s="31"/>
      <c r="F43" s="31"/>
      <c r="G43" s="31"/>
      <c r="H43" s="31"/>
      <c r="I43" s="94"/>
      <c r="J43" s="31"/>
      <c r="K43" s="31"/>
      <c r="L43" s="34"/>
    </row>
    <row r="44" spans="2:12" s="1" customFormat="1" ht="6.95" customHeight="1">
      <c r="B44" s="30"/>
      <c r="C44" s="31"/>
      <c r="D44" s="31"/>
      <c r="E44" s="31"/>
      <c r="F44" s="31"/>
      <c r="G44" s="31"/>
      <c r="H44" s="31"/>
      <c r="I44" s="94"/>
      <c r="J44" s="31"/>
      <c r="K44" s="31"/>
      <c r="L44" s="34"/>
    </row>
    <row r="45" spans="2:12" s="1" customFormat="1" ht="12" customHeight="1">
      <c r="B45" s="30"/>
      <c r="C45" s="25" t="s">
        <v>16</v>
      </c>
      <c r="D45" s="31"/>
      <c r="E45" s="31"/>
      <c r="F45" s="31"/>
      <c r="G45" s="31"/>
      <c r="H45" s="31"/>
      <c r="I45" s="94"/>
      <c r="J45" s="31"/>
      <c r="K45" s="31"/>
      <c r="L45" s="34"/>
    </row>
    <row r="46" spans="2:12" s="1" customFormat="1" ht="16.5" customHeight="1">
      <c r="B46" s="30"/>
      <c r="C46" s="31"/>
      <c r="D46" s="31"/>
      <c r="E46" s="216" t="str">
        <f>E7</f>
        <v>Odstranění graffiti, oprava omítek a aplikace ochranných nátěrů v obvodu OŘ Praha</v>
      </c>
      <c r="F46" s="215"/>
      <c r="G46" s="215"/>
      <c r="H46" s="215"/>
      <c r="I46" s="94"/>
      <c r="J46" s="31"/>
      <c r="K46" s="31"/>
      <c r="L46" s="34"/>
    </row>
    <row r="47" spans="2:12" s="1" customFormat="1" ht="6.95" customHeight="1">
      <c r="B47" s="30"/>
      <c r="C47" s="31"/>
      <c r="D47" s="31"/>
      <c r="E47" s="31"/>
      <c r="F47" s="31"/>
      <c r="G47" s="31"/>
      <c r="H47" s="31"/>
      <c r="I47" s="94"/>
      <c r="J47" s="31"/>
      <c r="K47" s="31"/>
      <c r="L47" s="34"/>
    </row>
    <row r="48" spans="2:12" s="1" customFormat="1" ht="12" customHeight="1">
      <c r="B48" s="30"/>
      <c r="C48" s="25" t="s">
        <v>20</v>
      </c>
      <c r="D48" s="31"/>
      <c r="E48" s="31"/>
      <c r="F48" s="23" t="str">
        <f>F10</f>
        <v xml:space="preserve"> </v>
      </c>
      <c r="G48" s="31"/>
      <c r="H48" s="31"/>
      <c r="I48" s="95" t="s">
        <v>22</v>
      </c>
      <c r="J48" s="51" t="str">
        <f>IF(J10="","",J10)</f>
        <v>9. 5. 2019</v>
      </c>
      <c r="K48" s="31"/>
      <c r="L48" s="34"/>
    </row>
    <row r="49" spans="2:47" s="1" customFormat="1" ht="6.95" customHeight="1">
      <c r="B49" s="30"/>
      <c r="C49" s="31"/>
      <c r="D49" s="31"/>
      <c r="E49" s="31"/>
      <c r="F49" s="31"/>
      <c r="G49" s="31"/>
      <c r="H49" s="31"/>
      <c r="I49" s="94"/>
      <c r="J49" s="31"/>
      <c r="K49" s="31"/>
      <c r="L49" s="34"/>
    </row>
    <row r="50" spans="2:47" s="1" customFormat="1" ht="13.7" customHeight="1">
      <c r="B50" s="30"/>
      <c r="C50" s="25" t="s">
        <v>24</v>
      </c>
      <c r="D50" s="31"/>
      <c r="E50" s="31"/>
      <c r="F50" s="23" t="str">
        <f>E13</f>
        <v>Správa železniční dopravní cesty,státní organizace</v>
      </c>
      <c r="G50" s="31"/>
      <c r="H50" s="31"/>
      <c r="I50" s="95" t="s">
        <v>32</v>
      </c>
      <c r="J50" s="28" t="str">
        <f>E19</f>
        <v xml:space="preserve"> </v>
      </c>
      <c r="K50" s="31"/>
      <c r="L50" s="34"/>
    </row>
    <row r="51" spans="2:47" s="1" customFormat="1" ht="13.7" customHeight="1">
      <c r="B51" s="30"/>
      <c r="C51" s="25" t="s">
        <v>30</v>
      </c>
      <c r="D51" s="31"/>
      <c r="E51" s="31"/>
      <c r="F51" s="23" t="str">
        <f>IF(E16="","",E16)</f>
        <v>Vyplň údaj</v>
      </c>
      <c r="G51" s="31"/>
      <c r="H51" s="31"/>
      <c r="I51" s="95" t="s">
        <v>34</v>
      </c>
      <c r="J51" s="28" t="str">
        <f>E22</f>
        <v>Alois Ondrouch</v>
      </c>
      <c r="K51" s="31"/>
      <c r="L51" s="34"/>
    </row>
    <row r="52" spans="2:47" s="1" customFormat="1" ht="10.35" customHeight="1">
      <c r="B52" s="30"/>
      <c r="C52" s="31"/>
      <c r="D52" s="31"/>
      <c r="E52" s="31"/>
      <c r="F52" s="31"/>
      <c r="G52" s="31"/>
      <c r="H52" s="31"/>
      <c r="I52" s="94"/>
      <c r="J52" s="31"/>
      <c r="K52" s="31"/>
      <c r="L52" s="34"/>
    </row>
    <row r="53" spans="2:47" s="1" customFormat="1" ht="29.25" customHeight="1">
      <c r="B53" s="30"/>
      <c r="C53" s="120" t="s">
        <v>81</v>
      </c>
      <c r="D53" s="121"/>
      <c r="E53" s="121"/>
      <c r="F53" s="121"/>
      <c r="G53" s="121"/>
      <c r="H53" s="121"/>
      <c r="I53" s="122"/>
      <c r="J53" s="123" t="s">
        <v>82</v>
      </c>
      <c r="K53" s="121"/>
      <c r="L53" s="34"/>
    </row>
    <row r="54" spans="2:47" s="1" customFormat="1" ht="10.35" customHeight="1">
      <c r="B54" s="30"/>
      <c r="C54" s="31"/>
      <c r="D54" s="31"/>
      <c r="E54" s="31"/>
      <c r="F54" s="31"/>
      <c r="G54" s="31"/>
      <c r="H54" s="31"/>
      <c r="I54" s="94"/>
      <c r="J54" s="31"/>
      <c r="K54" s="31"/>
      <c r="L54" s="34"/>
    </row>
    <row r="55" spans="2:47" s="1" customFormat="1" ht="22.9" customHeight="1">
      <c r="B55" s="30"/>
      <c r="C55" s="124" t="s">
        <v>83</v>
      </c>
      <c r="D55" s="31"/>
      <c r="E55" s="31"/>
      <c r="F55" s="31"/>
      <c r="G55" s="31"/>
      <c r="H55" s="31"/>
      <c r="I55" s="94"/>
      <c r="J55" s="69">
        <f>J86</f>
        <v>0</v>
      </c>
      <c r="K55" s="31"/>
      <c r="L55" s="34"/>
      <c r="AU55" s="13" t="s">
        <v>84</v>
      </c>
    </row>
    <row r="56" spans="2:47" s="7" customFormat="1" ht="24.95" customHeight="1">
      <c r="B56" s="125"/>
      <c r="C56" s="126"/>
      <c r="D56" s="127" t="s">
        <v>85</v>
      </c>
      <c r="E56" s="128"/>
      <c r="F56" s="128"/>
      <c r="G56" s="128"/>
      <c r="H56" s="128"/>
      <c r="I56" s="129"/>
      <c r="J56" s="130">
        <f>J87</f>
        <v>0</v>
      </c>
      <c r="K56" s="126"/>
      <c r="L56" s="131"/>
    </row>
    <row r="57" spans="2:47" s="8" customFormat="1" ht="19.899999999999999" customHeight="1">
      <c r="B57" s="132"/>
      <c r="C57" s="133"/>
      <c r="D57" s="134" t="s">
        <v>86</v>
      </c>
      <c r="E57" s="135"/>
      <c r="F57" s="135"/>
      <c r="G57" s="135"/>
      <c r="H57" s="135"/>
      <c r="I57" s="136"/>
      <c r="J57" s="137">
        <f>J88</f>
        <v>0</v>
      </c>
      <c r="K57" s="133"/>
      <c r="L57" s="138"/>
    </row>
    <row r="58" spans="2:47" s="8" customFormat="1" ht="19.899999999999999" customHeight="1">
      <c r="B58" s="132"/>
      <c r="C58" s="133"/>
      <c r="D58" s="134" t="s">
        <v>87</v>
      </c>
      <c r="E58" s="135"/>
      <c r="F58" s="135"/>
      <c r="G58" s="135"/>
      <c r="H58" s="135"/>
      <c r="I58" s="136"/>
      <c r="J58" s="137">
        <f>J97</f>
        <v>0</v>
      </c>
      <c r="K58" s="133"/>
      <c r="L58" s="138"/>
    </row>
    <row r="59" spans="2:47" s="8" customFormat="1" ht="19.899999999999999" customHeight="1">
      <c r="B59" s="132"/>
      <c r="C59" s="133"/>
      <c r="D59" s="134" t="s">
        <v>88</v>
      </c>
      <c r="E59" s="135"/>
      <c r="F59" s="135"/>
      <c r="G59" s="135"/>
      <c r="H59" s="135"/>
      <c r="I59" s="136"/>
      <c r="J59" s="137">
        <f>J115</f>
        <v>0</v>
      </c>
      <c r="K59" s="133"/>
      <c r="L59" s="138"/>
    </row>
    <row r="60" spans="2:47" s="7" customFormat="1" ht="24.95" customHeight="1">
      <c r="B60" s="125"/>
      <c r="C60" s="126"/>
      <c r="D60" s="127" t="s">
        <v>89</v>
      </c>
      <c r="E60" s="128"/>
      <c r="F60" s="128"/>
      <c r="G60" s="128"/>
      <c r="H60" s="128"/>
      <c r="I60" s="129"/>
      <c r="J60" s="130">
        <f>J122</f>
        <v>0</v>
      </c>
      <c r="K60" s="126"/>
      <c r="L60" s="131"/>
    </row>
    <row r="61" spans="2:47" s="8" customFormat="1" ht="19.899999999999999" customHeight="1">
      <c r="B61" s="132"/>
      <c r="C61" s="133"/>
      <c r="D61" s="134" t="s">
        <v>90</v>
      </c>
      <c r="E61" s="135"/>
      <c r="F61" s="135"/>
      <c r="G61" s="135"/>
      <c r="H61" s="135"/>
      <c r="I61" s="136"/>
      <c r="J61" s="137">
        <f>J123</f>
        <v>0</v>
      </c>
      <c r="K61" s="133"/>
      <c r="L61" s="138"/>
    </row>
    <row r="62" spans="2:47" s="8" customFormat="1" ht="19.899999999999999" customHeight="1">
      <c r="B62" s="132"/>
      <c r="C62" s="133"/>
      <c r="D62" s="134" t="s">
        <v>91</v>
      </c>
      <c r="E62" s="135"/>
      <c r="F62" s="135"/>
      <c r="G62" s="135"/>
      <c r="H62" s="135"/>
      <c r="I62" s="136"/>
      <c r="J62" s="137">
        <f>J159</f>
        <v>0</v>
      </c>
      <c r="K62" s="133"/>
      <c r="L62" s="138"/>
    </row>
    <row r="63" spans="2:47" s="7" customFormat="1" ht="24.95" customHeight="1">
      <c r="B63" s="125"/>
      <c r="C63" s="126"/>
      <c r="D63" s="127" t="s">
        <v>92</v>
      </c>
      <c r="E63" s="128"/>
      <c r="F63" s="128"/>
      <c r="G63" s="128"/>
      <c r="H63" s="128"/>
      <c r="I63" s="129"/>
      <c r="J63" s="130">
        <f>J167</f>
        <v>0</v>
      </c>
      <c r="K63" s="126"/>
      <c r="L63" s="131"/>
    </row>
    <row r="64" spans="2:47" s="7" customFormat="1" ht="24.95" customHeight="1">
      <c r="B64" s="125"/>
      <c r="C64" s="126"/>
      <c r="D64" s="127" t="s">
        <v>93</v>
      </c>
      <c r="E64" s="128"/>
      <c r="F64" s="128"/>
      <c r="G64" s="128"/>
      <c r="H64" s="128"/>
      <c r="I64" s="129"/>
      <c r="J64" s="130">
        <f>J170</f>
        <v>0</v>
      </c>
      <c r="K64" s="126"/>
      <c r="L64" s="131"/>
    </row>
    <row r="65" spans="2:12" s="8" customFormat="1" ht="19.899999999999999" customHeight="1">
      <c r="B65" s="132"/>
      <c r="C65" s="133"/>
      <c r="D65" s="134" t="s">
        <v>94</v>
      </c>
      <c r="E65" s="135"/>
      <c r="F65" s="135"/>
      <c r="G65" s="135"/>
      <c r="H65" s="135"/>
      <c r="I65" s="136"/>
      <c r="J65" s="137">
        <f>J171</f>
        <v>0</v>
      </c>
      <c r="K65" s="133"/>
      <c r="L65" s="138"/>
    </row>
    <row r="66" spans="2:12" s="8" customFormat="1" ht="19.899999999999999" customHeight="1">
      <c r="B66" s="132"/>
      <c r="C66" s="133"/>
      <c r="D66" s="134" t="s">
        <v>95</v>
      </c>
      <c r="E66" s="135"/>
      <c r="F66" s="135"/>
      <c r="G66" s="135"/>
      <c r="H66" s="135"/>
      <c r="I66" s="136"/>
      <c r="J66" s="137">
        <f>J177</f>
        <v>0</v>
      </c>
      <c r="K66" s="133"/>
      <c r="L66" s="138"/>
    </row>
    <row r="67" spans="2:12" s="8" customFormat="1" ht="19.899999999999999" customHeight="1">
      <c r="B67" s="132"/>
      <c r="C67" s="133"/>
      <c r="D67" s="134" t="s">
        <v>96</v>
      </c>
      <c r="E67" s="135"/>
      <c r="F67" s="135"/>
      <c r="G67" s="135"/>
      <c r="H67" s="135"/>
      <c r="I67" s="136"/>
      <c r="J67" s="137">
        <f>J183</f>
        <v>0</v>
      </c>
      <c r="K67" s="133"/>
      <c r="L67" s="138"/>
    </row>
    <row r="68" spans="2:12" s="8" customFormat="1" ht="19.899999999999999" customHeight="1">
      <c r="B68" s="132"/>
      <c r="C68" s="133"/>
      <c r="D68" s="134" t="s">
        <v>97</v>
      </c>
      <c r="E68" s="135"/>
      <c r="F68" s="135"/>
      <c r="G68" s="135"/>
      <c r="H68" s="135"/>
      <c r="I68" s="136"/>
      <c r="J68" s="137">
        <f>J188</f>
        <v>0</v>
      </c>
      <c r="K68" s="133"/>
      <c r="L68" s="138"/>
    </row>
    <row r="69" spans="2:12" s="1" customFormat="1" ht="21.75" customHeight="1">
      <c r="B69" s="30"/>
      <c r="C69" s="31"/>
      <c r="D69" s="31"/>
      <c r="E69" s="31"/>
      <c r="F69" s="31"/>
      <c r="G69" s="31"/>
      <c r="H69" s="31"/>
      <c r="I69" s="94"/>
      <c r="J69" s="31"/>
      <c r="K69" s="31"/>
      <c r="L69" s="34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116"/>
      <c r="J70" s="43"/>
      <c r="K70" s="43"/>
      <c r="L70" s="34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119"/>
      <c r="J74" s="45"/>
      <c r="K74" s="45"/>
      <c r="L74" s="34"/>
    </row>
    <row r="75" spans="2:12" s="1" customFormat="1" ht="24.95" customHeight="1">
      <c r="B75" s="30"/>
      <c r="C75" s="19" t="s">
        <v>98</v>
      </c>
      <c r="D75" s="31"/>
      <c r="E75" s="31"/>
      <c r="F75" s="31"/>
      <c r="G75" s="31"/>
      <c r="H75" s="31"/>
      <c r="I75" s="94"/>
      <c r="J75" s="31"/>
      <c r="K75" s="31"/>
      <c r="L75" s="34"/>
    </row>
    <row r="76" spans="2:12" s="1" customFormat="1" ht="6.95" customHeight="1">
      <c r="B76" s="30"/>
      <c r="C76" s="31"/>
      <c r="D76" s="31"/>
      <c r="E76" s="31"/>
      <c r="F76" s="31"/>
      <c r="G76" s="31"/>
      <c r="H76" s="31"/>
      <c r="I76" s="94"/>
      <c r="J76" s="31"/>
      <c r="K76" s="31"/>
      <c r="L76" s="34"/>
    </row>
    <row r="77" spans="2:12" s="1" customFormat="1" ht="12" customHeight="1">
      <c r="B77" s="30"/>
      <c r="C77" s="25" t="s">
        <v>16</v>
      </c>
      <c r="D77" s="31"/>
      <c r="E77" s="31"/>
      <c r="F77" s="31"/>
      <c r="G77" s="31"/>
      <c r="H77" s="31"/>
      <c r="I77" s="94"/>
      <c r="J77" s="31"/>
      <c r="K77" s="31"/>
      <c r="L77" s="34"/>
    </row>
    <row r="78" spans="2:12" s="1" customFormat="1" ht="16.5" customHeight="1">
      <c r="B78" s="30"/>
      <c r="C78" s="31"/>
      <c r="D78" s="31"/>
      <c r="E78" s="216" t="str">
        <f>E7</f>
        <v>Odstranění graffiti, oprava omítek a aplikace ochranných nátěrů v obvodu OŘ Praha</v>
      </c>
      <c r="F78" s="215"/>
      <c r="G78" s="215"/>
      <c r="H78" s="215"/>
      <c r="I78" s="94"/>
      <c r="J78" s="31"/>
      <c r="K78" s="31"/>
      <c r="L78" s="34"/>
    </row>
    <row r="79" spans="2:12" s="1" customFormat="1" ht="6.95" customHeight="1">
      <c r="B79" s="30"/>
      <c r="C79" s="31"/>
      <c r="D79" s="31"/>
      <c r="E79" s="31"/>
      <c r="F79" s="31"/>
      <c r="G79" s="31"/>
      <c r="H79" s="31"/>
      <c r="I79" s="94"/>
      <c r="J79" s="31"/>
      <c r="K79" s="31"/>
      <c r="L79" s="34"/>
    </row>
    <row r="80" spans="2:12" s="1" customFormat="1" ht="12" customHeight="1">
      <c r="B80" s="30"/>
      <c r="C80" s="25" t="s">
        <v>20</v>
      </c>
      <c r="D80" s="31"/>
      <c r="E80" s="31"/>
      <c r="F80" s="23" t="str">
        <f>F10</f>
        <v xml:space="preserve"> </v>
      </c>
      <c r="G80" s="31"/>
      <c r="H80" s="31"/>
      <c r="I80" s="95" t="s">
        <v>22</v>
      </c>
      <c r="J80" s="51" t="str">
        <f>IF(J10="","",J10)</f>
        <v>9. 5. 2019</v>
      </c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94"/>
      <c r="J81" s="31"/>
      <c r="K81" s="31"/>
      <c r="L81" s="34"/>
    </row>
    <row r="82" spans="2:65" s="1" customFormat="1" ht="13.7" customHeight="1">
      <c r="B82" s="30"/>
      <c r="C82" s="25" t="s">
        <v>24</v>
      </c>
      <c r="D82" s="31"/>
      <c r="E82" s="31"/>
      <c r="F82" s="23" t="str">
        <f>E13</f>
        <v>Správa železniční dopravní cesty,státní organizace</v>
      </c>
      <c r="G82" s="31"/>
      <c r="H82" s="31"/>
      <c r="I82" s="95" t="s">
        <v>32</v>
      </c>
      <c r="J82" s="28" t="str">
        <f>E19</f>
        <v xml:space="preserve"> </v>
      </c>
      <c r="K82" s="31"/>
      <c r="L82" s="34"/>
    </row>
    <row r="83" spans="2:65" s="1" customFormat="1" ht="13.7" customHeight="1">
      <c r="B83" s="30"/>
      <c r="C83" s="25" t="s">
        <v>30</v>
      </c>
      <c r="D83" s="31"/>
      <c r="E83" s="31"/>
      <c r="F83" s="23" t="str">
        <f>IF(E16="","",E16)</f>
        <v>Vyplň údaj</v>
      </c>
      <c r="G83" s="31"/>
      <c r="H83" s="31"/>
      <c r="I83" s="95" t="s">
        <v>34</v>
      </c>
      <c r="J83" s="28" t="str">
        <f>E22</f>
        <v>Alois Ondrouch</v>
      </c>
      <c r="K83" s="31"/>
      <c r="L83" s="34"/>
    </row>
    <row r="84" spans="2:65" s="1" customFormat="1" ht="10.35" customHeight="1">
      <c r="B84" s="30"/>
      <c r="C84" s="31"/>
      <c r="D84" s="31"/>
      <c r="E84" s="31"/>
      <c r="F84" s="31"/>
      <c r="G84" s="31"/>
      <c r="H84" s="31"/>
      <c r="I84" s="94"/>
      <c r="J84" s="31"/>
      <c r="K84" s="31"/>
      <c r="L84" s="34"/>
    </row>
    <row r="85" spans="2:65" s="9" customFormat="1" ht="29.25" customHeight="1">
      <c r="B85" s="139"/>
      <c r="C85" s="140" t="s">
        <v>99</v>
      </c>
      <c r="D85" s="141" t="s">
        <v>56</v>
      </c>
      <c r="E85" s="141" t="s">
        <v>52</v>
      </c>
      <c r="F85" s="141" t="s">
        <v>53</v>
      </c>
      <c r="G85" s="141" t="s">
        <v>100</v>
      </c>
      <c r="H85" s="141" t="s">
        <v>101</v>
      </c>
      <c r="I85" s="142" t="s">
        <v>102</v>
      </c>
      <c r="J85" s="141" t="s">
        <v>82</v>
      </c>
      <c r="K85" s="143" t="s">
        <v>103</v>
      </c>
      <c r="L85" s="144"/>
      <c r="M85" s="60" t="s">
        <v>1</v>
      </c>
      <c r="N85" s="61" t="s">
        <v>41</v>
      </c>
      <c r="O85" s="61" t="s">
        <v>104</v>
      </c>
      <c r="P85" s="61" t="s">
        <v>105</v>
      </c>
      <c r="Q85" s="61" t="s">
        <v>106</v>
      </c>
      <c r="R85" s="61" t="s">
        <v>107</v>
      </c>
      <c r="S85" s="61" t="s">
        <v>108</v>
      </c>
      <c r="T85" s="62" t="s">
        <v>109</v>
      </c>
    </row>
    <row r="86" spans="2:65" s="1" customFormat="1" ht="22.9" customHeight="1">
      <c r="B86" s="30"/>
      <c r="C86" s="67" t="s">
        <v>110</v>
      </c>
      <c r="D86" s="31"/>
      <c r="E86" s="31"/>
      <c r="F86" s="31"/>
      <c r="G86" s="31"/>
      <c r="H86" s="31"/>
      <c r="I86" s="94"/>
      <c r="J86" s="145">
        <f>BK86</f>
        <v>0</v>
      </c>
      <c r="K86" s="31"/>
      <c r="L86" s="34"/>
      <c r="M86" s="63"/>
      <c r="N86" s="64"/>
      <c r="O86" s="64"/>
      <c r="P86" s="146">
        <f>P87+P122+P167+P170</f>
        <v>0</v>
      </c>
      <c r="Q86" s="64"/>
      <c r="R86" s="146">
        <f>R87+R122+R167+R170</f>
        <v>1005.8732000000001</v>
      </c>
      <c r="S86" s="64"/>
      <c r="T86" s="147">
        <f>T87+T122+T167+T170</f>
        <v>285.94720000000007</v>
      </c>
      <c r="AT86" s="13" t="s">
        <v>70</v>
      </c>
      <c r="AU86" s="13" t="s">
        <v>84</v>
      </c>
      <c r="BK86" s="148">
        <f>BK87+BK122+BK167+BK170</f>
        <v>0</v>
      </c>
    </row>
    <row r="87" spans="2:65" s="10" customFormat="1" ht="25.9" customHeight="1">
      <c r="B87" s="149"/>
      <c r="C87" s="150"/>
      <c r="D87" s="151" t="s">
        <v>70</v>
      </c>
      <c r="E87" s="152" t="s">
        <v>111</v>
      </c>
      <c r="F87" s="152" t="s">
        <v>112</v>
      </c>
      <c r="G87" s="150"/>
      <c r="H87" s="150"/>
      <c r="I87" s="153"/>
      <c r="J87" s="154">
        <f>BK87</f>
        <v>0</v>
      </c>
      <c r="K87" s="150"/>
      <c r="L87" s="155"/>
      <c r="M87" s="156"/>
      <c r="N87" s="157"/>
      <c r="O87" s="157"/>
      <c r="P87" s="158">
        <f>P88+P97+P115</f>
        <v>0</v>
      </c>
      <c r="Q87" s="157"/>
      <c r="R87" s="158">
        <f>R88+R97+R115</f>
        <v>52.437399999999997</v>
      </c>
      <c r="S87" s="157"/>
      <c r="T87" s="159">
        <f>T88+T97+T115</f>
        <v>285.60000000000008</v>
      </c>
      <c r="AR87" s="160" t="s">
        <v>76</v>
      </c>
      <c r="AT87" s="161" t="s">
        <v>70</v>
      </c>
      <c r="AU87" s="161" t="s">
        <v>71</v>
      </c>
      <c r="AY87" s="160" t="s">
        <v>113</v>
      </c>
      <c r="BK87" s="162">
        <f>BK88+BK97+BK115</f>
        <v>0</v>
      </c>
    </row>
    <row r="88" spans="2:65" s="10" customFormat="1" ht="22.9" customHeight="1">
      <c r="B88" s="149"/>
      <c r="C88" s="150"/>
      <c r="D88" s="151" t="s">
        <v>70</v>
      </c>
      <c r="E88" s="163" t="s">
        <v>114</v>
      </c>
      <c r="F88" s="163" t="s">
        <v>115</v>
      </c>
      <c r="G88" s="150"/>
      <c r="H88" s="150"/>
      <c r="I88" s="153"/>
      <c r="J88" s="164">
        <f>BK88</f>
        <v>0</v>
      </c>
      <c r="K88" s="150"/>
      <c r="L88" s="155"/>
      <c r="M88" s="156"/>
      <c r="N88" s="157"/>
      <c r="O88" s="157"/>
      <c r="P88" s="158">
        <f>SUM(P89:P96)</f>
        <v>0</v>
      </c>
      <c r="Q88" s="157"/>
      <c r="R88" s="158">
        <f>SUM(R89:R96)</f>
        <v>39.417000000000002</v>
      </c>
      <c r="S88" s="157"/>
      <c r="T88" s="159">
        <f>SUM(T89:T96)</f>
        <v>0</v>
      </c>
      <c r="AR88" s="160" t="s">
        <v>76</v>
      </c>
      <c r="AT88" s="161" t="s">
        <v>70</v>
      </c>
      <c r="AU88" s="161" t="s">
        <v>76</v>
      </c>
      <c r="AY88" s="160" t="s">
        <v>113</v>
      </c>
      <c r="BK88" s="162">
        <f>SUM(BK89:BK96)</f>
        <v>0</v>
      </c>
    </row>
    <row r="89" spans="2:65" s="1" customFormat="1" ht="16.5" customHeight="1">
      <c r="B89" s="30"/>
      <c r="C89" s="165" t="s">
        <v>76</v>
      </c>
      <c r="D89" s="165" t="s">
        <v>116</v>
      </c>
      <c r="E89" s="166" t="s">
        <v>117</v>
      </c>
      <c r="F89" s="167" t="s">
        <v>118</v>
      </c>
      <c r="G89" s="168" t="s">
        <v>119</v>
      </c>
      <c r="H89" s="169">
        <v>500</v>
      </c>
      <c r="I89" s="170"/>
      <c r="J89" s="171">
        <f t="shared" ref="J89:J96" si="0">ROUND(I89*H89,2)</f>
        <v>0</v>
      </c>
      <c r="K89" s="167" t="s">
        <v>120</v>
      </c>
      <c r="L89" s="34"/>
      <c r="M89" s="172" t="s">
        <v>1</v>
      </c>
      <c r="N89" s="173" t="s">
        <v>42</v>
      </c>
      <c r="O89" s="56"/>
      <c r="P89" s="174">
        <f t="shared" ref="P89:P96" si="1">O89*H89</f>
        <v>0</v>
      </c>
      <c r="Q89" s="174">
        <v>4.1799999999999997E-3</v>
      </c>
      <c r="R89" s="174">
        <f t="shared" ref="R89:R96" si="2">Q89*H89</f>
        <v>2.09</v>
      </c>
      <c r="S89" s="174">
        <v>0</v>
      </c>
      <c r="T89" s="175">
        <f t="shared" ref="T89:T96" si="3">S89*H89</f>
        <v>0</v>
      </c>
      <c r="AR89" s="13" t="s">
        <v>121</v>
      </c>
      <c r="AT89" s="13" t="s">
        <v>116</v>
      </c>
      <c r="AU89" s="13" t="s">
        <v>78</v>
      </c>
      <c r="AY89" s="13" t="s">
        <v>113</v>
      </c>
      <c r="BE89" s="176">
        <f t="shared" ref="BE89:BE96" si="4">IF(N89="základní",J89,0)</f>
        <v>0</v>
      </c>
      <c r="BF89" s="176">
        <f t="shared" ref="BF89:BF96" si="5">IF(N89="snížená",J89,0)</f>
        <v>0</v>
      </c>
      <c r="BG89" s="176">
        <f t="shared" ref="BG89:BG96" si="6">IF(N89="zákl. přenesená",J89,0)</f>
        <v>0</v>
      </c>
      <c r="BH89" s="176">
        <f t="shared" ref="BH89:BH96" si="7">IF(N89="sníž. přenesená",J89,0)</f>
        <v>0</v>
      </c>
      <c r="BI89" s="176">
        <f t="shared" ref="BI89:BI96" si="8">IF(N89="nulová",J89,0)</f>
        <v>0</v>
      </c>
      <c r="BJ89" s="13" t="s">
        <v>76</v>
      </c>
      <c r="BK89" s="176">
        <f t="shared" ref="BK89:BK96" si="9">ROUND(I89*H89,2)</f>
        <v>0</v>
      </c>
      <c r="BL89" s="13" t="s">
        <v>121</v>
      </c>
      <c r="BM89" s="13" t="s">
        <v>122</v>
      </c>
    </row>
    <row r="90" spans="2:65" s="1" customFormat="1" ht="16.5" customHeight="1">
      <c r="B90" s="30"/>
      <c r="C90" s="165" t="s">
        <v>78</v>
      </c>
      <c r="D90" s="165" t="s">
        <v>116</v>
      </c>
      <c r="E90" s="166" t="s">
        <v>123</v>
      </c>
      <c r="F90" s="167" t="s">
        <v>124</v>
      </c>
      <c r="G90" s="168" t="s">
        <v>119</v>
      </c>
      <c r="H90" s="169">
        <v>420</v>
      </c>
      <c r="I90" s="170"/>
      <c r="J90" s="171">
        <f t="shared" si="0"/>
        <v>0</v>
      </c>
      <c r="K90" s="167" t="s">
        <v>120</v>
      </c>
      <c r="L90" s="34"/>
      <c r="M90" s="172" t="s">
        <v>1</v>
      </c>
      <c r="N90" s="173" t="s">
        <v>42</v>
      </c>
      <c r="O90" s="56"/>
      <c r="P90" s="174">
        <f t="shared" si="1"/>
        <v>0</v>
      </c>
      <c r="Q90" s="174">
        <v>4.8500000000000001E-3</v>
      </c>
      <c r="R90" s="174">
        <f t="shared" si="2"/>
        <v>2.0369999999999999</v>
      </c>
      <c r="S90" s="174">
        <v>0</v>
      </c>
      <c r="T90" s="175">
        <f t="shared" si="3"/>
        <v>0</v>
      </c>
      <c r="AR90" s="13" t="s">
        <v>121</v>
      </c>
      <c r="AT90" s="13" t="s">
        <v>116</v>
      </c>
      <c r="AU90" s="13" t="s">
        <v>78</v>
      </c>
      <c r="AY90" s="13" t="s">
        <v>113</v>
      </c>
      <c r="BE90" s="176">
        <f t="shared" si="4"/>
        <v>0</v>
      </c>
      <c r="BF90" s="176">
        <f t="shared" si="5"/>
        <v>0</v>
      </c>
      <c r="BG90" s="176">
        <f t="shared" si="6"/>
        <v>0</v>
      </c>
      <c r="BH90" s="176">
        <f t="shared" si="7"/>
        <v>0</v>
      </c>
      <c r="BI90" s="176">
        <f t="shared" si="8"/>
        <v>0</v>
      </c>
      <c r="BJ90" s="13" t="s">
        <v>76</v>
      </c>
      <c r="BK90" s="176">
        <f t="shared" si="9"/>
        <v>0</v>
      </c>
      <c r="BL90" s="13" t="s">
        <v>121</v>
      </c>
      <c r="BM90" s="13" t="s">
        <v>125</v>
      </c>
    </row>
    <row r="91" spans="2:65" s="1" customFormat="1" ht="16.5" customHeight="1">
      <c r="B91" s="30"/>
      <c r="C91" s="165" t="s">
        <v>126</v>
      </c>
      <c r="D91" s="165" t="s">
        <v>116</v>
      </c>
      <c r="E91" s="166" t="s">
        <v>127</v>
      </c>
      <c r="F91" s="167" t="s">
        <v>128</v>
      </c>
      <c r="G91" s="168" t="s">
        <v>119</v>
      </c>
      <c r="H91" s="169">
        <v>900</v>
      </c>
      <c r="I91" s="170"/>
      <c r="J91" s="171">
        <f t="shared" si="0"/>
        <v>0</v>
      </c>
      <c r="K91" s="167" t="s">
        <v>120</v>
      </c>
      <c r="L91" s="34"/>
      <c r="M91" s="172" t="s">
        <v>1</v>
      </c>
      <c r="N91" s="173" t="s">
        <v>42</v>
      </c>
      <c r="O91" s="56"/>
      <c r="P91" s="174">
        <f t="shared" si="1"/>
        <v>0</v>
      </c>
      <c r="Q91" s="174">
        <v>4.8599999999999997E-3</v>
      </c>
      <c r="R91" s="174">
        <f t="shared" si="2"/>
        <v>4.3739999999999997</v>
      </c>
      <c r="S91" s="174">
        <v>0</v>
      </c>
      <c r="T91" s="175">
        <f t="shared" si="3"/>
        <v>0</v>
      </c>
      <c r="AR91" s="13" t="s">
        <v>121</v>
      </c>
      <c r="AT91" s="13" t="s">
        <v>116</v>
      </c>
      <c r="AU91" s="13" t="s">
        <v>78</v>
      </c>
      <c r="AY91" s="13" t="s">
        <v>113</v>
      </c>
      <c r="BE91" s="176">
        <f t="shared" si="4"/>
        <v>0</v>
      </c>
      <c r="BF91" s="176">
        <f t="shared" si="5"/>
        <v>0</v>
      </c>
      <c r="BG91" s="176">
        <f t="shared" si="6"/>
        <v>0</v>
      </c>
      <c r="BH91" s="176">
        <f t="shared" si="7"/>
        <v>0</v>
      </c>
      <c r="BI91" s="176">
        <f t="shared" si="8"/>
        <v>0</v>
      </c>
      <c r="BJ91" s="13" t="s">
        <v>76</v>
      </c>
      <c r="BK91" s="176">
        <f t="shared" si="9"/>
        <v>0</v>
      </c>
      <c r="BL91" s="13" t="s">
        <v>121</v>
      </c>
      <c r="BM91" s="13" t="s">
        <v>129</v>
      </c>
    </row>
    <row r="92" spans="2:65" s="1" customFormat="1" ht="16.5" customHeight="1">
      <c r="B92" s="30"/>
      <c r="C92" s="165" t="s">
        <v>121</v>
      </c>
      <c r="D92" s="165" t="s">
        <v>116</v>
      </c>
      <c r="E92" s="166" t="s">
        <v>130</v>
      </c>
      <c r="F92" s="167" t="s">
        <v>131</v>
      </c>
      <c r="G92" s="168" t="s">
        <v>119</v>
      </c>
      <c r="H92" s="169">
        <v>900</v>
      </c>
      <c r="I92" s="170"/>
      <c r="J92" s="171">
        <f t="shared" si="0"/>
        <v>0</v>
      </c>
      <c r="K92" s="167" t="s">
        <v>120</v>
      </c>
      <c r="L92" s="34"/>
      <c r="M92" s="172" t="s">
        <v>1</v>
      </c>
      <c r="N92" s="173" t="s">
        <v>42</v>
      </c>
      <c r="O92" s="56"/>
      <c r="P92" s="174">
        <f t="shared" si="1"/>
        <v>0</v>
      </c>
      <c r="Q92" s="174">
        <v>5.3200000000000001E-3</v>
      </c>
      <c r="R92" s="174">
        <f t="shared" si="2"/>
        <v>4.7880000000000003</v>
      </c>
      <c r="S92" s="174">
        <v>0</v>
      </c>
      <c r="T92" s="175">
        <f t="shared" si="3"/>
        <v>0</v>
      </c>
      <c r="AR92" s="13" t="s">
        <v>121</v>
      </c>
      <c r="AT92" s="13" t="s">
        <v>116</v>
      </c>
      <c r="AU92" s="13" t="s">
        <v>78</v>
      </c>
      <c r="AY92" s="13" t="s">
        <v>113</v>
      </c>
      <c r="BE92" s="176">
        <f t="shared" si="4"/>
        <v>0</v>
      </c>
      <c r="BF92" s="176">
        <f t="shared" si="5"/>
        <v>0</v>
      </c>
      <c r="BG92" s="176">
        <f t="shared" si="6"/>
        <v>0</v>
      </c>
      <c r="BH92" s="176">
        <f t="shared" si="7"/>
        <v>0</v>
      </c>
      <c r="BI92" s="176">
        <f t="shared" si="8"/>
        <v>0</v>
      </c>
      <c r="BJ92" s="13" t="s">
        <v>76</v>
      </c>
      <c r="BK92" s="176">
        <f t="shared" si="9"/>
        <v>0</v>
      </c>
      <c r="BL92" s="13" t="s">
        <v>121</v>
      </c>
      <c r="BM92" s="13" t="s">
        <v>132</v>
      </c>
    </row>
    <row r="93" spans="2:65" s="1" customFormat="1" ht="16.5" customHeight="1">
      <c r="B93" s="30"/>
      <c r="C93" s="165" t="s">
        <v>133</v>
      </c>
      <c r="D93" s="165" t="s">
        <v>116</v>
      </c>
      <c r="E93" s="166" t="s">
        <v>134</v>
      </c>
      <c r="F93" s="167" t="s">
        <v>135</v>
      </c>
      <c r="G93" s="168" t="s">
        <v>119</v>
      </c>
      <c r="H93" s="169">
        <v>1300</v>
      </c>
      <c r="I93" s="170"/>
      <c r="J93" s="171">
        <f t="shared" si="0"/>
        <v>0</v>
      </c>
      <c r="K93" s="167" t="s">
        <v>120</v>
      </c>
      <c r="L93" s="34"/>
      <c r="M93" s="172" t="s">
        <v>1</v>
      </c>
      <c r="N93" s="173" t="s">
        <v>42</v>
      </c>
      <c r="O93" s="56"/>
      <c r="P93" s="174">
        <f t="shared" si="1"/>
        <v>0</v>
      </c>
      <c r="Q93" s="174">
        <v>4.8999999999999998E-3</v>
      </c>
      <c r="R93" s="174">
        <f t="shared" si="2"/>
        <v>6.37</v>
      </c>
      <c r="S93" s="174">
        <v>0</v>
      </c>
      <c r="T93" s="175">
        <f t="shared" si="3"/>
        <v>0</v>
      </c>
      <c r="AR93" s="13" t="s">
        <v>121</v>
      </c>
      <c r="AT93" s="13" t="s">
        <v>116</v>
      </c>
      <c r="AU93" s="13" t="s">
        <v>78</v>
      </c>
      <c r="AY93" s="13" t="s">
        <v>113</v>
      </c>
      <c r="BE93" s="176">
        <f t="shared" si="4"/>
        <v>0</v>
      </c>
      <c r="BF93" s="176">
        <f t="shared" si="5"/>
        <v>0</v>
      </c>
      <c r="BG93" s="176">
        <f t="shared" si="6"/>
        <v>0</v>
      </c>
      <c r="BH93" s="176">
        <f t="shared" si="7"/>
        <v>0</v>
      </c>
      <c r="BI93" s="176">
        <f t="shared" si="8"/>
        <v>0</v>
      </c>
      <c r="BJ93" s="13" t="s">
        <v>76</v>
      </c>
      <c r="BK93" s="176">
        <f t="shared" si="9"/>
        <v>0</v>
      </c>
      <c r="BL93" s="13" t="s">
        <v>121</v>
      </c>
      <c r="BM93" s="13" t="s">
        <v>136</v>
      </c>
    </row>
    <row r="94" spans="2:65" s="1" customFormat="1" ht="16.5" customHeight="1">
      <c r="B94" s="30"/>
      <c r="C94" s="165" t="s">
        <v>114</v>
      </c>
      <c r="D94" s="165" t="s">
        <v>116</v>
      </c>
      <c r="E94" s="166" t="s">
        <v>137</v>
      </c>
      <c r="F94" s="167" t="s">
        <v>138</v>
      </c>
      <c r="G94" s="168" t="s">
        <v>119</v>
      </c>
      <c r="H94" s="169">
        <v>1100</v>
      </c>
      <c r="I94" s="170"/>
      <c r="J94" s="171">
        <f t="shared" si="0"/>
        <v>0</v>
      </c>
      <c r="K94" s="167" t="s">
        <v>120</v>
      </c>
      <c r="L94" s="34"/>
      <c r="M94" s="172" t="s">
        <v>1</v>
      </c>
      <c r="N94" s="173" t="s">
        <v>42</v>
      </c>
      <c r="O94" s="56"/>
      <c r="P94" s="174">
        <f t="shared" si="1"/>
        <v>0</v>
      </c>
      <c r="Q94" s="174">
        <v>3.6999999999999999E-4</v>
      </c>
      <c r="R94" s="174">
        <f t="shared" si="2"/>
        <v>0.40699999999999997</v>
      </c>
      <c r="S94" s="174">
        <v>0</v>
      </c>
      <c r="T94" s="175">
        <f t="shared" si="3"/>
        <v>0</v>
      </c>
      <c r="AR94" s="13" t="s">
        <v>121</v>
      </c>
      <c r="AT94" s="13" t="s">
        <v>116</v>
      </c>
      <c r="AU94" s="13" t="s">
        <v>78</v>
      </c>
      <c r="AY94" s="13" t="s">
        <v>113</v>
      </c>
      <c r="BE94" s="176">
        <f t="shared" si="4"/>
        <v>0</v>
      </c>
      <c r="BF94" s="176">
        <f t="shared" si="5"/>
        <v>0</v>
      </c>
      <c r="BG94" s="176">
        <f t="shared" si="6"/>
        <v>0</v>
      </c>
      <c r="BH94" s="176">
        <f t="shared" si="7"/>
        <v>0</v>
      </c>
      <c r="BI94" s="176">
        <f t="shared" si="8"/>
        <v>0</v>
      </c>
      <c r="BJ94" s="13" t="s">
        <v>76</v>
      </c>
      <c r="BK94" s="176">
        <f t="shared" si="9"/>
        <v>0</v>
      </c>
      <c r="BL94" s="13" t="s">
        <v>121</v>
      </c>
      <c r="BM94" s="13" t="s">
        <v>139</v>
      </c>
    </row>
    <row r="95" spans="2:65" s="1" customFormat="1" ht="16.5" customHeight="1">
      <c r="B95" s="30"/>
      <c r="C95" s="165" t="s">
        <v>140</v>
      </c>
      <c r="D95" s="165" t="s">
        <v>116</v>
      </c>
      <c r="E95" s="166" t="s">
        <v>141</v>
      </c>
      <c r="F95" s="167" t="s">
        <v>142</v>
      </c>
      <c r="G95" s="168" t="s">
        <v>119</v>
      </c>
      <c r="H95" s="169">
        <v>900</v>
      </c>
      <c r="I95" s="170"/>
      <c r="J95" s="171">
        <f t="shared" si="0"/>
        <v>0</v>
      </c>
      <c r="K95" s="167" t="s">
        <v>120</v>
      </c>
      <c r="L95" s="34"/>
      <c r="M95" s="172" t="s">
        <v>1</v>
      </c>
      <c r="N95" s="173" t="s">
        <v>42</v>
      </c>
      <c r="O95" s="56"/>
      <c r="P95" s="174">
        <f t="shared" si="1"/>
        <v>0</v>
      </c>
      <c r="Q95" s="174">
        <v>3.8999999999999999E-4</v>
      </c>
      <c r="R95" s="174">
        <f t="shared" si="2"/>
        <v>0.35099999999999998</v>
      </c>
      <c r="S95" s="174">
        <v>0</v>
      </c>
      <c r="T95" s="175">
        <f t="shared" si="3"/>
        <v>0</v>
      </c>
      <c r="AR95" s="13" t="s">
        <v>121</v>
      </c>
      <c r="AT95" s="13" t="s">
        <v>116</v>
      </c>
      <c r="AU95" s="13" t="s">
        <v>78</v>
      </c>
      <c r="AY95" s="13" t="s">
        <v>113</v>
      </c>
      <c r="BE95" s="176">
        <f t="shared" si="4"/>
        <v>0</v>
      </c>
      <c r="BF95" s="176">
        <f t="shared" si="5"/>
        <v>0</v>
      </c>
      <c r="BG95" s="176">
        <f t="shared" si="6"/>
        <v>0</v>
      </c>
      <c r="BH95" s="176">
        <f t="shared" si="7"/>
        <v>0</v>
      </c>
      <c r="BI95" s="176">
        <f t="shared" si="8"/>
        <v>0</v>
      </c>
      <c r="BJ95" s="13" t="s">
        <v>76</v>
      </c>
      <c r="BK95" s="176">
        <f t="shared" si="9"/>
        <v>0</v>
      </c>
      <c r="BL95" s="13" t="s">
        <v>121</v>
      </c>
      <c r="BM95" s="13" t="s">
        <v>143</v>
      </c>
    </row>
    <row r="96" spans="2:65" s="1" customFormat="1" ht="16.5" customHeight="1">
      <c r="B96" s="30"/>
      <c r="C96" s="165" t="s">
        <v>144</v>
      </c>
      <c r="D96" s="165" t="s">
        <v>116</v>
      </c>
      <c r="E96" s="166" t="s">
        <v>145</v>
      </c>
      <c r="F96" s="167" t="s">
        <v>146</v>
      </c>
      <c r="G96" s="168" t="s">
        <v>119</v>
      </c>
      <c r="H96" s="169">
        <v>500</v>
      </c>
      <c r="I96" s="170"/>
      <c r="J96" s="171">
        <f t="shared" si="0"/>
        <v>0</v>
      </c>
      <c r="K96" s="167" t="s">
        <v>120</v>
      </c>
      <c r="L96" s="34"/>
      <c r="M96" s="172" t="s">
        <v>1</v>
      </c>
      <c r="N96" s="173" t="s">
        <v>42</v>
      </c>
      <c r="O96" s="56"/>
      <c r="P96" s="174">
        <f t="shared" si="1"/>
        <v>0</v>
      </c>
      <c r="Q96" s="174">
        <v>3.7999999999999999E-2</v>
      </c>
      <c r="R96" s="174">
        <f t="shared" si="2"/>
        <v>19</v>
      </c>
      <c r="S96" s="174">
        <v>0</v>
      </c>
      <c r="T96" s="175">
        <f t="shared" si="3"/>
        <v>0</v>
      </c>
      <c r="AR96" s="13" t="s">
        <v>121</v>
      </c>
      <c r="AT96" s="13" t="s">
        <v>116</v>
      </c>
      <c r="AU96" s="13" t="s">
        <v>78</v>
      </c>
      <c r="AY96" s="13" t="s">
        <v>113</v>
      </c>
      <c r="BE96" s="176">
        <f t="shared" si="4"/>
        <v>0</v>
      </c>
      <c r="BF96" s="176">
        <f t="shared" si="5"/>
        <v>0</v>
      </c>
      <c r="BG96" s="176">
        <f t="shared" si="6"/>
        <v>0</v>
      </c>
      <c r="BH96" s="176">
        <f t="shared" si="7"/>
        <v>0</v>
      </c>
      <c r="BI96" s="176">
        <f t="shared" si="8"/>
        <v>0</v>
      </c>
      <c r="BJ96" s="13" t="s">
        <v>76</v>
      </c>
      <c r="BK96" s="176">
        <f t="shared" si="9"/>
        <v>0</v>
      </c>
      <c r="BL96" s="13" t="s">
        <v>121</v>
      </c>
      <c r="BM96" s="13" t="s">
        <v>147</v>
      </c>
    </row>
    <row r="97" spans="2:65" s="10" customFormat="1" ht="22.9" customHeight="1">
      <c r="B97" s="149"/>
      <c r="C97" s="150"/>
      <c r="D97" s="151" t="s">
        <v>70</v>
      </c>
      <c r="E97" s="163" t="s">
        <v>148</v>
      </c>
      <c r="F97" s="163" t="s">
        <v>149</v>
      </c>
      <c r="G97" s="150"/>
      <c r="H97" s="150"/>
      <c r="I97" s="153"/>
      <c r="J97" s="164">
        <f>BK97</f>
        <v>0</v>
      </c>
      <c r="K97" s="150"/>
      <c r="L97" s="155"/>
      <c r="M97" s="156"/>
      <c r="N97" s="157"/>
      <c r="O97" s="157"/>
      <c r="P97" s="158">
        <f>SUM(P98:P114)</f>
        <v>0</v>
      </c>
      <c r="Q97" s="157"/>
      <c r="R97" s="158">
        <f>SUM(R98:R114)</f>
        <v>13.020399999999999</v>
      </c>
      <c r="S97" s="157"/>
      <c r="T97" s="159">
        <f>SUM(T98:T114)</f>
        <v>285.60000000000008</v>
      </c>
      <c r="AR97" s="160" t="s">
        <v>76</v>
      </c>
      <c r="AT97" s="161" t="s">
        <v>70</v>
      </c>
      <c r="AU97" s="161" t="s">
        <v>76</v>
      </c>
      <c r="AY97" s="160" t="s">
        <v>113</v>
      </c>
      <c r="BK97" s="162">
        <f>SUM(BK98:BK114)</f>
        <v>0</v>
      </c>
    </row>
    <row r="98" spans="2:65" s="1" customFormat="1" ht="16.5" customHeight="1">
      <c r="B98" s="30"/>
      <c r="C98" s="165" t="s">
        <v>148</v>
      </c>
      <c r="D98" s="165" t="s">
        <v>116</v>
      </c>
      <c r="E98" s="166" t="s">
        <v>150</v>
      </c>
      <c r="F98" s="167" t="s">
        <v>151</v>
      </c>
      <c r="G98" s="168" t="s">
        <v>119</v>
      </c>
      <c r="H98" s="169">
        <v>800</v>
      </c>
      <c r="I98" s="170"/>
      <c r="J98" s="171">
        <f t="shared" ref="J98:J114" si="10">ROUND(I98*H98,2)</f>
        <v>0</v>
      </c>
      <c r="K98" s="167" t="s">
        <v>152</v>
      </c>
      <c r="L98" s="34"/>
      <c r="M98" s="172" t="s">
        <v>1</v>
      </c>
      <c r="N98" s="173" t="s">
        <v>42</v>
      </c>
      <c r="O98" s="56"/>
      <c r="P98" s="174">
        <f t="shared" ref="P98:P114" si="11">O98*H98</f>
        <v>0</v>
      </c>
      <c r="Q98" s="174">
        <v>0</v>
      </c>
      <c r="R98" s="174">
        <f t="shared" ref="R98:R114" si="12">Q98*H98</f>
        <v>0</v>
      </c>
      <c r="S98" s="174">
        <v>0</v>
      </c>
      <c r="T98" s="175">
        <f t="shared" ref="T98:T114" si="13">S98*H98</f>
        <v>0</v>
      </c>
      <c r="AR98" s="13" t="s">
        <v>121</v>
      </c>
      <c r="AT98" s="13" t="s">
        <v>116</v>
      </c>
      <c r="AU98" s="13" t="s">
        <v>78</v>
      </c>
      <c r="AY98" s="13" t="s">
        <v>113</v>
      </c>
      <c r="BE98" s="176">
        <f t="shared" ref="BE98:BE114" si="14">IF(N98="základní",J98,0)</f>
        <v>0</v>
      </c>
      <c r="BF98" s="176">
        <f t="shared" ref="BF98:BF114" si="15">IF(N98="snížená",J98,0)</f>
        <v>0</v>
      </c>
      <c r="BG98" s="176">
        <f t="shared" ref="BG98:BG114" si="16">IF(N98="zákl. přenesená",J98,0)</f>
        <v>0</v>
      </c>
      <c r="BH98" s="176">
        <f t="shared" ref="BH98:BH114" si="17">IF(N98="sníž. přenesená",J98,0)</f>
        <v>0</v>
      </c>
      <c r="BI98" s="176">
        <f t="shared" ref="BI98:BI114" si="18">IF(N98="nulová",J98,0)</f>
        <v>0</v>
      </c>
      <c r="BJ98" s="13" t="s">
        <v>76</v>
      </c>
      <c r="BK98" s="176">
        <f t="shared" ref="BK98:BK114" si="19">ROUND(I98*H98,2)</f>
        <v>0</v>
      </c>
      <c r="BL98" s="13" t="s">
        <v>121</v>
      </c>
      <c r="BM98" s="13" t="s">
        <v>153</v>
      </c>
    </row>
    <row r="99" spans="2:65" s="1" customFormat="1" ht="16.5" customHeight="1">
      <c r="B99" s="30"/>
      <c r="C99" s="165" t="s">
        <v>154</v>
      </c>
      <c r="D99" s="165" t="s">
        <v>116</v>
      </c>
      <c r="E99" s="166" t="s">
        <v>155</v>
      </c>
      <c r="F99" s="167" t="s">
        <v>156</v>
      </c>
      <c r="G99" s="168" t="s">
        <v>119</v>
      </c>
      <c r="H99" s="169">
        <v>1600</v>
      </c>
      <c r="I99" s="170"/>
      <c r="J99" s="171">
        <f t="shared" si="10"/>
        <v>0</v>
      </c>
      <c r="K99" s="167" t="s">
        <v>120</v>
      </c>
      <c r="L99" s="34"/>
      <c r="M99" s="172" t="s">
        <v>1</v>
      </c>
      <c r="N99" s="173" t="s">
        <v>42</v>
      </c>
      <c r="O99" s="56"/>
      <c r="P99" s="174">
        <f t="shared" si="11"/>
        <v>0</v>
      </c>
      <c r="Q99" s="174">
        <v>0</v>
      </c>
      <c r="R99" s="174">
        <f t="shared" si="12"/>
        <v>0</v>
      </c>
      <c r="S99" s="174">
        <v>0</v>
      </c>
      <c r="T99" s="175">
        <f t="shared" si="13"/>
        <v>0</v>
      </c>
      <c r="AR99" s="13" t="s">
        <v>121</v>
      </c>
      <c r="AT99" s="13" t="s">
        <v>116</v>
      </c>
      <c r="AU99" s="13" t="s">
        <v>78</v>
      </c>
      <c r="AY99" s="13" t="s">
        <v>113</v>
      </c>
      <c r="BE99" s="176">
        <f t="shared" si="14"/>
        <v>0</v>
      </c>
      <c r="BF99" s="176">
        <f t="shared" si="15"/>
        <v>0</v>
      </c>
      <c r="BG99" s="176">
        <f t="shared" si="16"/>
        <v>0</v>
      </c>
      <c r="BH99" s="176">
        <f t="shared" si="17"/>
        <v>0</v>
      </c>
      <c r="BI99" s="176">
        <f t="shared" si="18"/>
        <v>0</v>
      </c>
      <c r="BJ99" s="13" t="s">
        <v>76</v>
      </c>
      <c r="BK99" s="176">
        <f t="shared" si="19"/>
        <v>0</v>
      </c>
      <c r="BL99" s="13" t="s">
        <v>121</v>
      </c>
      <c r="BM99" s="13" t="s">
        <v>157</v>
      </c>
    </row>
    <row r="100" spans="2:65" s="1" customFormat="1" ht="16.5" customHeight="1">
      <c r="B100" s="30"/>
      <c r="C100" s="165" t="s">
        <v>158</v>
      </c>
      <c r="D100" s="165" t="s">
        <v>116</v>
      </c>
      <c r="E100" s="166" t="s">
        <v>159</v>
      </c>
      <c r="F100" s="167" t="s">
        <v>160</v>
      </c>
      <c r="G100" s="168" t="s">
        <v>119</v>
      </c>
      <c r="H100" s="169">
        <v>800</v>
      </c>
      <c r="I100" s="170"/>
      <c r="J100" s="171">
        <f t="shared" si="10"/>
        <v>0</v>
      </c>
      <c r="K100" s="167" t="s">
        <v>120</v>
      </c>
      <c r="L100" s="34"/>
      <c r="M100" s="172" t="s">
        <v>1</v>
      </c>
      <c r="N100" s="173" t="s">
        <v>42</v>
      </c>
      <c r="O100" s="56"/>
      <c r="P100" s="174">
        <f t="shared" si="11"/>
        <v>0</v>
      </c>
      <c r="Q100" s="174">
        <v>0</v>
      </c>
      <c r="R100" s="174">
        <f t="shared" si="12"/>
        <v>0</v>
      </c>
      <c r="S100" s="174">
        <v>0</v>
      </c>
      <c r="T100" s="175">
        <f t="shared" si="13"/>
        <v>0</v>
      </c>
      <c r="AR100" s="13" t="s">
        <v>121</v>
      </c>
      <c r="AT100" s="13" t="s">
        <v>116</v>
      </c>
      <c r="AU100" s="13" t="s">
        <v>78</v>
      </c>
      <c r="AY100" s="13" t="s">
        <v>113</v>
      </c>
      <c r="BE100" s="176">
        <f t="shared" si="14"/>
        <v>0</v>
      </c>
      <c r="BF100" s="176">
        <f t="shared" si="15"/>
        <v>0</v>
      </c>
      <c r="BG100" s="176">
        <f t="shared" si="16"/>
        <v>0</v>
      </c>
      <c r="BH100" s="176">
        <f t="shared" si="17"/>
        <v>0</v>
      </c>
      <c r="BI100" s="176">
        <f t="shared" si="18"/>
        <v>0</v>
      </c>
      <c r="BJ100" s="13" t="s">
        <v>76</v>
      </c>
      <c r="BK100" s="176">
        <f t="shared" si="19"/>
        <v>0</v>
      </c>
      <c r="BL100" s="13" t="s">
        <v>121</v>
      </c>
      <c r="BM100" s="13" t="s">
        <v>161</v>
      </c>
    </row>
    <row r="101" spans="2:65" s="1" customFormat="1" ht="16.5" customHeight="1">
      <c r="B101" s="30"/>
      <c r="C101" s="165" t="s">
        <v>162</v>
      </c>
      <c r="D101" s="165" t="s">
        <v>116</v>
      </c>
      <c r="E101" s="166" t="s">
        <v>163</v>
      </c>
      <c r="F101" s="167" t="s">
        <v>164</v>
      </c>
      <c r="G101" s="168" t="s">
        <v>119</v>
      </c>
      <c r="H101" s="169">
        <v>600</v>
      </c>
      <c r="I101" s="170"/>
      <c r="J101" s="171">
        <f t="shared" si="10"/>
        <v>0</v>
      </c>
      <c r="K101" s="167" t="s">
        <v>120</v>
      </c>
      <c r="L101" s="34"/>
      <c r="M101" s="172" t="s">
        <v>1</v>
      </c>
      <c r="N101" s="173" t="s">
        <v>42</v>
      </c>
      <c r="O101" s="56"/>
      <c r="P101" s="174">
        <f t="shared" si="11"/>
        <v>0</v>
      </c>
      <c r="Q101" s="174">
        <v>0</v>
      </c>
      <c r="R101" s="174">
        <f t="shared" si="12"/>
        <v>0</v>
      </c>
      <c r="S101" s="174">
        <v>0</v>
      </c>
      <c r="T101" s="175">
        <f t="shared" si="13"/>
        <v>0</v>
      </c>
      <c r="AR101" s="13" t="s">
        <v>121</v>
      </c>
      <c r="AT101" s="13" t="s">
        <v>116</v>
      </c>
      <c r="AU101" s="13" t="s">
        <v>78</v>
      </c>
      <c r="AY101" s="13" t="s">
        <v>113</v>
      </c>
      <c r="BE101" s="176">
        <f t="shared" si="14"/>
        <v>0</v>
      </c>
      <c r="BF101" s="176">
        <f t="shared" si="15"/>
        <v>0</v>
      </c>
      <c r="BG101" s="176">
        <f t="shared" si="16"/>
        <v>0</v>
      </c>
      <c r="BH101" s="176">
        <f t="shared" si="17"/>
        <v>0</v>
      </c>
      <c r="BI101" s="176">
        <f t="shared" si="18"/>
        <v>0</v>
      </c>
      <c r="BJ101" s="13" t="s">
        <v>76</v>
      </c>
      <c r="BK101" s="176">
        <f t="shared" si="19"/>
        <v>0</v>
      </c>
      <c r="BL101" s="13" t="s">
        <v>121</v>
      </c>
      <c r="BM101" s="13" t="s">
        <v>165</v>
      </c>
    </row>
    <row r="102" spans="2:65" s="1" customFormat="1" ht="16.5" customHeight="1">
      <c r="B102" s="30"/>
      <c r="C102" s="165" t="s">
        <v>166</v>
      </c>
      <c r="D102" s="165" t="s">
        <v>116</v>
      </c>
      <c r="E102" s="166" t="s">
        <v>167</v>
      </c>
      <c r="F102" s="167" t="s">
        <v>168</v>
      </c>
      <c r="G102" s="168" t="s">
        <v>119</v>
      </c>
      <c r="H102" s="169">
        <v>1200</v>
      </c>
      <c r="I102" s="170"/>
      <c r="J102" s="171">
        <f t="shared" si="10"/>
        <v>0</v>
      </c>
      <c r="K102" s="167" t="s">
        <v>120</v>
      </c>
      <c r="L102" s="34"/>
      <c r="M102" s="172" t="s">
        <v>1</v>
      </c>
      <c r="N102" s="173" t="s">
        <v>42</v>
      </c>
      <c r="O102" s="56"/>
      <c r="P102" s="174">
        <f t="shared" si="11"/>
        <v>0</v>
      </c>
      <c r="Q102" s="174">
        <v>0</v>
      </c>
      <c r="R102" s="174">
        <f t="shared" si="12"/>
        <v>0</v>
      </c>
      <c r="S102" s="174">
        <v>0</v>
      </c>
      <c r="T102" s="175">
        <f t="shared" si="13"/>
        <v>0</v>
      </c>
      <c r="AR102" s="13" t="s">
        <v>121</v>
      </c>
      <c r="AT102" s="13" t="s">
        <v>116</v>
      </c>
      <c r="AU102" s="13" t="s">
        <v>78</v>
      </c>
      <c r="AY102" s="13" t="s">
        <v>113</v>
      </c>
      <c r="BE102" s="176">
        <f t="shared" si="14"/>
        <v>0</v>
      </c>
      <c r="BF102" s="176">
        <f t="shared" si="15"/>
        <v>0</v>
      </c>
      <c r="BG102" s="176">
        <f t="shared" si="16"/>
        <v>0</v>
      </c>
      <c r="BH102" s="176">
        <f t="shared" si="17"/>
        <v>0</v>
      </c>
      <c r="BI102" s="176">
        <f t="shared" si="18"/>
        <v>0</v>
      </c>
      <c r="BJ102" s="13" t="s">
        <v>76</v>
      </c>
      <c r="BK102" s="176">
        <f t="shared" si="19"/>
        <v>0</v>
      </c>
      <c r="BL102" s="13" t="s">
        <v>121</v>
      </c>
      <c r="BM102" s="13" t="s">
        <v>169</v>
      </c>
    </row>
    <row r="103" spans="2:65" s="1" customFormat="1" ht="16.5" customHeight="1">
      <c r="B103" s="30"/>
      <c r="C103" s="165" t="s">
        <v>170</v>
      </c>
      <c r="D103" s="165" t="s">
        <v>116</v>
      </c>
      <c r="E103" s="166" t="s">
        <v>171</v>
      </c>
      <c r="F103" s="167" t="s">
        <v>172</v>
      </c>
      <c r="G103" s="168" t="s">
        <v>119</v>
      </c>
      <c r="H103" s="169">
        <v>600</v>
      </c>
      <c r="I103" s="170"/>
      <c r="J103" s="171">
        <f t="shared" si="10"/>
        <v>0</v>
      </c>
      <c r="K103" s="167" t="s">
        <v>120</v>
      </c>
      <c r="L103" s="34"/>
      <c r="M103" s="172" t="s">
        <v>1</v>
      </c>
      <c r="N103" s="173" t="s">
        <v>42</v>
      </c>
      <c r="O103" s="56"/>
      <c r="P103" s="174">
        <f t="shared" si="11"/>
        <v>0</v>
      </c>
      <c r="Q103" s="174">
        <v>0</v>
      </c>
      <c r="R103" s="174">
        <f t="shared" si="12"/>
        <v>0</v>
      </c>
      <c r="S103" s="174">
        <v>0</v>
      </c>
      <c r="T103" s="175">
        <f t="shared" si="13"/>
        <v>0</v>
      </c>
      <c r="AR103" s="13" t="s">
        <v>121</v>
      </c>
      <c r="AT103" s="13" t="s">
        <v>116</v>
      </c>
      <c r="AU103" s="13" t="s">
        <v>78</v>
      </c>
      <c r="AY103" s="13" t="s">
        <v>113</v>
      </c>
      <c r="BE103" s="176">
        <f t="shared" si="14"/>
        <v>0</v>
      </c>
      <c r="BF103" s="176">
        <f t="shared" si="15"/>
        <v>0</v>
      </c>
      <c r="BG103" s="176">
        <f t="shared" si="16"/>
        <v>0</v>
      </c>
      <c r="BH103" s="176">
        <f t="shared" si="17"/>
        <v>0</v>
      </c>
      <c r="BI103" s="176">
        <f t="shared" si="18"/>
        <v>0</v>
      </c>
      <c r="BJ103" s="13" t="s">
        <v>76</v>
      </c>
      <c r="BK103" s="176">
        <f t="shared" si="19"/>
        <v>0</v>
      </c>
      <c r="BL103" s="13" t="s">
        <v>121</v>
      </c>
      <c r="BM103" s="13" t="s">
        <v>173</v>
      </c>
    </row>
    <row r="104" spans="2:65" s="1" customFormat="1" ht="16.5" customHeight="1">
      <c r="B104" s="30"/>
      <c r="C104" s="165" t="s">
        <v>9</v>
      </c>
      <c r="D104" s="165" t="s">
        <v>116</v>
      </c>
      <c r="E104" s="166" t="s">
        <v>174</v>
      </c>
      <c r="F104" s="167" t="s">
        <v>175</v>
      </c>
      <c r="G104" s="168" t="s">
        <v>176</v>
      </c>
      <c r="H104" s="169">
        <v>960</v>
      </c>
      <c r="I104" s="170"/>
      <c r="J104" s="171">
        <f t="shared" si="10"/>
        <v>0</v>
      </c>
      <c r="K104" s="167" t="s">
        <v>120</v>
      </c>
      <c r="L104" s="34"/>
      <c r="M104" s="172" t="s">
        <v>1</v>
      </c>
      <c r="N104" s="173" t="s">
        <v>42</v>
      </c>
      <c r="O104" s="56"/>
      <c r="P104" s="174">
        <f t="shared" si="11"/>
        <v>0</v>
      </c>
      <c r="Q104" s="174">
        <v>0</v>
      </c>
      <c r="R104" s="174">
        <f t="shared" si="12"/>
        <v>0</v>
      </c>
      <c r="S104" s="174">
        <v>0</v>
      </c>
      <c r="T104" s="175">
        <f t="shared" si="13"/>
        <v>0</v>
      </c>
      <c r="AR104" s="13" t="s">
        <v>121</v>
      </c>
      <c r="AT104" s="13" t="s">
        <v>116</v>
      </c>
      <c r="AU104" s="13" t="s">
        <v>78</v>
      </c>
      <c r="AY104" s="13" t="s">
        <v>113</v>
      </c>
      <c r="BE104" s="176">
        <f t="shared" si="14"/>
        <v>0</v>
      </c>
      <c r="BF104" s="176">
        <f t="shared" si="15"/>
        <v>0</v>
      </c>
      <c r="BG104" s="176">
        <f t="shared" si="16"/>
        <v>0</v>
      </c>
      <c r="BH104" s="176">
        <f t="shared" si="17"/>
        <v>0</v>
      </c>
      <c r="BI104" s="176">
        <f t="shared" si="18"/>
        <v>0</v>
      </c>
      <c r="BJ104" s="13" t="s">
        <v>76</v>
      </c>
      <c r="BK104" s="176">
        <f t="shared" si="19"/>
        <v>0</v>
      </c>
      <c r="BL104" s="13" t="s">
        <v>121</v>
      </c>
      <c r="BM104" s="13" t="s">
        <v>177</v>
      </c>
    </row>
    <row r="105" spans="2:65" s="1" customFormat="1" ht="16.5" customHeight="1">
      <c r="B105" s="30"/>
      <c r="C105" s="165" t="s">
        <v>178</v>
      </c>
      <c r="D105" s="165" t="s">
        <v>116</v>
      </c>
      <c r="E105" s="166" t="s">
        <v>179</v>
      </c>
      <c r="F105" s="167" t="s">
        <v>180</v>
      </c>
      <c r="G105" s="168" t="s">
        <v>181</v>
      </c>
      <c r="H105" s="169">
        <v>360</v>
      </c>
      <c r="I105" s="170"/>
      <c r="J105" s="171">
        <f t="shared" si="10"/>
        <v>0</v>
      </c>
      <c r="K105" s="167" t="s">
        <v>120</v>
      </c>
      <c r="L105" s="34"/>
      <c r="M105" s="172" t="s">
        <v>1</v>
      </c>
      <c r="N105" s="173" t="s">
        <v>42</v>
      </c>
      <c r="O105" s="56"/>
      <c r="P105" s="174">
        <f t="shared" si="11"/>
        <v>0</v>
      </c>
      <c r="Q105" s="174">
        <v>0</v>
      </c>
      <c r="R105" s="174">
        <f t="shared" si="12"/>
        <v>0</v>
      </c>
      <c r="S105" s="174">
        <v>0</v>
      </c>
      <c r="T105" s="175">
        <f t="shared" si="13"/>
        <v>0</v>
      </c>
      <c r="AR105" s="13" t="s">
        <v>121</v>
      </c>
      <c r="AT105" s="13" t="s">
        <v>116</v>
      </c>
      <c r="AU105" s="13" t="s">
        <v>78</v>
      </c>
      <c r="AY105" s="13" t="s">
        <v>113</v>
      </c>
      <c r="BE105" s="176">
        <f t="shared" si="14"/>
        <v>0</v>
      </c>
      <c r="BF105" s="176">
        <f t="shared" si="15"/>
        <v>0</v>
      </c>
      <c r="BG105" s="176">
        <f t="shared" si="16"/>
        <v>0</v>
      </c>
      <c r="BH105" s="176">
        <f t="shared" si="17"/>
        <v>0</v>
      </c>
      <c r="BI105" s="176">
        <f t="shared" si="18"/>
        <v>0</v>
      </c>
      <c r="BJ105" s="13" t="s">
        <v>76</v>
      </c>
      <c r="BK105" s="176">
        <f t="shared" si="19"/>
        <v>0</v>
      </c>
      <c r="BL105" s="13" t="s">
        <v>121</v>
      </c>
      <c r="BM105" s="13" t="s">
        <v>182</v>
      </c>
    </row>
    <row r="106" spans="2:65" s="1" customFormat="1" ht="16.5" customHeight="1">
      <c r="B106" s="30"/>
      <c r="C106" s="165" t="s">
        <v>183</v>
      </c>
      <c r="D106" s="165" t="s">
        <v>116</v>
      </c>
      <c r="E106" s="166" t="s">
        <v>184</v>
      </c>
      <c r="F106" s="167" t="s">
        <v>185</v>
      </c>
      <c r="G106" s="168" t="s">
        <v>181</v>
      </c>
      <c r="H106" s="169">
        <v>360</v>
      </c>
      <c r="I106" s="170"/>
      <c r="J106" s="171">
        <f t="shared" si="10"/>
        <v>0</v>
      </c>
      <c r="K106" s="167" t="s">
        <v>120</v>
      </c>
      <c r="L106" s="34"/>
      <c r="M106" s="172" t="s">
        <v>1</v>
      </c>
      <c r="N106" s="173" t="s">
        <v>42</v>
      </c>
      <c r="O106" s="56"/>
      <c r="P106" s="174">
        <f t="shared" si="11"/>
        <v>0</v>
      </c>
      <c r="Q106" s="174">
        <v>0</v>
      </c>
      <c r="R106" s="174">
        <f t="shared" si="12"/>
        <v>0</v>
      </c>
      <c r="S106" s="174">
        <v>0</v>
      </c>
      <c r="T106" s="175">
        <f t="shared" si="13"/>
        <v>0</v>
      </c>
      <c r="AR106" s="13" t="s">
        <v>121</v>
      </c>
      <c r="AT106" s="13" t="s">
        <v>116</v>
      </c>
      <c r="AU106" s="13" t="s">
        <v>78</v>
      </c>
      <c r="AY106" s="13" t="s">
        <v>113</v>
      </c>
      <c r="BE106" s="176">
        <f t="shared" si="14"/>
        <v>0</v>
      </c>
      <c r="BF106" s="176">
        <f t="shared" si="15"/>
        <v>0</v>
      </c>
      <c r="BG106" s="176">
        <f t="shared" si="16"/>
        <v>0</v>
      </c>
      <c r="BH106" s="176">
        <f t="shared" si="17"/>
        <v>0</v>
      </c>
      <c r="BI106" s="176">
        <f t="shared" si="18"/>
        <v>0</v>
      </c>
      <c r="BJ106" s="13" t="s">
        <v>76</v>
      </c>
      <c r="BK106" s="176">
        <f t="shared" si="19"/>
        <v>0</v>
      </c>
      <c r="BL106" s="13" t="s">
        <v>121</v>
      </c>
      <c r="BM106" s="13" t="s">
        <v>186</v>
      </c>
    </row>
    <row r="107" spans="2:65" s="1" customFormat="1" ht="16.5" customHeight="1">
      <c r="B107" s="30"/>
      <c r="C107" s="165" t="s">
        <v>187</v>
      </c>
      <c r="D107" s="165" t="s">
        <v>116</v>
      </c>
      <c r="E107" s="166" t="s">
        <v>188</v>
      </c>
      <c r="F107" s="167" t="s">
        <v>189</v>
      </c>
      <c r="G107" s="168" t="s">
        <v>181</v>
      </c>
      <c r="H107" s="169">
        <v>360</v>
      </c>
      <c r="I107" s="170"/>
      <c r="J107" s="171">
        <f t="shared" si="10"/>
        <v>0</v>
      </c>
      <c r="K107" s="167" t="s">
        <v>120</v>
      </c>
      <c r="L107" s="34"/>
      <c r="M107" s="172" t="s">
        <v>1</v>
      </c>
      <c r="N107" s="173" t="s">
        <v>42</v>
      </c>
      <c r="O107" s="56"/>
      <c r="P107" s="174">
        <f t="shared" si="11"/>
        <v>0</v>
      </c>
      <c r="Q107" s="174">
        <v>0</v>
      </c>
      <c r="R107" s="174">
        <f t="shared" si="12"/>
        <v>0</v>
      </c>
      <c r="S107" s="174">
        <v>0</v>
      </c>
      <c r="T107" s="175">
        <f t="shared" si="13"/>
        <v>0</v>
      </c>
      <c r="AR107" s="13" t="s">
        <v>121</v>
      </c>
      <c r="AT107" s="13" t="s">
        <v>116</v>
      </c>
      <c r="AU107" s="13" t="s">
        <v>78</v>
      </c>
      <c r="AY107" s="13" t="s">
        <v>113</v>
      </c>
      <c r="BE107" s="176">
        <f t="shared" si="14"/>
        <v>0</v>
      </c>
      <c r="BF107" s="176">
        <f t="shared" si="15"/>
        <v>0</v>
      </c>
      <c r="BG107" s="176">
        <f t="shared" si="16"/>
        <v>0</v>
      </c>
      <c r="BH107" s="176">
        <f t="shared" si="17"/>
        <v>0</v>
      </c>
      <c r="BI107" s="176">
        <f t="shared" si="18"/>
        <v>0</v>
      </c>
      <c r="BJ107" s="13" t="s">
        <v>76</v>
      </c>
      <c r="BK107" s="176">
        <f t="shared" si="19"/>
        <v>0</v>
      </c>
      <c r="BL107" s="13" t="s">
        <v>121</v>
      </c>
      <c r="BM107" s="13" t="s">
        <v>190</v>
      </c>
    </row>
    <row r="108" spans="2:65" s="1" customFormat="1" ht="16.5" customHeight="1">
      <c r="B108" s="30"/>
      <c r="C108" s="165" t="s">
        <v>191</v>
      </c>
      <c r="D108" s="165" t="s">
        <v>116</v>
      </c>
      <c r="E108" s="166" t="s">
        <v>192</v>
      </c>
      <c r="F108" s="167" t="s">
        <v>193</v>
      </c>
      <c r="G108" s="168" t="s">
        <v>119</v>
      </c>
      <c r="H108" s="169">
        <v>6400</v>
      </c>
      <c r="I108" s="170"/>
      <c r="J108" s="171">
        <f t="shared" si="10"/>
        <v>0</v>
      </c>
      <c r="K108" s="167" t="s">
        <v>120</v>
      </c>
      <c r="L108" s="34"/>
      <c r="M108" s="172" t="s">
        <v>1</v>
      </c>
      <c r="N108" s="173" t="s">
        <v>42</v>
      </c>
      <c r="O108" s="56"/>
      <c r="P108" s="174">
        <f t="shared" si="11"/>
        <v>0</v>
      </c>
      <c r="Q108" s="174">
        <v>2.1000000000000001E-4</v>
      </c>
      <c r="R108" s="174">
        <f t="shared" si="12"/>
        <v>1.3440000000000001</v>
      </c>
      <c r="S108" s="174">
        <v>0</v>
      </c>
      <c r="T108" s="175">
        <f t="shared" si="13"/>
        <v>0</v>
      </c>
      <c r="AR108" s="13" t="s">
        <v>121</v>
      </c>
      <c r="AT108" s="13" t="s">
        <v>116</v>
      </c>
      <c r="AU108" s="13" t="s">
        <v>78</v>
      </c>
      <c r="AY108" s="13" t="s">
        <v>113</v>
      </c>
      <c r="BE108" s="176">
        <f t="shared" si="14"/>
        <v>0</v>
      </c>
      <c r="BF108" s="176">
        <f t="shared" si="15"/>
        <v>0</v>
      </c>
      <c r="BG108" s="176">
        <f t="shared" si="16"/>
        <v>0</v>
      </c>
      <c r="BH108" s="176">
        <f t="shared" si="17"/>
        <v>0</v>
      </c>
      <c r="BI108" s="176">
        <f t="shared" si="18"/>
        <v>0</v>
      </c>
      <c r="BJ108" s="13" t="s">
        <v>76</v>
      </c>
      <c r="BK108" s="176">
        <f t="shared" si="19"/>
        <v>0</v>
      </c>
      <c r="BL108" s="13" t="s">
        <v>121</v>
      </c>
      <c r="BM108" s="13" t="s">
        <v>194</v>
      </c>
    </row>
    <row r="109" spans="2:65" s="1" customFormat="1" ht="16.5" customHeight="1">
      <c r="B109" s="30"/>
      <c r="C109" s="165" t="s">
        <v>195</v>
      </c>
      <c r="D109" s="165" t="s">
        <v>116</v>
      </c>
      <c r="E109" s="166" t="s">
        <v>196</v>
      </c>
      <c r="F109" s="167" t="s">
        <v>197</v>
      </c>
      <c r="G109" s="168" t="s">
        <v>119</v>
      </c>
      <c r="H109" s="169">
        <v>3500</v>
      </c>
      <c r="I109" s="170"/>
      <c r="J109" s="171">
        <f t="shared" si="10"/>
        <v>0</v>
      </c>
      <c r="K109" s="167" t="s">
        <v>120</v>
      </c>
      <c r="L109" s="34"/>
      <c r="M109" s="172" t="s">
        <v>1</v>
      </c>
      <c r="N109" s="173" t="s">
        <v>42</v>
      </c>
      <c r="O109" s="56"/>
      <c r="P109" s="174">
        <f t="shared" si="11"/>
        <v>0</v>
      </c>
      <c r="Q109" s="174">
        <v>2.0000000000000002E-5</v>
      </c>
      <c r="R109" s="174">
        <f t="shared" si="12"/>
        <v>7.0000000000000007E-2</v>
      </c>
      <c r="S109" s="174">
        <v>0</v>
      </c>
      <c r="T109" s="175">
        <f t="shared" si="13"/>
        <v>0</v>
      </c>
      <c r="AR109" s="13" t="s">
        <v>121</v>
      </c>
      <c r="AT109" s="13" t="s">
        <v>116</v>
      </c>
      <c r="AU109" s="13" t="s">
        <v>78</v>
      </c>
      <c r="AY109" s="13" t="s">
        <v>113</v>
      </c>
      <c r="BE109" s="176">
        <f t="shared" si="14"/>
        <v>0</v>
      </c>
      <c r="BF109" s="176">
        <f t="shared" si="15"/>
        <v>0</v>
      </c>
      <c r="BG109" s="176">
        <f t="shared" si="16"/>
        <v>0</v>
      </c>
      <c r="BH109" s="176">
        <f t="shared" si="17"/>
        <v>0</v>
      </c>
      <c r="BI109" s="176">
        <f t="shared" si="18"/>
        <v>0</v>
      </c>
      <c r="BJ109" s="13" t="s">
        <v>76</v>
      </c>
      <c r="BK109" s="176">
        <f t="shared" si="19"/>
        <v>0</v>
      </c>
      <c r="BL109" s="13" t="s">
        <v>121</v>
      </c>
      <c r="BM109" s="13" t="s">
        <v>198</v>
      </c>
    </row>
    <row r="110" spans="2:65" s="1" customFormat="1" ht="16.5" customHeight="1">
      <c r="B110" s="30"/>
      <c r="C110" s="165" t="s">
        <v>7</v>
      </c>
      <c r="D110" s="165" t="s">
        <v>116</v>
      </c>
      <c r="E110" s="166" t="s">
        <v>199</v>
      </c>
      <c r="F110" s="167" t="s">
        <v>200</v>
      </c>
      <c r="G110" s="168" t="s">
        <v>119</v>
      </c>
      <c r="H110" s="169">
        <v>3200</v>
      </c>
      <c r="I110" s="170"/>
      <c r="J110" s="171">
        <f t="shared" si="10"/>
        <v>0</v>
      </c>
      <c r="K110" s="167" t="s">
        <v>120</v>
      </c>
      <c r="L110" s="34"/>
      <c r="M110" s="172" t="s">
        <v>1</v>
      </c>
      <c r="N110" s="173" t="s">
        <v>42</v>
      </c>
      <c r="O110" s="56"/>
      <c r="P110" s="174">
        <f t="shared" si="11"/>
        <v>0</v>
      </c>
      <c r="Q110" s="174">
        <v>0</v>
      </c>
      <c r="R110" s="174">
        <f t="shared" si="12"/>
        <v>0</v>
      </c>
      <c r="S110" s="174">
        <v>7.0000000000000007E-2</v>
      </c>
      <c r="T110" s="175">
        <f t="shared" si="13"/>
        <v>224.00000000000003</v>
      </c>
      <c r="AR110" s="13" t="s">
        <v>121</v>
      </c>
      <c r="AT110" s="13" t="s">
        <v>116</v>
      </c>
      <c r="AU110" s="13" t="s">
        <v>78</v>
      </c>
      <c r="AY110" s="13" t="s">
        <v>113</v>
      </c>
      <c r="BE110" s="176">
        <f t="shared" si="14"/>
        <v>0</v>
      </c>
      <c r="BF110" s="176">
        <f t="shared" si="15"/>
        <v>0</v>
      </c>
      <c r="BG110" s="176">
        <f t="shared" si="16"/>
        <v>0</v>
      </c>
      <c r="BH110" s="176">
        <f t="shared" si="17"/>
        <v>0</v>
      </c>
      <c r="BI110" s="176">
        <f t="shared" si="18"/>
        <v>0</v>
      </c>
      <c r="BJ110" s="13" t="s">
        <v>76</v>
      </c>
      <c r="BK110" s="176">
        <f t="shared" si="19"/>
        <v>0</v>
      </c>
      <c r="BL110" s="13" t="s">
        <v>121</v>
      </c>
      <c r="BM110" s="13" t="s">
        <v>201</v>
      </c>
    </row>
    <row r="111" spans="2:65" s="1" customFormat="1" ht="16.5" customHeight="1">
      <c r="B111" s="30"/>
      <c r="C111" s="165" t="s">
        <v>202</v>
      </c>
      <c r="D111" s="165" t="s">
        <v>116</v>
      </c>
      <c r="E111" s="166" t="s">
        <v>203</v>
      </c>
      <c r="F111" s="167" t="s">
        <v>204</v>
      </c>
      <c r="G111" s="168" t="s">
        <v>119</v>
      </c>
      <c r="H111" s="169">
        <v>800</v>
      </c>
      <c r="I111" s="170"/>
      <c r="J111" s="171">
        <f t="shared" si="10"/>
        <v>0</v>
      </c>
      <c r="K111" s="167" t="s">
        <v>120</v>
      </c>
      <c r="L111" s="34"/>
      <c r="M111" s="172" t="s">
        <v>1</v>
      </c>
      <c r="N111" s="173" t="s">
        <v>42</v>
      </c>
      <c r="O111" s="56"/>
      <c r="P111" s="174">
        <f t="shared" si="11"/>
        <v>0</v>
      </c>
      <c r="Q111" s="174">
        <v>0</v>
      </c>
      <c r="R111" s="174">
        <f t="shared" si="12"/>
        <v>0</v>
      </c>
      <c r="S111" s="174">
        <v>7.0000000000000007E-2</v>
      </c>
      <c r="T111" s="175">
        <f t="shared" si="13"/>
        <v>56.000000000000007</v>
      </c>
      <c r="AR111" s="13" t="s">
        <v>121</v>
      </c>
      <c r="AT111" s="13" t="s">
        <v>116</v>
      </c>
      <c r="AU111" s="13" t="s">
        <v>78</v>
      </c>
      <c r="AY111" s="13" t="s">
        <v>113</v>
      </c>
      <c r="BE111" s="176">
        <f t="shared" si="14"/>
        <v>0</v>
      </c>
      <c r="BF111" s="176">
        <f t="shared" si="15"/>
        <v>0</v>
      </c>
      <c r="BG111" s="176">
        <f t="shared" si="16"/>
        <v>0</v>
      </c>
      <c r="BH111" s="176">
        <f t="shared" si="17"/>
        <v>0</v>
      </c>
      <c r="BI111" s="176">
        <f t="shared" si="18"/>
        <v>0</v>
      </c>
      <c r="BJ111" s="13" t="s">
        <v>76</v>
      </c>
      <c r="BK111" s="176">
        <f t="shared" si="19"/>
        <v>0</v>
      </c>
      <c r="BL111" s="13" t="s">
        <v>121</v>
      </c>
      <c r="BM111" s="13" t="s">
        <v>205</v>
      </c>
    </row>
    <row r="112" spans="2:65" s="1" customFormat="1" ht="16.5" customHeight="1">
      <c r="B112" s="30"/>
      <c r="C112" s="165" t="s">
        <v>206</v>
      </c>
      <c r="D112" s="165" t="s">
        <v>116</v>
      </c>
      <c r="E112" s="166" t="s">
        <v>207</v>
      </c>
      <c r="F112" s="167" t="s">
        <v>208</v>
      </c>
      <c r="G112" s="168" t="s">
        <v>119</v>
      </c>
      <c r="H112" s="169">
        <v>800</v>
      </c>
      <c r="I112" s="170"/>
      <c r="J112" s="171">
        <f t="shared" si="10"/>
        <v>0</v>
      </c>
      <c r="K112" s="167" t="s">
        <v>120</v>
      </c>
      <c r="L112" s="34"/>
      <c r="M112" s="172" t="s">
        <v>1</v>
      </c>
      <c r="N112" s="173" t="s">
        <v>42</v>
      </c>
      <c r="O112" s="56"/>
      <c r="P112" s="174">
        <f t="shared" si="11"/>
        <v>0</v>
      </c>
      <c r="Q112" s="174">
        <v>5.0600000000000003E-3</v>
      </c>
      <c r="R112" s="174">
        <f t="shared" si="12"/>
        <v>4.048</v>
      </c>
      <c r="S112" s="174">
        <v>5.0000000000000001E-3</v>
      </c>
      <c r="T112" s="175">
        <f t="shared" si="13"/>
        <v>4</v>
      </c>
      <c r="AR112" s="13" t="s">
        <v>121</v>
      </c>
      <c r="AT112" s="13" t="s">
        <v>116</v>
      </c>
      <c r="AU112" s="13" t="s">
        <v>78</v>
      </c>
      <c r="AY112" s="13" t="s">
        <v>113</v>
      </c>
      <c r="BE112" s="176">
        <f t="shared" si="14"/>
        <v>0</v>
      </c>
      <c r="BF112" s="176">
        <f t="shared" si="15"/>
        <v>0</v>
      </c>
      <c r="BG112" s="176">
        <f t="shared" si="16"/>
        <v>0</v>
      </c>
      <c r="BH112" s="176">
        <f t="shared" si="17"/>
        <v>0</v>
      </c>
      <c r="BI112" s="176">
        <f t="shared" si="18"/>
        <v>0</v>
      </c>
      <c r="BJ112" s="13" t="s">
        <v>76</v>
      </c>
      <c r="BK112" s="176">
        <f t="shared" si="19"/>
        <v>0</v>
      </c>
      <c r="BL112" s="13" t="s">
        <v>121</v>
      </c>
      <c r="BM112" s="13" t="s">
        <v>209</v>
      </c>
    </row>
    <row r="113" spans="2:65" s="1" customFormat="1" ht="16.5" customHeight="1">
      <c r="B113" s="30"/>
      <c r="C113" s="165" t="s">
        <v>210</v>
      </c>
      <c r="D113" s="165" t="s">
        <v>116</v>
      </c>
      <c r="E113" s="166" t="s">
        <v>211</v>
      </c>
      <c r="F113" s="167" t="s">
        <v>212</v>
      </c>
      <c r="G113" s="168" t="s">
        <v>119</v>
      </c>
      <c r="H113" s="169">
        <v>320</v>
      </c>
      <c r="I113" s="170"/>
      <c r="J113" s="171">
        <f t="shared" si="10"/>
        <v>0</v>
      </c>
      <c r="K113" s="167" t="s">
        <v>120</v>
      </c>
      <c r="L113" s="34"/>
      <c r="M113" s="172" t="s">
        <v>1</v>
      </c>
      <c r="N113" s="173" t="s">
        <v>42</v>
      </c>
      <c r="O113" s="56"/>
      <c r="P113" s="174">
        <f t="shared" si="11"/>
        <v>0</v>
      </c>
      <c r="Q113" s="174">
        <v>5.0600000000000003E-3</v>
      </c>
      <c r="R113" s="174">
        <f t="shared" si="12"/>
        <v>1.6192000000000002</v>
      </c>
      <c r="S113" s="174">
        <v>5.0000000000000001E-3</v>
      </c>
      <c r="T113" s="175">
        <f t="shared" si="13"/>
        <v>1.6</v>
      </c>
      <c r="AR113" s="13" t="s">
        <v>121</v>
      </c>
      <c r="AT113" s="13" t="s">
        <v>116</v>
      </c>
      <c r="AU113" s="13" t="s">
        <v>78</v>
      </c>
      <c r="AY113" s="13" t="s">
        <v>113</v>
      </c>
      <c r="BE113" s="176">
        <f t="shared" si="14"/>
        <v>0</v>
      </c>
      <c r="BF113" s="176">
        <f t="shared" si="15"/>
        <v>0</v>
      </c>
      <c r="BG113" s="176">
        <f t="shared" si="16"/>
        <v>0</v>
      </c>
      <c r="BH113" s="176">
        <f t="shared" si="17"/>
        <v>0</v>
      </c>
      <c r="BI113" s="176">
        <f t="shared" si="18"/>
        <v>0</v>
      </c>
      <c r="BJ113" s="13" t="s">
        <v>76</v>
      </c>
      <c r="BK113" s="176">
        <f t="shared" si="19"/>
        <v>0</v>
      </c>
      <c r="BL113" s="13" t="s">
        <v>121</v>
      </c>
      <c r="BM113" s="13" t="s">
        <v>213</v>
      </c>
    </row>
    <row r="114" spans="2:65" s="1" customFormat="1" ht="16.5" customHeight="1">
      <c r="B114" s="30"/>
      <c r="C114" s="165" t="s">
        <v>214</v>
      </c>
      <c r="D114" s="165" t="s">
        <v>116</v>
      </c>
      <c r="E114" s="166" t="s">
        <v>215</v>
      </c>
      <c r="F114" s="167" t="s">
        <v>216</v>
      </c>
      <c r="G114" s="168" t="s">
        <v>119</v>
      </c>
      <c r="H114" s="169">
        <v>5120</v>
      </c>
      <c r="I114" s="170"/>
      <c r="J114" s="171">
        <f t="shared" si="10"/>
        <v>0</v>
      </c>
      <c r="K114" s="167" t="s">
        <v>120</v>
      </c>
      <c r="L114" s="34"/>
      <c r="M114" s="172" t="s">
        <v>1</v>
      </c>
      <c r="N114" s="173" t="s">
        <v>42</v>
      </c>
      <c r="O114" s="56"/>
      <c r="P114" s="174">
        <f t="shared" si="11"/>
        <v>0</v>
      </c>
      <c r="Q114" s="174">
        <v>1.16E-3</v>
      </c>
      <c r="R114" s="174">
        <f t="shared" si="12"/>
        <v>5.9391999999999996</v>
      </c>
      <c r="S114" s="174">
        <v>0</v>
      </c>
      <c r="T114" s="175">
        <f t="shared" si="13"/>
        <v>0</v>
      </c>
      <c r="AR114" s="13" t="s">
        <v>121</v>
      </c>
      <c r="AT114" s="13" t="s">
        <v>116</v>
      </c>
      <c r="AU114" s="13" t="s">
        <v>78</v>
      </c>
      <c r="AY114" s="13" t="s">
        <v>113</v>
      </c>
      <c r="BE114" s="176">
        <f t="shared" si="14"/>
        <v>0</v>
      </c>
      <c r="BF114" s="176">
        <f t="shared" si="15"/>
        <v>0</v>
      </c>
      <c r="BG114" s="176">
        <f t="shared" si="16"/>
        <v>0</v>
      </c>
      <c r="BH114" s="176">
        <f t="shared" si="17"/>
        <v>0</v>
      </c>
      <c r="BI114" s="176">
        <f t="shared" si="18"/>
        <v>0</v>
      </c>
      <c r="BJ114" s="13" t="s">
        <v>76</v>
      </c>
      <c r="BK114" s="176">
        <f t="shared" si="19"/>
        <v>0</v>
      </c>
      <c r="BL114" s="13" t="s">
        <v>121</v>
      </c>
      <c r="BM114" s="13" t="s">
        <v>217</v>
      </c>
    </row>
    <row r="115" spans="2:65" s="10" customFormat="1" ht="22.9" customHeight="1">
      <c r="B115" s="149"/>
      <c r="C115" s="150"/>
      <c r="D115" s="151" t="s">
        <v>70</v>
      </c>
      <c r="E115" s="163" t="s">
        <v>218</v>
      </c>
      <c r="F115" s="163" t="s">
        <v>219</v>
      </c>
      <c r="G115" s="150"/>
      <c r="H115" s="150"/>
      <c r="I115" s="153"/>
      <c r="J115" s="164">
        <f>BK115</f>
        <v>0</v>
      </c>
      <c r="K115" s="150"/>
      <c r="L115" s="155"/>
      <c r="M115" s="156"/>
      <c r="N115" s="157"/>
      <c r="O115" s="157"/>
      <c r="P115" s="158">
        <f>SUM(P116:P121)</f>
        <v>0</v>
      </c>
      <c r="Q115" s="157"/>
      <c r="R115" s="158">
        <f>SUM(R116:R121)</f>
        <v>0</v>
      </c>
      <c r="S115" s="157"/>
      <c r="T115" s="159">
        <f>SUM(T116:T121)</f>
        <v>0</v>
      </c>
      <c r="AR115" s="160" t="s">
        <v>76</v>
      </c>
      <c r="AT115" s="161" t="s">
        <v>70</v>
      </c>
      <c r="AU115" s="161" t="s">
        <v>76</v>
      </c>
      <c r="AY115" s="160" t="s">
        <v>113</v>
      </c>
      <c r="BK115" s="162">
        <f>SUM(BK116:BK121)</f>
        <v>0</v>
      </c>
    </row>
    <row r="116" spans="2:65" s="1" customFormat="1" ht="16.5" customHeight="1">
      <c r="B116" s="30"/>
      <c r="C116" s="165" t="s">
        <v>220</v>
      </c>
      <c r="D116" s="165" t="s">
        <v>116</v>
      </c>
      <c r="E116" s="166" t="s">
        <v>221</v>
      </c>
      <c r="F116" s="167" t="s">
        <v>222</v>
      </c>
      <c r="G116" s="168" t="s">
        <v>223</v>
      </c>
      <c r="H116" s="169">
        <v>285.947</v>
      </c>
      <c r="I116" s="170"/>
      <c r="J116" s="171">
        <f t="shared" ref="J116:J121" si="20">ROUND(I116*H116,2)</f>
        <v>0</v>
      </c>
      <c r="K116" s="167" t="s">
        <v>120</v>
      </c>
      <c r="L116" s="34"/>
      <c r="M116" s="172" t="s">
        <v>1</v>
      </c>
      <c r="N116" s="173" t="s">
        <v>42</v>
      </c>
      <c r="O116" s="56"/>
      <c r="P116" s="174">
        <f t="shared" ref="P116:P121" si="21">O116*H116</f>
        <v>0</v>
      </c>
      <c r="Q116" s="174">
        <v>0</v>
      </c>
      <c r="R116" s="174">
        <f t="shared" ref="R116:R121" si="22">Q116*H116</f>
        <v>0</v>
      </c>
      <c r="S116" s="174">
        <v>0</v>
      </c>
      <c r="T116" s="175">
        <f t="shared" ref="T116:T121" si="23">S116*H116</f>
        <v>0</v>
      </c>
      <c r="AR116" s="13" t="s">
        <v>121</v>
      </c>
      <c r="AT116" s="13" t="s">
        <v>116</v>
      </c>
      <c r="AU116" s="13" t="s">
        <v>78</v>
      </c>
      <c r="AY116" s="13" t="s">
        <v>113</v>
      </c>
      <c r="BE116" s="176">
        <f t="shared" ref="BE116:BE121" si="24">IF(N116="základní",J116,0)</f>
        <v>0</v>
      </c>
      <c r="BF116" s="176">
        <f t="shared" ref="BF116:BF121" si="25">IF(N116="snížená",J116,0)</f>
        <v>0</v>
      </c>
      <c r="BG116" s="176">
        <f t="shared" ref="BG116:BG121" si="26">IF(N116="zákl. přenesená",J116,0)</f>
        <v>0</v>
      </c>
      <c r="BH116" s="176">
        <f t="shared" ref="BH116:BH121" si="27">IF(N116="sníž. přenesená",J116,0)</f>
        <v>0</v>
      </c>
      <c r="BI116" s="176">
        <f t="shared" ref="BI116:BI121" si="28">IF(N116="nulová",J116,0)</f>
        <v>0</v>
      </c>
      <c r="BJ116" s="13" t="s">
        <v>76</v>
      </c>
      <c r="BK116" s="176">
        <f t="shared" ref="BK116:BK121" si="29">ROUND(I116*H116,2)</f>
        <v>0</v>
      </c>
      <c r="BL116" s="13" t="s">
        <v>121</v>
      </c>
      <c r="BM116" s="13" t="s">
        <v>224</v>
      </c>
    </row>
    <row r="117" spans="2:65" s="1" customFormat="1" ht="16.5" customHeight="1">
      <c r="B117" s="30"/>
      <c r="C117" s="165" t="s">
        <v>225</v>
      </c>
      <c r="D117" s="165" t="s">
        <v>116</v>
      </c>
      <c r="E117" s="166" t="s">
        <v>226</v>
      </c>
      <c r="F117" s="167" t="s">
        <v>227</v>
      </c>
      <c r="G117" s="168" t="s">
        <v>223</v>
      </c>
      <c r="H117" s="169">
        <v>285.947</v>
      </c>
      <c r="I117" s="170"/>
      <c r="J117" s="171">
        <f t="shared" si="20"/>
        <v>0</v>
      </c>
      <c r="K117" s="167" t="s">
        <v>120</v>
      </c>
      <c r="L117" s="34"/>
      <c r="M117" s="172" t="s">
        <v>1</v>
      </c>
      <c r="N117" s="173" t="s">
        <v>42</v>
      </c>
      <c r="O117" s="56"/>
      <c r="P117" s="174">
        <f t="shared" si="21"/>
        <v>0</v>
      </c>
      <c r="Q117" s="174">
        <v>0</v>
      </c>
      <c r="R117" s="174">
        <f t="shared" si="22"/>
        <v>0</v>
      </c>
      <c r="S117" s="174">
        <v>0</v>
      </c>
      <c r="T117" s="175">
        <f t="shared" si="23"/>
        <v>0</v>
      </c>
      <c r="AR117" s="13" t="s">
        <v>121</v>
      </c>
      <c r="AT117" s="13" t="s">
        <v>116</v>
      </c>
      <c r="AU117" s="13" t="s">
        <v>78</v>
      </c>
      <c r="AY117" s="13" t="s">
        <v>113</v>
      </c>
      <c r="BE117" s="176">
        <f t="shared" si="24"/>
        <v>0</v>
      </c>
      <c r="BF117" s="176">
        <f t="shared" si="25"/>
        <v>0</v>
      </c>
      <c r="BG117" s="176">
        <f t="shared" si="26"/>
        <v>0</v>
      </c>
      <c r="BH117" s="176">
        <f t="shared" si="27"/>
        <v>0</v>
      </c>
      <c r="BI117" s="176">
        <f t="shared" si="28"/>
        <v>0</v>
      </c>
      <c r="BJ117" s="13" t="s">
        <v>76</v>
      </c>
      <c r="BK117" s="176">
        <f t="shared" si="29"/>
        <v>0</v>
      </c>
      <c r="BL117" s="13" t="s">
        <v>121</v>
      </c>
      <c r="BM117" s="13" t="s">
        <v>228</v>
      </c>
    </row>
    <row r="118" spans="2:65" s="1" customFormat="1" ht="16.5" customHeight="1">
      <c r="B118" s="30"/>
      <c r="C118" s="165" t="s">
        <v>229</v>
      </c>
      <c r="D118" s="165" t="s">
        <v>116</v>
      </c>
      <c r="E118" s="166" t="s">
        <v>230</v>
      </c>
      <c r="F118" s="167" t="s">
        <v>231</v>
      </c>
      <c r="G118" s="168" t="s">
        <v>223</v>
      </c>
      <c r="H118" s="169">
        <v>285.947</v>
      </c>
      <c r="I118" s="170"/>
      <c r="J118" s="171">
        <f t="shared" si="20"/>
        <v>0</v>
      </c>
      <c r="K118" s="167" t="s">
        <v>120</v>
      </c>
      <c r="L118" s="34"/>
      <c r="M118" s="172" t="s">
        <v>1</v>
      </c>
      <c r="N118" s="173" t="s">
        <v>42</v>
      </c>
      <c r="O118" s="56"/>
      <c r="P118" s="174">
        <f t="shared" si="21"/>
        <v>0</v>
      </c>
      <c r="Q118" s="174">
        <v>0</v>
      </c>
      <c r="R118" s="174">
        <f t="shared" si="22"/>
        <v>0</v>
      </c>
      <c r="S118" s="174">
        <v>0</v>
      </c>
      <c r="T118" s="175">
        <f t="shared" si="23"/>
        <v>0</v>
      </c>
      <c r="AR118" s="13" t="s">
        <v>121</v>
      </c>
      <c r="AT118" s="13" t="s">
        <v>116</v>
      </c>
      <c r="AU118" s="13" t="s">
        <v>78</v>
      </c>
      <c r="AY118" s="13" t="s">
        <v>113</v>
      </c>
      <c r="BE118" s="176">
        <f t="shared" si="24"/>
        <v>0</v>
      </c>
      <c r="BF118" s="176">
        <f t="shared" si="25"/>
        <v>0</v>
      </c>
      <c r="BG118" s="176">
        <f t="shared" si="26"/>
        <v>0</v>
      </c>
      <c r="BH118" s="176">
        <f t="shared" si="27"/>
        <v>0</v>
      </c>
      <c r="BI118" s="176">
        <f t="shared" si="28"/>
        <v>0</v>
      </c>
      <c r="BJ118" s="13" t="s">
        <v>76</v>
      </c>
      <c r="BK118" s="176">
        <f t="shared" si="29"/>
        <v>0</v>
      </c>
      <c r="BL118" s="13" t="s">
        <v>121</v>
      </c>
      <c r="BM118" s="13" t="s">
        <v>232</v>
      </c>
    </row>
    <row r="119" spans="2:65" s="1" customFormat="1" ht="16.5" customHeight="1">
      <c r="B119" s="30"/>
      <c r="C119" s="165" t="s">
        <v>233</v>
      </c>
      <c r="D119" s="165" t="s">
        <v>116</v>
      </c>
      <c r="E119" s="166" t="s">
        <v>234</v>
      </c>
      <c r="F119" s="167" t="s">
        <v>235</v>
      </c>
      <c r="G119" s="168" t="s">
        <v>223</v>
      </c>
      <c r="H119" s="169">
        <v>285.947</v>
      </c>
      <c r="I119" s="170"/>
      <c r="J119" s="171">
        <f t="shared" si="20"/>
        <v>0</v>
      </c>
      <c r="K119" s="167" t="s">
        <v>120</v>
      </c>
      <c r="L119" s="34"/>
      <c r="M119" s="172" t="s">
        <v>1</v>
      </c>
      <c r="N119" s="173" t="s">
        <v>42</v>
      </c>
      <c r="O119" s="56"/>
      <c r="P119" s="174">
        <f t="shared" si="21"/>
        <v>0</v>
      </c>
      <c r="Q119" s="174">
        <v>0</v>
      </c>
      <c r="R119" s="174">
        <f t="shared" si="22"/>
        <v>0</v>
      </c>
      <c r="S119" s="174">
        <v>0</v>
      </c>
      <c r="T119" s="175">
        <f t="shared" si="23"/>
        <v>0</v>
      </c>
      <c r="AR119" s="13" t="s">
        <v>121</v>
      </c>
      <c r="AT119" s="13" t="s">
        <v>116</v>
      </c>
      <c r="AU119" s="13" t="s">
        <v>78</v>
      </c>
      <c r="AY119" s="13" t="s">
        <v>113</v>
      </c>
      <c r="BE119" s="176">
        <f t="shared" si="24"/>
        <v>0</v>
      </c>
      <c r="BF119" s="176">
        <f t="shared" si="25"/>
        <v>0</v>
      </c>
      <c r="BG119" s="176">
        <f t="shared" si="26"/>
        <v>0</v>
      </c>
      <c r="BH119" s="176">
        <f t="shared" si="27"/>
        <v>0</v>
      </c>
      <c r="BI119" s="176">
        <f t="shared" si="28"/>
        <v>0</v>
      </c>
      <c r="BJ119" s="13" t="s">
        <v>76</v>
      </c>
      <c r="BK119" s="176">
        <f t="shared" si="29"/>
        <v>0</v>
      </c>
      <c r="BL119" s="13" t="s">
        <v>121</v>
      </c>
      <c r="BM119" s="13" t="s">
        <v>236</v>
      </c>
    </row>
    <row r="120" spans="2:65" s="1" customFormat="1" ht="16.5" customHeight="1">
      <c r="B120" s="30"/>
      <c r="C120" s="165" t="s">
        <v>237</v>
      </c>
      <c r="D120" s="165" t="s">
        <v>116</v>
      </c>
      <c r="E120" s="166" t="s">
        <v>238</v>
      </c>
      <c r="F120" s="167" t="s">
        <v>239</v>
      </c>
      <c r="G120" s="168" t="s">
        <v>223</v>
      </c>
      <c r="H120" s="169">
        <v>285.947</v>
      </c>
      <c r="I120" s="170"/>
      <c r="J120" s="171">
        <f t="shared" si="20"/>
        <v>0</v>
      </c>
      <c r="K120" s="167" t="s">
        <v>120</v>
      </c>
      <c r="L120" s="34"/>
      <c r="M120" s="172" t="s">
        <v>1</v>
      </c>
      <c r="N120" s="173" t="s">
        <v>42</v>
      </c>
      <c r="O120" s="56"/>
      <c r="P120" s="174">
        <f t="shared" si="21"/>
        <v>0</v>
      </c>
      <c r="Q120" s="174">
        <v>0</v>
      </c>
      <c r="R120" s="174">
        <f t="shared" si="22"/>
        <v>0</v>
      </c>
      <c r="S120" s="174">
        <v>0</v>
      </c>
      <c r="T120" s="175">
        <f t="shared" si="23"/>
        <v>0</v>
      </c>
      <c r="AR120" s="13" t="s">
        <v>121</v>
      </c>
      <c r="AT120" s="13" t="s">
        <v>116</v>
      </c>
      <c r="AU120" s="13" t="s">
        <v>78</v>
      </c>
      <c r="AY120" s="13" t="s">
        <v>113</v>
      </c>
      <c r="BE120" s="176">
        <f t="shared" si="24"/>
        <v>0</v>
      </c>
      <c r="BF120" s="176">
        <f t="shared" si="25"/>
        <v>0</v>
      </c>
      <c r="BG120" s="176">
        <f t="shared" si="26"/>
        <v>0</v>
      </c>
      <c r="BH120" s="176">
        <f t="shared" si="27"/>
        <v>0</v>
      </c>
      <c r="BI120" s="176">
        <f t="shared" si="28"/>
        <v>0</v>
      </c>
      <c r="BJ120" s="13" t="s">
        <v>76</v>
      </c>
      <c r="BK120" s="176">
        <f t="shared" si="29"/>
        <v>0</v>
      </c>
      <c r="BL120" s="13" t="s">
        <v>121</v>
      </c>
      <c r="BM120" s="13" t="s">
        <v>240</v>
      </c>
    </row>
    <row r="121" spans="2:65" s="1" customFormat="1" ht="16.5" customHeight="1">
      <c r="B121" s="30"/>
      <c r="C121" s="165" t="s">
        <v>241</v>
      </c>
      <c r="D121" s="165" t="s">
        <v>116</v>
      </c>
      <c r="E121" s="166" t="s">
        <v>242</v>
      </c>
      <c r="F121" s="167" t="s">
        <v>243</v>
      </c>
      <c r="G121" s="168" t="s">
        <v>223</v>
      </c>
      <c r="H121" s="169">
        <v>40</v>
      </c>
      <c r="I121" s="170"/>
      <c r="J121" s="171">
        <f t="shared" si="20"/>
        <v>0</v>
      </c>
      <c r="K121" s="167" t="s">
        <v>120</v>
      </c>
      <c r="L121" s="34"/>
      <c r="M121" s="172" t="s">
        <v>1</v>
      </c>
      <c r="N121" s="173" t="s">
        <v>42</v>
      </c>
      <c r="O121" s="56"/>
      <c r="P121" s="174">
        <f t="shared" si="21"/>
        <v>0</v>
      </c>
      <c r="Q121" s="174">
        <v>0</v>
      </c>
      <c r="R121" s="174">
        <f t="shared" si="22"/>
        <v>0</v>
      </c>
      <c r="S121" s="174">
        <v>0</v>
      </c>
      <c r="T121" s="175">
        <f t="shared" si="23"/>
        <v>0</v>
      </c>
      <c r="AR121" s="13" t="s">
        <v>121</v>
      </c>
      <c r="AT121" s="13" t="s">
        <v>116</v>
      </c>
      <c r="AU121" s="13" t="s">
        <v>78</v>
      </c>
      <c r="AY121" s="13" t="s">
        <v>113</v>
      </c>
      <c r="BE121" s="176">
        <f t="shared" si="24"/>
        <v>0</v>
      </c>
      <c r="BF121" s="176">
        <f t="shared" si="25"/>
        <v>0</v>
      </c>
      <c r="BG121" s="176">
        <f t="shared" si="26"/>
        <v>0</v>
      </c>
      <c r="BH121" s="176">
        <f t="shared" si="27"/>
        <v>0</v>
      </c>
      <c r="BI121" s="176">
        <f t="shared" si="28"/>
        <v>0</v>
      </c>
      <c r="BJ121" s="13" t="s">
        <v>76</v>
      </c>
      <c r="BK121" s="176">
        <f t="shared" si="29"/>
        <v>0</v>
      </c>
      <c r="BL121" s="13" t="s">
        <v>121</v>
      </c>
      <c r="BM121" s="13" t="s">
        <v>244</v>
      </c>
    </row>
    <row r="122" spans="2:65" s="10" customFormat="1" ht="25.9" customHeight="1">
      <c r="B122" s="149"/>
      <c r="C122" s="150"/>
      <c r="D122" s="151" t="s">
        <v>70</v>
      </c>
      <c r="E122" s="152" t="s">
        <v>245</v>
      </c>
      <c r="F122" s="152" t="s">
        <v>246</v>
      </c>
      <c r="G122" s="150"/>
      <c r="H122" s="150"/>
      <c r="I122" s="153"/>
      <c r="J122" s="154">
        <f>BK122</f>
        <v>0</v>
      </c>
      <c r="K122" s="150"/>
      <c r="L122" s="155"/>
      <c r="M122" s="156"/>
      <c r="N122" s="157"/>
      <c r="O122" s="157"/>
      <c r="P122" s="158">
        <f>P123+P159</f>
        <v>0</v>
      </c>
      <c r="Q122" s="157"/>
      <c r="R122" s="158">
        <f>R123+R159</f>
        <v>953.43580000000009</v>
      </c>
      <c r="S122" s="157"/>
      <c r="T122" s="159">
        <f>T123+T159</f>
        <v>0.34720000000000001</v>
      </c>
      <c r="AR122" s="160" t="s">
        <v>78</v>
      </c>
      <c r="AT122" s="161" t="s">
        <v>70</v>
      </c>
      <c r="AU122" s="161" t="s">
        <v>71</v>
      </c>
      <c r="AY122" s="160" t="s">
        <v>113</v>
      </c>
      <c r="BK122" s="162">
        <f>BK123+BK159</f>
        <v>0</v>
      </c>
    </row>
    <row r="123" spans="2:65" s="10" customFormat="1" ht="22.9" customHeight="1">
      <c r="B123" s="149"/>
      <c r="C123" s="150"/>
      <c r="D123" s="151" t="s">
        <v>70</v>
      </c>
      <c r="E123" s="163" t="s">
        <v>247</v>
      </c>
      <c r="F123" s="163" t="s">
        <v>248</v>
      </c>
      <c r="G123" s="150"/>
      <c r="H123" s="150"/>
      <c r="I123" s="153"/>
      <c r="J123" s="164">
        <f>BK123</f>
        <v>0</v>
      </c>
      <c r="K123" s="150"/>
      <c r="L123" s="155"/>
      <c r="M123" s="156"/>
      <c r="N123" s="157"/>
      <c r="O123" s="157"/>
      <c r="P123" s="158">
        <f>SUM(P124:P158)</f>
        <v>0</v>
      </c>
      <c r="Q123" s="157"/>
      <c r="R123" s="158">
        <f>SUM(R124:R158)</f>
        <v>952.24380000000008</v>
      </c>
      <c r="S123" s="157"/>
      <c r="T123" s="159">
        <f>SUM(T124:T158)</f>
        <v>0</v>
      </c>
      <c r="AR123" s="160" t="s">
        <v>78</v>
      </c>
      <c r="AT123" s="161" t="s">
        <v>70</v>
      </c>
      <c r="AU123" s="161" t="s">
        <v>76</v>
      </c>
      <c r="AY123" s="160" t="s">
        <v>113</v>
      </c>
      <c r="BK123" s="162">
        <f>SUM(BK124:BK158)</f>
        <v>0</v>
      </c>
    </row>
    <row r="124" spans="2:65" s="1" customFormat="1" ht="16.5" customHeight="1">
      <c r="B124" s="30"/>
      <c r="C124" s="165" t="s">
        <v>249</v>
      </c>
      <c r="D124" s="165" t="s">
        <v>116</v>
      </c>
      <c r="E124" s="166" t="s">
        <v>250</v>
      </c>
      <c r="F124" s="167" t="s">
        <v>251</v>
      </c>
      <c r="G124" s="168" t="s">
        <v>119</v>
      </c>
      <c r="H124" s="169">
        <v>1200</v>
      </c>
      <c r="I124" s="170"/>
      <c r="J124" s="171">
        <f t="shared" ref="J124:J158" si="30">ROUND(I124*H124,2)</f>
        <v>0</v>
      </c>
      <c r="K124" s="167" t="s">
        <v>120</v>
      </c>
      <c r="L124" s="34"/>
      <c r="M124" s="172" t="s">
        <v>1</v>
      </c>
      <c r="N124" s="173" t="s">
        <v>42</v>
      </c>
      <c r="O124" s="56"/>
      <c r="P124" s="174">
        <f t="shared" ref="P124:P158" si="31">O124*H124</f>
        <v>0</v>
      </c>
      <c r="Q124" s="174">
        <v>9.0000000000000006E-5</v>
      </c>
      <c r="R124" s="174">
        <f t="shared" ref="R124:R158" si="32">Q124*H124</f>
        <v>0.10800000000000001</v>
      </c>
      <c r="S124" s="174">
        <v>0</v>
      </c>
      <c r="T124" s="175">
        <f t="shared" ref="T124:T158" si="33">S124*H124</f>
        <v>0</v>
      </c>
      <c r="AR124" s="13" t="s">
        <v>178</v>
      </c>
      <c r="AT124" s="13" t="s">
        <v>116</v>
      </c>
      <c r="AU124" s="13" t="s">
        <v>78</v>
      </c>
      <c r="AY124" s="13" t="s">
        <v>113</v>
      </c>
      <c r="BE124" s="176">
        <f t="shared" ref="BE124:BE158" si="34">IF(N124="základní",J124,0)</f>
        <v>0</v>
      </c>
      <c r="BF124" s="176">
        <f t="shared" ref="BF124:BF158" si="35">IF(N124="snížená",J124,0)</f>
        <v>0</v>
      </c>
      <c r="BG124" s="176">
        <f t="shared" ref="BG124:BG158" si="36">IF(N124="zákl. přenesená",J124,0)</f>
        <v>0</v>
      </c>
      <c r="BH124" s="176">
        <f t="shared" ref="BH124:BH158" si="37">IF(N124="sníž. přenesená",J124,0)</f>
        <v>0</v>
      </c>
      <c r="BI124" s="176">
        <f t="shared" ref="BI124:BI158" si="38">IF(N124="nulová",J124,0)</f>
        <v>0</v>
      </c>
      <c r="BJ124" s="13" t="s">
        <v>76</v>
      </c>
      <c r="BK124" s="176">
        <f t="shared" ref="BK124:BK158" si="39">ROUND(I124*H124,2)</f>
        <v>0</v>
      </c>
      <c r="BL124" s="13" t="s">
        <v>178</v>
      </c>
      <c r="BM124" s="13" t="s">
        <v>252</v>
      </c>
    </row>
    <row r="125" spans="2:65" s="1" customFormat="1" ht="16.5" customHeight="1">
      <c r="B125" s="30"/>
      <c r="C125" s="165" t="s">
        <v>253</v>
      </c>
      <c r="D125" s="165" t="s">
        <v>116</v>
      </c>
      <c r="E125" s="166" t="s">
        <v>254</v>
      </c>
      <c r="F125" s="167" t="s">
        <v>255</v>
      </c>
      <c r="G125" s="168" t="s">
        <v>119</v>
      </c>
      <c r="H125" s="169">
        <v>3180</v>
      </c>
      <c r="I125" s="170"/>
      <c r="J125" s="171">
        <f t="shared" si="30"/>
        <v>0</v>
      </c>
      <c r="K125" s="167" t="s">
        <v>120</v>
      </c>
      <c r="L125" s="34"/>
      <c r="M125" s="172" t="s">
        <v>1</v>
      </c>
      <c r="N125" s="173" t="s">
        <v>42</v>
      </c>
      <c r="O125" s="56"/>
      <c r="P125" s="174">
        <f t="shared" si="31"/>
        <v>0</v>
      </c>
      <c r="Q125" s="174">
        <v>2.1160000000000002E-2</v>
      </c>
      <c r="R125" s="174">
        <f t="shared" si="32"/>
        <v>67.288800000000009</v>
      </c>
      <c r="S125" s="174">
        <v>0</v>
      </c>
      <c r="T125" s="175">
        <f t="shared" si="33"/>
        <v>0</v>
      </c>
      <c r="AR125" s="13" t="s">
        <v>178</v>
      </c>
      <c r="AT125" s="13" t="s">
        <v>116</v>
      </c>
      <c r="AU125" s="13" t="s">
        <v>78</v>
      </c>
      <c r="AY125" s="13" t="s">
        <v>113</v>
      </c>
      <c r="BE125" s="176">
        <f t="shared" si="34"/>
        <v>0</v>
      </c>
      <c r="BF125" s="176">
        <f t="shared" si="35"/>
        <v>0</v>
      </c>
      <c r="BG125" s="176">
        <f t="shared" si="36"/>
        <v>0</v>
      </c>
      <c r="BH125" s="176">
        <f t="shared" si="37"/>
        <v>0</v>
      </c>
      <c r="BI125" s="176">
        <f t="shared" si="38"/>
        <v>0</v>
      </c>
      <c r="BJ125" s="13" t="s">
        <v>76</v>
      </c>
      <c r="BK125" s="176">
        <f t="shared" si="39"/>
        <v>0</v>
      </c>
      <c r="BL125" s="13" t="s">
        <v>178</v>
      </c>
      <c r="BM125" s="13" t="s">
        <v>256</v>
      </c>
    </row>
    <row r="126" spans="2:65" s="1" customFormat="1" ht="16.5" customHeight="1">
      <c r="B126" s="30"/>
      <c r="C126" s="165" t="s">
        <v>257</v>
      </c>
      <c r="D126" s="165" t="s">
        <v>116</v>
      </c>
      <c r="E126" s="166" t="s">
        <v>258</v>
      </c>
      <c r="F126" s="167" t="s">
        <v>259</v>
      </c>
      <c r="G126" s="168" t="s">
        <v>119</v>
      </c>
      <c r="H126" s="169">
        <v>1200</v>
      </c>
      <c r="I126" s="170"/>
      <c r="J126" s="171">
        <f t="shared" si="30"/>
        <v>0</v>
      </c>
      <c r="K126" s="167" t="s">
        <v>120</v>
      </c>
      <c r="L126" s="34"/>
      <c r="M126" s="172" t="s">
        <v>1</v>
      </c>
      <c r="N126" s="173" t="s">
        <v>42</v>
      </c>
      <c r="O126" s="56"/>
      <c r="P126" s="174">
        <f t="shared" si="31"/>
        <v>0</v>
      </c>
      <c r="Q126" s="174">
        <v>2.29E-2</v>
      </c>
      <c r="R126" s="174">
        <f t="shared" si="32"/>
        <v>27.48</v>
      </c>
      <c r="S126" s="174">
        <v>0</v>
      </c>
      <c r="T126" s="175">
        <f t="shared" si="33"/>
        <v>0</v>
      </c>
      <c r="AR126" s="13" t="s">
        <v>178</v>
      </c>
      <c r="AT126" s="13" t="s">
        <v>116</v>
      </c>
      <c r="AU126" s="13" t="s">
        <v>78</v>
      </c>
      <c r="AY126" s="13" t="s">
        <v>113</v>
      </c>
      <c r="BE126" s="176">
        <f t="shared" si="34"/>
        <v>0</v>
      </c>
      <c r="BF126" s="176">
        <f t="shared" si="35"/>
        <v>0</v>
      </c>
      <c r="BG126" s="176">
        <f t="shared" si="36"/>
        <v>0</v>
      </c>
      <c r="BH126" s="176">
        <f t="shared" si="37"/>
        <v>0</v>
      </c>
      <c r="BI126" s="176">
        <f t="shared" si="38"/>
        <v>0</v>
      </c>
      <c r="BJ126" s="13" t="s">
        <v>76</v>
      </c>
      <c r="BK126" s="176">
        <f t="shared" si="39"/>
        <v>0</v>
      </c>
      <c r="BL126" s="13" t="s">
        <v>178</v>
      </c>
      <c r="BM126" s="13" t="s">
        <v>260</v>
      </c>
    </row>
    <row r="127" spans="2:65" s="1" customFormat="1" ht="16.5" customHeight="1">
      <c r="B127" s="30"/>
      <c r="C127" s="165" t="s">
        <v>261</v>
      </c>
      <c r="D127" s="165" t="s">
        <v>116</v>
      </c>
      <c r="E127" s="166" t="s">
        <v>262</v>
      </c>
      <c r="F127" s="167" t="s">
        <v>263</v>
      </c>
      <c r="G127" s="168" t="s">
        <v>119</v>
      </c>
      <c r="H127" s="169">
        <v>2200</v>
      </c>
      <c r="I127" s="170"/>
      <c r="J127" s="171">
        <f t="shared" si="30"/>
        <v>0</v>
      </c>
      <c r="K127" s="167" t="s">
        <v>120</v>
      </c>
      <c r="L127" s="34"/>
      <c r="M127" s="172" t="s">
        <v>1</v>
      </c>
      <c r="N127" s="173" t="s">
        <v>42</v>
      </c>
      <c r="O127" s="56"/>
      <c r="P127" s="174">
        <f t="shared" si="31"/>
        <v>0</v>
      </c>
      <c r="Q127" s="174">
        <v>2.6290000000000001E-2</v>
      </c>
      <c r="R127" s="174">
        <f t="shared" si="32"/>
        <v>57.838000000000001</v>
      </c>
      <c r="S127" s="174">
        <v>0</v>
      </c>
      <c r="T127" s="175">
        <f t="shared" si="33"/>
        <v>0</v>
      </c>
      <c r="AR127" s="13" t="s">
        <v>178</v>
      </c>
      <c r="AT127" s="13" t="s">
        <v>116</v>
      </c>
      <c r="AU127" s="13" t="s">
        <v>78</v>
      </c>
      <c r="AY127" s="13" t="s">
        <v>113</v>
      </c>
      <c r="BE127" s="176">
        <f t="shared" si="34"/>
        <v>0</v>
      </c>
      <c r="BF127" s="176">
        <f t="shared" si="35"/>
        <v>0</v>
      </c>
      <c r="BG127" s="176">
        <f t="shared" si="36"/>
        <v>0</v>
      </c>
      <c r="BH127" s="176">
        <f t="shared" si="37"/>
        <v>0</v>
      </c>
      <c r="BI127" s="176">
        <f t="shared" si="38"/>
        <v>0</v>
      </c>
      <c r="BJ127" s="13" t="s">
        <v>76</v>
      </c>
      <c r="BK127" s="176">
        <f t="shared" si="39"/>
        <v>0</v>
      </c>
      <c r="BL127" s="13" t="s">
        <v>178</v>
      </c>
      <c r="BM127" s="13" t="s">
        <v>264</v>
      </c>
    </row>
    <row r="128" spans="2:65" s="1" customFormat="1" ht="16.5" customHeight="1">
      <c r="B128" s="30"/>
      <c r="C128" s="165" t="s">
        <v>265</v>
      </c>
      <c r="D128" s="165" t="s">
        <v>116</v>
      </c>
      <c r="E128" s="166" t="s">
        <v>266</v>
      </c>
      <c r="F128" s="167" t="s">
        <v>267</v>
      </c>
      <c r="G128" s="168" t="s">
        <v>119</v>
      </c>
      <c r="H128" s="169">
        <v>1400</v>
      </c>
      <c r="I128" s="170"/>
      <c r="J128" s="171">
        <f t="shared" si="30"/>
        <v>0</v>
      </c>
      <c r="K128" s="167" t="s">
        <v>120</v>
      </c>
      <c r="L128" s="34"/>
      <c r="M128" s="172" t="s">
        <v>1</v>
      </c>
      <c r="N128" s="173" t="s">
        <v>42</v>
      </c>
      <c r="O128" s="56"/>
      <c r="P128" s="174">
        <f t="shared" si="31"/>
        <v>0</v>
      </c>
      <c r="Q128" s="174">
        <v>2.827E-2</v>
      </c>
      <c r="R128" s="174">
        <f t="shared" si="32"/>
        <v>39.578000000000003</v>
      </c>
      <c r="S128" s="174">
        <v>0</v>
      </c>
      <c r="T128" s="175">
        <f t="shared" si="33"/>
        <v>0</v>
      </c>
      <c r="AR128" s="13" t="s">
        <v>178</v>
      </c>
      <c r="AT128" s="13" t="s">
        <v>116</v>
      </c>
      <c r="AU128" s="13" t="s">
        <v>78</v>
      </c>
      <c r="AY128" s="13" t="s">
        <v>113</v>
      </c>
      <c r="BE128" s="176">
        <f t="shared" si="34"/>
        <v>0</v>
      </c>
      <c r="BF128" s="176">
        <f t="shared" si="35"/>
        <v>0</v>
      </c>
      <c r="BG128" s="176">
        <f t="shared" si="36"/>
        <v>0</v>
      </c>
      <c r="BH128" s="176">
        <f t="shared" si="37"/>
        <v>0</v>
      </c>
      <c r="BI128" s="176">
        <f t="shared" si="38"/>
        <v>0</v>
      </c>
      <c r="BJ128" s="13" t="s">
        <v>76</v>
      </c>
      <c r="BK128" s="176">
        <f t="shared" si="39"/>
        <v>0</v>
      </c>
      <c r="BL128" s="13" t="s">
        <v>178</v>
      </c>
      <c r="BM128" s="13" t="s">
        <v>268</v>
      </c>
    </row>
    <row r="129" spans="2:65" s="1" customFormat="1" ht="16.5" customHeight="1">
      <c r="B129" s="30"/>
      <c r="C129" s="165" t="s">
        <v>269</v>
      </c>
      <c r="D129" s="165" t="s">
        <v>116</v>
      </c>
      <c r="E129" s="166" t="s">
        <v>270</v>
      </c>
      <c r="F129" s="167" t="s">
        <v>271</v>
      </c>
      <c r="G129" s="168" t="s">
        <v>119</v>
      </c>
      <c r="H129" s="169">
        <v>1200</v>
      </c>
      <c r="I129" s="170"/>
      <c r="J129" s="171">
        <f t="shared" si="30"/>
        <v>0</v>
      </c>
      <c r="K129" s="167" t="s">
        <v>120</v>
      </c>
      <c r="L129" s="34"/>
      <c r="M129" s="172" t="s">
        <v>1</v>
      </c>
      <c r="N129" s="173" t="s">
        <v>42</v>
      </c>
      <c r="O129" s="56"/>
      <c r="P129" s="174">
        <f t="shared" si="31"/>
        <v>0</v>
      </c>
      <c r="Q129" s="174">
        <v>3.2309999999999998E-2</v>
      </c>
      <c r="R129" s="174">
        <f t="shared" si="32"/>
        <v>38.771999999999998</v>
      </c>
      <c r="S129" s="174">
        <v>0</v>
      </c>
      <c r="T129" s="175">
        <f t="shared" si="33"/>
        <v>0</v>
      </c>
      <c r="AR129" s="13" t="s">
        <v>178</v>
      </c>
      <c r="AT129" s="13" t="s">
        <v>116</v>
      </c>
      <c r="AU129" s="13" t="s">
        <v>78</v>
      </c>
      <c r="AY129" s="13" t="s">
        <v>113</v>
      </c>
      <c r="BE129" s="176">
        <f t="shared" si="34"/>
        <v>0</v>
      </c>
      <c r="BF129" s="176">
        <f t="shared" si="35"/>
        <v>0</v>
      </c>
      <c r="BG129" s="176">
        <f t="shared" si="36"/>
        <v>0</v>
      </c>
      <c r="BH129" s="176">
        <f t="shared" si="37"/>
        <v>0</v>
      </c>
      <c r="BI129" s="176">
        <f t="shared" si="38"/>
        <v>0</v>
      </c>
      <c r="BJ129" s="13" t="s">
        <v>76</v>
      </c>
      <c r="BK129" s="176">
        <f t="shared" si="39"/>
        <v>0</v>
      </c>
      <c r="BL129" s="13" t="s">
        <v>178</v>
      </c>
      <c r="BM129" s="13" t="s">
        <v>272</v>
      </c>
    </row>
    <row r="130" spans="2:65" s="1" customFormat="1" ht="16.5" customHeight="1">
      <c r="B130" s="30"/>
      <c r="C130" s="165" t="s">
        <v>273</v>
      </c>
      <c r="D130" s="165" t="s">
        <v>116</v>
      </c>
      <c r="E130" s="166" t="s">
        <v>274</v>
      </c>
      <c r="F130" s="167" t="s">
        <v>275</v>
      </c>
      <c r="G130" s="168" t="s">
        <v>119</v>
      </c>
      <c r="H130" s="169">
        <v>400</v>
      </c>
      <c r="I130" s="170"/>
      <c r="J130" s="171">
        <f t="shared" si="30"/>
        <v>0</v>
      </c>
      <c r="K130" s="167" t="s">
        <v>120</v>
      </c>
      <c r="L130" s="34"/>
      <c r="M130" s="172" t="s">
        <v>1</v>
      </c>
      <c r="N130" s="173" t="s">
        <v>42</v>
      </c>
      <c r="O130" s="56"/>
      <c r="P130" s="174">
        <f t="shared" si="31"/>
        <v>0</v>
      </c>
      <c r="Q130" s="174">
        <v>2.1229999999999999E-2</v>
      </c>
      <c r="R130" s="174">
        <f t="shared" si="32"/>
        <v>8.4919999999999991</v>
      </c>
      <c r="S130" s="174">
        <v>0</v>
      </c>
      <c r="T130" s="175">
        <f t="shared" si="33"/>
        <v>0</v>
      </c>
      <c r="AR130" s="13" t="s">
        <v>178</v>
      </c>
      <c r="AT130" s="13" t="s">
        <v>116</v>
      </c>
      <c r="AU130" s="13" t="s">
        <v>78</v>
      </c>
      <c r="AY130" s="13" t="s">
        <v>113</v>
      </c>
      <c r="BE130" s="176">
        <f t="shared" si="34"/>
        <v>0</v>
      </c>
      <c r="BF130" s="176">
        <f t="shared" si="35"/>
        <v>0</v>
      </c>
      <c r="BG130" s="176">
        <f t="shared" si="36"/>
        <v>0</v>
      </c>
      <c r="BH130" s="176">
        <f t="shared" si="37"/>
        <v>0</v>
      </c>
      <c r="BI130" s="176">
        <f t="shared" si="38"/>
        <v>0</v>
      </c>
      <c r="BJ130" s="13" t="s">
        <v>76</v>
      </c>
      <c r="BK130" s="176">
        <f t="shared" si="39"/>
        <v>0</v>
      </c>
      <c r="BL130" s="13" t="s">
        <v>178</v>
      </c>
      <c r="BM130" s="13" t="s">
        <v>276</v>
      </c>
    </row>
    <row r="131" spans="2:65" s="1" customFormat="1" ht="16.5" customHeight="1">
      <c r="B131" s="30"/>
      <c r="C131" s="165" t="s">
        <v>277</v>
      </c>
      <c r="D131" s="165" t="s">
        <v>116</v>
      </c>
      <c r="E131" s="166" t="s">
        <v>278</v>
      </c>
      <c r="F131" s="167" t="s">
        <v>279</v>
      </c>
      <c r="G131" s="168" t="s">
        <v>119</v>
      </c>
      <c r="H131" s="169">
        <v>600</v>
      </c>
      <c r="I131" s="170"/>
      <c r="J131" s="171">
        <f t="shared" si="30"/>
        <v>0</v>
      </c>
      <c r="K131" s="167" t="s">
        <v>120</v>
      </c>
      <c r="L131" s="34"/>
      <c r="M131" s="172" t="s">
        <v>1</v>
      </c>
      <c r="N131" s="173" t="s">
        <v>42</v>
      </c>
      <c r="O131" s="56"/>
      <c r="P131" s="174">
        <f t="shared" si="31"/>
        <v>0</v>
      </c>
      <c r="Q131" s="174">
        <v>2.5440000000000001E-2</v>
      </c>
      <c r="R131" s="174">
        <f t="shared" si="32"/>
        <v>15.264000000000001</v>
      </c>
      <c r="S131" s="174">
        <v>0</v>
      </c>
      <c r="T131" s="175">
        <f t="shared" si="33"/>
        <v>0</v>
      </c>
      <c r="AR131" s="13" t="s">
        <v>178</v>
      </c>
      <c r="AT131" s="13" t="s">
        <v>116</v>
      </c>
      <c r="AU131" s="13" t="s">
        <v>78</v>
      </c>
      <c r="AY131" s="13" t="s">
        <v>113</v>
      </c>
      <c r="BE131" s="176">
        <f t="shared" si="34"/>
        <v>0</v>
      </c>
      <c r="BF131" s="176">
        <f t="shared" si="35"/>
        <v>0</v>
      </c>
      <c r="BG131" s="176">
        <f t="shared" si="36"/>
        <v>0</v>
      </c>
      <c r="BH131" s="176">
        <f t="shared" si="37"/>
        <v>0</v>
      </c>
      <c r="BI131" s="176">
        <f t="shared" si="38"/>
        <v>0</v>
      </c>
      <c r="BJ131" s="13" t="s">
        <v>76</v>
      </c>
      <c r="BK131" s="176">
        <f t="shared" si="39"/>
        <v>0</v>
      </c>
      <c r="BL131" s="13" t="s">
        <v>178</v>
      </c>
      <c r="BM131" s="13" t="s">
        <v>280</v>
      </c>
    </row>
    <row r="132" spans="2:65" s="1" customFormat="1" ht="16.5" customHeight="1">
      <c r="B132" s="30"/>
      <c r="C132" s="165" t="s">
        <v>281</v>
      </c>
      <c r="D132" s="165" t="s">
        <v>116</v>
      </c>
      <c r="E132" s="166" t="s">
        <v>282</v>
      </c>
      <c r="F132" s="167" t="s">
        <v>283</v>
      </c>
      <c r="G132" s="168" t="s">
        <v>119</v>
      </c>
      <c r="H132" s="169">
        <v>3180</v>
      </c>
      <c r="I132" s="170"/>
      <c r="J132" s="171">
        <f t="shared" si="30"/>
        <v>0</v>
      </c>
      <c r="K132" s="167" t="s">
        <v>120</v>
      </c>
      <c r="L132" s="34"/>
      <c r="M132" s="172" t="s">
        <v>1</v>
      </c>
      <c r="N132" s="173" t="s">
        <v>42</v>
      </c>
      <c r="O132" s="56"/>
      <c r="P132" s="174">
        <f t="shared" si="31"/>
        <v>0</v>
      </c>
      <c r="Q132" s="174">
        <v>2.1559999999999999E-2</v>
      </c>
      <c r="R132" s="174">
        <f t="shared" si="32"/>
        <v>68.5608</v>
      </c>
      <c r="S132" s="174">
        <v>0</v>
      </c>
      <c r="T132" s="175">
        <f t="shared" si="33"/>
        <v>0</v>
      </c>
      <c r="AR132" s="13" t="s">
        <v>178</v>
      </c>
      <c r="AT132" s="13" t="s">
        <v>116</v>
      </c>
      <c r="AU132" s="13" t="s">
        <v>78</v>
      </c>
      <c r="AY132" s="13" t="s">
        <v>113</v>
      </c>
      <c r="BE132" s="176">
        <f t="shared" si="34"/>
        <v>0</v>
      </c>
      <c r="BF132" s="176">
        <f t="shared" si="35"/>
        <v>0</v>
      </c>
      <c r="BG132" s="176">
        <f t="shared" si="36"/>
        <v>0</v>
      </c>
      <c r="BH132" s="176">
        <f t="shared" si="37"/>
        <v>0</v>
      </c>
      <c r="BI132" s="176">
        <f t="shared" si="38"/>
        <v>0</v>
      </c>
      <c r="BJ132" s="13" t="s">
        <v>76</v>
      </c>
      <c r="BK132" s="176">
        <f t="shared" si="39"/>
        <v>0</v>
      </c>
      <c r="BL132" s="13" t="s">
        <v>178</v>
      </c>
      <c r="BM132" s="13" t="s">
        <v>284</v>
      </c>
    </row>
    <row r="133" spans="2:65" s="1" customFormat="1" ht="16.5" customHeight="1">
      <c r="B133" s="30"/>
      <c r="C133" s="165" t="s">
        <v>285</v>
      </c>
      <c r="D133" s="165" t="s">
        <v>116</v>
      </c>
      <c r="E133" s="166" t="s">
        <v>286</v>
      </c>
      <c r="F133" s="167" t="s">
        <v>287</v>
      </c>
      <c r="G133" s="168" t="s">
        <v>119</v>
      </c>
      <c r="H133" s="169">
        <v>3100</v>
      </c>
      <c r="I133" s="170"/>
      <c r="J133" s="171">
        <f t="shared" si="30"/>
        <v>0</v>
      </c>
      <c r="K133" s="167" t="s">
        <v>120</v>
      </c>
      <c r="L133" s="34"/>
      <c r="M133" s="172" t="s">
        <v>1</v>
      </c>
      <c r="N133" s="173" t="s">
        <v>42</v>
      </c>
      <c r="O133" s="56"/>
      <c r="P133" s="174">
        <f t="shared" si="31"/>
        <v>0</v>
      </c>
      <c r="Q133" s="174">
        <v>2.3439999999999999E-2</v>
      </c>
      <c r="R133" s="174">
        <f t="shared" si="32"/>
        <v>72.664000000000001</v>
      </c>
      <c r="S133" s="174">
        <v>0</v>
      </c>
      <c r="T133" s="175">
        <f t="shared" si="33"/>
        <v>0</v>
      </c>
      <c r="AR133" s="13" t="s">
        <v>178</v>
      </c>
      <c r="AT133" s="13" t="s">
        <v>116</v>
      </c>
      <c r="AU133" s="13" t="s">
        <v>78</v>
      </c>
      <c r="AY133" s="13" t="s">
        <v>113</v>
      </c>
      <c r="BE133" s="176">
        <f t="shared" si="34"/>
        <v>0</v>
      </c>
      <c r="BF133" s="176">
        <f t="shared" si="35"/>
        <v>0</v>
      </c>
      <c r="BG133" s="176">
        <f t="shared" si="36"/>
        <v>0</v>
      </c>
      <c r="BH133" s="176">
        <f t="shared" si="37"/>
        <v>0</v>
      </c>
      <c r="BI133" s="176">
        <f t="shared" si="38"/>
        <v>0</v>
      </c>
      <c r="BJ133" s="13" t="s">
        <v>76</v>
      </c>
      <c r="BK133" s="176">
        <f t="shared" si="39"/>
        <v>0</v>
      </c>
      <c r="BL133" s="13" t="s">
        <v>178</v>
      </c>
      <c r="BM133" s="13" t="s">
        <v>288</v>
      </c>
    </row>
    <row r="134" spans="2:65" s="1" customFormat="1" ht="16.5" customHeight="1">
      <c r="B134" s="30"/>
      <c r="C134" s="165" t="s">
        <v>289</v>
      </c>
      <c r="D134" s="165" t="s">
        <v>116</v>
      </c>
      <c r="E134" s="166" t="s">
        <v>290</v>
      </c>
      <c r="F134" s="167" t="s">
        <v>291</v>
      </c>
      <c r="G134" s="168" t="s">
        <v>119</v>
      </c>
      <c r="H134" s="169">
        <v>7100</v>
      </c>
      <c r="I134" s="170"/>
      <c r="J134" s="171">
        <f t="shared" si="30"/>
        <v>0</v>
      </c>
      <c r="K134" s="167" t="s">
        <v>120</v>
      </c>
      <c r="L134" s="34"/>
      <c r="M134" s="172" t="s">
        <v>1</v>
      </c>
      <c r="N134" s="173" t="s">
        <v>42</v>
      </c>
      <c r="O134" s="56"/>
      <c r="P134" s="174">
        <f t="shared" si="31"/>
        <v>0</v>
      </c>
      <c r="Q134" s="174">
        <v>2.691E-2</v>
      </c>
      <c r="R134" s="174">
        <f t="shared" si="32"/>
        <v>191.06100000000001</v>
      </c>
      <c r="S134" s="174">
        <v>0</v>
      </c>
      <c r="T134" s="175">
        <f t="shared" si="33"/>
        <v>0</v>
      </c>
      <c r="AR134" s="13" t="s">
        <v>178</v>
      </c>
      <c r="AT134" s="13" t="s">
        <v>116</v>
      </c>
      <c r="AU134" s="13" t="s">
        <v>78</v>
      </c>
      <c r="AY134" s="13" t="s">
        <v>113</v>
      </c>
      <c r="BE134" s="176">
        <f t="shared" si="34"/>
        <v>0</v>
      </c>
      <c r="BF134" s="176">
        <f t="shared" si="35"/>
        <v>0</v>
      </c>
      <c r="BG134" s="176">
        <f t="shared" si="36"/>
        <v>0</v>
      </c>
      <c r="BH134" s="176">
        <f t="shared" si="37"/>
        <v>0</v>
      </c>
      <c r="BI134" s="176">
        <f t="shared" si="38"/>
        <v>0</v>
      </c>
      <c r="BJ134" s="13" t="s">
        <v>76</v>
      </c>
      <c r="BK134" s="176">
        <f t="shared" si="39"/>
        <v>0</v>
      </c>
      <c r="BL134" s="13" t="s">
        <v>178</v>
      </c>
      <c r="BM134" s="13" t="s">
        <v>292</v>
      </c>
    </row>
    <row r="135" spans="2:65" s="1" customFormat="1" ht="16.5" customHeight="1">
      <c r="B135" s="30"/>
      <c r="C135" s="165" t="s">
        <v>293</v>
      </c>
      <c r="D135" s="165" t="s">
        <v>116</v>
      </c>
      <c r="E135" s="166" t="s">
        <v>294</v>
      </c>
      <c r="F135" s="167" t="s">
        <v>295</v>
      </c>
      <c r="G135" s="168" t="s">
        <v>119</v>
      </c>
      <c r="H135" s="169">
        <v>3600</v>
      </c>
      <c r="I135" s="170"/>
      <c r="J135" s="171">
        <f t="shared" si="30"/>
        <v>0</v>
      </c>
      <c r="K135" s="167" t="s">
        <v>120</v>
      </c>
      <c r="L135" s="34"/>
      <c r="M135" s="172" t="s">
        <v>1</v>
      </c>
      <c r="N135" s="173" t="s">
        <v>42</v>
      </c>
      <c r="O135" s="56"/>
      <c r="P135" s="174">
        <f t="shared" si="31"/>
        <v>0</v>
      </c>
      <c r="Q135" s="174">
        <v>2.9729999999999999E-2</v>
      </c>
      <c r="R135" s="174">
        <f t="shared" si="32"/>
        <v>107.02799999999999</v>
      </c>
      <c r="S135" s="174">
        <v>0</v>
      </c>
      <c r="T135" s="175">
        <f t="shared" si="33"/>
        <v>0</v>
      </c>
      <c r="AR135" s="13" t="s">
        <v>178</v>
      </c>
      <c r="AT135" s="13" t="s">
        <v>116</v>
      </c>
      <c r="AU135" s="13" t="s">
        <v>78</v>
      </c>
      <c r="AY135" s="13" t="s">
        <v>113</v>
      </c>
      <c r="BE135" s="176">
        <f t="shared" si="34"/>
        <v>0</v>
      </c>
      <c r="BF135" s="176">
        <f t="shared" si="35"/>
        <v>0</v>
      </c>
      <c r="BG135" s="176">
        <f t="shared" si="36"/>
        <v>0</v>
      </c>
      <c r="BH135" s="176">
        <f t="shared" si="37"/>
        <v>0</v>
      </c>
      <c r="BI135" s="176">
        <f t="shared" si="38"/>
        <v>0</v>
      </c>
      <c r="BJ135" s="13" t="s">
        <v>76</v>
      </c>
      <c r="BK135" s="176">
        <f t="shared" si="39"/>
        <v>0</v>
      </c>
      <c r="BL135" s="13" t="s">
        <v>178</v>
      </c>
      <c r="BM135" s="13" t="s">
        <v>296</v>
      </c>
    </row>
    <row r="136" spans="2:65" s="1" customFormat="1" ht="16.5" customHeight="1">
      <c r="B136" s="30"/>
      <c r="C136" s="165" t="s">
        <v>297</v>
      </c>
      <c r="D136" s="165" t="s">
        <v>116</v>
      </c>
      <c r="E136" s="166" t="s">
        <v>298</v>
      </c>
      <c r="F136" s="167" t="s">
        <v>299</v>
      </c>
      <c r="G136" s="168" t="s">
        <v>119</v>
      </c>
      <c r="H136" s="169">
        <v>3200</v>
      </c>
      <c r="I136" s="170"/>
      <c r="J136" s="171">
        <f t="shared" si="30"/>
        <v>0</v>
      </c>
      <c r="K136" s="167" t="s">
        <v>120</v>
      </c>
      <c r="L136" s="34"/>
      <c r="M136" s="172" t="s">
        <v>1</v>
      </c>
      <c r="N136" s="173" t="s">
        <v>42</v>
      </c>
      <c r="O136" s="56"/>
      <c r="P136" s="174">
        <f t="shared" si="31"/>
        <v>0</v>
      </c>
      <c r="Q136" s="174">
        <v>3.3419999999999998E-2</v>
      </c>
      <c r="R136" s="174">
        <f t="shared" si="32"/>
        <v>106.94399999999999</v>
      </c>
      <c r="S136" s="174">
        <v>0</v>
      </c>
      <c r="T136" s="175">
        <f t="shared" si="33"/>
        <v>0</v>
      </c>
      <c r="AR136" s="13" t="s">
        <v>178</v>
      </c>
      <c r="AT136" s="13" t="s">
        <v>116</v>
      </c>
      <c r="AU136" s="13" t="s">
        <v>78</v>
      </c>
      <c r="AY136" s="13" t="s">
        <v>113</v>
      </c>
      <c r="BE136" s="176">
        <f t="shared" si="34"/>
        <v>0</v>
      </c>
      <c r="BF136" s="176">
        <f t="shared" si="35"/>
        <v>0</v>
      </c>
      <c r="BG136" s="176">
        <f t="shared" si="36"/>
        <v>0</v>
      </c>
      <c r="BH136" s="176">
        <f t="shared" si="37"/>
        <v>0</v>
      </c>
      <c r="BI136" s="176">
        <f t="shared" si="38"/>
        <v>0</v>
      </c>
      <c r="BJ136" s="13" t="s">
        <v>76</v>
      </c>
      <c r="BK136" s="176">
        <f t="shared" si="39"/>
        <v>0</v>
      </c>
      <c r="BL136" s="13" t="s">
        <v>178</v>
      </c>
      <c r="BM136" s="13" t="s">
        <v>300</v>
      </c>
    </row>
    <row r="137" spans="2:65" s="1" customFormat="1" ht="16.5" customHeight="1">
      <c r="B137" s="30"/>
      <c r="C137" s="165" t="s">
        <v>301</v>
      </c>
      <c r="D137" s="165" t="s">
        <v>116</v>
      </c>
      <c r="E137" s="166" t="s">
        <v>302</v>
      </c>
      <c r="F137" s="167" t="s">
        <v>303</v>
      </c>
      <c r="G137" s="168" t="s">
        <v>119</v>
      </c>
      <c r="H137" s="169">
        <v>800</v>
      </c>
      <c r="I137" s="170"/>
      <c r="J137" s="171">
        <f t="shared" si="30"/>
        <v>0</v>
      </c>
      <c r="K137" s="167" t="s">
        <v>120</v>
      </c>
      <c r="L137" s="34"/>
      <c r="M137" s="172" t="s">
        <v>1</v>
      </c>
      <c r="N137" s="173" t="s">
        <v>42</v>
      </c>
      <c r="O137" s="56"/>
      <c r="P137" s="174">
        <f t="shared" si="31"/>
        <v>0</v>
      </c>
      <c r="Q137" s="174">
        <v>2.1829999999999999E-2</v>
      </c>
      <c r="R137" s="174">
        <f t="shared" si="32"/>
        <v>17.463999999999999</v>
      </c>
      <c r="S137" s="174">
        <v>0</v>
      </c>
      <c r="T137" s="175">
        <f t="shared" si="33"/>
        <v>0</v>
      </c>
      <c r="AR137" s="13" t="s">
        <v>178</v>
      </c>
      <c r="AT137" s="13" t="s">
        <v>116</v>
      </c>
      <c r="AU137" s="13" t="s">
        <v>78</v>
      </c>
      <c r="AY137" s="13" t="s">
        <v>113</v>
      </c>
      <c r="BE137" s="176">
        <f t="shared" si="34"/>
        <v>0</v>
      </c>
      <c r="BF137" s="176">
        <f t="shared" si="35"/>
        <v>0</v>
      </c>
      <c r="BG137" s="176">
        <f t="shared" si="36"/>
        <v>0</v>
      </c>
      <c r="BH137" s="176">
        <f t="shared" si="37"/>
        <v>0</v>
      </c>
      <c r="BI137" s="176">
        <f t="shared" si="38"/>
        <v>0</v>
      </c>
      <c r="BJ137" s="13" t="s">
        <v>76</v>
      </c>
      <c r="BK137" s="176">
        <f t="shared" si="39"/>
        <v>0</v>
      </c>
      <c r="BL137" s="13" t="s">
        <v>178</v>
      </c>
      <c r="BM137" s="13" t="s">
        <v>304</v>
      </c>
    </row>
    <row r="138" spans="2:65" s="1" customFormat="1" ht="16.5" customHeight="1">
      <c r="B138" s="30"/>
      <c r="C138" s="165" t="s">
        <v>305</v>
      </c>
      <c r="D138" s="165" t="s">
        <v>116</v>
      </c>
      <c r="E138" s="166" t="s">
        <v>306</v>
      </c>
      <c r="F138" s="167" t="s">
        <v>307</v>
      </c>
      <c r="G138" s="168" t="s">
        <v>119</v>
      </c>
      <c r="H138" s="169">
        <v>1440</v>
      </c>
      <c r="I138" s="170"/>
      <c r="J138" s="171">
        <f t="shared" si="30"/>
        <v>0</v>
      </c>
      <c r="K138" s="167" t="s">
        <v>120</v>
      </c>
      <c r="L138" s="34"/>
      <c r="M138" s="172" t="s">
        <v>1</v>
      </c>
      <c r="N138" s="173" t="s">
        <v>42</v>
      </c>
      <c r="O138" s="56"/>
      <c r="P138" s="174">
        <f t="shared" si="31"/>
        <v>0</v>
      </c>
      <c r="Q138" s="174">
        <v>2.6040000000000001E-2</v>
      </c>
      <c r="R138" s="174">
        <f t="shared" si="32"/>
        <v>37.497599999999998</v>
      </c>
      <c r="S138" s="174">
        <v>0</v>
      </c>
      <c r="T138" s="175">
        <f t="shared" si="33"/>
        <v>0</v>
      </c>
      <c r="AR138" s="13" t="s">
        <v>178</v>
      </c>
      <c r="AT138" s="13" t="s">
        <v>116</v>
      </c>
      <c r="AU138" s="13" t="s">
        <v>78</v>
      </c>
      <c r="AY138" s="13" t="s">
        <v>113</v>
      </c>
      <c r="BE138" s="176">
        <f t="shared" si="34"/>
        <v>0</v>
      </c>
      <c r="BF138" s="176">
        <f t="shared" si="35"/>
        <v>0</v>
      </c>
      <c r="BG138" s="176">
        <f t="shared" si="36"/>
        <v>0</v>
      </c>
      <c r="BH138" s="176">
        <f t="shared" si="37"/>
        <v>0</v>
      </c>
      <c r="BI138" s="176">
        <f t="shared" si="38"/>
        <v>0</v>
      </c>
      <c r="BJ138" s="13" t="s">
        <v>76</v>
      </c>
      <c r="BK138" s="176">
        <f t="shared" si="39"/>
        <v>0</v>
      </c>
      <c r="BL138" s="13" t="s">
        <v>178</v>
      </c>
      <c r="BM138" s="13" t="s">
        <v>308</v>
      </c>
    </row>
    <row r="139" spans="2:65" s="1" customFormat="1" ht="16.5" customHeight="1">
      <c r="B139" s="30"/>
      <c r="C139" s="165" t="s">
        <v>309</v>
      </c>
      <c r="D139" s="165" t="s">
        <v>116</v>
      </c>
      <c r="E139" s="166" t="s">
        <v>310</v>
      </c>
      <c r="F139" s="167" t="s">
        <v>311</v>
      </c>
      <c r="G139" s="168" t="s">
        <v>119</v>
      </c>
      <c r="H139" s="169">
        <v>1750</v>
      </c>
      <c r="I139" s="170"/>
      <c r="J139" s="171">
        <f t="shared" si="30"/>
        <v>0</v>
      </c>
      <c r="K139" s="167" t="s">
        <v>1</v>
      </c>
      <c r="L139" s="34"/>
      <c r="M139" s="172" t="s">
        <v>1</v>
      </c>
      <c r="N139" s="173" t="s">
        <v>42</v>
      </c>
      <c r="O139" s="56"/>
      <c r="P139" s="174">
        <f t="shared" si="31"/>
        <v>0</v>
      </c>
      <c r="Q139" s="174">
        <v>2.6040000000000001E-2</v>
      </c>
      <c r="R139" s="174">
        <f t="shared" si="32"/>
        <v>45.57</v>
      </c>
      <c r="S139" s="174">
        <v>0</v>
      </c>
      <c r="T139" s="175">
        <f t="shared" si="33"/>
        <v>0</v>
      </c>
      <c r="AR139" s="13" t="s">
        <v>178</v>
      </c>
      <c r="AT139" s="13" t="s">
        <v>116</v>
      </c>
      <c r="AU139" s="13" t="s">
        <v>78</v>
      </c>
      <c r="AY139" s="13" t="s">
        <v>113</v>
      </c>
      <c r="BE139" s="176">
        <f t="shared" si="34"/>
        <v>0</v>
      </c>
      <c r="BF139" s="176">
        <f t="shared" si="35"/>
        <v>0</v>
      </c>
      <c r="BG139" s="176">
        <f t="shared" si="36"/>
        <v>0</v>
      </c>
      <c r="BH139" s="176">
        <f t="shared" si="37"/>
        <v>0</v>
      </c>
      <c r="BI139" s="176">
        <f t="shared" si="38"/>
        <v>0</v>
      </c>
      <c r="BJ139" s="13" t="s">
        <v>76</v>
      </c>
      <c r="BK139" s="176">
        <f t="shared" si="39"/>
        <v>0</v>
      </c>
      <c r="BL139" s="13" t="s">
        <v>178</v>
      </c>
      <c r="BM139" s="13" t="s">
        <v>312</v>
      </c>
    </row>
    <row r="140" spans="2:65" s="1" customFormat="1" ht="16.5" customHeight="1">
      <c r="B140" s="30"/>
      <c r="C140" s="165" t="s">
        <v>313</v>
      </c>
      <c r="D140" s="165" t="s">
        <v>116</v>
      </c>
      <c r="E140" s="166" t="s">
        <v>314</v>
      </c>
      <c r="F140" s="167" t="s">
        <v>315</v>
      </c>
      <c r="G140" s="168" t="s">
        <v>119</v>
      </c>
      <c r="H140" s="169">
        <v>500</v>
      </c>
      <c r="I140" s="170"/>
      <c r="J140" s="171">
        <f t="shared" si="30"/>
        <v>0</v>
      </c>
      <c r="K140" s="167" t="s">
        <v>1</v>
      </c>
      <c r="L140" s="34"/>
      <c r="M140" s="172" t="s">
        <v>1</v>
      </c>
      <c r="N140" s="173" t="s">
        <v>42</v>
      </c>
      <c r="O140" s="56"/>
      <c r="P140" s="174">
        <f t="shared" si="31"/>
        <v>0</v>
      </c>
      <c r="Q140" s="174">
        <v>2.6040000000000001E-2</v>
      </c>
      <c r="R140" s="174">
        <f t="shared" si="32"/>
        <v>13.02</v>
      </c>
      <c r="S140" s="174">
        <v>0</v>
      </c>
      <c r="T140" s="175">
        <f t="shared" si="33"/>
        <v>0</v>
      </c>
      <c r="AR140" s="13" t="s">
        <v>178</v>
      </c>
      <c r="AT140" s="13" t="s">
        <v>116</v>
      </c>
      <c r="AU140" s="13" t="s">
        <v>78</v>
      </c>
      <c r="AY140" s="13" t="s">
        <v>113</v>
      </c>
      <c r="BE140" s="176">
        <f t="shared" si="34"/>
        <v>0</v>
      </c>
      <c r="BF140" s="176">
        <f t="shared" si="35"/>
        <v>0</v>
      </c>
      <c r="BG140" s="176">
        <f t="shared" si="36"/>
        <v>0</v>
      </c>
      <c r="BH140" s="176">
        <f t="shared" si="37"/>
        <v>0</v>
      </c>
      <c r="BI140" s="176">
        <f t="shared" si="38"/>
        <v>0</v>
      </c>
      <c r="BJ140" s="13" t="s">
        <v>76</v>
      </c>
      <c r="BK140" s="176">
        <f t="shared" si="39"/>
        <v>0</v>
      </c>
      <c r="BL140" s="13" t="s">
        <v>178</v>
      </c>
      <c r="BM140" s="13" t="s">
        <v>316</v>
      </c>
    </row>
    <row r="141" spans="2:65" s="1" customFormat="1" ht="16.5" customHeight="1">
      <c r="B141" s="30"/>
      <c r="C141" s="165" t="s">
        <v>317</v>
      </c>
      <c r="D141" s="165" t="s">
        <v>116</v>
      </c>
      <c r="E141" s="166" t="s">
        <v>318</v>
      </c>
      <c r="F141" s="167" t="s">
        <v>319</v>
      </c>
      <c r="G141" s="168" t="s">
        <v>119</v>
      </c>
      <c r="H141" s="169">
        <v>6360</v>
      </c>
      <c r="I141" s="170"/>
      <c r="J141" s="171">
        <f t="shared" si="30"/>
        <v>0</v>
      </c>
      <c r="K141" s="167" t="s">
        <v>120</v>
      </c>
      <c r="L141" s="34"/>
      <c r="M141" s="172" t="s">
        <v>1</v>
      </c>
      <c r="N141" s="173" t="s">
        <v>42</v>
      </c>
      <c r="O141" s="56"/>
      <c r="P141" s="174">
        <f t="shared" si="31"/>
        <v>0</v>
      </c>
      <c r="Q141" s="174">
        <v>8.0000000000000007E-5</v>
      </c>
      <c r="R141" s="174">
        <f t="shared" si="32"/>
        <v>0.50880000000000003</v>
      </c>
      <c r="S141" s="174">
        <v>0</v>
      </c>
      <c r="T141" s="175">
        <f t="shared" si="33"/>
        <v>0</v>
      </c>
      <c r="AR141" s="13" t="s">
        <v>178</v>
      </c>
      <c r="AT141" s="13" t="s">
        <v>116</v>
      </c>
      <c r="AU141" s="13" t="s">
        <v>78</v>
      </c>
      <c r="AY141" s="13" t="s">
        <v>113</v>
      </c>
      <c r="BE141" s="176">
        <f t="shared" si="34"/>
        <v>0</v>
      </c>
      <c r="BF141" s="176">
        <f t="shared" si="35"/>
        <v>0</v>
      </c>
      <c r="BG141" s="176">
        <f t="shared" si="36"/>
        <v>0</v>
      </c>
      <c r="BH141" s="176">
        <f t="shared" si="37"/>
        <v>0</v>
      </c>
      <c r="BI141" s="176">
        <f t="shared" si="38"/>
        <v>0</v>
      </c>
      <c r="BJ141" s="13" t="s">
        <v>76</v>
      </c>
      <c r="BK141" s="176">
        <f t="shared" si="39"/>
        <v>0</v>
      </c>
      <c r="BL141" s="13" t="s">
        <v>178</v>
      </c>
      <c r="BM141" s="13" t="s">
        <v>320</v>
      </c>
    </row>
    <row r="142" spans="2:65" s="1" customFormat="1" ht="16.5" customHeight="1">
      <c r="B142" s="30"/>
      <c r="C142" s="165" t="s">
        <v>321</v>
      </c>
      <c r="D142" s="165" t="s">
        <v>116</v>
      </c>
      <c r="E142" s="166" t="s">
        <v>322</v>
      </c>
      <c r="F142" s="167" t="s">
        <v>323</v>
      </c>
      <c r="G142" s="168" t="s">
        <v>119</v>
      </c>
      <c r="H142" s="169">
        <v>4800</v>
      </c>
      <c r="I142" s="170"/>
      <c r="J142" s="171">
        <f t="shared" si="30"/>
        <v>0</v>
      </c>
      <c r="K142" s="167" t="s">
        <v>120</v>
      </c>
      <c r="L142" s="34"/>
      <c r="M142" s="172" t="s">
        <v>1</v>
      </c>
      <c r="N142" s="173" t="s">
        <v>42</v>
      </c>
      <c r="O142" s="56"/>
      <c r="P142" s="174">
        <f t="shared" si="31"/>
        <v>0</v>
      </c>
      <c r="Q142" s="174">
        <v>1E-4</v>
      </c>
      <c r="R142" s="174">
        <f t="shared" si="32"/>
        <v>0.48000000000000004</v>
      </c>
      <c r="S142" s="174">
        <v>0</v>
      </c>
      <c r="T142" s="175">
        <f t="shared" si="33"/>
        <v>0</v>
      </c>
      <c r="AR142" s="13" t="s">
        <v>178</v>
      </c>
      <c r="AT142" s="13" t="s">
        <v>116</v>
      </c>
      <c r="AU142" s="13" t="s">
        <v>78</v>
      </c>
      <c r="AY142" s="13" t="s">
        <v>113</v>
      </c>
      <c r="BE142" s="176">
        <f t="shared" si="34"/>
        <v>0</v>
      </c>
      <c r="BF142" s="176">
        <f t="shared" si="35"/>
        <v>0</v>
      </c>
      <c r="BG142" s="176">
        <f t="shared" si="36"/>
        <v>0</v>
      </c>
      <c r="BH142" s="176">
        <f t="shared" si="37"/>
        <v>0</v>
      </c>
      <c r="BI142" s="176">
        <f t="shared" si="38"/>
        <v>0</v>
      </c>
      <c r="BJ142" s="13" t="s">
        <v>76</v>
      </c>
      <c r="BK142" s="176">
        <f t="shared" si="39"/>
        <v>0</v>
      </c>
      <c r="BL142" s="13" t="s">
        <v>178</v>
      </c>
      <c r="BM142" s="13" t="s">
        <v>324</v>
      </c>
    </row>
    <row r="143" spans="2:65" s="1" customFormat="1" ht="16.5" customHeight="1">
      <c r="B143" s="30"/>
      <c r="C143" s="165" t="s">
        <v>325</v>
      </c>
      <c r="D143" s="165" t="s">
        <v>116</v>
      </c>
      <c r="E143" s="166" t="s">
        <v>326</v>
      </c>
      <c r="F143" s="167" t="s">
        <v>327</v>
      </c>
      <c r="G143" s="168" t="s">
        <v>119</v>
      </c>
      <c r="H143" s="169">
        <v>1200</v>
      </c>
      <c r="I143" s="170"/>
      <c r="J143" s="171">
        <f t="shared" si="30"/>
        <v>0</v>
      </c>
      <c r="K143" s="167" t="s">
        <v>120</v>
      </c>
      <c r="L143" s="34"/>
      <c r="M143" s="172" t="s">
        <v>1</v>
      </c>
      <c r="N143" s="173" t="s">
        <v>42</v>
      </c>
      <c r="O143" s="56"/>
      <c r="P143" s="174">
        <f t="shared" si="31"/>
        <v>0</v>
      </c>
      <c r="Q143" s="174">
        <v>1.2999999999999999E-4</v>
      </c>
      <c r="R143" s="174">
        <f t="shared" si="32"/>
        <v>0.156</v>
      </c>
      <c r="S143" s="174">
        <v>0</v>
      </c>
      <c r="T143" s="175">
        <f t="shared" si="33"/>
        <v>0</v>
      </c>
      <c r="AR143" s="13" t="s">
        <v>178</v>
      </c>
      <c r="AT143" s="13" t="s">
        <v>116</v>
      </c>
      <c r="AU143" s="13" t="s">
        <v>78</v>
      </c>
      <c r="AY143" s="13" t="s">
        <v>113</v>
      </c>
      <c r="BE143" s="176">
        <f t="shared" si="34"/>
        <v>0</v>
      </c>
      <c r="BF143" s="176">
        <f t="shared" si="35"/>
        <v>0</v>
      </c>
      <c r="BG143" s="176">
        <f t="shared" si="36"/>
        <v>0</v>
      </c>
      <c r="BH143" s="176">
        <f t="shared" si="37"/>
        <v>0</v>
      </c>
      <c r="BI143" s="176">
        <f t="shared" si="38"/>
        <v>0</v>
      </c>
      <c r="BJ143" s="13" t="s">
        <v>76</v>
      </c>
      <c r="BK143" s="176">
        <f t="shared" si="39"/>
        <v>0</v>
      </c>
      <c r="BL143" s="13" t="s">
        <v>178</v>
      </c>
      <c r="BM143" s="13" t="s">
        <v>328</v>
      </c>
    </row>
    <row r="144" spans="2:65" s="1" customFormat="1" ht="16.5" customHeight="1">
      <c r="B144" s="30"/>
      <c r="C144" s="165" t="s">
        <v>329</v>
      </c>
      <c r="D144" s="165" t="s">
        <v>116</v>
      </c>
      <c r="E144" s="166" t="s">
        <v>330</v>
      </c>
      <c r="F144" s="167" t="s">
        <v>331</v>
      </c>
      <c r="G144" s="168" t="s">
        <v>119</v>
      </c>
      <c r="H144" s="169">
        <v>2040</v>
      </c>
      <c r="I144" s="170"/>
      <c r="J144" s="171">
        <f t="shared" si="30"/>
        <v>0</v>
      </c>
      <c r="K144" s="167" t="s">
        <v>120</v>
      </c>
      <c r="L144" s="34"/>
      <c r="M144" s="172" t="s">
        <v>1</v>
      </c>
      <c r="N144" s="173" t="s">
        <v>42</v>
      </c>
      <c r="O144" s="56"/>
      <c r="P144" s="174">
        <f t="shared" si="31"/>
        <v>0</v>
      </c>
      <c r="Q144" s="174">
        <v>1.7000000000000001E-4</v>
      </c>
      <c r="R144" s="174">
        <f t="shared" si="32"/>
        <v>0.3468</v>
      </c>
      <c r="S144" s="174">
        <v>0</v>
      </c>
      <c r="T144" s="175">
        <f t="shared" si="33"/>
        <v>0</v>
      </c>
      <c r="AR144" s="13" t="s">
        <v>178</v>
      </c>
      <c r="AT144" s="13" t="s">
        <v>116</v>
      </c>
      <c r="AU144" s="13" t="s">
        <v>78</v>
      </c>
      <c r="AY144" s="13" t="s">
        <v>113</v>
      </c>
      <c r="BE144" s="176">
        <f t="shared" si="34"/>
        <v>0</v>
      </c>
      <c r="BF144" s="176">
        <f t="shared" si="35"/>
        <v>0</v>
      </c>
      <c r="BG144" s="176">
        <f t="shared" si="36"/>
        <v>0</v>
      </c>
      <c r="BH144" s="176">
        <f t="shared" si="37"/>
        <v>0</v>
      </c>
      <c r="BI144" s="176">
        <f t="shared" si="38"/>
        <v>0</v>
      </c>
      <c r="BJ144" s="13" t="s">
        <v>76</v>
      </c>
      <c r="BK144" s="176">
        <f t="shared" si="39"/>
        <v>0</v>
      </c>
      <c r="BL144" s="13" t="s">
        <v>178</v>
      </c>
      <c r="BM144" s="13" t="s">
        <v>332</v>
      </c>
    </row>
    <row r="145" spans="2:65" s="1" customFormat="1" ht="16.5" customHeight="1">
      <c r="B145" s="30"/>
      <c r="C145" s="165" t="s">
        <v>333</v>
      </c>
      <c r="D145" s="165" t="s">
        <v>116</v>
      </c>
      <c r="E145" s="166" t="s">
        <v>334</v>
      </c>
      <c r="F145" s="167" t="s">
        <v>335</v>
      </c>
      <c r="G145" s="168" t="s">
        <v>119</v>
      </c>
      <c r="H145" s="169">
        <v>9300</v>
      </c>
      <c r="I145" s="170"/>
      <c r="J145" s="171">
        <f t="shared" si="30"/>
        <v>0</v>
      </c>
      <c r="K145" s="167" t="s">
        <v>120</v>
      </c>
      <c r="L145" s="34"/>
      <c r="M145" s="172" t="s">
        <v>1</v>
      </c>
      <c r="N145" s="173" t="s">
        <v>42</v>
      </c>
      <c r="O145" s="56"/>
      <c r="P145" s="174">
        <f t="shared" si="31"/>
        <v>0</v>
      </c>
      <c r="Q145" s="174">
        <v>1.4999999999999999E-4</v>
      </c>
      <c r="R145" s="174">
        <f t="shared" si="32"/>
        <v>1.3949999999999998</v>
      </c>
      <c r="S145" s="174">
        <v>0</v>
      </c>
      <c r="T145" s="175">
        <f t="shared" si="33"/>
        <v>0</v>
      </c>
      <c r="AR145" s="13" t="s">
        <v>178</v>
      </c>
      <c r="AT145" s="13" t="s">
        <v>116</v>
      </c>
      <c r="AU145" s="13" t="s">
        <v>78</v>
      </c>
      <c r="AY145" s="13" t="s">
        <v>113</v>
      </c>
      <c r="BE145" s="176">
        <f t="shared" si="34"/>
        <v>0</v>
      </c>
      <c r="BF145" s="176">
        <f t="shared" si="35"/>
        <v>0</v>
      </c>
      <c r="BG145" s="176">
        <f t="shared" si="36"/>
        <v>0</v>
      </c>
      <c r="BH145" s="176">
        <f t="shared" si="37"/>
        <v>0</v>
      </c>
      <c r="BI145" s="176">
        <f t="shared" si="38"/>
        <v>0</v>
      </c>
      <c r="BJ145" s="13" t="s">
        <v>76</v>
      </c>
      <c r="BK145" s="176">
        <f t="shared" si="39"/>
        <v>0</v>
      </c>
      <c r="BL145" s="13" t="s">
        <v>178</v>
      </c>
      <c r="BM145" s="13" t="s">
        <v>336</v>
      </c>
    </row>
    <row r="146" spans="2:65" s="1" customFormat="1" ht="16.5" customHeight="1">
      <c r="B146" s="30"/>
      <c r="C146" s="165" t="s">
        <v>337</v>
      </c>
      <c r="D146" s="165" t="s">
        <v>116</v>
      </c>
      <c r="E146" s="166" t="s">
        <v>338</v>
      </c>
      <c r="F146" s="167" t="s">
        <v>339</v>
      </c>
      <c r="G146" s="168" t="s">
        <v>119</v>
      </c>
      <c r="H146" s="169">
        <v>5000</v>
      </c>
      <c r="I146" s="170"/>
      <c r="J146" s="171">
        <f t="shared" si="30"/>
        <v>0</v>
      </c>
      <c r="K146" s="167" t="s">
        <v>120</v>
      </c>
      <c r="L146" s="34"/>
      <c r="M146" s="172" t="s">
        <v>1</v>
      </c>
      <c r="N146" s="173" t="s">
        <v>42</v>
      </c>
      <c r="O146" s="56"/>
      <c r="P146" s="174">
        <f t="shared" si="31"/>
        <v>0</v>
      </c>
      <c r="Q146" s="174">
        <v>1.2999999999999999E-4</v>
      </c>
      <c r="R146" s="174">
        <f t="shared" si="32"/>
        <v>0.64999999999999991</v>
      </c>
      <c r="S146" s="174">
        <v>0</v>
      </c>
      <c r="T146" s="175">
        <f t="shared" si="33"/>
        <v>0</v>
      </c>
      <c r="AR146" s="13" t="s">
        <v>178</v>
      </c>
      <c r="AT146" s="13" t="s">
        <v>116</v>
      </c>
      <c r="AU146" s="13" t="s">
        <v>78</v>
      </c>
      <c r="AY146" s="13" t="s">
        <v>113</v>
      </c>
      <c r="BE146" s="176">
        <f t="shared" si="34"/>
        <v>0</v>
      </c>
      <c r="BF146" s="176">
        <f t="shared" si="35"/>
        <v>0</v>
      </c>
      <c r="BG146" s="176">
        <f t="shared" si="36"/>
        <v>0</v>
      </c>
      <c r="BH146" s="176">
        <f t="shared" si="37"/>
        <v>0</v>
      </c>
      <c r="BI146" s="176">
        <f t="shared" si="38"/>
        <v>0</v>
      </c>
      <c r="BJ146" s="13" t="s">
        <v>76</v>
      </c>
      <c r="BK146" s="176">
        <f t="shared" si="39"/>
        <v>0</v>
      </c>
      <c r="BL146" s="13" t="s">
        <v>178</v>
      </c>
      <c r="BM146" s="13" t="s">
        <v>340</v>
      </c>
    </row>
    <row r="147" spans="2:65" s="1" customFormat="1" ht="16.5" customHeight="1">
      <c r="B147" s="30"/>
      <c r="C147" s="165" t="s">
        <v>341</v>
      </c>
      <c r="D147" s="165" t="s">
        <v>116</v>
      </c>
      <c r="E147" s="166" t="s">
        <v>342</v>
      </c>
      <c r="F147" s="167" t="s">
        <v>343</v>
      </c>
      <c r="G147" s="168" t="s">
        <v>119</v>
      </c>
      <c r="H147" s="169">
        <v>4400</v>
      </c>
      <c r="I147" s="170"/>
      <c r="J147" s="171">
        <f t="shared" si="30"/>
        <v>0</v>
      </c>
      <c r="K147" s="167" t="s">
        <v>120</v>
      </c>
      <c r="L147" s="34"/>
      <c r="M147" s="172" t="s">
        <v>1</v>
      </c>
      <c r="N147" s="173" t="s">
        <v>42</v>
      </c>
      <c r="O147" s="56"/>
      <c r="P147" s="174">
        <f t="shared" si="31"/>
        <v>0</v>
      </c>
      <c r="Q147" s="174">
        <v>1.3999999999999999E-4</v>
      </c>
      <c r="R147" s="174">
        <f t="shared" si="32"/>
        <v>0.61599999999999999</v>
      </c>
      <c r="S147" s="174">
        <v>0</v>
      </c>
      <c r="T147" s="175">
        <f t="shared" si="33"/>
        <v>0</v>
      </c>
      <c r="AR147" s="13" t="s">
        <v>178</v>
      </c>
      <c r="AT147" s="13" t="s">
        <v>116</v>
      </c>
      <c r="AU147" s="13" t="s">
        <v>78</v>
      </c>
      <c r="AY147" s="13" t="s">
        <v>113</v>
      </c>
      <c r="BE147" s="176">
        <f t="shared" si="34"/>
        <v>0</v>
      </c>
      <c r="BF147" s="176">
        <f t="shared" si="35"/>
        <v>0</v>
      </c>
      <c r="BG147" s="176">
        <f t="shared" si="36"/>
        <v>0</v>
      </c>
      <c r="BH147" s="176">
        <f t="shared" si="37"/>
        <v>0</v>
      </c>
      <c r="BI147" s="176">
        <f t="shared" si="38"/>
        <v>0</v>
      </c>
      <c r="BJ147" s="13" t="s">
        <v>76</v>
      </c>
      <c r="BK147" s="176">
        <f t="shared" si="39"/>
        <v>0</v>
      </c>
      <c r="BL147" s="13" t="s">
        <v>178</v>
      </c>
      <c r="BM147" s="13" t="s">
        <v>344</v>
      </c>
    </row>
    <row r="148" spans="2:65" s="1" customFormat="1" ht="16.5" customHeight="1">
      <c r="B148" s="30"/>
      <c r="C148" s="165" t="s">
        <v>345</v>
      </c>
      <c r="D148" s="165" t="s">
        <v>116</v>
      </c>
      <c r="E148" s="166" t="s">
        <v>346</v>
      </c>
      <c r="F148" s="167" t="s">
        <v>347</v>
      </c>
      <c r="G148" s="168" t="s">
        <v>119</v>
      </c>
      <c r="H148" s="169">
        <v>7300</v>
      </c>
      <c r="I148" s="170"/>
      <c r="J148" s="171">
        <f t="shared" si="30"/>
        <v>0</v>
      </c>
      <c r="K148" s="167" t="s">
        <v>120</v>
      </c>
      <c r="L148" s="34"/>
      <c r="M148" s="172" t="s">
        <v>1</v>
      </c>
      <c r="N148" s="173" t="s">
        <v>42</v>
      </c>
      <c r="O148" s="56"/>
      <c r="P148" s="174">
        <f t="shared" si="31"/>
        <v>0</v>
      </c>
      <c r="Q148" s="174">
        <v>5.4000000000000001E-4</v>
      </c>
      <c r="R148" s="174">
        <f t="shared" si="32"/>
        <v>3.9420000000000002</v>
      </c>
      <c r="S148" s="174">
        <v>0</v>
      </c>
      <c r="T148" s="175">
        <f t="shared" si="33"/>
        <v>0</v>
      </c>
      <c r="AR148" s="13" t="s">
        <v>178</v>
      </c>
      <c r="AT148" s="13" t="s">
        <v>116</v>
      </c>
      <c r="AU148" s="13" t="s">
        <v>78</v>
      </c>
      <c r="AY148" s="13" t="s">
        <v>113</v>
      </c>
      <c r="BE148" s="176">
        <f t="shared" si="34"/>
        <v>0</v>
      </c>
      <c r="BF148" s="176">
        <f t="shared" si="35"/>
        <v>0</v>
      </c>
      <c r="BG148" s="176">
        <f t="shared" si="36"/>
        <v>0</v>
      </c>
      <c r="BH148" s="176">
        <f t="shared" si="37"/>
        <v>0</v>
      </c>
      <c r="BI148" s="176">
        <f t="shared" si="38"/>
        <v>0</v>
      </c>
      <c r="BJ148" s="13" t="s">
        <v>76</v>
      </c>
      <c r="BK148" s="176">
        <f t="shared" si="39"/>
        <v>0</v>
      </c>
      <c r="BL148" s="13" t="s">
        <v>178</v>
      </c>
      <c r="BM148" s="13" t="s">
        <v>348</v>
      </c>
    </row>
    <row r="149" spans="2:65" s="1" customFormat="1" ht="16.5" customHeight="1">
      <c r="B149" s="30"/>
      <c r="C149" s="165" t="s">
        <v>349</v>
      </c>
      <c r="D149" s="165" t="s">
        <v>116</v>
      </c>
      <c r="E149" s="166" t="s">
        <v>350</v>
      </c>
      <c r="F149" s="167" t="s">
        <v>351</v>
      </c>
      <c r="G149" s="168" t="s">
        <v>119</v>
      </c>
      <c r="H149" s="169">
        <v>3700</v>
      </c>
      <c r="I149" s="170"/>
      <c r="J149" s="171">
        <f t="shared" si="30"/>
        <v>0</v>
      </c>
      <c r="K149" s="167" t="s">
        <v>120</v>
      </c>
      <c r="L149" s="34"/>
      <c r="M149" s="172" t="s">
        <v>1</v>
      </c>
      <c r="N149" s="173" t="s">
        <v>42</v>
      </c>
      <c r="O149" s="56"/>
      <c r="P149" s="174">
        <f t="shared" si="31"/>
        <v>0</v>
      </c>
      <c r="Q149" s="174">
        <v>7.2000000000000005E-4</v>
      </c>
      <c r="R149" s="174">
        <f t="shared" si="32"/>
        <v>2.6640000000000001</v>
      </c>
      <c r="S149" s="174">
        <v>0</v>
      </c>
      <c r="T149" s="175">
        <f t="shared" si="33"/>
        <v>0</v>
      </c>
      <c r="AR149" s="13" t="s">
        <v>178</v>
      </c>
      <c r="AT149" s="13" t="s">
        <v>116</v>
      </c>
      <c r="AU149" s="13" t="s">
        <v>78</v>
      </c>
      <c r="AY149" s="13" t="s">
        <v>113</v>
      </c>
      <c r="BE149" s="176">
        <f t="shared" si="34"/>
        <v>0</v>
      </c>
      <c r="BF149" s="176">
        <f t="shared" si="35"/>
        <v>0</v>
      </c>
      <c r="BG149" s="176">
        <f t="shared" si="36"/>
        <v>0</v>
      </c>
      <c r="BH149" s="176">
        <f t="shared" si="37"/>
        <v>0</v>
      </c>
      <c r="BI149" s="176">
        <f t="shared" si="38"/>
        <v>0</v>
      </c>
      <c r="BJ149" s="13" t="s">
        <v>76</v>
      </c>
      <c r="BK149" s="176">
        <f t="shared" si="39"/>
        <v>0</v>
      </c>
      <c r="BL149" s="13" t="s">
        <v>178</v>
      </c>
      <c r="BM149" s="13" t="s">
        <v>352</v>
      </c>
    </row>
    <row r="150" spans="2:65" s="1" customFormat="1" ht="16.5" customHeight="1">
      <c r="B150" s="30"/>
      <c r="C150" s="165" t="s">
        <v>353</v>
      </c>
      <c r="D150" s="165" t="s">
        <v>116</v>
      </c>
      <c r="E150" s="166" t="s">
        <v>354</v>
      </c>
      <c r="F150" s="167" t="s">
        <v>355</v>
      </c>
      <c r="G150" s="168" t="s">
        <v>119</v>
      </c>
      <c r="H150" s="169">
        <v>10600</v>
      </c>
      <c r="I150" s="170"/>
      <c r="J150" s="171">
        <f t="shared" si="30"/>
        <v>0</v>
      </c>
      <c r="K150" s="167" t="s">
        <v>120</v>
      </c>
      <c r="L150" s="34"/>
      <c r="M150" s="172" t="s">
        <v>1</v>
      </c>
      <c r="N150" s="173" t="s">
        <v>42</v>
      </c>
      <c r="O150" s="56"/>
      <c r="P150" s="174">
        <f t="shared" si="31"/>
        <v>0</v>
      </c>
      <c r="Q150" s="174">
        <v>8.3000000000000001E-4</v>
      </c>
      <c r="R150" s="174">
        <f t="shared" si="32"/>
        <v>8.798</v>
      </c>
      <c r="S150" s="174">
        <v>0</v>
      </c>
      <c r="T150" s="175">
        <f t="shared" si="33"/>
        <v>0</v>
      </c>
      <c r="AR150" s="13" t="s">
        <v>178</v>
      </c>
      <c r="AT150" s="13" t="s">
        <v>116</v>
      </c>
      <c r="AU150" s="13" t="s">
        <v>78</v>
      </c>
      <c r="AY150" s="13" t="s">
        <v>113</v>
      </c>
      <c r="BE150" s="176">
        <f t="shared" si="34"/>
        <v>0</v>
      </c>
      <c r="BF150" s="176">
        <f t="shared" si="35"/>
        <v>0</v>
      </c>
      <c r="BG150" s="176">
        <f t="shared" si="36"/>
        <v>0</v>
      </c>
      <c r="BH150" s="176">
        <f t="shared" si="37"/>
        <v>0</v>
      </c>
      <c r="BI150" s="176">
        <f t="shared" si="38"/>
        <v>0</v>
      </c>
      <c r="BJ150" s="13" t="s">
        <v>76</v>
      </c>
      <c r="BK150" s="176">
        <f t="shared" si="39"/>
        <v>0</v>
      </c>
      <c r="BL150" s="13" t="s">
        <v>178</v>
      </c>
      <c r="BM150" s="13" t="s">
        <v>356</v>
      </c>
    </row>
    <row r="151" spans="2:65" s="1" customFormat="1" ht="16.5" customHeight="1">
      <c r="B151" s="30"/>
      <c r="C151" s="165" t="s">
        <v>357</v>
      </c>
      <c r="D151" s="165" t="s">
        <v>116</v>
      </c>
      <c r="E151" s="166" t="s">
        <v>358</v>
      </c>
      <c r="F151" s="167" t="s">
        <v>359</v>
      </c>
      <c r="G151" s="168" t="s">
        <v>119</v>
      </c>
      <c r="H151" s="169">
        <v>5000</v>
      </c>
      <c r="I151" s="170"/>
      <c r="J151" s="171">
        <f t="shared" si="30"/>
        <v>0</v>
      </c>
      <c r="K151" s="167" t="s">
        <v>120</v>
      </c>
      <c r="L151" s="34"/>
      <c r="M151" s="172" t="s">
        <v>1</v>
      </c>
      <c r="N151" s="173" t="s">
        <v>42</v>
      </c>
      <c r="O151" s="56"/>
      <c r="P151" s="174">
        <f t="shared" si="31"/>
        <v>0</v>
      </c>
      <c r="Q151" s="174">
        <v>9.2000000000000003E-4</v>
      </c>
      <c r="R151" s="174">
        <f t="shared" si="32"/>
        <v>4.6000000000000005</v>
      </c>
      <c r="S151" s="174">
        <v>0</v>
      </c>
      <c r="T151" s="175">
        <f t="shared" si="33"/>
        <v>0</v>
      </c>
      <c r="AR151" s="13" t="s">
        <v>178</v>
      </c>
      <c r="AT151" s="13" t="s">
        <v>116</v>
      </c>
      <c r="AU151" s="13" t="s">
        <v>78</v>
      </c>
      <c r="AY151" s="13" t="s">
        <v>113</v>
      </c>
      <c r="BE151" s="176">
        <f t="shared" si="34"/>
        <v>0</v>
      </c>
      <c r="BF151" s="176">
        <f t="shared" si="35"/>
        <v>0</v>
      </c>
      <c r="BG151" s="176">
        <f t="shared" si="36"/>
        <v>0</v>
      </c>
      <c r="BH151" s="176">
        <f t="shared" si="37"/>
        <v>0</v>
      </c>
      <c r="BI151" s="176">
        <f t="shared" si="38"/>
        <v>0</v>
      </c>
      <c r="BJ151" s="13" t="s">
        <v>76</v>
      </c>
      <c r="BK151" s="176">
        <f t="shared" si="39"/>
        <v>0</v>
      </c>
      <c r="BL151" s="13" t="s">
        <v>178</v>
      </c>
      <c r="BM151" s="13" t="s">
        <v>360</v>
      </c>
    </row>
    <row r="152" spans="2:65" s="1" customFormat="1" ht="16.5" customHeight="1">
      <c r="B152" s="30"/>
      <c r="C152" s="165" t="s">
        <v>361</v>
      </c>
      <c r="D152" s="165" t="s">
        <v>116</v>
      </c>
      <c r="E152" s="166" t="s">
        <v>362</v>
      </c>
      <c r="F152" s="167" t="s">
        <v>363</v>
      </c>
      <c r="G152" s="168" t="s">
        <v>119</v>
      </c>
      <c r="H152" s="169">
        <v>4400</v>
      </c>
      <c r="I152" s="170"/>
      <c r="J152" s="171">
        <f t="shared" si="30"/>
        <v>0</v>
      </c>
      <c r="K152" s="167" t="s">
        <v>120</v>
      </c>
      <c r="L152" s="34"/>
      <c r="M152" s="172" t="s">
        <v>1</v>
      </c>
      <c r="N152" s="173" t="s">
        <v>42</v>
      </c>
      <c r="O152" s="56"/>
      <c r="P152" s="174">
        <f t="shared" si="31"/>
        <v>0</v>
      </c>
      <c r="Q152" s="174">
        <v>1.0300000000000001E-3</v>
      </c>
      <c r="R152" s="174">
        <f t="shared" si="32"/>
        <v>4.532</v>
      </c>
      <c r="S152" s="174">
        <v>0</v>
      </c>
      <c r="T152" s="175">
        <f t="shared" si="33"/>
        <v>0</v>
      </c>
      <c r="AR152" s="13" t="s">
        <v>178</v>
      </c>
      <c r="AT152" s="13" t="s">
        <v>116</v>
      </c>
      <c r="AU152" s="13" t="s">
        <v>78</v>
      </c>
      <c r="AY152" s="13" t="s">
        <v>113</v>
      </c>
      <c r="BE152" s="176">
        <f t="shared" si="34"/>
        <v>0</v>
      </c>
      <c r="BF152" s="176">
        <f t="shared" si="35"/>
        <v>0</v>
      </c>
      <c r="BG152" s="176">
        <f t="shared" si="36"/>
        <v>0</v>
      </c>
      <c r="BH152" s="176">
        <f t="shared" si="37"/>
        <v>0</v>
      </c>
      <c r="BI152" s="176">
        <f t="shared" si="38"/>
        <v>0</v>
      </c>
      <c r="BJ152" s="13" t="s">
        <v>76</v>
      </c>
      <c r="BK152" s="176">
        <f t="shared" si="39"/>
        <v>0</v>
      </c>
      <c r="BL152" s="13" t="s">
        <v>178</v>
      </c>
      <c r="BM152" s="13" t="s">
        <v>364</v>
      </c>
    </row>
    <row r="153" spans="2:65" s="1" customFormat="1" ht="16.5" customHeight="1">
      <c r="B153" s="30"/>
      <c r="C153" s="165" t="s">
        <v>365</v>
      </c>
      <c r="D153" s="165" t="s">
        <v>116</v>
      </c>
      <c r="E153" s="166" t="s">
        <v>366</v>
      </c>
      <c r="F153" s="167" t="s">
        <v>367</v>
      </c>
      <c r="G153" s="168" t="s">
        <v>119</v>
      </c>
      <c r="H153" s="169">
        <v>1200</v>
      </c>
      <c r="I153" s="170"/>
      <c r="J153" s="171">
        <f t="shared" si="30"/>
        <v>0</v>
      </c>
      <c r="K153" s="167" t="s">
        <v>120</v>
      </c>
      <c r="L153" s="34"/>
      <c r="M153" s="172" t="s">
        <v>1</v>
      </c>
      <c r="N153" s="173" t="s">
        <v>42</v>
      </c>
      <c r="O153" s="56"/>
      <c r="P153" s="174">
        <f t="shared" si="31"/>
        <v>0</v>
      </c>
      <c r="Q153" s="174">
        <v>8.4000000000000003E-4</v>
      </c>
      <c r="R153" s="174">
        <f t="shared" si="32"/>
        <v>1.008</v>
      </c>
      <c r="S153" s="174">
        <v>0</v>
      </c>
      <c r="T153" s="175">
        <f t="shared" si="33"/>
        <v>0</v>
      </c>
      <c r="AR153" s="13" t="s">
        <v>178</v>
      </c>
      <c r="AT153" s="13" t="s">
        <v>116</v>
      </c>
      <c r="AU153" s="13" t="s">
        <v>78</v>
      </c>
      <c r="AY153" s="13" t="s">
        <v>113</v>
      </c>
      <c r="BE153" s="176">
        <f t="shared" si="34"/>
        <v>0</v>
      </c>
      <c r="BF153" s="176">
        <f t="shared" si="35"/>
        <v>0</v>
      </c>
      <c r="BG153" s="176">
        <f t="shared" si="36"/>
        <v>0</v>
      </c>
      <c r="BH153" s="176">
        <f t="shared" si="37"/>
        <v>0</v>
      </c>
      <c r="BI153" s="176">
        <f t="shared" si="38"/>
        <v>0</v>
      </c>
      <c r="BJ153" s="13" t="s">
        <v>76</v>
      </c>
      <c r="BK153" s="176">
        <f t="shared" si="39"/>
        <v>0</v>
      </c>
      <c r="BL153" s="13" t="s">
        <v>178</v>
      </c>
      <c r="BM153" s="13" t="s">
        <v>368</v>
      </c>
    </row>
    <row r="154" spans="2:65" s="1" customFormat="1" ht="16.5" customHeight="1">
      <c r="B154" s="30"/>
      <c r="C154" s="165" t="s">
        <v>369</v>
      </c>
      <c r="D154" s="165" t="s">
        <v>116</v>
      </c>
      <c r="E154" s="166" t="s">
        <v>370</v>
      </c>
      <c r="F154" s="167" t="s">
        <v>371</v>
      </c>
      <c r="G154" s="168" t="s">
        <v>119</v>
      </c>
      <c r="H154" s="169">
        <v>2100</v>
      </c>
      <c r="I154" s="170"/>
      <c r="J154" s="171">
        <f t="shared" si="30"/>
        <v>0</v>
      </c>
      <c r="K154" s="167" t="s">
        <v>120</v>
      </c>
      <c r="L154" s="34"/>
      <c r="M154" s="172" t="s">
        <v>1</v>
      </c>
      <c r="N154" s="173" t="s">
        <v>42</v>
      </c>
      <c r="O154" s="56"/>
      <c r="P154" s="174">
        <f t="shared" si="31"/>
        <v>0</v>
      </c>
      <c r="Q154" s="174">
        <v>1.01E-3</v>
      </c>
      <c r="R154" s="174">
        <f t="shared" si="32"/>
        <v>2.121</v>
      </c>
      <c r="S154" s="174">
        <v>0</v>
      </c>
      <c r="T154" s="175">
        <f t="shared" si="33"/>
        <v>0</v>
      </c>
      <c r="AR154" s="13" t="s">
        <v>178</v>
      </c>
      <c r="AT154" s="13" t="s">
        <v>116</v>
      </c>
      <c r="AU154" s="13" t="s">
        <v>78</v>
      </c>
      <c r="AY154" s="13" t="s">
        <v>113</v>
      </c>
      <c r="BE154" s="176">
        <f t="shared" si="34"/>
        <v>0</v>
      </c>
      <c r="BF154" s="176">
        <f t="shared" si="35"/>
        <v>0</v>
      </c>
      <c r="BG154" s="176">
        <f t="shared" si="36"/>
        <v>0</v>
      </c>
      <c r="BH154" s="176">
        <f t="shared" si="37"/>
        <v>0</v>
      </c>
      <c r="BI154" s="176">
        <f t="shared" si="38"/>
        <v>0</v>
      </c>
      <c r="BJ154" s="13" t="s">
        <v>76</v>
      </c>
      <c r="BK154" s="176">
        <f t="shared" si="39"/>
        <v>0</v>
      </c>
      <c r="BL154" s="13" t="s">
        <v>178</v>
      </c>
      <c r="BM154" s="13" t="s">
        <v>372</v>
      </c>
    </row>
    <row r="155" spans="2:65" s="1" customFormat="1" ht="16.5" customHeight="1">
      <c r="B155" s="30"/>
      <c r="C155" s="165" t="s">
        <v>373</v>
      </c>
      <c r="D155" s="165" t="s">
        <v>116</v>
      </c>
      <c r="E155" s="166" t="s">
        <v>374</v>
      </c>
      <c r="F155" s="167" t="s">
        <v>375</v>
      </c>
      <c r="G155" s="168" t="s">
        <v>119</v>
      </c>
      <c r="H155" s="169">
        <v>3600</v>
      </c>
      <c r="I155" s="170"/>
      <c r="J155" s="171">
        <f t="shared" si="30"/>
        <v>0</v>
      </c>
      <c r="K155" s="167" t="s">
        <v>120</v>
      </c>
      <c r="L155" s="34"/>
      <c r="M155" s="172" t="s">
        <v>1</v>
      </c>
      <c r="N155" s="173" t="s">
        <v>42</v>
      </c>
      <c r="O155" s="56"/>
      <c r="P155" s="174">
        <f t="shared" si="31"/>
        <v>0</v>
      </c>
      <c r="Q155" s="174">
        <v>2.1000000000000001E-4</v>
      </c>
      <c r="R155" s="174">
        <f t="shared" si="32"/>
        <v>0.75600000000000001</v>
      </c>
      <c r="S155" s="174">
        <v>0</v>
      </c>
      <c r="T155" s="175">
        <f t="shared" si="33"/>
        <v>0</v>
      </c>
      <c r="AR155" s="13" t="s">
        <v>178</v>
      </c>
      <c r="AT155" s="13" t="s">
        <v>116</v>
      </c>
      <c r="AU155" s="13" t="s">
        <v>78</v>
      </c>
      <c r="AY155" s="13" t="s">
        <v>113</v>
      </c>
      <c r="BE155" s="176">
        <f t="shared" si="34"/>
        <v>0</v>
      </c>
      <c r="BF155" s="176">
        <f t="shared" si="35"/>
        <v>0</v>
      </c>
      <c r="BG155" s="176">
        <f t="shared" si="36"/>
        <v>0</v>
      </c>
      <c r="BH155" s="176">
        <f t="shared" si="37"/>
        <v>0</v>
      </c>
      <c r="BI155" s="176">
        <f t="shared" si="38"/>
        <v>0</v>
      </c>
      <c r="BJ155" s="13" t="s">
        <v>76</v>
      </c>
      <c r="BK155" s="176">
        <f t="shared" si="39"/>
        <v>0</v>
      </c>
      <c r="BL155" s="13" t="s">
        <v>178</v>
      </c>
      <c r="BM155" s="13" t="s">
        <v>376</v>
      </c>
    </row>
    <row r="156" spans="2:65" s="1" customFormat="1" ht="16.5" customHeight="1">
      <c r="B156" s="30"/>
      <c r="C156" s="165" t="s">
        <v>377</v>
      </c>
      <c r="D156" s="165" t="s">
        <v>116</v>
      </c>
      <c r="E156" s="166" t="s">
        <v>378</v>
      </c>
      <c r="F156" s="167" t="s">
        <v>379</v>
      </c>
      <c r="G156" s="168" t="s">
        <v>119</v>
      </c>
      <c r="H156" s="169">
        <v>4000</v>
      </c>
      <c r="I156" s="170"/>
      <c r="J156" s="171">
        <f t="shared" si="30"/>
        <v>0</v>
      </c>
      <c r="K156" s="167" t="s">
        <v>120</v>
      </c>
      <c r="L156" s="34"/>
      <c r="M156" s="172" t="s">
        <v>1</v>
      </c>
      <c r="N156" s="173" t="s">
        <v>42</v>
      </c>
      <c r="O156" s="56"/>
      <c r="P156" s="174">
        <f t="shared" si="31"/>
        <v>0</v>
      </c>
      <c r="Q156" s="174">
        <v>3.3E-4</v>
      </c>
      <c r="R156" s="174">
        <f t="shared" si="32"/>
        <v>1.32</v>
      </c>
      <c r="S156" s="174">
        <v>0</v>
      </c>
      <c r="T156" s="175">
        <f t="shared" si="33"/>
        <v>0</v>
      </c>
      <c r="AR156" s="13" t="s">
        <v>178</v>
      </c>
      <c r="AT156" s="13" t="s">
        <v>116</v>
      </c>
      <c r="AU156" s="13" t="s">
        <v>78</v>
      </c>
      <c r="AY156" s="13" t="s">
        <v>113</v>
      </c>
      <c r="BE156" s="176">
        <f t="shared" si="34"/>
        <v>0</v>
      </c>
      <c r="BF156" s="176">
        <f t="shared" si="35"/>
        <v>0</v>
      </c>
      <c r="BG156" s="176">
        <f t="shared" si="36"/>
        <v>0</v>
      </c>
      <c r="BH156" s="176">
        <f t="shared" si="37"/>
        <v>0</v>
      </c>
      <c r="BI156" s="176">
        <f t="shared" si="38"/>
        <v>0</v>
      </c>
      <c r="BJ156" s="13" t="s">
        <v>76</v>
      </c>
      <c r="BK156" s="176">
        <f t="shared" si="39"/>
        <v>0</v>
      </c>
      <c r="BL156" s="13" t="s">
        <v>178</v>
      </c>
      <c r="BM156" s="13" t="s">
        <v>380</v>
      </c>
    </row>
    <row r="157" spans="2:65" s="1" customFormat="1" ht="16.5" customHeight="1">
      <c r="B157" s="30"/>
      <c r="C157" s="165" t="s">
        <v>381</v>
      </c>
      <c r="D157" s="165" t="s">
        <v>116</v>
      </c>
      <c r="E157" s="166" t="s">
        <v>382</v>
      </c>
      <c r="F157" s="167" t="s">
        <v>383</v>
      </c>
      <c r="G157" s="168" t="s">
        <v>119</v>
      </c>
      <c r="H157" s="169">
        <v>3200</v>
      </c>
      <c r="I157" s="170"/>
      <c r="J157" s="171">
        <f t="shared" si="30"/>
        <v>0</v>
      </c>
      <c r="K157" s="167" t="s">
        <v>120</v>
      </c>
      <c r="L157" s="34"/>
      <c r="M157" s="172" t="s">
        <v>1</v>
      </c>
      <c r="N157" s="173" t="s">
        <v>42</v>
      </c>
      <c r="O157" s="56"/>
      <c r="P157" s="174">
        <f t="shared" si="31"/>
        <v>0</v>
      </c>
      <c r="Q157" s="174">
        <v>5.0000000000000001E-4</v>
      </c>
      <c r="R157" s="174">
        <f t="shared" si="32"/>
        <v>1.6</v>
      </c>
      <c r="S157" s="174">
        <v>0</v>
      </c>
      <c r="T157" s="175">
        <f t="shared" si="33"/>
        <v>0</v>
      </c>
      <c r="AR157" s="13" t="s">
        <v>178</v>
      </c>
      <c r="AT157" s="13" t="s">
        <v>116</v>
      </c>
      <c r="AU157" s="13" t="s">
        <v>78</v>
      </c>
      <c r="AY157" s="13" t="s">
        <v>113</v>
      </c>
      <c r="BE157" s="176">
        <f t="shared" si="34"/>
        <v>0</v>
      </c>
      <c r="BF157" s="176">
        <f t="shared" si="35"/>
        <v>0</v>
      </c>
      <c r="BG157" s="176">
        <f t="shared" si="36"/>
        <v>0</v>
      </c>
      <c r="BH157" s="176">
        <f t="shared" si="37"/>
        <v>0</v>
      </c>
      <c r="BI157" s="176">
        <f t="shared" si="38"/>
        <v>0</v>
      </c>
      <c r="BJ157" s="13" t="s">
        <v>76</v>
      </c>
      <c r="BK157" s="176">
        <f t="shared" si="39"/>
        <v>0</v>
      </c>
      <c r="BL157" s="13" t="s">
        <v>178</v>
      </c>
      <c r="BM157" s="13" t="s">
        <v>384</v>
      </c>
    </row>
    <row r="158" spans="2:65" s="1" customFormat="1" ht="16.5" customHeight="1">
      <c r="B158" s="30"/>
      <c r="C158" s="165" t="s">
        <v>385</v>
      </c>
      <c r="D158" s="165" t="s">
        <v>116</v>
      </c>
      <c r="E158" s="166" t="s">
        <v>386</v>
      </c>
      <c r="F158" s="167" t="s">
        <v>387</v>
      </c>
      <c r="G158" s="168" t="s">
        <v>119</v>
      </c>
      <c r="H158" s="169">
        <v>4000</v>
      </c>
      <c r="I158" s="170"/>
      <c r="J158" s="171">
        <f t="shared" si="30"/>
        <v>0</v>
      </c>
      <c r="K158" s="167" t="s">
        <v>120</v>
      </c>
      <c r="L158" s="34"/>
      <c r="M158" s="172" t="s">
        <v>1</v>
      </c>
      <c r="N158" s="173" t="s">
        <v>42</v>
      </c>
      <c r="O158" s="56"/>
      <c r="P158" s="174">
        <f t="shared" si="31"/>
        <v>0</v>
      </c>
      <c r="Q158" s="174">
        <v>5.2999999999999998E-4</v>
      </c>
      <c r="R158" s="174">
        <f t="shared" si="32"/>
        <v>2.12</v>
      </c>
      <c r="S158" s="174">
        <v>0</v>
      </c>
      <c r="T158" s="175">
        <f t="shared" si="33"/>
        <v>0</v>
      </c>
      <c r="AR158" s="13" t="s">
        <v>178</v>
      </c>
      <c r="AT158" s="13" t="s">
        <v>116</v>
      </c>
      <c r="AU158" s="13" t="s">
        <v>78</v>
      </c>
      <c r="AY158" s="13" t="s">
        <v>113</v>
      </c>
      <c r="BE158" s="176">
        <f t="shared" si="34"/>
        <v>0</v>
      </c>
      <c r="BF158" s="176">
        <f t="shared" si="35"/>
        <v>0</v>
      </c>
      <c r="BG158" s="176">
        <f t="shared" si="36"/>
        <v>0</v>
      </c>
      <c r="BH158" s="176">
        <f t="shared" si="37"/>
        <v>0</v>
      </c>
      <c r="BI158" s="176">
        <f t="shared" si="38"/>
        <v>0</v>
      </c>
      <c r="BJ158" s="13" t="s">
        <v>76</v>
      </c>
      <c r="BK158" s="176">
        <f t="shared" si="39"/>
        <v>0</v>
      </c>
      <c r="BL158" s="13" t="s">
        <v>178</v>
      </c>
      <c r="BM158" s="13" t="s">
        <v>388</v>
      </c>
    </row>
    <row r="159" spans="2:65" s="10" customFormat="1" ht="22.9" customHeight="1">
      <c r="B159" s="149"/>
      <c r="C159" s="150"/>
      <c r="D159" s="151" t="s">
        <v>70</v>
      </c>
      <c r="E159" s="163" t="s">
        <v>389</v>
      </c>
      <c r="F159" s="163" t="s">
        <v>390</v>
      </c>
      <c r="G159" s="150"/>
      <c r="H159" s="150"/>
      <c r="I159" s="153"/>
      <c r="J159" s="164">
        <f>BK159</f>
        <v>0</v>
      </c>
      <c r="K159" s="150"/>
      <c r="L159" s="155"/>
      <c r="M159" s="156"/>
      <c r="N159" s="157"/>
      <c r="O159" s="157"/>
      <c r="P159" s="158">
        <f>SUM(P160:P166)</f>
        <v>0</v>
      </c>
      <c r="Q159" s="157"/>
      <c r="R159" s="158">
        <f>SUM(R160:R166)</f>
        <v>1.1920000000000002</v>
      </c>
      <c r="S159" s="157"/>
      <c r="T159" s="159">
        <f>SUM(T160:T166)</f>
        <v>0.34720000000000001</v>
      </c>
      <c r="AR159" s="160" t="s">
        <v>78</v>
      </c>
      <c r="AT159" s="161" t="s">
        <v>70</v>
      </c>
      <c r="AU159" s="161" t="s">
        <v>76</v>
      </c>
      <c r="AY159" s="160" t="s">
        <v>113</v>
      </c>
      <c r="BK159" s="162">
        <f>SUM(BK160:BK166)</f>
        <v>0</v>
      </c>
    </row>
    <row r="160" spans="2:65" s="1" customFormat="1" ht="16.5" customHeight="1">
      <c r="B160" s="30"/>
      <c r="C160" s="165" t="s">
        <v>391</v>
      </c>
      <c r="D160" s="165" t="s">
        <v>116</v>
      </c>
      <c r="E160" s="166" t="s">
        <v>392</v>
      </c>
      <c r="F160" s="167" t="s">
        <v>393</v>
      </c>
      <c r="G160" s="168" t="s">
        <v>119</v>
      </c>
      <c r="H160" s="169">
        <v>2800</v>
      </c>
      <c r="I160" s="170"/>
      <c r="J160" s="171">
        <f>ROUND(I160*H160,2)</f>
        <v>0</v>
      </c>
      <c r="K160" s="167" t="s">
        <v>120</v>
      </c>
      <c r="L160" s="34"/>
      <c r="M160" s="172" t="s">
        <v>1</v>
      </c>
      <c r="N160" s="173" t="s">
        <v>42</v>
      </c>
      <c r="O160" s="56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AR160" s="13" t="s">
        <v>178</v>
      </c>
      <c r="AT160" s="13" t="s">
        <v>116</v>
      </c>
      <c r="AU160" s="13" t="s">
        <v>78</v>
      </c>
      <c r="AY160" s="13" t="s">
        <v>113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3" t="s">
        <v>76</v>
      </c>
      <c r="BK160" s="176">
        <f>ROUND(I160*H160,2)</f>
        <v>0</v>
      </c>
      <c r="BL160" s="13" t="s">
        <v>178</v>
      </c>
      <c r="BM160" s="13" t="s">
        <v>394</v>
      </c>
    </row>
    <row r="161" spans="2:65" s="1" customFormat="1" ht="16.5" customHeight="1">
      <c r="B161" s="30"/>
      <c r="C161" s="165" t="s">
        <v>395</v>
      </c>
      <c r="D161" s="165" t="s">
        <v>116</v>
      </c>
      <c r="E161" s="166" t="s">
        <v>396</v>
      </c>
      <c r="F161" s="167" t="s">
        <v>397</v>
      </c>
      <c r="G161" s="168" t="s">
        <v>119</v>
      </c>
      <c r="H161" s="169">
        <v>600</v>
      </c>
      <c r="I161" s="170"/>
      <c r="J161" s="171">
        <f>ROUND(I161*H161,2)</f>
        <v>0</v>
      </c>
      <c r="K161" s="167" t="s">
        <v>120</v>
      </c>
      <c r="L161" s="34"/>
      <c r="M161" s="172" t="s">
        <v>1</v>
      </c>
      <c r="N161" s="173" t="s">
        <v>42</v>
      </c>
      <c r="O161" s="56"/>
      <c r="P161" s="174">
        <f>O161*H161</f>
        <v>0</v>
      </c>
      <c r="Q161" s="174">
        <v>1E-3</v>
      </c>
      <c r="R161" s="174">
        <f>Q161*H161</f>
        <v>0.6</v>
      </c>
      <c r="S161" s="174">
        <v>3.1E-4</v>
      </c>
      <c r="T161" s="175">
        <f>S161*H161</f>
        <v>0.186</v>
      </c>
      <c r="AR161" s="13" t="s">
        <v>178</v>
      </c>
      <c r="AT161" s="13" t="s">
        <v>116</v>
      </c>
      <c r="AU161" s="13" t="s">
        <v>78</v>
      </c>
      <c r="AY161" s="13" t="s">
        <v>113</v>
      </c>
      <c r="BE161" s="176">
        <f>IF(N161="základní",J161,0)</f>
        <v>0</v>
      </c>
      <c r="BF161" s="176">
        <f>IF(N161="snížená",J161,0)</f>
        <v>0</v>
      </c>
      <c r="BG161" s="176">
        <f>IF(N161="zákl. přenesená",J161,0)</f>
        <v>0</v>
      </c>
      <c r="BH161" s="176">
        <f>IF(N161="sníž. přenesená",J161,0)</f>
        <v>0</v>
      </c>
      <c r="BI161" s="176">
        <f>IF(N161="nulová",J161,0)</f>
        <v>0</v>
      </c>
      <c r="BJ161" s="13" t="s">
        <v>76</v>
      </c>
      <c r="BK161" s="176">
        <f>ROUND(I161*H161,2)</f>
        <v>0</v>
      </c>
      <c r="BL161" s="13" t="s">
        <v>178</v>
      </c>
      <c r="BM161" s="13" t="s">
        <v>398</v>
      </c>
    </row>
    <row r="162" spans="2:65" s="1" customFormat="1" ht="16.5" customHeight="1">
      <c r="B162" s="30"/>
      <c r="C162" s="165" t="s">
        <v>399</v>
      </c>
      <c r="D162" s="165" t="s">
        <v>116</v>
      </c>
      <c r="E162" s="166" t="s">
        <v>400</v>
      </c>
      <c r="F162" s="167" t="s">
        <v>401</v>
      </c>
      <c r="G162" s="168" t="s">
        <v>119</v>
      </c>
      <c r="H162" s="169">
        <v>520</v>
      </c>
      <c r="I162" s="170"/>
      <c r="J162" s="171">
        <f>ROUND(I162*H162,2)</f>
        <v>0</v>
      </c>
      <c r="K162" s="167" t="s">
        <v>120</v>
      </c>
      <c r="L162" s="34"/>
      <c r="M162" s="172" t="s">
        <v>1</v>
      </c>
      <c r="N162" s="173" t="s">
        <v>42</v>
      </c>
      <c r="O162" s="56"/>
      <c r="P162" s="174">
        <f>O162*H162</f>
        <v>0</v>
      </c>
      <c r="Q162" s="174">
        <v>1E-3</v>
      </c>
      <c r="R162" s="174">
        <f>Q162*H162</f>
        <v>0.52</v>
      </c>
      <c r="S162" s="174">
        <v>3.1E-4</v>
      </c>
      <c r="T162" s="175">
        <f>S162*H162</f>
        <v>0.16120000000000001</v>
      </c>
      <c r="AR162" s="13" t="s">
        <v>178</v>
      </c>
      <c r="AT162" s="13" t="s">
        <v>116</v>
      </c>
      <c r="AU162" s="13" t="s">
        <v>78</v>
      </c>
      <c r="AY162" s="13" t="s">
        <v>113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3" t="s">
        <v>76</v>
      </c>
      <c r="BK162" s="176">
        <f>ROUND(I162*H162,2)</f>
        <v>0</v>
      </c>
      <c r="BL162" s="13" t="s">
        <v>178</v>
      </c>
      <c r="BM162" s="13" t="s">
        <v>402</v>
      </c>
    </row>
    <row r="163" spans="2:65" s="1" customFormat="1" ht="16.5" customHeight="1">
      <c r="B163" s="30"/>
      <c r="C163" s="165" t="s">
        <v>403</v>
      </c>
      <c r="D163" s="165" t="s">
        <v>116</v>
      </c>
      <c r="E163" s="166" t="s">
        <v>404</v>
      </c>
      <c r="F163" s="167" t="s">
        <v>405</v>
      </c>
      <c r="G163" s="168" t="s">
        <v>119</v>
      </c>
      <c r="H163" s="169">
        <v>6000</v>
      </c>
      <c r="I163" s="170"/>
      <c r="J163" s="171">
        <f>ROUND(I163*H163,2)</f>
        <v>0</v>
      </c>
      <c r="K163" s="167" t="s">
        <v>120</v>
      </c>
      <c r="L163" s="34"/>
      <c r="M163" s="172" t="s">
        <v>1</v>
      </c>
      <c r="N163" s="173" t="s">
        <v>42</v>
      </c>
      <c r="O163" s="56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AR163" s="13" t="s">
        <v>178</v>
      </c>
      <c r="AT163" s="13" t="s">
        <v>116</v>
      </c>
      <c r="AU163" s="13" t="s">
        <v>78</v>
      </c>
      <c r="AY163" s="13" t="s">
        <v>113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3" t="s">
        <v>76</v>
      </c>
      <c r="BK163" s="176">
        <f>ROUND(I163*H163,2)</f>
        <v>0</v>
      </c>
      <c r="BL163" s="13" t="s">
        <v>178</v>
      </c>
      <c r="BM163" s="13" t="s">
        <v>406</v>
      </c>
    </row>
    <row r="164" spans="2:65" s="1" customFormat="1" ht="16.5" customHeight="1">
      <c r="B164" s="30"/>
      <c r="C164" s="177" t="s">
        <v>407</v>
      </c>
      <c r="D164" s="177" t="s">
        <v>408</v>
      </c>
      <c r="E164" s="178" t="s">
        <v>409</v>
      </c>
      <c r="F164" s="179" t="s">
        <v>410</v>
      </c>
      <c r="G164" s="180" t="s">
        <v>119</v>
      </c>
      <c r="H164" s="181">
        <v>6300</v>
      </c>
      <c r="I164" s="182"/>
      <c r="J164" s="183">
        <f>ROUND(I164*H164,2)</f>
        <v>0</v>
      </c>
      <c r="K164" s="179" t="s">
        <v>120</v>
      </c>
      <c r="L164" s="184"/>
      <c r="M164" s="185" t="s">
        <v>1</v>
      </c>
      <c r="N164" s="186" t="s">
        <v>42</v>
      </c>
      <c r="O164" s="56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AR164" s="13" t="s">
        <v>249</v>
      </c>
      <c r="AT164" s="13" t="s">
        <v>408</v>
      </c>
      <c r="AU164" s="13" t="s">
        <v>78</v>
      </c>
      <c r="AY164" s="13" t="s">
        <v>113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3" t="s">
        <v>76</v>
      </c>
      <c r="BK164" s="176">
        <f>ROUND(I164*H164,2)</f>
        <v>0</v>
      </c>
      <c r="BL164" s="13" t="s">
        <v>178</v>
      </c>
      <c r="BM164" s="13" t="s">
        <v>411</v>
      </c>
    </row>
    <row r="165" spans="2:65" s="11" customFormat="1" ht="11.25">
      <c r="B165" s="187"/>
      <c r="C165" s="188"/>
      <c r="D165" s="189" t="s">
        <v>412</v>
      </c>
      <c r="E165" s="188"/>
      <c r="F165" s="190" t="s">
        <v>413</v>
      </c>
      <c r="G165" s="188"/>
      <c r="H165" s="191">
        <v>6300</v>
      </c>
      <c r="I165" s="192"/>
      <c r="J165" s="188"/>
      <c r="K165" s="188"/>
      <c r="L165" s="193"/>
      <c r="M165" s="194"/>
      <c r="N165" s="195"/>
      <c r="O165" s="195"/>
      <c r="P165" s="195"/>
      <c r="Q165" s="195"/>
      <c r="R165" s="195"/>
      <c r="S165" s="195"/>
      <c r="T165" s="196"/>
      <c r="AT165" s="197" t="s">
        <v>412</v>
      </c>
      <c r="AU165" s="197" t="s">
        <v>78</v>
      </c>
      <c r="AV165" s="11" t="s">
        <v>78</v>
      </c>
      <c r="AW165" s="11" t="s">
        <v>4</v>
      </c>
      <c r="AX165" s="11" t="s">
        <v>76</v>
      </c>
      <c r="AY165" s="197" t="s">
        <v>113</v>
      </c>
    </row>
    <row r="166" spans="2:65" s="1" customFormat="1" ht="16.5" customHeight="1">
      <c r="B166" s="30"/>
      <c r="C166" s="165" t="s">
        <v>414</v>
      </c>
      <c r="D166" s="165" t="s">
        <v>116</v>
      </c>
      <c r="E166" s="166" t="s">
        <v>415</v>
      </c>
      <c r="F166" s="167" t="s">
        <v>416</v>
      </c>
      <c r="G166" s="168" t="s">
        <v>119</v>
      </c>
      <c r="H166" s="169">
        <v>7200</v>
      </c>
      <c r="I166" s="170"/>
      <c r="J166" s="171">
        <f>ROUND(I166*H166,2)</f>
        <v>0</v>
      </c>
      <c r="K166" s="167" t="s">
        <v>120</v>
      </c>
      <c r="L166" s="34"/>
      <c r="M166" s="172" t="s">
        <v>1</v>
      </c>
      <c r="N166" s="173" t="s">
        <v>42</v>
      </c>
      <c r="O166" s="56"/>
      <c r="P166" s="174">
        <f>O166*H166</f>
        <v>0</v>
      </c>
      <c r="Q166" s="174">
        <v>1.0000000000000001E-5</v>
      </c>
      <c r="R166" s="174">
        <f>Q166*H166</f>
        <v>7.2000000000000008E-2</v>
      </c>
      <c r="S166" s="174">
        <v>0</v>
      </c>
      <c r="T166" s="175">
        <f>S166*H166</f>
        <v>0</v>
      </c>
      <c r="AR166" s="13" t="s">
        <v>178</v>
      </c>
      <c r="AT166" s="13" t="s">
        <v>116</v>
      </c>
      <c r="AU166" s="13" t="s">
        <v>78</v>
      </c>
      <c r="AY166" s="13" t="s">
        <v>113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3" t="s">
        <v>76</v>
      </c>
      <c r="BK166" s="176">
        <f>ROUND(I166*H166,2)</f>
        <v>0</v>
      </c>
      <c r="BL166" s="13" t="s">
        <v>178</v>
      </c>
      <c r="BM166" s="13" t="s">
        <v>417</v>
      </c>
    </row>
    <row r="167" spans="2:65" s="10" customFormat="1" ht="25.9" customHeight="1">
      <c r="B167" s="149"/>
      <c r="C167" s="150"/>
      <c r="D167" s="151" t="s">
        <v>70</v>
      </c>
      <c r="E167" s="152" t="s">
        <v>418</v>
      </c>
      <c r="F167" s="152" t="s">
        <v>419</v>
      </c>
      <c r="G167" s="150"/>
      <c r="H167" s="150"/>
      <c r="I167" s="153"/>
      <c r="J167" s="154">
        <f>BK167</f>
        <v>0</v>
      </c>
      <c r="K167" s="150"/>
      <c r="L167" s="155"/>
      <c r="M167" s="156"/>
      <c r="N167" s="157"/>
      <c r="O167" s="157"/>
      <c r="P167" s="158">
        <f>SUM(P168:P169)</f>
        <v>0</v>
      </c>
      <c r="Q167" s="157"/>
      <c r="R167" s="158">
        <f>SUM(R168:R169)</f>
        <v>0</v>
      </c>
      <c r="S167" s="157"/>
      <c r="T167" s="159">
        <f>SUM(T168:T169)</f>
        <v>0</v>
      </c>
      <c r="AR167" s="160" t="s">
        <v>121</v>
      </c>
      <c r="AT167" s="161" t="s">
        <v>70</v>
      </c>
      <c r="AU167" s="161" t="s">
        <v>71</v>
      </c>
      <c r="AY167" s="160" t="s">
        <v>113</v>
      </c>
      <c r="BK167" s="162">
        <f>SUM(BK168:BK169)</f>
        <v>0</v>
      </c>
    </row>
    <row r="168" spans="2:65" s="1" customFormat="1" ht="16.5" customHeight="1">
      <c r="B168" s="30"/>
      <c r="C168" s="165" t="s">
        <v>420</v>
      </c>
      <c r="D168" s="165" t="s">
        <v>116</v>
      </c>
      <c r="E168" s="166" t="s">
        <v>421</v>
      </c>
      <c r="F168" s="167" t="s">
        <v>422</v>
      </c>
      <c r="G168" s="168" t="s">
        <v>176</v>
      </c>
      <c r="H168" s="169">
        <v>1600</v>
      </c>
      <c r="I168" s="170"/>
      <c r="J168" s="171">
        <f>ROUND(I168*H168,2)</f>
        <v>0</v>
      </c>
      <c r="K168" s="167" t="s">
        <v>120</v>
      </c>
      <c r="L168" s="34"/>
      <c r="M168" s="172" t="s">
        <v>1</v>
      </c>
      <c r="N168" s="173" t="s">
        <v>42</v>
      </c>
      <c r="O168" s="56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AR168" s="13" t="s">
        <v>423</v>
      </c>
      <c r="AT168" s="13" t="s">
        <v>116</v>
      </c>
      <c r="AU168" s="13" t="s">
        <v>76</v>
      </c>
      <c r="AY168" s="13" t="s">
        <v>113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3" t="s">
        <v>76</v>
      </c>
      <c r="BK168" s="176">
        <f>ROUND(I168*H168,2)</f>
        <v>0</v>
      </c>
      <c r="BL168" s="13" t="s">
        <v>423</v>
      </c>
      <c r="BM168" s="13" t="s">
        <v>424</v>
      </c>
    </row>
    <row r="169" spans="2:65" s="1" customFormat="1" ht="16.5" customHeight="1">
      <c r="B169" s="30"/>
      <c r="C169" s="165" t="s">
        <v>425</v>
      </c>
      <c r="D169" s="165" t="s">
        <v>116</v>
      </c>
      <c r="E169" s="166" t="s">
        <v>426</v>
      </c>
      <c r="F169" s="167" t="s">
        <v>427</v>
      </c>
      <c r="G169" s="168" t="s">
        <v>176</v>
      </c>
      <c r="H169" s="169">
        <v>1200</v>
      </c>
      <c r="I169" s="170"/>
      <c r="J169" s="171">
        <f>ROUND(I169*H169,2)</f>
        <v>0</v>
      </c>
      <c r="K169" s="167" t="s">
        <v>120</v>
      </c>
      <c r="L169" s="34"/>
      <c r="M169" s="172" t="s">
        <v>1</v>
      </c>
      <c r="N169" s="173" t="s">
        <v>42</v>
      </c>
      <c r="O169" s="56"/>
      <c r="P169" s="174">
        <f>O169*H169</f>
        <v>0</v>
      </c>
      <c r="Q169" s="174">
        <v>0</v>
      </c>
      <c r="R169" s="174">
        <f>Q169*H169</f>
        <v>0</v>
      </c>
      <c r="S169" s="174">
        <v>0</v>
      </c>
      <c r="T169" s="175">
        <f>S169*H169</f>
        <v>0</v>
      </c>
      <c r="AR169" s="13" t="s">
        <v>423</v>
      </c>
      <c r="AT169" s="13" t="s">
        <v>116</v>
      </c>
      <c r="AU169" s="13" t="s">
        <v>76</v>
      </c>
      <c r="AY169" s="13" t="s">
        <v>113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3" t="s">
        <v>76</v>
      </c>
      <c r="BK169" s="176">
        <f>ROUND(I169*H169,2)</f>
        <v>0</v>
      </c>
      <c r="BL169" s="13" t="s">
        <v>423</v>
      </c>
      <c r="BM169" s="13" t="s">
        <v>428</v>
      </c>
    </row>
    <row r="170" spans="2:65" s="10" customFormat="1" ht="25.9" customHeight="1">
      <c r="B170" s="149"/>
      <c r="C170" s="150"/>
      <c r="D170" s="151" t="s">
        <v>70</v>
      </c>
      <c r="E170" s="152" t="s">
        <v>429</v>
      </c>
      <c r="F170" s="152" t="s">
        <v>430</v>
      </c>
      <c r="G170" s="150"/>
      <c r="H170" s="150"/>
      <c r="I170" s="153"/>
      <c r="J170" s="154">
        <f>BK170</f>
        <v>0</v>
      </c>
      <c r="K170" s="150"/>
      <c r="L170" s="155"/>
      <c r="M170" s="156"/>
      <c r="N170" s="157"/>
      <c r="O170" s="157"/>
      <c r="P170" s="158">
        <f>P171+P177+P183+P188</f>
        <v>0</v>
      </c>
      <c r="Q170" s="157"/>
      <c r="R170" s="158">
        <f>R171+R177+R183+R188</f>
        <v>0</v>
      </c>
      <c r="S170" s="157"/>
      <c r="T170" s="159">
        <f>T171+T177+T183+T188</f>
        <v>0</v>
      </c>
      <c r="AR170" s="160" t="s">
        <v>133</v>
      </c>
      <c r="AT170" s="161" t="s">
        <v>70</v>
      </c>
      <c r="AU170" s="161" t="s">
        <v>71</v>
      </c>
      <c r="AY170" s="160" t="s">
        <v>113</v>
      </c>
      <c r="BK170" s="162">
        <f>BK171+BK177+BK183+BK188</f>
        <v>0</v>
      </c>
    </row>
    <row r="171" spans="2:65" s="10" customFormat="1" ht="22.9" customHeight="1">
      <c r="B171" s="149"/>
      <c r="C171" s="150"/>
      <c r="D171" s="151" t="s">
        <v>70</v>
      </c>
      <c r="E171" s="163" t="s">
        <v>431</v>
      </c>
      <c r="F171" s="163" t="s">
        <v>432</v>
      </c>
      <c r="G171" s="150"/>
      <c r="H171" s="150"/>
      <c r="I171" s="153"/>
      <c r="J171" s="164">
        <f>BK171</f>
        <v>0</v>
      </c>
      <c r="K171" s="150"/>
      <c r="L171" s="155"/>
      <c r="M171" s="156"/>
      <c r="N171" s="157"/>
      <c r="O171" s="157"/>
      <c r="P171" s="158">
        <f>SUM(P172:P176)</f>
        <v>0</v>
      </c>
      <c r="Q171" s="157"/>
      <c r="R171" s="158">
        <f>SUM(R172:R176)</f>
        <v>0</v>
      </c>
      <c r="S171" s="157"/>
      <c r="T171" s="159">
        <f>SUM(T172:T176)</f>
        <v>0</v>
      </c>
      <c r="AR171" s="160" t="s">
        <v>133</v>
      </c>
      <c r="AT171" s="161" t="s">
        <v>70</v>
      </c>
      <c r="AU171" s="161" t="s">
        <v>76</v>
      </c>
      <c r="AY171" s="160" t="s">
        <v>113</v>
      </c>
      <c r="BK171" s="162">
        <f>SUM(BK172:BK176)</f>
        <v>0</v>
      </c>
    </row>
    <row r="172" spans="2:65" s="1" customFormat="1" ht="16.5" customHeight="1">
      <c r="B172" s="30"/>
      <c r="C172" s="165" t="s">
        <v>433</v>
      </c>
      <c r="D172" s="165" t="s">
        <v>116</v>
      </c>
      <c r="E172" s="166" t="s">
        <v>434</v>
      </c>
      <c r="F172" s="167" t="s">
        <v>435</v>
      </c>
      <c r="G172" s="168" t="s">
        <v>436</v>
      </c>
      <c r="H172" s="170"/>
      <c r="I172" s="170"/>
      <c r="J172" s="171">
        <f>ROUND(I172*H172,2)</f>
        <v>0</v>
      </c>
      <c r="K172" s="167" t="s">
        <v>152</v>
      </c>
      <c r="L172" s="34"/>
      <c r="M172" s="172" t="s">
        <v>1</v>
      </c>
      <c r="N172" s="173" t="s">
        <v>42</v>
      </c>
      <c r="O172" s="56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AR172" s="13" t="s">
        <v>437</v>
      </c>
      <c r="AT172" s="13" t="s">
        <v>116</v>
      </c>
      <c r="AU172" s="13" t="s">
        <v>78</v>
      </c>
      <c r="AY172" s="13" t="s">
        <v>113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3" t="s">
        <v>76</v>
      </c>
      <c r="BK172" s="176">
        <f>ROUND(I172*H172,2)</f>
        <v>0</v>
      </c>
      <c r="BL172" s="13" t="s">
        <v>437</v>
      </c>
      <c r="BM172" s="13" t="s">
        <v>438</v>
      </c>
    </row>
    <row r="173" spans="2:65" s="1" customFormat="1" ht="16.5" customHeight="1">
      <c r="B173" s="30"/>
      <c r="C173" s="165" t="s">
        <v>439</v>
      </c>
      <c r="D173" s="165" t="s">
        <v>116</v>
      </c>
      <c r="E173" s="166" t="s">
        <v>440</v>
      </c>
      <c r="F173" s="167" t="s">
        <v>441</v>
      </c>
      <c r="G173" s="168" t="s">
        <v>436</v>
      </c>
      <c r="H173" s="170"/>
      <c r="I173" s="170"/>
      <c r="J173" s="171">
        <f>ROUND(I173*H173,2)</f>
        <v>0</v>
      </c>
      <c r="K173" s="167" t="s">
        <v>152</v>
      </c>
      <c r="L173" s="34"/>
      <c r="M173" s="172" t="s">
        <v>1</v>
      </c>
      <c r="N173" s="173" t="s">
        <v>42</v>
      </c>
      <c r="O173" s="56"/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AR173" s="13" t="s">
        <v>437</v>
      </c>
      <c r="AT173" s="13" t="s">
        <v>116</v>
      </c>
      <c r="AU173" s="13" t="s">
        <v>78</v>
      </c>
      <c r="AY173" s="13" t="s">
        <v>113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3" t="s">
        <v>76</v>
      </c>
      <c r="BK173" s="176">
        <f>ROUND(I173*H173,2)</f>
        <v>0</v>
      </c>
      <c r="BL173" s="13" t="s">
        <v>437</v>
      </c>
      <c r="BM173" s="13" t="s">
        <v>442</v>
      </c>
    </row>
    <row r="174" spans="2:65" s="1" customFormat="1" ht="16.5" customHeight="1">
      <c r="B174" s="30"/>
      <c r="C174" s="165" t="s">
        <v>443</v>
      </c>
      <c r="D174" s="165" t="s">
        <v>116</v>
      </c>
      <c r="E174" s="166" t="s">
        <v>444</v>
      </c>
      <c r="F174" s="167" t="s">
        <v>445</v>
      </c>
      <c r="G174" s="168" t="s">
        <v>436</v>
      </c>
      <c r="H174" s="170"/>
      <c r="I174" s="170"/>
      <c r="J174" s="171">
        <f>ROUND(I174*H174,2)</f>
        <v>0</v>
      </c>
      <c r="K174" s="167" t="s">
        <v>152</v>
      </c>
      <c r="L174" s="34"/>
      <c r="M174" s="172" t="s">
        <v>1</v>
      </c>
      <c r="N174" s="173" t="s">
        <v>42</v>
      </c>
      <c r="O174" s="56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AR174" s="13" t="s">
        <v>437</v>
      </c>
      <c r="AT174" s="13" t="s">
        <v>116</v>
      </c>
      <c r="AU174" s="13" t="s">
        <v>78</v>
      </c>
      <c r="AY174" s="13" t="s">
        <v>113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3" t="s">
        <v>76</v>
      </c>
      <c r="BK174" s="176">
        <f>ROUND(I174*H174,2)</f>
        <v>0</v>
      </c>
      <c r="BL174" s="13" t="s">
        <v>437</v>
      </c>
      <c r="BM174" s="13" t="s">
        <v>446</v>
      </c>
    </row>
    <row r="175" spans="2:65" s="1" customFormat="1" ht="16.5" customHeight="1">
      <c r="B175" s="30"/>
      <c r="C175" s="165" t="s">
        <v>447</v>
      </c>
      <c r="D175" s="165" t="s">
        <v>116</v>
      </c>
      <c r="E175" s="166" t="s">
        <v>448</v>
      </c>
      <c r="F175" s="167" t="s">
        <v>449</v>
      </c>
      <c r="G175" s="168" t="s">
        <v>436</v>
      </c>
      <c r="H175" s="170"/>
      <c r="I175" s="170"/>
      <c r="J175" s="171">
        <f>ROUND(I175*H175,2)</f>
        <v>0</v>
      </c>
      <c r="K175" s="167" t="s">
        <v>152</v>
      </c>
      <c r="L175" s="34"/>
      <c r="M175" s="172" t="s">
        <v>1</v>
      </c>
      <c r="N175" s="173" t="s">
        <v>42</v>
      </c>
      <c r="O175" s="56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AR175" s="13" t="s">
        <v>437</v>
      </c>
      <c r="AT175" s="13" t="s">
        <v>116</v>
      </c>
      <c r="AU175" s="13" t="s">
        <v>78</v>
      </c>
      <c r="AY175" s="13" t="s">
        <v>113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3" t="s">
        <v>76</v>
      </c>
      <c r="BK175" s="176">
        <f>ROUND(I175*H175,2)</f>
        <v>0</v>
      </c>
      <c r="BL175" s="13" t="s">
        <v>437</v>
      </c>
      <c r="BM175" s="13" t="s">
        <v>450</v>
      </c>
    </row>
    <row r="176" spans="2:65" s="1" customFormat="1" ht="16.5" customHeight="1">
      <c r="B176" s="30"/>
      <c r="C176" s="165" t="s">
        <v>451</v>
      </c>
      <c r="D176" s="165" t="s">
        <v>116</v>
      </c>
      <c r="E176" s="166" t="s">
        <v>452</v>
      </c>
      <c r="F176" s="167" t="s">
        <v>453</v>
      </c>
      <c r="G176" s="168" t="s">
        <v>436</v>
      </c>
      <c r="H176" s="170"/>
      <c r="I176" s="170"/>
      <c r="J176" s="171">
        <f>ROUND(I176*H176,2)</f>
        <v>0</v>
      </c>
      <c r="K176" s="167" t="s">
        <v>1</v>
      </c>
      <c r="L176" s="34"/>
      <c r="M176" s="172" t="s">
        <v>1</v>
      </c>
      <c r="N176" s="173" t="s">
        <v>42</v>
      </c>
      <c r="O176" s="56"/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AR176" s="13" t="s">
        <v>437</v>
      </c>
      <c r="AT176" s="13" t="s">
        <v>116</v>
      </c>
      <c r="AU176" s="13" t="s">
        <v>78</v>
      </c>
      <c r="AY176" s="13" t="s">
        <v>113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3" t="s">
        <v>76</v>
      </c>
      <c r="BK176" s="176">
        <f>ROUND(I176*H176,2)</f>
        <v>0</v>
      </c>
      <c r="BL176" s="13" t="s">
        <v>437</v>
      </c>
      <c r="BM176" s="13" t="s">
        <v>454</v>
      </c>
    </row>
    <row r="177" spans="2:65" s="10" customFormat="1" ht="22.9" customHeight="1">
      <c r="B177" s="149"/>
      <c r="C177" s="150"/>
      <c r="D177" s="151" t="s">
        <v>70</v>
      </c>
      <c r="E177" s="163" t="s">
        <v>455</v>
      </c>
      <c r="F177" s="163" t="s">
        <v>456</v>
      </c>
      <c r="G177" s="150"/>
      <c r="H177" s="150"/>
      <c r="I177" s="153"/>
      <c r="J177" s="164">
        <f>BK177</f>
        <v>0</v>
      </c>
      <c r="K177" s="150"/>
      <c r="L177" s="155"/>
      <c r="M177" s="156"/>
      <c r="N177" s="157"/>
      <c r="O177" s="157"/>
      <c r="P177" s="158">
        <f>SUM(P178:P182)</f>
        <v>0</v>
      </c>
      <c r="Q177" s="157"/>
      <c r="R177" s="158">
        <f>SUM(R178:R182)</f>
        <v>0</v>
      </c>
      <c r="S177" s="157"/>
      <c r="T177" s="159">
        <f>SUM(T178:T182)</f>
        <v>0</v>
      </c>
      <c r="AR177" s="160" t="s">
        <v>133</v>
      </c>
      <c r="AT177" s="161" t="s">
        <v>70</v>
      </c>
      <c r="AU177" s="161" t="s">
        <v>76</v>
      </c>
      <c r="AY177" s="160" t="s">
        <v>113</v>
      </c>
      <c r="BK177" s="162">
        <f>SUM(BK178:BK182)</f>
        <v>0</v>
      </c>
    </row>
    <row r="178" spans="2:65" s="1" customFormat="1" ht="16.5" customHeight="1">
      <c r="B178" s="30"/>
      <c r="C178" s="165" t="s">
        <v>457</v>
      </c>
      <c r="D178" s="165" t="s">
        <v>116</v>
      </c>
      <c r="E178" s="166" t="s">
        <v>458</v>
      </c>
      <c r="F178" s="167" t="s">
        <v>459</v>
      </c>
      <c r="G178" s="168" t="s">
        <v>436</v>
      </c>
      <c r="H178" s="170"/>
      <c r="I178" s="170"/>
      <c r="J178" s="171">
        <f>ROUND(I178*H178,2)</f>
        <v>0</v>
      </c>
      <c r="K178" s="167" t="s">
        <v>1</v>
      </c>
      <c r="L178" s="34"/>
      <c r="M178" s="172" t="s">
        <v>1</v>
      </c>
      <c r="N178" s="173" t="s">
        <v>42</v>
      </c>
      <c r="O178" s="56"/>
      <c r="P178" s="174">
        <f>O178*H178</f>
        <v>0</v>
      </c>
      <c r="Q178" s="174">
        <v>0</v>
      </c>
      <c r="R178" s="174">
        <f>Q178*H178</f>
        <v>0</v>
      </c>
      <c r="S178" s="174">
        <v>0</v>
      </c>
      <c r="T178" s="175">
        <f>S178*H178</f>
        <v>0</v>
      </c>
      <c r="AR178" s="13" t="s">
        <v>437</v>
      </c>
      <c r="AT178" s="13" t="s">
        <v>116</v>
      </c>
      <c r="AU178" s="13" t="s">
        <v>78</v>
      </c>
      <c r="AY178" s="13" t="s">
        <v>113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3" t="s">
        <v>76</v>
      </c>
      <c r="BK178" s="176">
        <f>ROUND(I178*H178,2)</f>
        <v>0</v>
      </c>
      <c r="BL178" s="13" t="s">
        <v>437</v>
      </c>
      <c r="BM178" s="13" t="s">
        <v>460</v>
      </c>
    </row>
    <row r="179" spans="2:65" s="1" customFormat="1" ht="16.5" customHeight="1">
      <c r="B179" s="30"/>
      <c r="C179" s="165" t="s">
        <v>461</v>
      </c>
      <c r="D179" s="165" t="s">
        <v>116</v>
      </c>
      <c r="E179" s="166" t="s">
        <v>462</v>
      </c>
      <c r="F179" s="167" t="s">
        <v>441</v>
      </c>
      <c r="G179" s="168" t="s">
        <v>436</v>
      </c>
      <c r="H179" s="170"/>
      <c r="I179" s="170"/>
      <c r="J179" s="171">
        <f>ROUND(I179*H179,2)</f>
        <v>0</v>
      </c>
      <c r="K179" s="167" t="s">
        <v>1</v>
      </c>
      <c r="L179" s="34"/>
      <c r="M179" s="172" t="s">
        <v>1</v>
      </c>
      <c r="N179" s="173" t="s">
        <v>42</v>
      </c>
      <c r="O179" s="56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AR179" s="13" t="s">
        <v>437</v>
      </c>
      <c r="AT179" s="13" t="s">
        <v>116</v>
      </c>
      <c r="AU179" s="13" t="s">
        <v>78</v>
      </c>
      <c r="AY179" s="13" t="s">
        <v>113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3" t="s">
        <v>76</v>
      </c>
      <c r="BK179" s="176">
        <f>ROUND(I179*H179,2)</f>
        <v>0</v>
      </c>
      <c r="BL179" s="13" t="s">
        <v>437</v>
      </c>
      <c r="BM179" s="13" t="s">
        <v>463</v>
      </c>
    </row>
    <row r="180" spans="2:65" s="1" customFormat="1" ht="16.5" customHeight="1">
      <c r="B180" s="30"/>
      <c r="C180" s="165" t="s">
        <v>464</v>
      </c>
      <c r="D180" s="165" t="s">
        <v>116</v>
      </c>
      <c r="E180" s="166" t="s">
        <v>465</v>
      </c>
      <c r="F180" s="167" t="s">
        <v>466</v>
      </c>
      <c r="G180" s="168" t="s">
        <v>436</v>
      </c>
      <c r="H180" s="170"/>
      <c r="I180" s="170"/>
      <c r="J180" s="171">
        <f>ROUND(I180*H180,2)</f>
        <v>0</v>
      </c>
      <c r="K180" s="167" t="s">
        <v>1</v>
      </c>
      <c r="L180" s="34"/>
      <c r="M180" s="172" t="s">
        <v>1</v>
      </c>
      <c r="N180" s="173" t="s">
        <v>42</v>
      </c>
      <c r="O180" s="56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AR180" s="13" t="s">
        <v>437</v>
      </c>
      <c r="AT180" s="13" t="s">
        <v>116</v>
      </c>
      <c r="AU180" s="13" t="s">
        <v>78</v>
      </c>
      <c r="AY180" s="13" t="s">
        <v>113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3" t="s">
        <v>76</v>
      </c>
      <c r="BK180" s="176">
        <f>ROUND(I180*H180,2)</f>
        <v>0</v>
      </c>
      <c r="BL180" s="13" t="s">
        <v>437</v>
      </c>
      <c r="BM180" s="13" t="s">
        <v>467</v>
      </c>
    </row>
    <row r="181" spans="2:65" s="1" customFormat="1" ht="16.5" customHeight="1">
      <c r="B181" s="30"/>
      <c r="C181" s="165" t="s">
        <v>468</v>
      </c>
      <c r="D181" s="165" t="s">
        <v>116</v>
      </c>
      <c r="E181" s="166" t="s">
        <v>469</v>
      </c>
      <c r="F181" s="167" t="s">
        <v>470</v>
      </c>
      <c r="G181" s="168" t="s">
        <v>436</v>
      </c>
      <c r="H181" s="170"/>
      <c r="I181" s="170"/>
      <c r="J181" s="171">
        <f>ROUND(I181*H181,2)</f>
        <v>0</v>
      </c>
      <c r="K181" s="167" t="s">
        <v>1</v>
      </c>
      <c r="L181" s="34"/>
      <c r="M181" s="172" t="s">
        <v>1</v>
      </c>
      <c r="N181" s="173" t="s">
        <v>42</v>
      </c>
      <c r="O181" s="56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AR181" s="13" t="s">
        <v>437</v>
      </c>
      <c r="AT181" s="13" t="s">
        <v>116</v>
      </c>
      <c r="AU181" s="13" t="s">
        <v>78</v>
      </c>
      <c r="AY181" s="13" t="s">
        <v>113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3" t="s">
        <v>76</v>
      </c>
      <c r="BK181" s="176">
        <f>ROUND(I181*H181,2)</f>
        <v>0</v>
      </c>
      <c r="BL181" s="13" t="s">
        <v>437</v>
      </c>
      <c r="BM181" s="13" t="s">
        <v>471</v>
      </c>
    </row>
    <row r="182" spans="2:65" s="1" customFormat="1" ht="16.5" customHeight="1">
      <c r="B182" s="30"/>
      <c r="C182" s="165" t="s">
        <v>472</v>
      </c>
      <c r="D182" s="165" t="s">
        <v>116</v>
      </c>
      <c r="E182" s="166" t="s">
        <v>473</v>
      </c>
      <c r="F182" s="167" t="s">
        <v>474</v>
      </c>
      <c r="G182" s="168" t="s">
        <v>436</v>
      </c>
      <c r="H182" s="170"/>
      <c r="I182" s="170"/>
      <c r="J182" s="171">
        <f>ROUND(I182*H182,2)</f>
        <v>0</v>
      </c>
      <c r="K182" s="167" t="s">
        <v>1</v>
      </c>
      <c r="L182" s="34"/>
      <c r="M182" s="172" t="s">
        <v>1</v>
      </c>
      <c r="N182" s="173" t="s">
        <v>42</v>
      </c>
      <c r="O182" s="56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AR182" s="13" t="s">
        <v>437</v>
      </c>
      <c r="AT182" s="13" t="s">
        <v>116</v>
      </c>
      <c r="AU182" s="13" t="s">
        <v>78</v>
      </c>
      <c r="AY182" s="13" t="s">
        <v>113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3" t="s">
        <v>76</v>
      </c>
      <c r="BK182" s="176">
        <f>ROUND(I182*H182,2)</f>
        <v>0</v>
      </c>
      <c r="BL182" s="13" t="s">
        <v>437</v>
      </c>
      <c r="BM182" s="13" t="s">
        <v>475</v>
      </c>
    </row>
    <row r="183" spans="2:65" s="10" customFormat="1" ht="22.9" customHeight="1">
      <c r="B183" s="149"/>
      <c r="C183" s="150"/>
      <c r="D183" s="151" t="s">
        <v>70</v>
      </c>
      <c r="E183" s="163" t="s">
        <v>476</v>
      </c>
      <c r="F183" s="163" t="s">
        <v>477</v>
      </c>
      <c r="G183" s="150"/>
      <c r="H183" s="150"/>
      <c r="I183" s="153"/>
      <c r="J183" s="164">
        <f>BK183</f>
        <v>0</v>
      </c>
      <c r="K183" s="150"/>
      <c r="L183" s="155"/>
      <c r="M183" s="156"/>
      <c r="N183" s="157"/>
      <c r="O183" s="157"/>
      <c r="P183" s="158">
        <f>SUM(P184:P187)</f>
        <v>0</v>
      </c>
      <c r="Q183" s="157"/>
      <c r="R183" s="158">
        <f>SUM(R184:R187)</f>
        <v>0</v>
      </c>
      <c r="S183" s="157"/>
      <c r="T183" s="159">
        <f>SUM(T184:T187)</f>
        <v>0</v>
      </c>
      <c r="AR183" s="160" t="s">
        <v>133</v>
      </c>
      <c r="AT183" s="161" t="s">
        <v>70</v>
      </c>
      <c r="AU183" s="161" t="s">
        <v>76</v>
      </c>
      <c r="AY183" s="160" t="s">
        <v>113</v>
      </c>
      <c r="BK183" s="162">
        <f>SUM(BK184:BK187)</f>
        <v>0</v>
      </c>
    </row>
    <row r="184" spans="2:65" s="1" customFormat="1" ht="16.5" customHeight="1">
      <c r="B184" s="30"/>
      <c r="C184" s="165" t="s">
        <v>478</v>
      </c>
      <c r="D184" s="165" t="s">
        <v>116</v>
      </c>
      <c r="E184" s="166" t="s">
        <v>479</v>
      </c>
      <c r="F184" s="167" t="s">
        <v>480</v>
      </c>
      <c r="G184" s="168" t="s">
        <v>481</v>
      </c>
      <c r="H184" s="169">
        <v>13</v>
      </c>
      <c r="I184" s="170"/>
      <c r="J184" s="171">
        <f>ROUND(I184*H184,2)</f>
        <v>0</v>
      </c>
      <c r="K184" s="167" t="s">
        <v>120</v>
      </c>
      <c r="L184" s="34"/>
      <c r="M184" s="172" t="s">
        <v>1</v>
      </c>
      <c r="N184" s="173" t="s">
        <v>42</v>
      </c>
      <c r="O184" s="56"/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AR184" s="13" t="s">
        <v>437</v>
      </c>
      <c r="AT184" s="13" t="s">
        <v>116</v>
      </c>
      <c r="AU184" s="13" t="s">
        <v>78</v>
      </c>
      <c r="AY184" s="13" t="s">
        <v>113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3" t="s">
        <v>76</v>
      </c>
      <c r="BK184" s="176">
        <f>ROUND(I184*H184,2)</f>
        <v>0</v>
      </c>
      <c r="BL184" s="13" t="s">
        <v>437</v>
      </c>
      <c r="BM184" s="13" t="s">
        <v>482</v>
      </c>
    </row>
    <row r="185" spans="2:65" s="1" customFormat="1" ht="19.5">
      <c r="B185" s="30"/>
      <c r="C185" s="31"/>
      <c r="D185" s="189" t="s">
        <v>483</v>
      </c>
      <c r="E185" s="31"/>
      <c r="F185" s="198" t="s">
        <v>484</v>
      </c>
      <c r="G185" s="31"/>
      <c r="H185" s="31"/>
      <c r="I185" s="94"/>
      <c r="J185" s="31"/>
      <c r="K185" s="31"/>
      <c r="L185" s="34"/>
      <c r="M185" s="199"/>
      <c r="N185" s="56"/>
      <c r="O185" s="56"/>
      <c r="P185" s="56"/>
      <c r="Q185" s="56"/>
      <c r="R185" s="56"/>
      <c r="S185" s="56"/>
      <c r="T185" s="57"/>
      <c r="AT185" s="13" t="s">
        <v>483</v>
      </c>
      <c r="AU185" s="13" t="s">
        <v>78</v>
      </c>
    </row>
    <row r="186" spans="2:65" s="1" customFormat="1" ht="16.5" customHeight="1">
      <c r="B186" s="30"/>
      <c r="C186" s="165" t="s">
        <v>485</v>
      </c>
      <c r="D186" s="165" t="s">
        <v>116</v>
      </c>
      <c r="E186" s="166" t="s">
        <v>486</v>
      </c>
      <c r="F186" s="167" t="s">
        <v>487</v>
      </c>
      <c r="G186" s="168" t="s">
        <v>481</v>
      </c>
      <c r="H186" s="169">
        <v>13</v>
      </c>
      <c r="I186" s="170"/>
      <c r="J186" s="171">
        <f>ROUND(I186*H186,2)</f>
        <v>0</v>
      </c>
      <c r="K186" s="167" t="s">
        <v>120</v>
      </c>
      <c r="L186" s="34"/>
      <c r="M186" s="172" t="s">
        <v>1</v>
      </c>
      <c r="N186" s="173" t="s">
        <v>42</v>
      </c>
      <c r="O186" s="56"/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AR186" s="13" t="s">
        <v>437</v>
      </c>
      <c r="AT186" s="13" t="s">
        <v>116</v>
      </c>
      <c r="AU186" s="13" t="s">
        <v>78</v>
      </c>
      <c r="AY186" s="13" t="s">
        <v>113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3" t="s">
        <v>76</v>
      </c>
      <c r="BK186" s="176">
        <f>ROUND(I186*H186,2)</f>
        <v>0</v>
      </c>
      <c r="BL186" s="13" t="s">
        <v>437</v>
      </c>
      <c r="BM186" s="13" t="s">
        <v>488</v>
      </c>
    </row>
    <row r="187" spans="2:65" s="1" customFormat="1" ht="19.5">
      <c r="B187" s="30"/>
      <c r="C187" s="31"/>
      <c r="D187" s="189" t="s">
        <v>483</v>
      </c>
      <c r="E187" s="31"/>
      <c r="F187" s="198" t="s">
        <v>484</v>
      </c>
      <c r="G187" s="31"/>
      <c r="H187" s="31"/>
      <c r="I187" s="94"/>
      <c r="J187" s="31"/>
      <c r="K187" s="31"/>
      <c r="L187" s="34"/>
      <c r="M187" s="199"/>
      <c r="N187" s="56"/>
      <c r="O187" s="56"/>
      <c r="P187" s="56"/>
      <c r="Q187" s="56"/>
      <c r="R187" s="56"/>
      <c r="S187" s="56"/>
      <c r="T187" s="57"/>
      <c r="AT187" s="13" t="s">
        <v>483</v>
      </c>
      <c r="AU187" s="13" t="s">
        <v>78</v>
      </c>
    </row>
    <row r="188" spans="2:65" s="10" customFormat="1" ht="22.9" customHeight="1">
      <c r="B188" s="149"/>
      <c r="C188" s="150"/>
      <c r="D188" s="151" t="s">
        <v>70</v>
      </c>
      <c r="E188" s="163" t="s">
        <v>489</v>
      </c>
      <c r="F188" s="163" t="s">
        <v>490</v>
      </c>
      <c r="G188" s="150"/>
      <c r="H188" s="150"/>
      <c r="I188" s="153"/>
      <c r="J188" s="164">
        <f>BK188</f>
        <v>0</v>
      </c>
      <c r="K188" s="150"/>
      <c r="L188" s="155"/>
      <c r="M188" s="156"/>
      <c r="N188" s="157"/>
      <c r="O188" s="157"/>
      <c r="P188" s="158">
        <f>SUM(P189:P190)</f>
        <v>0</v>
      </c>
      <c r="Q188" s="157"/>
      <c r="R188" s="158">
        <f>SUM(R189:R190)</f>
        <v>0</v>
      </c>
      <c r="S188" s="157"/>
      <c r="T188" s="159">
        <f>SUM(T189:T190)</f>
        <v>0</v>
      </c>
      <c r="AR188" s="160" t="s">
        <v>133</v>
      </c>
      <c r="AT188" s="161" t="s">
        <v>70</v>
      </c>
      <c r="AU188" s="161" t="s">
        <v>76</v>
      </c>
      <c r="AY188" s="160" t="s">
        <v>113</v>
      </c>
      <c r="BK188" s="162">
        <f>SUM(BK189:BK190)</f>
        <v>0</v>
      </c>
    </row>
    <row r="189" spans="2:65" s="1" customFormat="1" ht="16.5" customHeight="1">
      <c r="B189" s="30"/>
      <c r="C189" s="165" t="s">
        <v>491</v>
      </c>
      <c r="D189" s="165" t="s">
        <v>116</v>
      </c>
      <c r="E189" s="166" t="s">
        <v>492</v>
      </c>
      <c r="F189" s="167" t="s">
        <v>493</v>
      </c>
      <c r="G189" s="168" t="s">
        <v>481</v>
      </c>
      <c r="H189" s="169">
        <v>400</v>
      </c>
      <c r="I189" s="170"/>
      <c r="J189" s="171">
        <f>ROUND(I189*H189,2)</f>
        <v>0</v>
      </c>
      <c r="K189" s="167" t="s">
        <v>120</v>
      </c>
      <c r="L189" s="34"/>
      <c r="M189" s="172" t="s">
        <v>1</v>
      </c>
      <c r="N189" s="173" t="s">
        <v>42</v>
      </c>
      <c r="O189" s="56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AR189" s="13" t="s">
        <v>437</v>
      </c>
      <c r="AT189" s="13" t="s">
        <v>116</v>
      </c>
      <c r="AU189" s="13" t="s">
        <v>78</v>
      </c>
      <c r="AY189" s="13" t="s">
        <v>113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3" t="s">
        <v>76</v>
      </c>
      <c r="BK189" s="176">
        <f>ROUND(I189*H189,2)</f>
        <v>0</v>
      </c>
      <c r="BL189" s="13" t="s">
        <v>437</v>
      </c>
      <c r="BM189" s="13" t="s">
        <v>494</v>
      </c>
    </row>
    <row r="190" spans="2:65" s="1" customFormat="1" ht="19.5">
      <c r="B190" s="30"/>
      <c r="C190" s="31"/>
      <c r="D190" s="189" t="s">
        <v>483</v>
      </c>
      <c r="E190" s="31"/>
      <c r="F190" s="198" t="s">
        <v>495</v>
      </c>
      <c r="G190" s="31"/>
      <c r="H190" s="31"/>
      <c r="I190" s="94"/>
      <c r="J190" s="31"/>
      <c r="K190" s="31"/>
      <c r="L190" s="34"/>
      <c r="M190" s="200"/>
      <c r="N190" s="201"/>
      <c r="O190" s="201"/>
      <c r="P190" s="201"/>
      <c r="Q190" s="201"/>
      <c r="R190" s="201"/>
      <c r="S190" s="201"/>
      <c r="T190" s="202"/>
      <c r="AT190" s="13" t="s">
        <v>483</v>
      </c>
      <c r="AU190" s="13" t="s">
        <v>78</v>
      </c>
    </row>
    <row r="191" spans="2:65" s="1" customFormat="1" ht="6.95" customHeight="1">
      <c r="B191" s="42"/>
      <c r="C191" s="43"/>
      <c r="D191" s="43"/>
      <c r="E191" s="43"/>
      <c r="F191" s="43"/>
      <c r="G191" s="43"/>
      <c r="H191" s="43"/>
      <c r="I191" s="116"/>
      <c r="J191" s="43"/>
      <c r="K191" s="43"/>
      <c r="L191" s="34"/>
    </row>
  </sheetData>
  <sheetProtection algorithmName="SHA-512" hashValue="hLIzlel2WBqhf5WdLMwq+hU4zksU88h09sKbEyjtGWjPOVfwlghcKiqFLoIKhNaSiBILVyXvMfEg5DYyUwYxeg==" saltValue="RtANUGkDW9Uoh1uicdqM5t+UE+dEVEgM5/SfOpFQ5NS+8oepNA6yyxZojEIj7BtYt2uoZR51jNEpymyHYLcgnA==" spinCount="100000" sheet="1" objects="1" scenarios="1" formatColumns="0" formatRows="0" autoFilter="0"/>
  <autoFilter ref="C85:K190"/>
  <mergeCells count="6">
    <mergeCell ref="L2:V2"/>
    <mergeCell ref="E7:H7"/>
    <mergeCell ref="E16:H16"/>
    <mergeCell ref="E25:H25"/>
    <mergeCell ref="E46:H46"/>
    <mergeCell ref="E78:H7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19-16a - Odstranění graff...</vt:lpstr>
      <vt:lpstr>'19-16a - Odstranění graff...'!Názvy_tisku</vt:lpstr>
      <vt:lpstr>'Rekapitulace zakázky'!Názvy_tisku</vt:lpstr>
      <vt:lpstr>'19-16a - Odstranění graff...'!Oblast_tisku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Zoulová Sabina, Ing.</cp:lastModifiedBy>
  <cp:lastPrinted>2019-06-17T08:52:41Z</cp:lastPrinted>
  <dcterms:created xsi:type="dcterms:W3CDTF">2019-06-12T11:44:59Z</dcterms:created>
  <dcterms:modified xsi:type="dcterms:W3CDTF">2019-06-17T08:52:53Z</dcterms:modified>
</cp:coreProperties>
</file>