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SO 01 - Železničn..." sheetId="2" r:id="rId2"/>
    <sheet name="SO 02 - SO 02 - Železničn..." sheetId="3" r:id="rId3"/>
    <sheet name="1 - P2991" sheetId="4" r:id="rId4"/>
    <sheet name="2 - P2992" sheetId="5" r:id="rId5"/>
    <sheet name="SO 04 - SO 04 - Následné ..." sheetId="6" r:id="rId6"/>
    <sheet name="2 - Materiál dodávaný obj..." sheetId="7" r:id="rId7"/>
    <sheet name="3 - VRN" sheetId="8" r:id="rId8"/>
    <sheet name="Pokyny pro vyplnění" sheetId="9" r:id="rId9"/>
  </sheets>
  <definedNames>
    <definedName name="_xlnm.Print_Area" localSheetId="0">'Rekapitulace stavby'!$D$4:$AO$36,'Rekapitulace stavby'!$C$42:$AQ$64</definedName>
    <definedName name="_xlnm._FilterDatabase" localSheetId="1" hidden="1">'SO 01 - SO 01 - Železničn...'!$C$86:$K$246</definedName>
    <definedName name="_xlnm.Print_Area" localSheetId="1">'SO 01 - SO 01 - Železničn...'!$C$4:$J$41,'SO 01 - SO 01 - Železničn...'!$C$47:$J$66,'SO 01 - SO 01 - Železničn...'!$C$72:$K$246</definedName>
    <definedName name="_xlnm._FilterDatabase" localSheetId="2" hidden="1">'SO 02 - SO 02 - Železničn...'!$C$86:$K$141</definedName>
    <definedName name="_xlnm.Print_Area" localSheetId="2">'SO 02 - SO 02 - Železničn...'!$C$4:$J$41,'SO 02 - SO 02 - Železničn...'!$C$47:$J$66,'SO 02 - SO 02 - Železničn...'!$C$72:$K$141</definedName>
    <definedName name="_xlnm._FilterDatabase" localSheetId="3" hidden="1">'1 - P2991'!$C$93:$K$147</definedName>
    <definedName name="_xlnm.Print_Area" localSheetId="3">'1 - P2991'!$C$4:$J$43,'1 - P2991'!$C$49:$J$71,'1 - P2991'!$C$77:$K$147</definedName>
    <definedName name="_xlnm._FilterDatabase" localSheetId="4" hidden="1">'2 - P2992'!$C$93:$K$161</definedName>
    <definedName name="_xlnm.Print_Area" localSheetId="4">'2 - P2992'!$C$4:$J$43,'2 - P2992'!$C$49:$J$71,'2 - P2992'!$C$77:$K$161</definedName>
    <definedName name="_xlnm._FilterDatabase" localSheetId="5" hidden="1">'SO 04 - SO 04 - Následné ...'!$C$84:$K$122</definedName>
    <definedName name="_xlnm.Print_Area" localSheetId="5">'SO 04 - SO 04 - Následné ...'!$C$4:$J$41,'SO 04 - SO 04 - Následné ...'!$C$47:$J$64,'SO 04 - SO 04 - Následné ...'!$C$70:$K$122</definedName>
    <definedName name="_xlnm._FilterDatabase" localSheetId="6" hidden="1">'2 - Materiál dodávaný obj...'!$C$78:$K$83</definedName>
    <definedName name="_xlnm.Print_Area" localSheetId="6">'2 - Materiál dodávaný obj...'!$C$4:$J$39,'2 - Materiál dodávaný obj...'!$C$45:$J$60,'2 - Materiál dodávaný obj...'!$C$66:$K$83</definedName>
    <definedName name="_xlnm._FilterDatabase" localSheetId="7" hidden="1">'3 - VRN'!$C$79:$K$101</definedName>
    <definedName name="_xlnm.Print_Area" localSheetId="7">'3 - VRN'!$C$4:$J$39,'3 - VRN'!$C$45:$J$61,'3 - VRN'!$C$67:$K$101</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'SO 01 - SO 01 - Železničn...'!$86:$86</definedName>
    <definedName name="_xlnm.Print_Titles" localSheetId="2">'SO 02 - SO 02 - Železničn...'!$86:$86</definedName>
    <definedName name="_xlnm.Print_Titles" localSheetId="3">'1 - P2991'!$93:$93</definedName>
    <definedName name="_xlnm.Print_Titles" localSheetId="4">'2 - P2992'!$93:$93</definedName>
    <definedName name="_xlnm.Print_Titles" localSheetId="5">'SO 04 - SO 04 - Následné ...'!$84:$84</definedName>
    <definedName name="_xlnm.Print_Titles" localSheetId="6">'2 - Materiál dodávaný obj...'!$78:$78</definedName>
    <definedName name="_xlnm.Print_Titles" localSheetId="7">'3 - VRN'!$79:$79</definedName>
  </definedNames>
  <calcPr fullCalcOnLoad="1"/>
</workbook>
</file>

<file path=xl/sharedStrings.xml><?xml version="1.0" encoding="utf-8"?>
<sst xmlns="http://schemas.openxmlformats.org/spreadsheetml/2006/main" count="5344" uniqueCount="862">
  <si>
    <t>Export Komplet</t>
  </si>
  <si>
    <t>VZ</t>
  </si>
  <si>
    <t>2.0</t>
  </si>
  <si>
    <t>ZAMOK</t>
  </si>
  <si>
    <t>False</t>
  </si>
  <si>
    <t>{748746d8-62b9-45e1-bbde-fd616e4149ef}</t>
  </si>
  <si>
    <t>0,01</t>
  </si>
  <si>
    <t>21</t>
  </si>
  <si>
    <t>15</t>
  </si>
  <si>
    <t>REKAPITULACE STAVBY</t>
  </si>
  <si>
    <t>v ---  níže se nacházejí doplnkové a pomocné údaje k sestavám  --- v</t>
  </si>
  <si>
    <t>Návod na vyplnění</t>
  </si>
  <si>
    <t>0,001</t>
  </si>
  <si>
    <t>Kód:</t>
  </si>
  <si>
    <t>65019104</t>
  </si>
  <si>
    <t>Měnit lze pouze buňky se žlutým podbarvením!
1) v Rekapitulaci stavby vyplňte údaje o Uchazeči (přenesou se do ostatních sestav i v jiných listech)
2) na vybraných listech vyplňte v sestavě Soupis prací ceny u položek</t>
  </si>
  <si>
    <t>Stavba:</t>
  </si>
  <si>
    <t>Oprava trati v úseku 1.TK a 2.TK Boletice n.L - Děčín východ km 451,400 – 452,500_OPRAVA Č. 1</t>
  </si>
  <si>
    <t>KSO:</t>
  </si>
  <si>
    <t/>
  </si>
  <si>
    <t>CC-CZ:</t>
  </si>
  <si>
    <t>Místo:</t>
  </si>
  <si>
    <t>trať 073</t>
  </si>
  <si>
    <t>Datum:</t>
  </si>
  <si>
    <t>7. 6. 2019</t>
  </si>
  <si>
    <t>Zadavatel:</t>
  </si>
  <si>
    <t>IČ:</t>
  </si>
  <si>
    <t>709 94 234</t>
  </si>
  <si>
    <t>SŽDC s.o., OŘ Ústí n.L., ST Ústí n.L.</t>
  </si>
  <si>
    <t>DIČ:</t>
  </si>
  <si>
    <t>CZ70994234</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</si>
  <si>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</si>
  <si>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</si>
  <si>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</si>
  <si>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</si>
  <si>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</si>
  <si>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</si>
  <si>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</si>
  <si>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</si>
  <si>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</si>
  <si>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</si>
  <si>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</si>
  <si>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</si>
  <si>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</si>
  <si>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</si>
  <si>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</si>
  <si>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</si>
  <si>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</si>
  <si>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</si>
  <si>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</si>
  <si>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</si>
  <si>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</si>
  <si>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</si>
  <si>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</si>
  <si>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</si>
  <si>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</si>
  <si>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</si>
  <si>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</si>
  <si>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</si>
  <si>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</si>
  <si>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</si>
  <si>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</si>
  <si>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</si>
  <si>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</si>
  <si>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</si>
  <si>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</si>
  <si>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</si>
  <si>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</si>
  <si>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</si>
  <si>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</si>
  <si>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</si>
  <si>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</si>
  <si>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</si>
  <si>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</si>
  <si>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</si>
  <si>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</si>
  <si>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</si>
  <si>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t>
  </si>
  <si>
    <t>ZRN</t>
  </si>
  <si>
    <t>STA</t>
  </si>
  <si>
    <t>{53aeea70-7963-473c-8814-92c03d31ae6c}</t>
  </si>
  <si>
    <t>2</t>
  </si>
  <si>
    <t>/</t>
  </si>
  <si>
    <t>SO 01</t>
  </si>
  <si>
    <t>SO 01 - Železniční svršek</t>
  </si>
  <si>
    <t>Soupis</t>
  </si>
  <si>
    <t>{72fe03fd-e3c3-471b-ae2b-491f90744b84}</t>
  </si>
  <si>
    <t>SO 02</t>
  </si>
  <si>
    <t>SO 02 - Železniční spodek</t>
  </si>
  <si>
    <t>{c96a32ee-e0cf-47e8-9819-75d144a0ab1a}</t>
  </si>
  <si>
    <t>SO 03</t>
  </si>
  <si>
    <t>SO 03 - Železniční přejezdy</t>
  </si>
  <si>
    <t>{d88d6b20-44fa-4aca-95fc-8afb29271360}</t>
  </si>
  <si>
    <t>P2991</t>
  </si>
  <si>
    <t>3</t>
  </si>
  <si>
    <t>{f6a5e170-ec0a-477e-9c65-a5047e49679b}</t>
  </si>
  <si>
    <t>P2992</t>
  </si>
  <si>
    <t>{59a2287f-04a7-47d1-953d-09f88ef07161}</t>
  </si>
  <si>
    <t>SO 04</t>
  </si>
  <si>
    <t>SO 04 - Následné propracování</t>
  </si>
  <si>
    <t>{9a80302e-f675-40b5-aa4f-40992b2e0b41}</t>
  </si>
  <si>
    <t>Materiál dodávaný objednatelem - NEOCEŇOVAT</t>
  </si>
  <si>
    <t>{b7f326d2-6276-4a84-9de2-762e0929afdd}</t>
  </si>
  <si>
    <t>VRN</t>
  </si>
  <si>
    <t>{3dce8972-34b5-4500-b0b4-a18e11dc3472}</t>
  </si>
  <si>
    <t>KRYCÍ LIST SOUPISU PRACÍ</t>
  </si>
  <si>
    <t>Objekt:</t>
  </si>
  <si>
    <t>1 - ZRN</t>
  </si>
  <si>
    <t>Soupis:</t>
  </si>
  <si>
    <t>SO 01 - SO 01 - Železniční svršek</t>
  </si>
  <si>
    <t>REKAPITULACE ČLENĚNÍ SOUPISU PRACÍ</t>
  </si>
  <si>
    <t>Kód dílu - Popis</t>
  </si>
  <si>
    <t>Cena celkem [CZK]</t>
  </si>
  <si>
    <t>-1</t>
  </si>
  <si>
    <t>HSV - Práce a dodávky HSV</t>
  </si>
  <si>
    <t xml:space="preserve">    5 - Komunikace pozemní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</si>
  <si>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</si>
  <si>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</si>
  <si>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</si>
  <si>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</si>
  <si>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</si>
  <si>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</si>
  <si>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</si>
  <si>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</si>
  <si>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</si>
  <si>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</si>
  <si>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</si>
  <si>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</si>
  <si>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</si>
  <si>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</si>
  <si>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</si>
  <si>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</si>
  <si>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</si>
  <si>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</si>
  <si>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</si>
  <si>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5907020115</t>
  </si>
  <si>
    <t>Souvislá výměna kolejnic současně s výměnou pražců tv. S49 rozdělení "d".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</si>
  <si>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m</t>
  </si>
  <si>
    <t>Sborník UOŽI 01 2019</t>
  </si>
  <si>
    <t>4</t>
  </si>
  <si>
    <t>1985254296</t>
  </si>
  <si>
    <t>P</t>
  </si>
  <si>
    <t>Poznámka k položce:
Metr kolejnice=m</t>
  </si>
  <si>
    <t>VV</t>
  </si>
  <si>
    <t>451,450 – 452,480 (1. a 2. TK)</t>
  </si>
  <si>
    <t>1030*2*2</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</si>
  <si>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</si>
  <si>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</si>
  <si>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kus</t>
  </si>
  <si>
    <t>275720573</t>
  </si>
  <si>
    <t>Poznámka k položce:
Pražec=kus</t>
  </si>
  <si>
    <t>3460</t>
  </si>
  <si>
    <t>5906105020</t>
  </si>
  <si>
    <t>Demontáž pražce betonový. Poznámka: 1. V cenách jsou započteny náklady na manipulaci, demontáž, odstrojení do součástí a uložení pražců.</t>
  </si>
  <si>
    <t>106079074</t>
  </si>
  <si>
    <t>5999005010</t>
  </si>
  <si>
    <t>Třídění spojovacích a upevňovacích součástí. Poznámka: 1. V cenách jsou započteny náklady na manipulaci, vytřídění a uložení materiálu na úložiště nebo do skladu.</t>
  </si>
  <si>
    <t>t</t>
  </si>
  <si>
    <t>-458180029</t>
  </si>
  <si>
    <t>5999005020</t>
  </si>
  <si>
    <t>Třídění pražců a kolejnicových podpor. Poznámka: 1. V cenách jsou započteny náklady na manipulaci, vytřídění a uložení materiálu na úložiště nebo do skladu.</t>
  </si>
  <si>
    <t>-2024814155</t>
  </si>
  <si>
    <t>PSC</t>
  </si>
  <si>
    <t>Poznámka k souboru cen:
1. V cenách jsou započteny náklady na manipulaci, vytřídění a uložení materiálu na úložiště nebo do skladu.</t>
  </si>
  <si>
    <t>6</t>
  </si>
  <si>
    <t>5905085050</t>
  </si>
  <si>
    <t>Souvislé čištění KL strojně koleje pražce betonové rozdělení "d".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</si>
  <si>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km</t>
  </si>
  <si>
    <t>-1107451526</t>
  </si>
  <si>
    <t>1,030*2</t>
  </si>
  <si>
    <t>7</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</si>
  <si>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</si>
  <si>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</si>
  <si>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m3</t>
  </si>
  <si>
    <t>-1119555032</t>
  </si>
  <si>
    <t>výměna KL (čištění)</t>
  </si>
  <si>
    <t>1200</t>
  </si>
  <si>
    <t>GPK</t>
  </si>
  <si>
    <t>132</t>
  </si>
  <si>
    <t>Součet</t>
  </si>
  <si>
    <t>8</t>
  </si>
  <si>
    <t>M</t>
  </si>
  <si>
    <t>5955101005</t>
  </si>
  <si>
    <t>Kamenivo drcené štěrk frakce 31,5/63 třídy min. BII</t>
  </si>
  <si>
    <t>1740503911</t>
  </si>
  <si>
    <t>1332*1,5</t>
  </si>
  <si>
    <t>9</t>
  </si>
  <si>
    <t>9902100400</t>
  </si>
  <si>
    <t>Doprava dodávek zhotovitele, dodávek objednatele nebo výzisku mechanizací přes 3,5 t sypanin do 40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</si>
  <si>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1063831975</t>
  </si>
  <si>
    <t>Poznámka k souboru cen: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 Ceny jsou určeny pro dopravu silničními i kolejovými vozidly. V ceně jsou započteny i náklady na zpáteční cestu dopravního prostředku. Pokud bude realizována jednosměrná přeprava z bodu A do bodu B (např. pro společnost Cargo, a.s.), uvažuje se poloviční vzdálenost z celkově ujeté trasy.</t>
  </si>
  <si>
    <t>Poznámka k položce:
Měrnou jednotkou je t přepravovaného materiálu.</t>
  </si>
  <si>
    <t>štěrk</t>
  </si>
  <si>
    <t>1998</t>
  </si>
  <si>
    <t>štěrkodrť</t>
  </si>
  <si>
    <t>156,560</t>
  </si>
  <si>
    <t>10</t>
  </si>
  <si>
    <t>5907015010</t>
  </si>
  <si>
    <t>Ojedinělá výměna kolejnic stávající upevnění tv. UIC60 rozdělení "u".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</si>
  <si>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1567998941</t>
  </si>
  <si>
    <t>"km 451,450 v 1.a 2. TK" 4*12,5</t>
  </si>
  <si>
    <t>"km 452,480 v 1. a 2. TK"4*12,5</t>
  </si>
  <si>
    <t>11</t>
  </si>
  <si>
    <t>5957113025</t>
  </si>
  <si>
    <t>Kolejnice přechodové tv. UIC 60/S49 levá</t>
  </si>
  <si>
    <t>-1345532178</t>
  </si>
  <si>
    <t>"km 451,450 v 1.a 2. TK" 2*12,5</t>
  </si>
  <si>
    <t>"km 452,480 v 1. a 2. TK"1*12,5</t>
  </si>
  <si>
    <t>12</t>
  </si>
  <si>
    <t>5957113030</t>
  </si>
  <si>
    <t>Kolejnice přechodové tv. UIC 60/S49 pravá</t>
  </si>
  <si>
    <t>1949742528</t>
  </si>
  <si>
    <t>13</t>
  </si>
  <si>
    <t>5907010020</t>
  </si>
  <si>
    <t>Výměna LISŮ tv. UIC60 rozdělení "u".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</si>
  <si>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1607414713</t>
  </si>
  <si>
    <t>Poznámka k souboru cen: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</si>
  <si>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km 451,780 a v km 452,450 (1. a 2. TK)</t>
  </si>
  <si>
    <t>8*6</t>
  </si>
  <si>
    <t>14</t>
  </si>
  <si>
    <t>5957116085</t>
  </si>
  <si>
    <t>Lepený izolovaný styk tv. UIC60 délky asymetrický pravý</t>
  </si>
  <si>
    <t>29338912</t>
  </si>
  <si>
    <t>není asymetrický</t>
  </si>
  <si>
    <t>6*8</t>
  </si>
  <si>
    <t>5907050020</t>
  </si>
  <si>
    <t>Dělení kolejnic řezáním nebo rozbroušením tv. S49. Poznámka: 1. V cenách jsou započteny náklady na manipulaci podložení, označení a provedení řezu kolejnice.</t>
  </si>
  <si>
    <t>2103388627</t>
  </si>
  <si>
    <t>Poznámka k položce:
Řez=kus</t>
  </si>
  <si>
    <t>16</t>
  </si>
  <si>
    <t>5907050120</t>
  </si>
  <si>
    <t>Dělení kolejnic kyslíkem tv. S49. Poznámka: 1. V cenách jsou započteny náklady na manipulaci podložení, označení a provedení řezu kolejnice.</t>
  </si>
  <si>
    <t>1713384967</t>
  </si>
  <si>
    <t>17</t>
  </si>
  <si>
    <t>5910015010</t>
  </si>
  <si>
    <t>Odtavovací stykové svařování mobilní svářečkou kolejnic nových délky do 150 m tv. UIC60.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</si>
  <si>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</si>
  <si>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932081465</t>
  </si>
  <si>
    <t>18</t>
  </si>
  <si>
    <t>5910021010</t>
  </si>
  <si>
    <t>Svařování kolejnic termitem zkrácený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</si>
  <si>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1131437417</t>
  </si>
  <si>
    <t>19</t>
  </si>
  <si>
    <t>5910020120</t>
  </si>
  <si>
    <t>Svařování kolejnic termitem plný předehřev standardní spára svar jednotlivý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</si>
  <si>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-943664020</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</si>
  <si>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</si>
  <si>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20</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</si>
  <si>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</si>
  <si>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</si>
  <si>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-1277731907</t>
  </si>
  <si>
    <t>5910035010</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</si>
  <si>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</si>
  <si>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-373576356</t>
  </si>
  <si>
    <t>22</t>
  </si>
  <si>
    <t>5910040230</t>
  </si>
  <si>
    <t>Umožnění volné dilatace kolejnice bez demontáže nebo montáže upevňovadel s osazením a odstraněním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</si>
  <si>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1584564416</t>
  </si>
  <si>
    <t>4400</t>
  </si>
  <si>
    <t>23</t>
  </si>
  <si>
    <t>5910045030</t>
  </si>
  <si>
    <t>Zajištění polohy kolejnice bočními válečkovými opěrkami rozdělení pražců "u". Poznámka: 1. V cenách jsou započteny náklady na montáž a demontáž bočních opěrek v oblouku o malém poloměru.</t>
  </si>
  <si>
    <t>1303364221</t>
  </si>
  <si>
    <t>24</t>
  </si>
  <si>
    <t>5910136010</t>
  </si>
  <si>
    <t>Montáž pražcové kotvy v koleji. Poznámka: 1. V cenách jsou započteny náklady na odstranění kameniva, montáž, ošetření součásti mazivem a úpravu kameniva. 2. V cenách nejsou obsaženy náklady na dodávku materiálu.</t>
  </si>
  <si>
    <t>-662995464</t>
  </si>
  <si>
    <t xml:space="preserve">km 451,400 – 451,450 (1. a 2. TK) </t>
  </si>
  <si>
    <t>60</t>
  </si>
  <si>
    <t>km 452,480 – 452,530</t>
  </si>
  <si>
    <t>30</t>
  </si>
  <si>
    <t>25</t>
  </si>
  <si>
    <t>5960101000</t>
  </si>
  <si>
    <t>Pražcové kotvy TDHB pro pražec betonový B 91</t>
  </si>
  <si>
    <t>1669048810</t>
  </si>
  <si>
    <t>26</t>
  </si>
  <si>
    <t>5960101010</t>
  </si>
  <si>
    <t>Pražcové kotvy TDHB pro pražec betonový SB 6</t>
  </si>
  <si>
    <t>-44498196</t>
  </si>
  <si>
    <t>27</t>
  </si>
  <si>
    <t>5960101040</t>
  </si>
  <si>
    <t>Pražcové kotvy TDHB pro pražec dřevěný</t>
  </si>
  <si>
    <t>1747488789</t>
  </si>
  <si>
    <t>28</t>
  </si>
  <si>
    <t>5905023020</t>
  </si>
  <si>
    <t>Úprava povrchu stezky rozprostřením štěrkodrtě přes 3 do 5 cm. Poznámka: 1. V cenách jsou započteny náklady na rozprostření a urovnání kameniva včetně zhutnění povrchu stezky. Platí pro nový i stávající stav. 2. V cenách nejsou obsaženy náklady na dodávku drtě její doplnění a rozprostření.</t>
  </si>
  <si>
    <t>m2</t>
  </si>
  <si>
    <t>-1337652073</t>
  </si>
  <si>
    <t>Poznámka k souboru cen:
1. V cenách jsou započteny náklady na rozprostření a urovnání kameniva včetně zhutnění povrchu stezky. Platí pro nový i stávající stav.
2. V cenách nejsou obsaženy náklady na dodávku drtě její doplnění a rozprostření.</t>
  </si>
  <si>
    <t xml:space="preserve">km 451,450 – 452,480 (1. a 2. TK) </t>
  </si>
  <si>
    <t>2060</t>
  </si>
  <si>
    <t>29</t>
  </si>
  <si>
    <t>5955101025</t>
  </si>
  <si>
    <t>Kamenivo drcené drť frakce 4/8</t>
  </si>
  <si>
    <t>-1541418261</t>
  </si>
  <si>
    <t>km 451,450 – 452,480 (1. a 2. TK)</t>
  </si>
  <si>
    <t>1030*2*1,0*0,04*1,9</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</si>
  <si>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</si>
  <si>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techologických veličin a předání tištěných výstupů objednateli. 2. V cenách nejsou obsaženy náklady na zaměření APK, doplnění a dodávku kameniva a snížení KL pod patou kolejnice.</t>
  </si>
  <si>
    <t>-422077402</t>
  </si>
  <si>
    <t>Poznámka k položce:
Kilometr koleje=km</t>
  </si>
  <si>
    <t>31</t>
  </si>
  <si>
    <t>5905100010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</si>
  <si>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</si>
  <si>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-1419791082</t>
  </si>
  <si>
    <t>32</t>
  </si>
  <si>
    <t>7497371630</t>
  </si>
  <si>
    <t>Demontáže zařízení trakčního vedení svodu propojení nebo ukolejnění na elektrizovaných tratích nebo v kolejových obvodech - demontáž stávajícího zařízení se všemi pomocnými doplňujícími úpravami</t>
  </si>
  <si>
    <t>-480427378</t>
  </si>
  <si>
    <t>33</t>
  </si>
  <si>
    <t>7497351560</t>
  </si>
  <si>
    <t>Montáž přímého ukolejnění na elektrizovaných tratích nebo v kolejových obvodech</t>
  </si>
  <si>
    <t>-1652138083</t>
  </si>
  <si>
    <t>34</t>
  </si>
  <si>
    <t>9902900200</t>
  </si>
  <si>
    <t>Naložení objemnějšího kusového materiálu, vybouraných hmot Poznámka: Ceny jsou určeny pro nakládání materiálu v případech, kdy není naložení součástí dodávky materiálu nebo není uvedeno v popisu cen a pro nakládání z meziskládky. Ceny se použijí i pro nakládání materiálu z vlastních zásob objednatele.</t>
  </si>
  <si>
    <t>1890532994</t>
  </si>
  <si>
    <t>nové kolejnice v Oldřichově (+ manipulace)</t>
  </si>
  <si>
    <t>4560*0,06003*2</t>
  </si>
  <si>
    <t>nové pražce v ŽPSV</t>
  </si>
  <si>
    <t>3460*0,304</t>
  </si>
  <si>
    <t>pražce SB6 nevystr.</t>
  </si>
  <si>
    <t>150*0,272</t>
  </si>
  <si>
    <t>přech. kolejn. v žst ÚL-Střekov</t>
  </si>
  <si>
    <t>1,316</t>
  </si>
  <si>
    <t>35</t>
  </si>
  <si>
    <t>9902200500</t>
  </si>
  <si>
    <t>Doprava dodávek zhotovitele, dodávek objednatele nebo výzisku mechanizací přes 3,5 t objemnějšího kusového materiálu do 60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</si>
  <si>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-1833682699</t>
  </si>
  <si>
    <t>nové kolejnice z Oldřichova</t>
  </si>
  <si>
    <t>4560*0,06003</t>
  </si>
  <si>
    <t>36</t>
  </si>
  <si>
    <t>9902201200</t>
  </si>
  <si>
    <t>Doprava dodávek zhotovitele, dodávek objednatele nebo výzisku mechanizací přes 3,5 t objemnějšího kusového materiálu do 350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</si>
  <si>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-365435785</t>
  </si>
  <si>
    <t>nové pražce z ŽPSV</t>
  </si>
  <si>
    <t>1131,53</t>
  </si>
  <si>
    <t>nový mat - přech. kolejnice</t>
  </si>
  <si>
    <t>4,114</t>
  </si>
  <si>
    <t>37</t>
  </si>
  <si>
    <t>9902209100</t>
  </si>
  <si>
    <t>Doprava dodávek zhotovitele, dodávek objednatele nebo výzisku mechanizací přes 3,5 t objemnějšího kusového materiálu příplatek za každý další 1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</si>
  <si>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1318872419</t>
  </si>
  <si>
    <t>1131,53*27</t>
  </si>
  <si>
    <t>4,114*180</t>
  </si>
  <si>
    <t>38</t>
  </si>
  <si>
    <t>9902100600</t>
  </si>
  <si>
    <t>Doprava dodávek zhotovitele, dodávek objednatele nebo výzisku mechanizací přes 3,5 t sypanin do 80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</si>
  <si>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191656105</t>
  </si>
  <si>
    <t>nový mat. (kotvy)</t>
  </si>
  <si>
    <t>0,905</t>
  </si>
  <si>
    <t>39</t>
  </si>
  <si>
    <t>9902200300</t>
  </si>
  <si>
    <t>Doprava dodávek zhotovitele, dodávek objednatele nebo výzisku mechanizací přes 3,5 t objemnějšího kusového materiálu do 30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</si>
  <si>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-1839684949</t>
  </si>
  <si>
    <t>1,372</t>
  </si>
  <si>
    <t>40</t>
  </si>
  <si>
    <t>9902200100</t>
  </si>
  <si>
    <t>Doprava dodávek zhotovitele, dodávek objednatele nebo výzisku mechanizací přes 3,5 t objemnějšího kusového materiálu do 10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</si>
  <si>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1899918587</t>
  </si>
  <si>
    <t>výzisk pražce do žst Děčín východ</t>
  </si>
  <si>
    <t>3400*0,298</t>
  </si>
  <si>
    <t>výzisk kolejnice do žst Děčín východ</t>
  </si>
  <si>
    <t>4120*0,049</t>
  </si>
  <si>
    <t>41</t>
  </si>
  <si>
    <t>9902100100</t>
  </si>
  <si>
    <t>Doprava dodávek zhotovitele, dodávek objednatele nebo výzisku mechanizací přes 3,5 t sypanin do 10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</si>
  <si>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1890467115</t>
  </si>
  <si>
    <t>výzisk (upevn.) do žst Děčín vých.</t>
  </si>
  <si>
    <t>85,408</t>
  </si>
  <si>
    <t>42</t>
  </si>
  <si>
    <t>9902100300</t>
  </si>
  <si>
    <t>Doprava dodávek zhotovitele, dodávek objednatele nebo výzisku mechanizací přes 3,5 t sypanin do 30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</si>
  <si>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1379736332</t>
  </si>
  <si>
    <t>výzisk KL</t>
  </si>
  <si>
    <t>1200*1,8</t>
  </si>
  <si>
    <t>43</t>
  </si>
  <si>
    <t>9909000100</t>
  </si>
  <si>
    <t>Poplatek za uložení suti nebo hmot na oficiální skládku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</si>
  <si>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-90404640</t>
  </si>
  <si>
    <t>2160</t>
  </si>
  <si>
    <t>44</t>
  </si>
  <si>
    <t>9902100500</t>
  </si>
  <si>
    <t>Doprava dodávek zhotovitele, dodávek objednatele nebo výzisku mechanizací přes 3,5 t sypanin do 60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</si>
  <si>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-1112225561</t>
  </si>
  <si>
    <t>pryž. a PE podložky na skl.</t>
  </si>
  <si>
    <t>45</t>
  </si>
  <si>
    <t>9909000400</t>
  </si>
  <si>
    <t>Poplatek za likvidaci plastových součástí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</si>
  <si>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-505368667</t>
  </si>
  <si>
    <t>Poznámka k souboru cen: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</si>
  <si>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46</t>
  </si>
  <si>
    <t>9903200100</t>
  </si>
  <si>
    <t>Přeprava mechanizace na místo prováděných prací o hmotnosti přes 12 t přes 50 do 100 km Poznámka: Ceny jsou určeny pro dopravu mechanizmů na místo prováděných prací po silnici i po kolejích.V ceně jsou započteny i náklady na zpáteční cestu dopravního prostředku. Měrnou jednotkou je kus přepravovaného stroje.</t>
  </si>
  <si>
    <t>-827830370</t>
  </si>
  <si>
    <t>Poznámka k souboru cen:
Ceny jsou určeny pro dopravu mechanizmů na místo prováděných prací po silnici i po kolejích.V ceně jsou započteny i náklady na zpáteční cestu dopravního prostředku. Měrnou jednotkou je kus přepravovaného stroje.</t>
  </si>
  <si>
    <t>ASP, pluh, 2x bagr, SČ, obnovovací stroj</t>
  </si>
  <si>
    <t>SO 02 - SO 02 - Železniční spodek</t>
  </si>
  <si>
    <t>5915005020</t>
  </si>
  <si>
    <t>Hloubení rýh nebo jam na železničním spodku II. třídy. Poznámka: 1. V cenách jsou započteny náklady na hloubení a uložení výzisku na terén nebo naložení na dopravní prostředek a uložení na úložišti.</t>
  </si>
  <si>
    <t>-2016309491</t>
  </si>
  <si>
    <t>"km 451,710 – 451,870 u 1. a 2. TK " 160*2*0,80*0,5</t>
  </si>
  <si>
    <t>"km 451,870 – 452,140 u 1. TK " 270*0,80*0,5</t>
  </si>
  <si>
    <t>"km 452,140 – 452,440 u 2. TK " 300*0,80*0,5</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</si>
  <si>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</si>
  <si>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</si>
  <si>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-2037237388</t>
  </si>
  <si>
    <t>"km 451,870 – 452,140 u 1. TK " 270</t>
  </si>
  <si>
    <t>"km 452,140 – 452,440 u 2. TK " 300</t>
  </si>
  <si>
    <t>5964119015</t>
  </si>
  <si>
    <t>Příkopová tvárnice</t>
  </si>
  <si>
    <t>1667193918</t>
  </si>
  <si>
    <t>5964161000</t>
  </si>
  <si>
    <t>Beton lehce zhutnitelný C 12/15;X0 F5 2 080 2 517</t>
  </si>
  <si>
    <t>-1357042310</t>
  </si>
  <si>
    <t>570*0,1*0,7</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</si>
  <si>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</si>
  <si>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</si>
  <si>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1354848800</t>
  </si>
  <si>
    <t>"km 451,710 – 451,870 u 1. a 2. TK " 160*2</t>
  </si>
  <si>
    <t>5964133020</t>
  </si>
  <si>
    <t>Geotextilie drenážní</t>
  </si>
  <si>
    <t>1649454799</t>
  </si>
  <si>
    <t>1,6*320</t>
  </si>
  <si>
    <t>5955101020</t>
  </si>
  <si>
    <t>Kamenivo drcené štěrkodrť frakce 0/32</t>
  </si>
  <si>
    <t>-1675773993</t>
  </si>
  <si>
    <t>320*0,4*0,05*1,8</t>
  </si>
  <si>
    <t>5955101012</t>
  </si>
  <si>
    <t>Kamenivo drcené štěrk frakce 16/32</t>
  </si>
  <si>
    <t>2006449943</t>
  </si>
  <si>
    <t>320*0,4*0,5*1,4</t>
  </si>
  <si>
    <t>5964103015</t>
  </si>
  <si>
    <t>Drenážní plastové díly trubka celoperforovaná DN 250 mm</t>
  </si>
  <si>
    <t>796635737</t>
  </si>
  <si>
    <t>5964103120</t>
  </si>
  <si>
    <t>Drenážní plastové díly šachta průchozí DN 400/250  1 vtok/1 odtok DN 250 mm</t>
  </si>
  <si>
    <t>-81878940</t>
  </si>
  <si>
    <t>"km 451,710 – 451,870 u 1. a 2. " 5*2</t>
  </si>
  <si>
    <t>5964103135</t>
  </si>
  <si>
    <t>Drenážní plastové díly krytka šachty plastová D 400</t>
  </si>
  <si>
    <t>-996936875</t>
  </si>
  <si>
    <t>5964104185</t>
  </si>
  <si>
    <t>Kanalizační díly plastové Záslepka potrubí DN 250</t>
  </si>
  <si>
    <t>1274986245</t>
  </si>
  <si>
    <t>1423969831</t>
  </si>
  <si>
    <t>nový mat. (štěrkodrť)</t>
  </si>
  <si>
    <t>11,520+89,600</t>
  </si>
  <si>
    <t>9902100200</t>
  </si>
  <si>
    <t>Doprava dodávek zhotovitele, dodávek objednatele nebo výzisku mechanizací přes 3,5 t sypanin do 20 km Poznámka: V cenách jsou započteny náklady přepravu materiálu ze skladů nebo skládek výrobce nebo dodavatele nebo z vlastních zásob objednatele na místo technologické manipulace včetně složení a poplatku za použití dopravní cesty. Ceny jsou určeny i pro dopravu výzisku do skladu, úložiště nebo na skládku včetně vyložení.Ceny jsou určeny pro dopravu silničními i kolejovými vozidly.V ceně jsou započteny i náklady na zpáteční cestu dopravního prostředku. Pokud bude realizována jednosměrná přeprava z bodu A do bodu B (např. pro společnost Cargo, a.s.), uvažuje se poloviční vzdálenost z celkově ujeté trasy.</t>
  </si>
  <si>
    <t>1050930313</t>
  </si>
  <si>
    <t>nový mat. (beton)</t>
  </si>
  <si>
    <t>89,137</t>
  </si>
  <si>
    <t>-379484526</t>
  </si>
  <si>
    <t>nový mat. (příkop.tvárnice)</t>
  </si>
  <si>
    <t>85,500</t>
  </si>
  <si>
    <t>nový mat. (trativod)</t>
  </si>
  <si>
    <t>0,717</t>
  </si>
  <si>
    <t>-439924709</t>
  </si>
  <si>
    <t>odtěž. zemina</t>
  </si>
  <si>
    <t>750</t>
  </si>
  <si>
    <t>1383968379</t>
  </si>
  <si>
    <t>odtěž.zemina</t>
  </si>
  <si>
    <t>-74208349</t>
  </si>
  <si>
    <t xml:space="preserve"> bagr</t>
  </si>
  <si>
    <t>SO 03 - SO 03 - Železniční přejezdy</t>
  </si>
  <si>
    <t>Úroveň 3:</t>
  </si>
  <si>
    <t>1 - P2991</t>
  </si>
  <si>
    <t>OST - Ostatní</t>
  </si>
  <si>
    <t>5913235020</t>
  </si>
  <si>
    <t>Dělení AB komunikace řezáním hloubky do 20 cm. Poznámka: 1. V cenách jsou započteny náklady na provedení úkolu.</t>
  </si>
  <si>
    <t>512</t>
  </si>
  <si>
    <t>1085877441</t>
  </si>
  <si>
    <t>Poznámka k souboru cen:
1. V cenách jsou započteny náklady na provedení úkolu.</t>
  </si>
  <si>
    <t>5913240020</t>
  </si>
  <si>
    <t>Odstranění AB komunikace odtěžením nebo frézováním hloubky do 20 cm. Poznámka: 1. V cenách jsou započteny náklady na odtěžení nebo frézování a naložení výzisku na dopravní prostředek.</t>
  </si>
  <si>
    <t>-1571382296</t>
  </si>
  <si>
    <t>Poznámka k souboru cen:
1. V cenách jsou započteny náklady na odtěžení nebo frézování a naložení výzisku na dopravní prostředek.</t>
  </si>
  <si>
    <t>"Vlevo trati"13,6</t>
  </si>
  <si>
    <t>"Mezi kolejemi"10</t>
  </si>
  <si>
    <t>"Vpravo trati"5,3</t>
  </si>
  <si>
    <t>5913060010</t>
  </si>
  <si>
    <t>Demontáž dílů betonové přejezdové konstrukce vnějšího panelu. Poznámka: 1. V cenách jsou započteny náklady na demontáž konstrukce a naložení na dopravní prostředek.</t>
  </si>
  <si>
    <t>1759386263</t>
  </si>
  <si>
    <t>Poznámka k souboru cen:
1. V cenách jsou započteny náklady na demontáž konstrukce a naložení na dopravní prostředek.</t>
  </si>
  <si>
    <t>5908050045</t>
  </si>
  <si>
    <t>Výměna upevnění bezpokladnicového komplety. Poznámka: 1. V cenách jsou započteny náklady na demontáž, výměnu a montáž, ošetření součástí mazivem a naložení výzisku na dopravní prostředek. 2. V cenách nejsou obsaženy náklady na vrtání pražce a dodávku mate</t>
  </si>
  <si>
    <t>úl.pl.</t>
  </si>
  <si>
    <t>-1236554070</t>
  </si>
  <si>
    <t>Poznámka k souboru cen:
1. V cenách jsou započteny náklady na demontáž, výměnu a montáž, ošetření součástí mazivem a naložení výzisku na dopravní prostředek.
2. V cenách nejsou obsaženy náklady na vrtání pražce a dodávku materiálu.</t>
  </si>
  <si>
    <t>2*11</t>
  </si>
  <si>
    <t>5958125000</t>
  </si>
  <si>
    <t>Komplety s antikorozní úpravou Skl 14 (svěrka Skl14, vrtule R1, podložka Uls7)</t>
  </si>
  <si>
    <t>1224966026</t>
  </si>
  <si>
    <t>4*11</t>
  </si>
  <si>
    <t>5913075030</t>
  </si>
  <si>
    <t>Montáž betonové přejezdové konstrukce část vnější a vnitřní včetně závěrných zídek. Poznámka: 1. V cenách jsou započteny náklady na montáž konstrukce. 2. V cenách nejsou obsaženy náklady na dodávku materiálu.</t>
  </si>
  <si>
    <t>-210941220</t>
  </si>
  <si>
    <t>Poznámka k souboru cen:
1. V cenách jsou započteny náklady na montáž konstrukce.
2. V cenách nejsou obsaženy náklady na dodávku materiálu.</t>
  </si>
  <si>
    <t>4,8</t>
  </si>
  <si>
    <t>5963104035</t>
  </si>
  <si>
    <t>Přejezd železobetonový kompletní sestava</t>
  </si>
  <si>
    <t>858565179</t>
  </si>
  <si>
    <t>"P2991"4,8*2</t>
  </si>
  <si>
    <t>-1704390918</t>
  </si>
  <si>
    <t>0,780</t>
  </si>
  <si>
    <t>5913255040</t>
  </si>
  <si>
    <t>Zřízení konstrukce vozovky asfaltobetonové s podkladní, ložní a obrusnou vrstvou tlouštky do 20 cm. Poznámka: 1. V cenách jsou započteny náklady na zřízení vozovky s živičným na podkladu ze stmelených vrstev a na manipulaci. 2. V cenách nejsou obsaženy ná</t>
  </si>
  <si>
    <t>852140929</t>
  </si>
  <si>
    <t>Poznámka k souboru cen:
1. V cenách jsou započteny náklady na zřízení vozovky s živičným na podkladu ze stmelených vrstev a na manipulaci.
2. V cenách nejsou obsaženy náklady na dodávku materiálu.</t>
  </si>
  <si>
    <t>"Vlevo trati"11</t>
  </si>
  <si>
    <t>"Vpravo trati"1,8</t>
  </si>
  <si>
    <t>5963146000</t>
  </si>
  <si>
    <t>Asfaltový beton ACO 11S 50/70 střednězrnný-obrusná vrstva</t>
  </si>
  <si>
    <t>-521621528</t>
  </si>
  <si>
    <t>12,8*0,2*2,364</t>
  </si>
  <si>
    <t>5913335020</t>
  </si>
  <si>
    <t xml:space="preserve">Nátěr vodorovného dopravního značení souvislá čára šíře do 125 mm. Poznámka: 1. V cenách jsou započteny náklady na očištění povrchu, případně starého nátěru a nečistot a jeho obnovení barvou schváleného typu a odstínu včetně provedení popisu. 2. V cenách </t>
  </si>
  <si>
    <t>845699087</t>
  </si>
  <si>
    <t>Poznámka k souboru cen:
1. V cenách jsou započteny náklady na očištění povrchu, případně starého nátěru a nečistot a jeho obnovení barvou schváleného typu a odstínu včetně provedení popisu.
2. V cenách nejsou obsaženy náklady na dodávku materiálu.</t>
  </si>
  <si>
    <t>2*12</t>
  </si>
  <si>
    <t>OST</t>
  </si>
  <si>
    <t>Ostatní</t>
  </si>
  <si>
    <t>9901000100</t>
  </si>
  <si>
    <t xml:space="preserve">Doprava dodávek zhotovitele, dodávek objednatele nebo výzisku mechanizací o nosnosti do 3,5 t do 10 km Poznámka: V cenách jsou započteny náklady přepravu materiálu ze skladů nebo skládek výrobce nebo dodavatele nebo z vlastních zásob objednatele na místo </t>
  </si>
  <si>
    <t>1488576170</t>
  </si>
  <si>
    <t>"Nový beton"1</t>
  </si>
  <si>
    <t>"Vyzískané panely přejezdu"1</t>
  </si>
  <si>
    <t>Doprava dodávek zhotovitele, dodávek objednatele nebo výzisku mechanizací přes 3,5 t sypanin do 10 km Poznámka: V cenách jsou započteny náklady přepravu materiálu ze skladů nebo skládek výrobce nebo dodavatele nebo z vlastních zásob objednatele na místo t</t>
  </si>
  <si>
    <t>776094425</t>
  </si>
  <si>
    <t>"Vyzískaný AB"28,9*0,2*2,364</t>
  </si>
  <si>
    <t>Doprava dodávek zhotovitele, dodávek objednatele nebo výzisku mechanizací přes 3,5 t sypanin do 20 km Poznámka: V cenách jsou započteny náklady přepravu materiálu ze skladů nebo skládek výrobce nebo dodavatele nebo z vlastních zásob objednatele na místo t</t>
  </si>
  <si>
    <t>-1836138497</t>
  </si>
  <si>
    <t>"Nový AB"6,052</t>
  </si>
  <si>
    <t>Doprava dodávek zhotovitele, dodávek objednatele nebo výzisku mechanizací přes 3,5 t objemnějšího kusového materiálu do 350 km Poznámka: V cenách jsou započteny náklady přepravu materiálu ze skladů nebo skládek výrobce nebo dodavatele nebo z vlastních zás</t>
  </si>
  <si>
    <t>-486996699</t>
  </si>
  <si>
    <t>"Nová přejezdová konstrukce"17</t>
  </si>
  <si>
    <t>Poplatek za uložení suti nebo hmot na oficiální skládku Poznámka: V cenách jsou započteny náklady na uložení stavebního odpadu na oficiální skládku.Je třeba zohlednit regionální rozdíly v cenách poplatků za uložení suti a odpadů. Tyto se mohou výrazně liš</t>
  </si>
  <si>
    <t>-1750995789</t>
  </si>
  <si>
    <t>2 - P2992</t>
  </si>
  <si>
    <t>-162325245</t>
  </si>
  <si>
    <t>1487762584</t>
  </si>
  <si>
    <t>"Vlevo trati"34,5</t>
  </si>
  <si>
    <t>"Mezi kolejemi"17,9</t>
  </si>
  <si>
    <t>"Vpravo trati"21,6</t>
  </si>
  <si>
    <t>1361853673</t>
  </si>
  <si>
    <t>5914030520</t>
  </si>
  <si>
    <t>Demontáž dílů otevřeného odvodnění silničního žlabu štěrbinového. Poznámka: 1. V cenách jsou započteny náklady na demontáž dílů, zához, urovnání a úpravu terénu nebo naložení výzisku na dopravní prostředek. 2. V cenách nejsou obsaženy náklady na dopravu a skládkovné.</t>
  </si>
  <si>
    <t>409218056</t>
  </si>
  <si>
    <t>Poznámka k souboru cen:
1. V cenách jsou započteny náklady na demontáž dílů, zához, urovnání a úpravu terénu nebo naložení výzisku na dopravní prostředek.
2. V cenách nejsou obsaženy náklady na dopravu a skládkovné.</t>
  </si>
  <si>
    <t>5914035510</t>
  </si>
  <si>
    <t>Zřízení otevřených odvodňovacích zařízení silničního žlabu s mřížkou. Poznámka: 1. V cenách jsou započteny náklady na zřízení podkladní vrstvy a uložení zařízení podle vzorového listu a rozprostření výzisku na terén nebo naložení na dopravní prostředek. 2</t>
  </si>
  <si>
    <t>-91247959</t>
  </si>
  <si>
    <t>Poznámka k souboru cen: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</si>
  <si>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"Vpravo trati ve vzdálenosti 2,7m od osy 2. SK k ose nové prahové vpusti "10,5</t>
  </si>
  <si>
    <t>5964123000</t>
  </si>
  <si>
    <t>Odvodňovací žlab s mříží</t>
  </si>
  <si>
    <t>1132710869</t>
  </si>
  <si>
    <t>"Při délce kusu 150 cm"7</t>
  </si>
  <si>
    <t>474980785</t>
  </si>
  <si>
    <t>2,387</t>
  </si>
  <si>
    <t>1954973961</t>
  </si>
  <si>
    <t>2*17</t>
  </si>
  <si>
    <t>591175471</t>
  </si>
  <si>
    <t>4*17</t>
  </si>
  <si>
    <t>745101626</t>
  </si>
  <si>
    <t>8,4</t>
  </si>
  <si>
    <t>-13063718</t>
  </si>
  <si>
    <t>"P2992"8,4*2</t>
  </si>
  <si>
    <t>-1070560599</t>
  </si>
  <si>
    <t>"Vlevo trati"26,5</t>
  </si>
  <si>
    <t>"Vpravo trati"14,3+2,5</t>
  </si>
  <si>
    <t>1887462022</t>
  </si>
  <si>
    <t>43,3*0,2*2,364</t>
  </si>
  <si>
    <t>-1802221734</t>
  </si>
  <si>
    <t>2*14</t>
  </si>
  <si>
    <t>-828181135</t>
  </si>
  <si>
    <t>507169130</t>
  </si>
  <si>
    <t>"Vyzískaný AB"74*0,2*2,364</t>
  </si>
  <si>
    <t>"Vyzískaný štěrbinový žlab"4,67</t>
  </si>
  <si>
    <t>"Nový beton"2,387*2</t>
  </si>
  <si>
    <t>-1355191922</t>
  </si>
  <si>
    <t>"Nový AB"20,472</t>
  </si>
  <si>
    <t>414991099</t>
  </si>
  <si>
    <t>"Nová prahová vpusť"6,2</t>
  </si>
  <si>
    <t>1076724448</t>
  </si>
  <si>
    <t>"Nová přejezdová konstrukce"30</t>
  </si>
  <si>
    <t>-1406119256</t>
  </si>
  <si>
    <t>"Vyzískaný AB"34,987</t>
  </si>
  <si>
    <t>9909000500</t>
  </si>
  <si>
    <t>Poplatek uložení odpadu betonových prefabrikátů Poznámka: V cenách jsou započteny náklady na uložení stavebního odpadu na oficiální skládku.Je třeba zohlednit regionální rozdíly v cenách poplatků za uložení suti a odpadů. Tyto se mohou výrazně lišit s ohledem nejen na region, ale také na množství a druh ukládaného odpadu.</t>
  </si>
  <si>
    <t>-918424695</t>
  </si>
  <si>
    <t>SO 04 - SO 04 - Následné propracování</t>
  </si>
  <si>
    <t>5909030020</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</si>
  <si>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techologických veličin a předání tištěných výstupů objednateli. 2. V cenách nejsou obsaženy náklady na zaměření APK, doplnění a dodávku kameniva a snížení KL pod patou kolejnice.</t>
  </si>
  <si>
    <t>1546272198</t>
  </si>
  <si>
    <t>násled. úprava GPK</t>
  </si>
  <si>
    <t>2,100</t>
  </si>
  <si>
    <t>5909031020</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</si>
  <si>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techologických veličin a předání tištěných výstupů objednateli. 2. V cenách nejsou obsaženy náklady doplnění a dodávku kameniva a snížení KL pod patou kolejnice.</t>
  </si>
  <si>
    <t>533102755</t>
  </si>
  <si>
    <t>Poznámka k souboru cen:
1. V cenách jsou započteny náklady na nasazení strojní linky pro úpravu směrového a výškového uspořádání ASP metodou zmenšování chyb a úpravu KL pluhem včetně měření mezních stavebních odchylek dle ČSN, měření techologických veličin a předání tištěných výstupů objednateli.
2. V cenách nejsou obsaženy náklady doplnění a dodávku kameniva a snížení KL pod patou kolejnice.</t>
  </si>
  <si>
    <t>GPK dle pokynů VPO</t>
  </si>
  <si>
    <t>2,400</t>
  </si>
  <si>
    <t>-102241902</t>
  </si>
  <si>
    <t>-523531418</t>
  </si>
  <si>
    <t>-1829493178</t>
  </si>
  <si>
    <t>264*1,5</t>
  </si>
  <si>
    <t>-642013826</t>
  </si>
  <si>
    <t>5913070010</t>
  </si>
  <si>
    <t>Demontáž betonové přejezdové konstrukce část vnější a vnitřní bez závěrných zídek. Poznámka: 1. V cenách jsou započteny náklady na demontáž konstrukce a naložení na dopravní prostředek.</t>
  </si>
  <si>
    <t>-1964414813</t>
  </si>
  <si>
    <t>P2991 1. a 2. TK</t>
  </si>
  <si>
    <t>4,8*2</t>
  </si>
  <si>
    <t>8,4*2</t>
  </si>
  <si>
    <t>5913075010</t>
  </si>
  <si>
    <t>Montáž betonové přejezdové konstrukce část vnější a vnitřní bez závěrných zídek. Poznámka: 1. V cenách jsou započteny náklady na montáž konstrukce. 2. V cenách nejsou obsaženy náklady na dodávku materiálu.</t>
  </si>
  <si>
    <t>1153065135</t>
  </si>
  <si>
    <t>5910063150</t>
  </si>
  <si>
    <t>Opravné souvislé broušení kolejnic R350HT příčný a podélný profil oprava příčného a podélného profilu. Poznámka: 1. V cenách jsou započteny náklady na kontinuální odstranění nebo úpravu převalků, skluzových vln a povrchových vad, optimalizaci příčného a podélného profilu hlavy kolejnice souvisle velkým broucícím,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</si>
  <si>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-72873555</t>
  </si>
  <si>
    <t>-1810756588</t>
  </si>
  <si>
    <t>-860257096</t>
  </si>
  <si>
    <t>-1743591346</t>
  </si>
  <si>
    <t>ASP, pluh, bagr</t>
  </si>
  <si>
    <t>2 - Materiál dodávaný objednatelem - NEOCEŇOVAT</t>
  </si>
  <si>
    <t>5956140025</t>
  </si>
  <si>
    <t>Pražec betonový příčný vystrojený včetně kompletů tv. B 91S/1 (UIC)</t>
  </si>
  <si>
    <t>-1903607122</t>
  </si>
  <si>
    <t>5957107005</t>
  </si>
  <si>
    <t>Kolejnicové pásy R350HT tv. 60 E2 délky 120 metrů</t>
  </si>
  <si>
    <t>587827201</t>
  </si>
  <si>
    <t>5957204010</t>
  </si>
  <si>
    <t>Kolejnice přechodové užité tv. R65/UIC60 pravá</t>
  </si>
  <si>
    <t>2025133585</t>
  </si>
  <si>
    <t>5957204015</t>
  </si>
  <si>
    <t>Kolejnice přechodové užité tv. R65/UIC60 levá</t>
  </si>
  <si>
    <t>-2119966994</t>
  </si>
  <si>
    <t>3 - VRN</t>
  </si>
  <si>
    <t>VRN - Vedlejší rozpočtové náklady</t>
  </si>
  <si>
    <t>Vedlejší rozpočtové náklady</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</si>
  <si>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</si>
  <si>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</si>
  <si>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kpl</t>
  </si>
  <si>
    <t>-1896032915</t>
  </si>
  <si>
    <t>022101001</t>
  </si>
  <si>
    <t>Geodetické práce Geodetické práce před opravou</t>
  </si>
  <si>
    <t>-1835009695</t>
  </si>
  <si>
    <t>022101011</t>
  </si>
  <si>
    <t>Geodetické práce Geodetické práce v průběhu opravy</t>
  </si>
  <si>
    <t>1182216927</t>
  </si>
  <si>
    <t>"měření vč. štítků"1</t>
  </si>
  <si>
    <t>022101021</t>
  </si>
  <si>
    <t>Geodetické práce Geodetické práce po ukončení opravy</t>
  </si>
  <si>
    <t>687318657</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</si>
  <si>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</si>
  <si>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</si>
  <si>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1911234482</t>
  </si>
  <si>
    <t>Poznámka k položce:
Základna pro výpočet - dotyčné práce</t>
  </si>
  <si>
    <t>023121001</t>
  </si>
  <si>
    <t>Projektové práce Projektová dokumentace - přípravné práce Zjednodušený projekt opravy koleje - V ceně jsou započteny náklady na vyhotovení projektové dokumentace podle požadavku objednatele v rozsahu pro ohlášení : 1) Technická zpráva; 2) Situace; 3) Podélný profil; 4) Vytyčovací výkres; 5) Seznam souřadnic vytyčovacích bodů.</t>
  </si>
  <si>
    <t>1280846756</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</si>
  <si>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</si>
  <si>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</si>
  <si>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280832873</t>
  </si>
  <si>
    <t>024101001</t>
  </si>
  <si>
    <t>Inženýrská činnost střežení pracovní skupiny zaměstnanců</t>
  </si>
  <si>
    <t>-891191160</t>
  </si>
  <si>
    <t>024101201</t>
  </si>
  <si>
    <t>Inženýrská činnost koordinátor BOZP na staveništi</t>
  </si>
  <si>
    <t>-891676267</t>
  </si>
  <si>
    <t>Poznámka k položce:
Základna pro výpočet - ZRN</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</si>
  <si>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</si>
  <si>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</si>
  <si>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1034950472</t>
  </si>
  <si>
    <t>033111001</t>
  </si>
  <si>
    <t>Provozní vlivy Výluka silničního provozu se zajištěním objížďky</t>
  </si>
  <si>
    <t>-611549703</t>
  </si>
  <si>
    <t>P2991 a P2992 + násl.úprava GPK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</si>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</sst>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8" fillId="0" borderId="0" xfId="0" applyNumberFormat="1" applyFont="1" applyAlignment="1" applyProtection="1">
      <alignment horizontal="right" vertical="center"/>
      <protection/>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2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6"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36" fillId="2" borderId="19" xfId="0" applyFont="1" applyFill="1" applyBorder="1" applyAlignment="1" applyProtection="1">
      <alignment horizontal="left" vertical="center"/>
      <protection locked="0"/>
    </xf>
    <xf numFmtId="0" fontId="36"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8" fillId="0" borderId="28" xfId="0" applyFont="1" applyBorder="1" applyAlignment="1">
      <alignment horizontal="left" wrapText="1"/>
    </xf>
    <xf numFmtId="0" fontId="13"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3" fillId="0" borderId="29" xfId="0" applyFont="1" applyBorder="1" applyAlignment="1">
      <alignment vertical="center" wrapText="1"/>
    </xf>
    <xf numFmtId="0" fontId="40"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7" fillId="0" borderId="0" xfId="0" applyFont="1" applyBorder="1" applyAlignment="1">
      <alignment horizontal="center" vertical="center"/>
    </xf>
    <xf numFmtId="0" fontId="13"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3" fillId="0" borderId="29" xfId="0" applyFont="1" applyBorder="1" applyAlignment="1">
      <alignment horizontal="left" vertical="center"/>
    </xf>
    <xf numFmtId="0" fontId="40"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3" fillId="0" borderId="0" xfId="0" applyFont="1" applyBorder="1" applyAlignment="1">
      <alignment horizontal="left" vertical="center" wrapText="1"/>
    </xf>
    <xf numFmtId="0" fontId="39"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30</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32</v>
      </c>
      <c r="AO13" s="22"/>
      <c r="AP13" s="22"/>
      <c r="AQ13" s="22"/>
      <c r="AR13" s="20"/>
      <c r="BE13" s="31"/>
      <c r="BS13" s="17" t="s">
        <v>6</v>
      </c>
    </row>
    <row r="14" spans="2:71" ht="12">
      <c r="B14" s="21"/>
      <c r="C14" s="22"/>
      <c r="D14" s="22"/>
      <c r="E14" s="34" t="s">
        <v>32</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32</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19</v>
      </c>
      <c r="AO17" s="22"/>
      <c r="AP17" s="22"/>
      <c r="AQ17" s="22"/>
      <c r="AR17" s="20"/>
      <c r="BE17" s="31"/>
      <c r="BS17" s="17" t="s">
        <v>35</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5" customHeight="1">
      <c r="B23" s="21"/>
      <c r="C23" s="22"/>
      <c r="D23" s="22"/>
      <c r="E23" s="36" t="s">
        <v>38</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39</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40</v>
      </c>
      <c r="M28" s="44"/>
      <c r="N28" s="44"/>
      <c r="O28" s="44"/>
      <c r="P28" s="44"/>
      <c r="Q28" s="39"/>
      <c r="R28" s="39"/>
      <c r="S28" s="39"/>
      <c r="T28" s="39"/>
      <c r="U28" s="39"/>
      <c r="V28" s="39"/>
      <c r="W28" s="44" t="s">
        <v>41</v>
      </c>
      <c r="X28" s="44"/>
      <c r="Y28" s="44"/>
      <c r="Z28" s="44"/>
      <c r="AA28" s="44"/>
      <c r="AB28" s="44"/>
      <c r="AC28" s="44"/>
      <c r="AD28" s="44"/>
      <c r="AE28" s="44"/>
      <c r="AF28" s="39"/>
      <c r="AG28" s="39"/>
      <c r="AH28" s="39"/>
      <c r="AI28" s="39"/>
      <c r="AJ28" s="39"/>
      <c r="AK28" s="44" t="s">
        <v>42</v>
      </c>
      <c r="AL28" s="44"/>
      <c r="AM28" s="44"/>
      <c r="AN28" s="44"/>
      <c r="AO28" s="44"/>
      <c r="AP28" s="39"/>
      <c r="AQ28" s="39"/>
      <c r="AR28" s="43"/>
      <c r="BE28" s="31"/>
    </row>
    <row r="29" spans="2:57" s="2" customFormat="1" ht="14.4" customHeight="1">
      <c r="B29" s="45"/>
      <c r="C29" s="46"/>
      <c r="D29" s="32" t="s">
        <v>43</v>
      </c>
      <c r="E29" s="46"/>
      <c r="F29" s="32" t="s">
        <v>44</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45</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46</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47</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48</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49</v>
      </c>
      <c r="E35" s="52"/>
      <c r="F35" s="52"/>
      <c r="G35" s="52"/>
      <c r="H35" s="52"/>
      <c r="I35" s="52"/>
      <c r="J35" s="52"/>
      <c r="K35" s="52"/>
      <c r="L35" s="52"/>
      <c r="M35" s="52"/>
      <c r="N35" s="52"/>
      <c r="O35" s="52"/>
      <c r="P35" s="52"/>
      <c r="Q35" s="52"/>
      <c r="R35" s="52"/>
      <c r="S35" s="52"/>
      <c r="T35" s="53" t="s">
        <v>50</v>
      </c>
      <c r="U35" s="52"/>
      <c r="V35" s="52"/>
      <c r="W35" s="52"/>
      <c r="X35" s="54" t="s">
        <v>51</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52</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65019104</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Oprava trati v úseku 1.TK a 2.TK Boletice n.L - Děčín východ km 451,400 – 452,500_OPRAVA Č. 1</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66" t="str">
        <f>IF(K8="","",K8)</f>
        <v>trať 073</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67" t="str">
        <f>IF(AN8="","",AN8)</f>
        <v>7. 6. 2019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3.65" customHeight="1">
      <c r="B49" s="38"/>
      <c r="C49" s="32" t="s">
        <v>25</v>
      </c>
      <c r="D49" s="39"/>
      <c r="E49" s="39"/>
      <c r="F49" s="39"/>
      <c r="G49" s="39"/>
      <c r="H49" s="39"/>
      <c r="I49" s="39"/>
      <c r="J49" s="39"/>
      <c r="K49" s="39"/>
      <c r="L49" s="39" t="str">
        <f>IF(E11="","",E11)</f>
        <v>SŽDC s.o., OŘ Ústí n.L., ST Ústí n.L.</v>
      </c>
      <c r="M49" s="39"/>
      <c r="N49" s="39"/>
      <c r="O49" s="39"/>
      <c r="P49" s="39"/>
      <c r="Q49" s="39"/>
      <c r="R49" s="39"/>
      <c r="S49" s="39"/>
      <c r="T49" s="39"/>
      <c r="U49" s="39"/>
      <c r="V49" s="39"/>
      <c r="W49" s="39"/>
      <c r="X49" s="39"/>
      <c r="Y49" s="39"/>
      <c r="Z49" s="39"/>
      <c r="AA49" s="39"/>
      <c r="AB49" s="39"/>
      <c r="AC49" s="39"/>
      <c r="AD49" s="39"/>
      <c r="AE49" s="39"/>
      <c r="AF49" s="39"/>
      <c r="AG49" s="39"/>
      <c r="AH49" s="39"/>
      <c r="AI49" s="32" t="s">
        <v>33</v>
      </c>
      <c r="AJ49" s="39"/>
      <c r="AK49" s="39"/>
      <c r="AL49" s="39"/>
      <c r="AM49" s="68" t="str">
        <f>IF(E17="","",E17)</f>
        <v xml:space="preserve"> </v>
      </c>
      <c r="AN49" s="39"/>
      <c r="AO49" s="39"/>
      <c r="AP49" s="39"/>
      <c r="AQ49" s="39"/>
      <c r="AR49" s="43"/>
      <c r="AS49" s="69" t="s">
        <v>53</v>
      </c>
      <c r="AT49" s="70"/>
      <c r="AU49" s="71"/>
      <c r="AV49" s="71"/>
      <c r="AW49" s="71"/>
      <c r="AX49" s="71"/>
      <c r="AY49" s="71"/>
      <c r="AZ49" s="71"/>
      <c r="BA49" s="71"/>
      <c r="BB49" s="71"/>
      <c r="BC49" s="71"/>
      <c r="BD49" s="72"/>
    </row>
    <row r="50" spans="2:56" s="1" customFormat="1" ht="13.65" customHeight="1">
      <c r="B50" s="38"/>
      <c r="C50" s="32" t="s">
        <v>31</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36</v>
      </c>
      <c r="AJ50" s="39"/>
      <c r="AK50" s="39"/>
      <c r="AL50" s="39"/>
      <c r="AM50" s="68" t="str">
        <f>IF(E20="","",E20)</f>
        <v xml:space="preserve"> </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54</v>
      </c>
      <c r="D52" s="82"/>
      <c r="E52" s="82"/>
      <c r="F52" s="82"/>
      <c r="G52" s="82"/>
      <c r="H52" s="83"/>
      <c r="I52" s="84" t="s">
        <v>55</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56</v>
      </c>
      <c r="AH52" s="82"/>
      <c r="AI52" s="82"/>
      <c r="AJ52" s="82"/>
      <c r="AK52" s="82"/>
      <c r="AL52" s="82"/>
      <c r="AM52" s="82"/>
      <c r="AN52" s="84" t="s">
        <v>57</v>
      </c>
      <c r="AO52" s="82"/>
      <c r="AP52" s="82"/>
      <c r="AQ52" s="86" t="s">
        <v>58</v>
      </c>
      <c r="AR52" s="43"/>
      <c r="AS52" s="87" t="s">
        <v>59</v>
      </c>
      <c r="AT52" s="88" t="s">
        <v>60</v>
      </c>
      <c r="AU52" s="88" t="s">
        <v>61</v>
      </c>
      <c r="AV52" s="88" t="s">
        <v>62</v>
      </c>
      <c r="AW52" s="88" t="s">
        <v>63</v>
      </c>
      <c r="AX52" s="88" t="s">
        <v>64</v>
      </c>
      <c r="AY52" s="88" t="s">
        <v>65</v>
      </c>
      <c r="AZ52" s="88" t="s">
        <v>66</v>
      </c>
      <c r="BA52" s="88" t="s">
        <v>67</v>
      </c>
      <c r="BB52" s="88" t="s">
        <v>68</v>
      </c>
      <c r="BC52" s="88" t="s">
        <v>69</v>
      </c>
      <c r="BD52" s="89" t="s">
        <v>70</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71</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ROUND(AG55+AG62+AG63,2)</f>
        <v>0</v>
      </c>
      <c r="AH54" s="96"/>
      <c r="AI54" s="96"/>
      <c r="AJ54" s="96"/>
      <c r="AK54" s="96"/>
      <c r="AL54" s="96"/>
      <c r="AM54" s="96"/>
      <c r="AN54" s="97">
        <f>SUM(AG54,AT54)</f>
        <v>0</v>
      </c>
      <c r="AO54" s="97"/>
      <c r="AP54" s="97"/>
      <c r="AQ54" s="98" t="s">
        <v>19</v>
      </c>
      <c r="AR54" s="99"/>
      <c r="AS54" s="100">
        <f>ROUND(AS55+AS62+AS63,2)</f>
        <v>0</v>
      </c>
      <c r="AT54" s="101">
        <f>ROUND(SUM(AV54:AW54),2)</f>
        <v>0</v>
      </c>
      <c r="AU54" s="102">
        <f>ROUND(AU55+AU62+AU63,5)</f>
        <v>0</v>
      </c>
      <c r="AV54" s="101">
        <f>ROUND(AZ54*L29,2)</f>
        <v>0</v>
      </c>
      <c r="AW54" s="101">
        <f>ROUND(BA54*L30,2)</f>
        <v>0</v>
      </c>
      <c r="AX54" s="101">
        <f>ROUND(BB54*L29,2)</f>
        <v>0</v>
      </c>
      <c r="AY54" s="101">
        <f>ROUND(BC54*L30,2)</f>
        <v>0</v>
      </c>
      <c r="AZ54" s="101">
        <f>ROUND(AZ55+AZ62+AZ63,2)</f>
        <v>0</v>
      </c>
      <c r="BA54" s="101">
        <f>ROUND(BA55+BA62+BA63,2)</f>
        <v>0</v>
      </c>
      <c r="BB54" s="101">
        <f>ROUND(BB55+BB62+BB63,2)</f>
        <v>0</v>
      </c>
      <c r="BC54" s="101">
        <f>ROUND(BC55+BC62+BC63,2)</f>
        <v>0</v>
      </c>
      <c r="BD54" s="103">
        <f>ROUND(BD55+BD62+BD63,2)</f>
        <v>0</v>
      </c>
      <c r="BS54" s="104" t="s">
        <v>72</v>
      </c>
      <c r="BT54" s="104" t="s">
        <v>73</v>
      </c>
      <c r="BU54" s="105" t="s">
        <v>74</v>
      </c>
      <c r="BV54" s="104" t="s">
        <v>75</v>
      </c>
      <c r="BW54" s="104" t="s">
        <v>5</v>
      </c>
      <c r="BX54" s="104" t="s">
        <v>76</v>
      </c>
      <c r="CL54" s="104" t="s">
        <v>19</v>
      </c>
    </row>
    <row r="55" spans="2:91" s="5" customFormat="1" ht="16.5" customHeight="1">
      <c r="B55" s="106"/>
      <c r="C55" s="107"/>
      <c r="D55" s="108" t="s">
        <v>77</v>
      </c>
      <c r="E55" s="108"/>
      <c r="F55" s="108"/>
      <c r="G55" s="108"/>
      <c r="H55" s="108"/>
      <c r="I55" s="109"/>
      <c r="J55" s="108" t="s">
        <v>78</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ROUND(AG56+AG57+AG58+AG61,2)</f>
        <v>0</v>
      </c>
      <c r="AH55" s="109"/>
      <c r="AI55" s="109"/>
      <c r="AJ55" s="109"/>
      <c r="AK55" s="109"/>
      <c r="AL55" s="109"/>
      <c r="AM55" s="109"/>
      <c r="AN55" s="111">
        <f>SUM(AG55,AT55)</f>
        <v>0</v>
      </c>
      <c r="AO55" s="109"/>
      <c r="AP55" s="109"/>
      <c r="AQ55" s="112" t="s">
        <v>79</v>
      </c>
      <c r="AR55" s="113"/>
      <c r="AS55" s="114">
        <f>ROUND(AS56+AS57+AS58+AS61,2)</f>
        <v>0</v>
      </c>
      <c r="AT55" s="115">
        <f>ROUND(SUM(AV55:AW55),2)</f>
        <v>0</v>
      </c>
      <c r="AU55" s="116">
        <f>ROUND(AU56+AU57+AU58+AU61,5)</f>
        <v>0</v>
      </c>
      <c r="AV55" s="115">
        <f>ROUND(AZ55*L29,2)</f>
        <v>0</v>
      </c>
      <c r="AW55" s="115">
        <f>ROUND(BA55*L30,2)</f>
        <v>0</v>
      </c>
      <c r="AX55" s="115">
        <f>ROUND(BB55*L29,2)</f>
        <v>0</v>
      </c>
      <c r="AY55" s="115">
        <f>ROUND(BC55*L30,2)</f>
        <v>0</v>
      </c>
      <c r="AZ55" s="115">
        <f>ROUND(AZ56+AZ57+AZ58+AZ61,2)</f>
        <v>0</v>
      </c>
      <c r="BA55" s="115">
        <f>ROUND(BA56+BA57+BA58+BA61,2)</f>
        <v>0</v>
      </c>
      <c r="BB55" s="115">
        <f>ROUND(BB56+BB57+BB58+BB61,2)</f>
        <v>0</v>
      </c>
      <c r="BC55" s="115">
        <f>ROUND(BC56+BC57+BC58+BC61,2)</f>
        <v>0</v>
      </c>
      <c r="BD55" s="117">
        <f>ROUND(BD56+BD57+BD58+BD61,2)</f>
        <v>0</v>
      </c>
      <c r="BS55" s="118" t="s">
        <v>72</v>
      </c>
      <c r="BT55" s="118" t="s">
        <v>77</v>
      </c>
      <c r="BU55" s="118" t="s">
        <v>74</v>
      </c>
      <c r="BV55" s="118" t="s">
        <v>75</v>
      </c>
      <c r="BW55" s="118" t="s">
        <v>80</v>
      </c>
      <c r="BX55" s="118" t="s">
        <v>5</v>
      </c>
      <c r="CL55" s="118" t="s">
        <v>19</v>
      </c>
      <c r="CM55" s="118" t="s">
        <v>81</v>
      </c>
    </row>
    <row r="56" spans="1:90" s="6" customFormat="1" ht="16.5" customHeight="1">
      <c r="A56" s="119" t="s">
        <v>82</v>
      </c>
      <c r="B56" s="120"/>
      <c r="C56" s="121"/>
      <c r="D56" s="121"/>
      <c r="E56" s="122" t="s">
        <v>83</v>
      </c>
      <c r="F56" s="122"/>
      <c r="G56" s="122"/>
      <c r="H56" s="122"/>
      <c r="I56" s="122"/>
      <c r="J56" s="121"/>
      <c r="K56" s="122" t="s">
        <v>84</v>
      </c>
      <c r="L56" s="122"/>
      <c r="M56" s="122"/>
      <c r="N56" s="122"/>
      <c r="O56" s="122"/>
      <c r="P56" s="122"/>
      <c r="Q56" s="122"/>
      <c r="R56" s="122"/>
      <c r="S56" s="122"/>
      <c r="T56" s="122"/>
      <c r="U56" s="122"/>
      <c r="V56" s="122"/>
      <c r="W56" s="122"/>
      <c r="X56" s="122"/>
      <c r="Y56" s="122"/>
      <c r="Z56" s="122"/>
      <c r="AA56" s="122"/>
      <c r="AB56" s="122"/>
      <c r="AC56" s="122"/>
      <c r="AD56" s="122"/>
      <c r="AE56" s="122"/>
      <c r="AF56" s="122"/>
      <c r="AG56" s="123">
        <f>'SO 01 - SO 01 - Železničn...'!J32</f>
        <v>0</v>
      </c>
      <c r="AH56" s="121"/>
      <c r="AI56" s="121"/>
      <c r="AJ56" s="121"/>
      <c r="AK56" s="121"/>
      <c r="AL56" s="121"/>
      <c r="AM56" s="121"/>
      <c r="AN56" s="123">
        <f>SUM(AG56,AT56)</f>
        <v>0</v>
      </c>
      <c r="AO56" s="121"/>
      <c r="AP56" s="121"/>
      <c r="AQ56" s="124" t="s">
        <v>85</v>
      </c>
      <c r="AR56" s="125"/>
      <c r="AS56" s="126">
        <v>0</v>
      </c>
      <c r="AT56" s="127">
        <f>ROUND(SUM(AV56:AW56),2)</f>
        <v>0</v>
      </c>
      <c r="AU56" s="128">
        <f>'SO 01 - SO 01 - Železničn...'!P87</f>
        <v>0</v>
      </c>
      <c r="AV56" s="127">
        <f>'SO 01 - SO 01 - Železničn...'!J35</f>
        <v>0</v>
      </c>
      <c r="AW56" s="127">
        <f>'SO 01 - SO 01 - Železničn...'!J36</f>
        <v>0</v>
      </c>
      <c r="AX56" s="127">
        <f>'SO 01 - SO 01 - Železničn...'!J37</f>
        <v>0</v>
      </c>
      <c r="AY56" s="127">
        <f>'SO 01 - SO 01 - Železničn...'!J38</f>
        <v>0</v>
      </c>
      <c r="AZ56" s="127">
        <f>'SO 01 - SO 01 - Železničn...'!F35</f>
        <v>0</v>
      </c>
      <c r="BA56" s="127">
        <f>'SO 01 - SO 01 - Železničn...'!F36</f>
        <v>0</v>
      </c>
      <c r="BB56" s="127">
        <f>'SO 01 - SO 01 - Železničn...'!F37</f>
        <v>0</v>
      </c>
      <c r="BC56" s="127">
        <f>'SO 01 - SO 01 - Železničn...'!F38</f>
        <v>0</v>
      </c>
      <c r="BD56" s="129">
        <f>'SO 01 - SO 01 - Železničn...'!F39</f>
        <v>0</v>
      </c>
      <c r="BT56" s="130" t="s">
        <v>81</v>
      </c>
      <c r="BV56" s="130" t="s">
        <v>75</v>
      </c>
      <c r="BW56" s="130" t="s">
        <v>86</v>
      </c>
      <c r="BX56" s="130" t="s">
        <v>80</v>
      </c>
      <c r="CL56" s="130" t="s">
        <v>19</v>
      </c>
    </row>
    <row r="57" spans="1:90" s="6" customFormat="1" ht="16.5" customHeight="1">
      <c r="A57" s="119" t="s">
        <v>82</v>
      </c>
      <c r="B57" s="120"/>
      <c r="C57" s="121"/>
      <c r="D57" s="121"/>
      <c r="E57" s="122" t="s">
        <v>87</v>
      </c>
      <c r="F57" s="122"/>
      <c r="G57" s="122"/>
      <c r="H57" s="122"/>
      <c r="I57" s="122"/>
      <c r="J57" s="121"/>
      <c r="K57" s="122" t="s">
        <v>88</v>
      </c>
      <c r="L57" s="122"/>
      <c r="M57" s="122"/>
      <c r="N57" s="122"/>
      <c r="O57" s="122"/>
      <c r="P57" s="122"/>
      <c r="Q57" s="122"/>
      <c r="R57" s="122"/>
      <c r="S57" s="122"/>
      <c r="T57" s="122"/>
      <c r="U57" s="122"/>
      <c r="V57" s="122"/>
      <c r="W57" s="122"/>
      <c r="X57" s="122"/>
      <c r="Y57" s="122"/>
      <c r="Z57" s="122"/>
      <c r="AA57" s="122"/>
      <c r="AB57" s="122"/>
      <c r="AC57" s="122"/>
      <c r="AD57" s="122"/>
      <c r="AE57" s="122"/>
      <c r="AF57" s="122"/>
      <c r="AG57" s="123">
        <f>'SO 02 - SO 02 - Železničn...'!J32</f>
        <v>0</v>
      </c>
      <c r="AH57" s="121"/>
      <c r="AI57" s="121"/>
      <c r="AJ57" s="121"/>
      <c r="AK57" s="121"/>
      <c r="AL57" s="121"/>
      <c r="AM57" s="121"/>
      <c r="AN57" s="123">
        <f>SUM(AG57,AT57)</f>
        <v>0</v>
      </c>
      <c r="AO57" s="121"/>
      <c r="AP57" s="121"/>
      <c r="AQ57" s="124" t="s">
        <v>85</v>
      </c>
      <c r="AR57" s="125"/>
      <c r="AS57" s="126">
        <v>0</v>
      </c>
      <c r="AT57" s="127">
        <f>ROUND(SUM(AV57:AW57),2)</f>
        <v>0</v>
      </c>
      <c r="AU57" s="128">
        <f>'SO 02 - SO 02 - Železničn...'!P87</f>
        <v>0</v>
      </c>
      <c r="AV57" s="127">
        <f>'SO 02 - SO 02 - Železničn...'!J35</f>
        <v>0</v>
      </c>
      <c r="AW57" s="127">
        <f>'SO 02 - SO 02 - Železničn...'!J36</f>
        <v>0</v>
      </c>
      <c r="AX57" s="127">
        <f>'SO 02 - SO 02 - Železničn...'!J37</f>
        <v>0</v>
      </c>
      <c r="AY57" s="127">
        <f>'SO 02 - SO 02 - Železničn...'!J38</f>
        <v>0</v>
      </c>
      <c r="AZ57" s="127">
        <f>'SO 02 - SO 02 - Železničn...'!F35</f>
        <v>0</v>
      </c>
      <c r="BA57" s="127">
        <f>'SO 02 - SO 02 - Železničn...'!F36</f>
        <v>0</v>
      </c>
      <c r="BB57" s="127">
        <f>'SO 02 - SO 02 - Železničn...'!F37</f>
        <v>0</v>
      </c>
      <c r="BC57" s="127">
        <f>'SO 02 - SO 02 - Železničn...'!F38</f>
        <v>0</v>
      </c>
      <c r="BD57" s="129">
        <f>'SO 02 - SO 02 - Železničn...'!F39</f>
        <v>0</v>
      </c>
      <c r="BT57" s="130" t="s">
        <v>81</v>
      </c>
      <c r="BV57" s="130" t="s">
        <v>75</v>
      </c>
      <c r="BW57" s="130" t="s">
        <v>89</v>
      </c>
      <c r="BX57" s="130" t="s">
        <v>80</v>
      </c>
      <c r="CL57" s="130" t="s">
        <v>19</v>
      </c>
    </row>
    <row r="58" spans="2:90" s="6" customFormat="1" ht="16.5" customHeight="1">
      <c r="B58" s="120"/>
      <c r="C58" s="121"/>
      <c r="D58" s="121"/>
      <c r="E58" s="122" t="s">
        <v>90</v>
      </c>
      <c r="F58" s="122"/>
      <c r="G58" s="122"/>
      <c r="H58" s="122"/>
      <c r="I58" s="122"/>
      <c r="J58" s="121"/>
      <c r="K58" s="122" t="s">
        <v>91</v>
      </c>
      <c r="L58" s="122"/>
      <c r="M58" s="122"/>
      <c r="N58" s="122"/>
      <c r="O58" s="122"/>
      <c r="P58" s="122"/>
      <c r="Q58" s="122"/>
      <c r="R58" s="122"/>
      <c r="S58" s="122"/>
      <c r="T58" s="122"/>
      <c r="U58" s="122"/>
      <c r="V58" s="122"/>
      <c r="W58" s="122"/>
      <c r="X58" s="122"/>
      <c r="Y58" s="122"/>
      <c r="Z58" s="122"/>
      <c r="AA58" s="122"/>
      <c r="AB58" s="122"/>
      <c r="AC58" s="122"/>
      <c r="AD58" s="122"/>
      <c r="AE58" s="122"/>
      <c r="AF58" s="122"/>
      <c r="AG58" s="131">
        <f>ROUND(SUM(AG59:AG60),2)</f>
        <v>0</v>
      </c>
      <c r="AH58" s="121"/>
      <c r="AI58" s="121"/>
      <c r="AJ58" s="121"/>
      <c r="AK58" s="121"/>
      <c r="AL58" s="121"/>
      <c r="AM58" s="121"/>
      <c r="AN58" s="123">
        <f>SUM(AG58,AT58)</f>
        <v>0</v>
      </c>
      <c r="AO58" s="121"/>
      <c r="AP58" s="121"/>
      <c r="AQ58" s="124" t="s">
        <v>85</v>
      </c>
      <c r="AR58" s="125"/>
      <c r="AS58" s="126">
        <f>ROUND(SUM(AS59:AS60),2)</f>
        <v>0</v>
      </c>
      <c r="AT58" s="127">
        <f>ROUND(SUM(AV58:AW58),2)</f>
        <v>0</v>
      </c>
      <c r="AU58" s="128">
        <f>ROUND(SUM(AU59:AU60),5)</f>
        <v>0</v>
      </c>
      <c r="AV58" s="127">
        <f>ROUND(AZ58*L29,2)</f>
        <v>0</v>
      </c>
      <c r="AW58" s="127">
        <f>ROUND(BA58*L30,2)</f>
        <v>0</v>
      </c>
      <c r="AX58" s="127">
        <f>ROUND(BB58*L29,2)</f>
        <v>0</v>
      </c>
      <c r="AY58" s="127">
        <f>ROUND(BC58*L30,2)</f>
        <v>0</v>
      </c>
      <c r="AZ58" s="127">
        <f>ROUND(SUM(AZ59:AZ60),2)</f>
        <v>0</v>
      </c>
      <c r="BA58" s="127">
        <f>ROUND(SUM(BA59:BA60),2)</f>
        <v>0</v>
      </c>
      <c r="BB58" s="127">
        <f>ROUND(SUM(BB59:BB60),2)</f>
        <v>0</v>
      </c>
      <c r="BC58" s="127">
        <f>ROUND(SUM(BC59:BC60),2)</f>
        <v>0</v>
      </c>
      <c r="BD58" s="129">
        <f>ROUND(SUM(BD59:BD60),2)</f>
        <v>0</v>
      </c>
      <c r="BS58" s="130" t="s">
        <v>72</v>
      </c>
      <c r="BT58" s="130" t="s">
        <v>81</v>
      </c>
      <c r="BU58" s="130" t="s">
        <v>74</v>
      </c>
      <c r="BV58" s="130" t="s">
        <v>75</v>
      </c>
      <c r="BW58" s="130" t="s">
        <v>92</v>
      </c>
      <c r="BX58" s="130" t="s">
        <v>80</v>
      </c>
      <c r="CL58" s="130" t="s">
        <v>19</v>
      </c>
    </row>
    <row r="59" spans="1:90" s="6" customFormat="1" ht="16.5" customHeight="1">
      <c r="A59" s="119" t="s">
        <v>82</v>
      </c>
      <c r="B59" s="120"/>
      <c r="C59" s="121"/>
      <c r="D59" s="121"/>
      <c r="E59" s="121"/>
      <c r="F59" s="122" t="s">
        <v>77</v>
      </c>
      <c r="G59" s="122"/>
      <c r="H59" s="122"/>
      <c r="I59" s="122"/>
      <c r="J59" s="122"/>
      <c r="K59" s="121"/>
      <c r="L59" s="122" t="s">
        <v>93</v>
      </c>
      <c r="M59" s="122"/>
      <c r="N59" s="122"/>
      <c r="O59" s="122"/>
      <c r="P59" s="122"/>
      <c r="Q59" s="122"/>
      <c r="R59" s="122"/>
      <c r="S59" s="122"/>
      <c r="T59" s="122"/>
      <c r="U59" s="122"/>
      <c r="V59" s="122"/>
      <c r="W59" s="122"/>
      <c r="X59" s="122"/>
      <c r="Y59" s="122"/>
      <c r="Z59" s="122"/>
      <c r="AA59" s="122"/>
      <c r="AB59" s="122"/>
      <c r="AC59" s="122"/>
      <c r="AD59" s="122"/>
      <c r="AE59" s="122"/>
      <c r="AF59" s="122"/>
      <c r="AG59" s="123">
        <f>'1 - P2991'!J34</f>
        <v>0</v>
      </c>
      <c r="AH59" s="121"/>
      <c r="AI59" s="121"/>
      <c r="AJ59" s="121"/>
      <c r="AK59" s="121"/>
      <c r="AL59" s="121"/>
      <c r="AM59" s="121"/>
      <c r="AN59" s="123">
        <f>SUM(AG59,AT59)</f>
        <v>0</v>
      </c>
      <c r="AO59" s="121"/>
      <c r="AP59" s="121"/>
      <c r="AQ59" s="124" t="s">
        <v>85</v>
      </c>
      <c r="AR59" s="125"/>
      <c r="AS59" s="126">
        <v>0</v>
      </c>
      <c r="AT59" s="127">
        <f>ROUND(SUM(AV59:AW59),2)</f>
        <v>0</v>
      </c>
      <c r="AU59" s="128">
        <f>'1 - P2991'!P94</f>
        <v>0</v>
      </c>
      <c r="AV59" s="127">
        <f>'1 - P2991'!J37</f>
        <v>0</v>
      </c>
      <c r="AW59" s="127">
        <f>'1 - P2991'!J38</f>
        <v>0</v>
      </c>
      <c r="AX59" s="127">
        <f>'1 - P2991'!J39</f>
        <v>0</v>
      </c>
      <c r="AY59" s="127">
        <f>'1 - P2991'!J40</f>
        <v>0</v>
      </c>
      <c r="AZ59" s="127">
        <f>'1 - P2991'!F37</f>
        <v>0</v>
      </c>
      <c r="BA59" s="127">
        <f>'1 - P2991'!F38</f>
        <v>0</v>
      </c>
      <c r="BB59" s="127">
        <f>'1 - P2991'!F39</f>
        <v>0</v>
      </c>
      <c r="BC59" s="127">
        <f>'1 - P2991'!F40</f>
        <v>0</v>
      </c>
      <c r="BD59" s="129">
        <f>'1 - P2991'!F41</f>
        <v>0</v>
      </c>
      <c r="BT59" s="130" t="s">
        <v>94</v>
      </c>
      <c r="BV59" s="130" t="s">
        <v>75</v>
      </c>
      <c r="BW59" s="130" t="s">
        <v>95</v>
      </c>
      <c r="BX59" s="130" t="s">
        <v>92</v>
      </c>
      <c r="CL59" s="130" t="s">
        <v>19</v>
      </c>
    </row>
    <row r="60" spans="1:90" s="6" customFormat="1" ht="16.5" customHeight="1">
      <c r="A60" s="119" t="s">
        <v>82</v>
      </c>
      <c r="B60" s="120"/>
      <c r="C60" s="121"/>
      <c r="D60" s="121"/>
      <c r="E60" s="121"/>
      <c r="F60" s="122" t="s">
        <v>81</v>
      </c>
      <c r="G60" s="122"/>
      <c r="H60" s="122"/>
      <c r="I60" s="122"/>
      <c r="J60" s="122"/>
      <c r="K60" s="121"/>
      <c r="L60" s="122" t="s">
        <v>96</v>
      </c>
      <c r="M60" s="122"/>
      <c r="N60" s="122"/>
      <c r="O60" s="122"/>
      <c r="P60" s="122"/>
      <c r="Q60" s="122"/>
      <c r="R60" s="122"/>
      <c r="S60" s="122"/>
      <c r="T60" s="122"/>
      <c r="U60" s="122"/>
      <c r="V60" s="122"/>
      <c r="W60" s="122"/>
      <c r="X60" s="122"/>
      <c r="Y60" s="122"/>
      <c r="Z60" s="122"/>
      <c r="AA60" s="122"/>
      <c r="AB60" s="122"/>
      <c r="AC60" s="122"/>
      <c r="AD60" s="122"/>
      <c r="AE60" s="122"/>
      <c r="AF60" s="122"/>
      <c r="AG60" s="123">
        <f>'2 - P2992'!J34</f>
        <v>0</v>
      </c>
      <c r="AH60" s="121"/>
      <c r="AI60" s="121"/>
      <c r="AJ60" s="121"/>
      <c r="AK60" s="121"/>
      <c r="AL60" s="121"/>
      <c r="AM60" s="121"/>
      <c r="AN60" s="123">
        <f>SUM(AG60,AT60)</f>
        <v>0</v>
      </c>
      <c r="AO60" s="121"/>
      <c r="AP60" s="121"/>
      <c r="AQ60" s="124" t="s">
        <v>85</v>
      </c>
      <c r="AR60" s="125"/>
      <c r="AS60" s="126">
        <v>0</v>
      </c>
      <c r="AT60" s="127">
        <f>ROUND(SUM(AV60:AW60),2)</f>
        <v>0</v>
      </c>
      <c r="AU60" s="128">
        <f>'2 - P2992'!P94</f>
        <v>0</v>
      </c>
      <c r="AV60" s="127">
        <f>'2 - P2992'!J37</f>
        <v>0</v>
      </c>
      <c r="AW60" s="127">
        <f>'2 - P2992'!J38</f>
        <v>0</v>
      </c>
      <c r="AX60" s="127">
        <f>'2 - P2992'!J39</f>
        <v>0</v>
      </c>
      <c r="AY60" s="127">
        <f>'2 - P2992'!J40</f>
        <v>0</v>
      </c>
      <c r="AZ60" s="127">
        <f>'2 - P2992'!F37</f>
        <v>0</v>
      </c>
      <c r="BA60" s="127">
        <f>'2 - P2992'!F38</f>
        <v>0</v>
      </c>
      <c r="BB60" s="127">
        <f>'2 - P2992'!F39</f>
        <v>0</v>
      </c>
      <c r="BC60" s="127">
        <f>'2 - P2992'!F40</f>
        <v>0</v>
      </c>
      <c r="BD60" s="129">
        <f>'2 - P2992'!F41</f>
        <v>0</v>
      </c>
      <c r="BT60" s="130" t="s">
        <v>94</v>
      </c>
      <c r="BV60" s="130" t="s">
        <v>75</v>
      </c>
      <c r="BW60" s="130" t="s">
        <v>97</v>
      </c>
      <c r="BX60" s="130" t="s">
        <v>92</v>
      </c>
      <c r="CL60" s="130" t="s">
        <v>19</v>
      </c>
    </row>
    <row r="61" spans="1:90" s="6" customFormat="1" ht="16.5" customHeight="1">
      <c r="A61" s="119" t="s">
        <v>82</v>
      </c>
      <c r="B61" s="120"/>
      <c r="C61" s="121"/>
      <c r="D61" s="121"/>
      <c r="E61" s="122" t="s">
        <v>98</v>
      </c>
      <c r="F61" s="122"/>
      <c r="G61" s="122"/>
      <c r="H61" s="122"/>
      <c r="I61" s="122"/>
      <c r="J61" s="121"/>
      <c r="K61" s="122" t="s">
        <v>99</v>
      </c>
      <c r="L61" s="122"/>
      <c r="M61" s="122"/>
      <c r="N61" s="122"/>
      <c r="O61" s="122"/>
      <c r="P61" s="122"/>
      <c r="Q61" s="122"/>
      <c r="R61" s="122"/>
      <c r="S61" s="122"/>
      <c r="T61" s="122"/>
      <c r="U61" s="122"/>
      <c r="V61" s="122"/>
      <c r="W61" s="122"/>
      <c r="X61" s="122"/>
      <c r="Y61" s="122"/>
      <c r="Z61" s="122"/>
      <c r="AA61" s="122"/>
      <c r="AB61" s="122"/>
      <c r="AC61" s="122"/>
      <c r="AD61" s="122"/>
      <c r="AE61" s="122"/>
      <c r="AF61" s="122"/>
      <c r="AG61" s="123">
        <f>'SO 04 - SO 04 - Následné ...'!J32</f>
        <v>0</v>
      </c>
      <c r="AH61" s="121"/>
      <c r="AI61" s="121"/>
      <c r="AJ61" s="121"/>
      <c r="AK61" s="121"/>
      <c r="AL61" s="121"/>
      <c r="AM61" s="121"/>
      <c r="AN61" s="123">
        <f>SUM(AG61,AT61)</f>
        <v>0</v>
      </c>
      <c r="AO61" s="121"/>
      <c r="AP61" s="121"/>
      <c r="AQ61" s="124" t="s">
        <v>85</v>
      </c>
      <c r="AR61" s="125"/>
      <c r="AS61" s="126">
        <v>0</v>
      </c>
      <c r="AT61" s="127">
        <f>ROUND(SUM(AV61:AW61),2)</f>
        <v>0</v>
      </c>
      <c r="AU61" s="128">
        <f>'SO 04 - SO 04 - Následné ...'!P85</f>
        <v>0</v>
      </c>
      <c r="AV61" s="127">
        <f>'SO 04 - SO 04 - Následné ...'!J35</f>
        <v>0</v>
      </c>
      <c r="AW61" s="127">
        <f>'SO 04 - SO 04 - Následné ...'!J36</f>
        <v>0</v>
      </c>
      <c r="AX61" s="127">
        <f>'SO 04 - SO 04 - Následné ...'!J37</f>
        <v>0</v>
      </c>
      <c r="AY61" s="127">
        <f>'SO 04 - SO 04 - Následné ...'!J38</f>
        <v>0</v>
      </c>
      <c r="AZ61" s="127">
        <f>'SO 04 - SO 04 - Následné ...'!F35</f>
        <v>0</v>
      </c>
      <c r="BA61" s="127">
        <f>'SO 04 - SO 04 - Následné ...'!F36</f>
        <v>0</v>
      </c>
      <c r="BB61" s="127">
        <f>'SO 04 - SO 04 - Následné ...'!F37</f>
        <v>0</v>
      </c>
      <c r="BC61" s="127">
        <f>'SO 04 - SO 04 - Následné ...'!F38</f>
        <v>0</v>
      </c>
      <c r="BD61" s="129">
        <f>'SO 04 - SO 04 - Následné ...'!F39</f>
        <v>0</v>
      </c>
      <c r="BT61" s="130" t="s">
        <v>81</v>
      </c>
      <c r="BV61" s="130" t="s">
        <v>75</v>
      </c>
      <c r="BW61" s="130" t="s">
        <v>100</v>
      </c>
      <c r="BX61" s="130" t="s">
        <v>80</v>
      </c>
      <c r="CL61" s="130" t="s">
        <v>19</v>
      </c>
    </row>
    <row r="62" spans="1:91" s="5" customFormat="1" ht="27" customHeight="1">
      <c r="A62" s="119" t="s">
        <v>82</v>
      </c>
      <c r="B62" s="106"/>
      <c r="C62" s="107"/>
      <c r="D62" s="108" t="s">
        <v>81</v>
      </c>
      <c r="E62" s="108"/>
      <c r="F62" s="108"/>
      <c r="G62" s="108"/>
      <c r="H62" s="108"/>
      <c r="I62" s="109"/>
      <c r="J62" s="108" t="s">
        <v>101</v>
      </c>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11">
        <f>'2 - Materiál dodávaný obj...'!J30</f>
        <v>0</v>
      </c>
      <c r="AH62" s="109"/>
      <c r="AI62" s="109"/>
      <c r="AJ62" s="109"/>
      <c r="AK62" s="109"/>
      <c r="AL62" s="109"/>
      <c r="AM62" s="109"/>
      <c r="AN62" s="111">
        <f>SUM(AG62,AT62)</f>
        <v>0</v>
      </c>
      <c r="AO62" s="109"/>
      <c r="AP62" s="109"/>
      <c r="AQ62" s="112" t="s">
        <v>79</v>
      </c>
      <c r="AR62" s="113"/>
      <c r="AS62" s="114">
        <v>0</v>
      </c>
      <c r="AT62" s="115">
        <f>ROUND(SUM(AV62:AW62),2)</f>
        <v>0</v>
      </c>
      <c r="AU62" s="116">
        <f>'2 - Materiál dodávaný obj...'!P79</f>
        <v>0</v>
      </c>
      <c r="AV62" s="115">
        <f>'2 - Materiál dodávaný obj...'!J33</f>
        <v>0</v>
      </c>
      <c r="AW62" s="115">
        <f>'2 - Materiál dodávaný obj...'!J34</f>
        <v>0</v>
      </c>
      <c r="AX62" s="115">
        <f>'2 - Materiál dodávaný obj...'!J35</f>
        <v>0</v>
      </c>
      <c r="AY62" s="115">
        <f>'2 - Materiál dodávaný obj...'!J36</f>
        <v>0</v>
      </c>
      <c r="AZ62" s="115">
        <f>'2 - Materiál dodávaný obj...'!F33</f>
        <v>0</v>
      </c>
      <c r="BA62" s="115">
        <f>'2 - Materiál dodávaný obj...'!F34</f>
        <v>0</v>
      </c>
      <c r="BB62" s="115">
        <f>'2 - Materiál dodávaný obj...'!F35</f>
        <v>0</v>
      </c>
      <c r="BC62" s="115">
        <f>'2 - Materiál dodávaný obj...'!F36</f>
        <v>0</v>
      </c>
      <c r="BD62" s="117">
        <f>'2 - Materiál dodávaný obj...'!F37</f>
        <v>0</v>
      </c>
      <c r="BT62" s="118" t="s">
        <v>77</v>
      </c>
      <c r="BV62" s="118" t="s">
        <v>75</v>
      </c>
      <c r="BW62" s="118" t="s">
        <v>102</v>
      </c>
      <c r="BX62" s="118" t="s">
        <v>5</v>
      </c>
      <c r="CL62" s="118" t="s">
        <v>19</v>
      </c>
      <c r="CM62" s="118" t="s">
        <v>81</v>
      </c>
    </row>
    <row r="63" spans="1:91" s="5" customFormat="1" ht="16.5" customHeight="1">
      <c r="A63" s="119" t="s">
        <v>82</v>
      </c>
      <c r="B63" s="106"/>
      <c r="C63" s="107"/>
      <c r="D63" s="108" t="s">
        <v>94</v>
      </c>
      <c r="E63" s="108"/>
      <c r="F63" s="108"/>
      <c r="G63" s="108"/>
      <c r="H63" s="108"/>
      <c r="I63" s="109"/>
      <c r="J63" s="108" t="s">
        <v>103</v>
      </c>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11">
        <f>'3 - VRN'!J30</f>
        <v>0</v>
      </c>
      <c r="AH63" s="109"/>
      <c r="AI63" s="109"/>
      <c r="AJ63" s="109"/>
      <c r="AK63" s="109"/>
      <c r="AL63" s="109"/>
      <c r="AM63" s="109"/>
      <c r="AN63" s="111">
        <f>SUM(AG63,AT63)</f>
        <v>0</v>
      </c>
      <c r="AO63" s="109"/>
      <c r="AP63" s="109"/>
      <c r="AQ63" s="112" t="s">
        <v>79</v>
      </c>
      <c r="AR63" s="113"/>
      <c r="AS63" s="132">
        <v>0</v>
      </c>
      <c r="AT63" s="133">
        <f>ROUND(SUM(AV63:AW63),2)</f>
        <v>0</v>
      </c>
      <c r="AU63" s="134">
        <f>'3 - VRN'!P80</f>
        <v>0</v>
      </c>
      <c r="AV63" s="133">
        <f>'3 - VRN'!J33</f>
        <v>0</v>
      </c>
      <c r="AW63" s="133">
        <f>'3 - VRN'!J34</f>
        <v>0</v>
      </c>
      <c r="AX63" s="133">
        <f>'3 - VRN'!J35</f>
        <v>0</v>
      </c>
      <c r="AY63" s="133">
        <f>'3 - VRN'!J36</f>
        <v>0</v>
      </c>
      <c r="AZ63" s="133">
        <f>'3 - VRN'!F33</f>
        <v>0</v>
      </c>
      <c r="BA63" s="133">
        <f>'3 - VRN'!F34</f>
        <v>0</v>
      </c>
      <c r="BB63" s="133">
        <f>'3 - VRN'!F35</f>
        <v>0</v>
      </c>
      <c r="BC63" s="133">
        <f>'3 - VRN'!F36</f>
        <v>0</v>
      </c>
      <c r="BD63" s="135">
        <f>'3 - VRN'!F37</f>
        <v>0</v>
      </c>
      <c r="BT63" s="118" t="s">
        <v>77</v>
      </c>
      <c r="BV63" s="118" t="s">
        <v>75</v>
      </c>
      <c r="BW63" s="118" t="s">
        <v>104</v>
      </c>
      <c r="BX63" s="118" t="s">
        <v>5</v>
      </c>
      <c r="CL63" s="118" t="s">
        <v>19</v>
      </c>
      <c r="CM63" s="118" t="s">
        <v>81</v>
      </c>
    </row>
    <row r="64" spans="2:44" s="1" customFormat="1" ht="30" customHeight="1">
      <c r="B64" s="3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43"/>
    </row>
    <row r="65" spans="2:44" s="1" customFormat="1" ht="6.95" customHeight="1">
      <c r="B65" s="57"/>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43"/>
    </row>
  </sheetData>
  <sheetProtection password="CC35" sheet="1" objects="1" scenarios="1" formatColumns="0" formatRows="0"/>
  <mergeCells count="7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D62:H62"/>
    <mergeCell ref="D55:H55"/>
    <mergeCell ref="E56:I56"/>
    <mergeCell ref="E57:I57"/>
    <mergeCell ref="E58:I58"/>
    <mergeCell ref="F59:J59"/>
    <mergeCell ref="F60:J60"/>
    <mergeCell ref="E61:I61"/>
    <mergeCell ref="D63:H6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63:AM63"/>
    <mergeCell ref="AG54:AM54"/>
    <mergeCell ref="AN54:AP54"/>
    <mergeCell ref="C52:G52"/>
    <mergeCell ref="I52:AF52"/>
    <mergeCell ref="J55:AF55"/>
    <mergeCell ref="K56:AF56"/>
    <mergeCell ref="K57:AF57"/>
    <mergeCell ref="K58:AF58"/>
    <mergeCell ref="L59:AF59"/>
    <mergeCell ref="L60:AF60"/>
    <mergeCell ref="K61:AF61"/>
    <mergeCell ref="J62:AF62"/>
    <mergeCell ref="J63:AF63"/>
  </mergeCells>
  <hyperlinks>
    <hyperlink ref="A56" location="'SO 01 - SO 01 - Železničn...'!C2" display="/"/>
    <hyperlink ref="A57" location="'SO 02 - SO 02 - Železničn...'!C2" display="/"/>
    <hyperlink ref="A59" location="'1 - P2991'!C2" display="/"/>
    <hyperlink ref="A60" location="'2 - P2992'!C2" display="/"/>
    <hyperlink ref="A61" location="'SO 04 - SO 04 - Následné ...'!C2" display="/"/>
    <hyperlink ref="A62" location="'2 - Materiál dodávaný obj...'!C2" display="/"/>
    <hyperlink ref="A63" location="'3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4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86</v>
      </c>
    </row>
    <row r="3" spans="2:46" ht="6.95" customHeight="1">
      <c r="B3" s="137"/>
      <c r="C3" s="138"/>
      <c r="D3" s="138"/>
      <c r="E3" s="138"/>
      <c r="F3" s="138"/>
      <c r="G3" s="138"/>
      <c r="H3" s="138"/>
      <c r="I3" s="139"/>
      <c r="J3" s="138"/>
      <c r="K3" s="138"/>
      <c r="L3" s="20"/>
      <c r="AT3" s="17" t="s">
        <v>81</v>
      </c>
    </row>
    <row r="4" spans="2:46" ht="24.95" customHeight="1">
      <c r="B4" s="20"/>
      <c r="D4" s="140" t="s">
        <v>105</v>
      </c>
      <c r="L4" s="20"/>
      <c r="M4" s="24" t="s">
        <v>10</v>
      </c>
      <c r="AT4" s="17" t="s">
        <v>4</v>
      </c>
    </row>
    <row r="5" spans="2:12" ht="6.95" customHeight="1">
      <c r="B5" s="20"/>
      <c r="L5" s="20"/>
    </row>
    <row r="6" spans="2:12" ht="12" customHeight="1">
      <c r="B6" s="20"/>
      <c r="D6" s="141" t="s">
        <v>16</v>
      </c>
      <c r="L6" s="20"/>
    </row>
    <row r="7" spans="2:12" ht="16.5" customHeight="1">
      <c r="B7" s="20"/>
      <c r="E7" s="142" t="str">
        <f>'Rekapitulace stavby'!K6</f>
        <v>Oprava trati v úseku 1.TK a 2.TK Boletice n.L - Děčín východ km 451,400 – 452,500_OPRAVA Č. 1</v>
      </c>
      <c r="F7" s="141"/>
      <c r="G7" s="141"/>
      <c r="H7" s="141"/>
      <c r="L7" s="20"/>
    </row>
    <row r="8" spans="2:12" ht="12" customHeight="1">
      <c r="B8" s="20"/>
      <c r="D8" s="141" t="s">
        <v>106</v>
      </c>
      <c r="L8" s="20"/>
    </row>
    <row r="9" spans="2:12" s="1" customFormat="1" ht="16.5" customHeight="1">
      <c r="B9" s="43"/>
      <c r="E9" s="142" t="s">
        <v>107</v>
      </c>
      <c r="F9" s="1"/>
      <c r="G9" s="1"/>
      <c r="H9" s="1"/>
      <c r="I9" s="143"/>
      <c r="L9" s="43"/>
    </row>
    <row r="10" spans="2:12" s="1" customFormat="1" ht="12" customHeight="1">
      <c r="B10" s="43"/>
      <c r="D10" s="141" t="s">
        <v>108</v>
      </c>
      <c r="I10" s="143"/>
      <c r="L10" s="43"/>
    </row>
    <row r="11" spans="2:12" s="1" customFormat="1" ht="36.95" customHeight="1">
      <c r="B11" s="43"/>
      <c r="E11" s="144" t="s">
        <v>109</v>
      </c>
      <c r="F11" s="1"/>
      <c r="G11" s="1"/>
      <c r="H11" s="1"/>
      <c r="I11" s="143"/>
      <c r="L11" s="43"/>
    </row>
    <row r="12" spans="2:12" s="1" customFormat="1" ht="12">
      <c r="B12" s="43"/>
      <c r="I12" s="143"/>
      <c r="L12" s="43"/>
    </row>
    <row r="13" spans="2:12" s="1" customFormat="1" ht="12" customHeight="1">
      <c r="B13" s="43"/>
      <c r="D13" s="141" t="s">
        <v>18</v>
      </c>
      <c r="F13" s="17" t="s">
        <v>19</v>
      </c>
      <c r="I13" s="145" t="s">
        <v>20</v>
      </c>
      <c r="J13" s="17" t="s">
        <v>19</v>
      </c>
      <c r="L13" s="43"/>
    </row>
    <row r="14" spans="2:12" s="1" customFormat="1" ht="12" customHeight="1">
      <c r="B14" s="43"/>
      <c r="D14" s="141" t="s">
        <v>21</v>
      </c>
      <c r="F14" s="17" t="s">
        <v>22</v>
      </c>
      <c r="I14" s="145" t="s">
        <v>23</v>
      </c>
      <c r="J14" s="146" t="str">
        <f>'Rekapitulace stavby'!AN8</f>
        <v>7. 6. 2019</v>
      </c>
      <c r="L14" s="43"/>
    </row>
    <row r="15" spans="2:12" s="1" customFormat="1" ht="10.8" customHeight="1">
      <c r="B15" s="43"/>
      <c r="I15" s="143"/>
      <c r="L15" s="43"/>
    </row>
    <row r="16" spans="2:12" s="1" customFormat="1" ht="12" customHeight="1">
      <c r="B16" s="43"/>
      <c r="D16" s="141" t="s">
        <v>25</v>
      </c>
      <c r="I16" s="145" t="s">
        <v>26</v>
      </c>
      <c r="J16" s="17" t="s">
        <v>27</v>
      </c>
      <c r="L16" s="43"/>
    </row>
    <row r="17" spans="2:12" s="1" customFormat="1" ht="18" customHeight="1">
      <c r="B17" s="43"/>
      <c r="E17" s="17" t="s">
        <v>28</v>
      </c>
      <c r="I17" s="145" t="s">
        <v>29</v>
      </c>
      <c r="J17" s="17" t="s">
        <v>30</v>
      </c>
      <c r="L17" s="43"/>
    </row>
    <row r="18" spans="2:12" s="1" customFormat="1" ht="6.95" customHeight="1">
      <c r="B18" s="43"/>
      <c r="I18" s="143"/>
      <c r="L18" s="43"/>
    </row>
    <row r="19" spans="2:12" s="1" customFormat="1" ht="12" customHeight="1">
      <c r="B19" s="43"/>
      <c r="D19" s="141" t="s">
        <v>31</v>
      </c>
      <c r="I19" s="145" t="s">
        <v>26</v>
      </c>
      <c r="J19" s="33" t="str">
        <f>'Rekapitulace stavby'!AN13</f>
        <v>Vyplň údaj</v>
      </c>
      <c r="L19" s="43"/>
    </row>
    <row r="20" spans="2:12" s="1" customFormat="1" ht="18" customHeight="1">
      <c r="B20" s="43"/>
      <c r="E20" s="33" t="str">
        <f>'Rekapitulace stavby'!E14</f>
        <v>Vyplň údaj</v>
      </c>
      <c r="F20" s="17"/>
      <c r="G20" s="17"/>
      <c r="H20" s="17"/>
      <c r="I20" s="145" t="s">
        <v>29</v>
      </c>
      <c r="J20" s="33" t="str">
        <f>'Rekapitulace stavby'!AN14</f>
        <v>Vyplň údaj</v>
      </c>
      <c r="L20" s="43"/>
    </row>
    <row r="21" spans="2:12" s="1" customFormat="1" ht="6.95" customHeight="1">
      <c r="B21" s="43"/>
      <c r="I21" s="143"/>
      <c r="L21" s="43"/>
    </row>
    <row r="22" spans="2:12" s="1" customFormat="1" ht="12" customHeight="1">
      <c r="B22" s="43"/>
      <c r="D22" s="141" t="s">
        <v>33</v>
      </c>
      <c r="I22" s="145" t="s">
        <v>26</v>
      </c>
      <c r="J22" s="17" t="str">
        <f>IF('Rekapitulace stavby'!AN16="","",'Rekapitulace stavby'!AN16)</f>
        <v/>
      </c>
      <c r="L22" s="43"/>
    </row>
    <row r="23" spans="2:12" s="1" customFormat="1" ht="18" customHeight="1">
      <c r="B23" s="43"/>
      <c r="E23" s="17" t="str">
        <f>IF('Rekapitulace stavby'!E17="","",'Rekapitulace stavby'!E17)</f>
        <v xml:space="preserve"> </v>
      </c>
      <c r="I23" s="145" t="s">
        <v>29</v>
      </c>
      <c r="J23" s="17" t="str">
        <f>IF('Rekapitulace stavby'!AN17="","",'Rekapitulace stavby'!AN17)</f>
        <v/>
      </c>
      <c r="L23" s="43"/>
    </row>
    <row r="24" spans="2:12" s="1" customFormat="1" ht="6.95" customHeight="1">
      <c r="B24" s="43"/>
      <c r="I24" s="143"/>
      <c r="L24" s="43"/>
    </row>
    <row r="25" spans="2:12" s="1" customFormat="1" ht="12" customHeight="1">
      <c r="B25" s="43"/>
      <c r="D25" s="141" t="s">
        <v>36</v>
      </c>
      <c r="I25" s="145" t="s">
        <v>26</v>
      </c>
      <c r="J25" s="17" t="str">
        <f>IF('Rekapitulace stavby'!AN19="","",'Rekapitulace stavby'!AN19)</f>
        <v/>
      </c>
      <c r="L25" s="43"/>
    </row>
    <row r="26" spans="2:12" s="1" customFormat="1" ht="18" customHeight="1">
      <c r="B26" s="43"/>
      <c r="E26" s="17" t="str">
        <f>IF('Rekapitulace stavby'!E20="","",'Rekapitulace stavby'!E20)</f>
        <v xml:space="preserve"> </v>
      </c>
      <c r="I26" s="145" t="s">
        <v>29</v>
      </c>
      <c r="J26" s="17" t="str">
        <f>IF('Rekapitulace stavby'!AN20="","",'Rekapitulace stavby'!AN20)</f>
        <v/>
      </c>
      <c r="L26" s="43"/>
    </row>
    <row r="27" spans="2:12" s="1" customFormat="1" ht="6.95" customHeight="1">
      <c r="B27" s="43"/>
      <c r="I27" s="143"/>
      <c r="L27" s="43"/>
    </row>
    <row r="28" spans="2:12" s="1" customFormat="1" ht="12" customHeight="1">
      <c r="B28" s="43"/>
      <c r="D28" s="141" t="s">
        <v>37</v>
      </c>
      <c r="I28" s="143"/>
      <c r="L28" s="43"/>
    </row>
    <row r="29" spans="2:12" s="7" customFormat="1" ht="45" customHeight="1">
      <c r="B29" s="147"/>
      <c r="E29" s="148" t="s">
        <v>38</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39</v>
      </c>
      <c r="I32" s="143"/>
      <c r="J32" s="152">
        <f>ROUND(J87,2)</f>
        <v>0</v>
      </c>
      <c r="L32" s="43"/>
    </row>
    <row r="33" spans="2:12" s="1" customFormat="1" ht="6.95" customHeight="1">
      <c r="B33" s="43"/>
      <c r="D33" s="71"/>
      <c r="E33" s="71"/>
      <c r="F33" s="71"/>
      <c r="G33" s="71"/>
      <c r="H33" s="71"/>
      <c r="I33" s="150"/>
      <c r="J33" s="71"/>
      <c r="K33" s="71"/>
      <c r="L33" s="43"/>
    </row>
    <row r="34" spans="2:12" s="1" customFormat="1" ht="14.4" customHeight="1">
      <c r="B34" s="43"/>
      <c r="F34" s="153" t="s">
        <v>41</v>
      </c>
      <c r="I34" s="154" t="s">
        <v>40</v>
      </c>
      <c r="J34" s="153" t="s">
        <v>42</v>
      </c>
      <c r="L34" s="43"/>
    </row>
    <row r="35" spans="2:12" s="1" customFormat="1" ht="14.4" customHeight="1">
      <c r="B35" s="43"/>
      <c r="D35" s="141" t="s">
        <v>43</v>
      </c>
      <c r="E35" s="141" t="s">
        <v>44</v>
      </c>
      <c r="F35" s="155">
        <f>ROUND((SUM(BE87:BE246)),2)</f>
        <v>0</v>
      </c>
      <c r="I35" s="156">
        <v>0.21</v>
      </c>
      <c r="J35" s="155">
        <f>ROUND(((SUM(BE87:BE246))*I35),2)</f>
        <v>0</v>
      </c>
      <c r="L35" s="43"/>
    </row>
    <row r="36" spans="2:12" s="1" customFormat="1" ht="14.4" customHeight="1">
      <c r="B36" s="43"/>
      <c r="E36" s="141" t="s">
        <v>45</v>
      </c>
      <c r="F36" s="155">
        <f>ROUND((SUM(BF87:BF246)),2)</f>
        <v>0</v>
      </c>
      <c r="I36" s="156">
        <v>0.15</v>
      </c>
      <c r="J36" s="155">
        <f>ROUND(((SUM(BF87:BF246))*I36),2)</f>
        <v>0</v>
      </c>
      <c r="L36" s="43"/>
    </row>
    <row r="37" spans="2:12" s="1" customFormat="1" ht="14.4" customHeight="1" hidden="1">
      <c r="B37" s="43"/>
      <c r="E37" s="141" t="s">
        <v>46</v>
      </c>
      <c r="F37" s="155">
        <f>ROUND((SUM(BG87:BG246)),2)</f>
        <v>0</v>
      </c>
      <c r="I37" s="156">
        <v>0.21</v>
      </c>
      <c r="J37" s="155">
        <f>0</f>
        <v>0</v>
      </c>
      <c r="L37" s="43"/>
    </row>
    <row r="38" spans="2:12" s="1" customFormat="1" ht="14.4" customHeight="1" hidden="1">
      <c r="B38" s="43"/>
      <c r="E38" s="141" t="s">
        <v>47</v>
      </c>
      <c r="F38" s="155">
        <f>ROUND((SUM(BH87:BH246)),2)</f>
        <v>0</v>
      </c>
      <c r="I38" s="156">
        <v>0.15</v>
      </c>
      <c r="J38" s="155">
        <f>0</f>
        <v>0</v>
      </c>
      <c r="L38" s="43"/>
    </row>
    <row r="39" spans="2:12" s="1" customFormat="1" ht="14.4" customHeight="1" hidden="1">
      <c r="B39" s="43"/>
      <c r="E39" s="141" t="s">
        <v>48</v>
      </c>
      <c r="F39" s="155">
        <f>ROUND((SUM(BI87:BI246)),2)</f>
        <v>0</v>
      </c>
      <c r="I39" s="156">
        <v>0</v>
      </c>
      <c r="J39" s="155">
        <f>0</f>
        <v>0</v>
      </c>
      <c r="L39" s="43"/>
    </row>
    <row r="40" spans="2:12" s="1" customFormat="1" ht="6.95" customHeight="1">
      <c r="B40" s="43"/>
      <c r="I40" s="143"/>
      <c r="L40" s="43"/>
    </row>
    <row r="41" spans="2:12" s="1" customFormat="1" ht="25.4" customHeight="1">
      <c r="B41" s="43"/>
      <c r="C41" s="157"/>
      <c r="D41" s="158" t="s">
        <v>49</v>
      </c>
      <c r="E41" s="159"/>
      <c r="F41" s="159"/>
      <c r="G41" s="160" t="s">
        <v>50</v>
      </c>
      <c r="H41" s="161" t="s">
        <v>51</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110</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trati v úseku 1.TK a 2.TK Boletice n.L - Děčín východ km 451,400 – 452,500_OPRAVA Č. 1</v>
      </c>
      <c r="F50" s="32"/>
      <c r="G50" s="32"/>
      <c r="H50" s="32"/>
      <c r="I50" s="143"/>
      <c r="J50" s="39"/>
      <c r="K50" s="39"/>
      <c r="L50" s="43"/>
    </row>
    <row r="51" spans="2:12" ht="12" customHeight="1">
      <c r="B51" s="21"/>
      <c r="C51" s="32" t="s">
        <v>106</v>
      </c>
      <c r="D51" s="22"/>
      <c r="E51" s="22"/>
      <c r="F51" s="22"/>
      <c r="G51" s="22"/>
      <c r="H51" s="22"/>
      <c r="I51" s="136"/>
      <c r="J51" s="22"/>
      <c r="K51" s="22"/>
      <c r="L51" s="20"/>
    </row>
    <row r="52" spans="2:12" s="1" customFormat="1" ht="16.5" customHeight="1">
      <c r="B52" s="38"/>
      <c r="C52" s="39"/>
      <c r="D52" s="39"/>
      <c r="E52" s="171" t="s">
        <v>107</v>
      </c>
      <c r="F52" s="39"/>
      <c r="G52" s="39"/>
      <c r="H52" s="39"/>
      <c r="I52" s="143"/>
      <c r="J52" s="39"/>
      <c r="K52" s="39"/>
      <c r="L52" s="43"/>
    </row>
    <row r="53" spans="2:12" s="1" customFormat="1" ht="12" customHeight="1">
      <c r="B53" s="38"/>
      <c r="C53" s="32" t="s">
        <v>108</v>
      </c>
      <c r="D53" s="39"/>
      <c r="E53" s="39"/>
      <c r="F53" s="39"/>
      <c r="G53" s="39"/>
      <c r="H53" s="39"/>
      <c r="I53" s="143"/>
      <c r="J53" s="39"/>
      <c r="K53" s="39"/>
      <c r="L53" s="43"/>
    </row>
    <row r="54" spans="2:12" s="1" customFormat="1" ht="16.5" customHeight="1">
      <c r="B54" s="38"/>
      <c r="C54" s="39"/>
      <c r="D54" s="39"/>
      <c r="E54" s="64" t="str">
        <f>E11</f>
        <v>SO 01 - SO 01 - Železniční svršek</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21</v>
      </c>
      <c r="D56" s="39"/>
      <c r="E56" s="39"/>
      <c r="F56" s="27" t="str">
        <f>F14</f>
        <v>trať 073</v>
      </c>
      <c r="G56" s="39"/>
      <c r="H56" s="39"/>
      <c r="I56" s="145" t="s">
        <v>23</v>
      </c>
      <c r="J56" s="67" t="str">
        <f>IF(J14="","",J14)</f>
        <v>7. 6. 2019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25</v>
      </c>
      <c r="D58" s="39"/>
      <c r="E58" s="39"/>
      <c r="F58" s="27" t="str">
        <f>E17</f>
        <v>SŽDC s.o., OŘ Ústí n.L., ST Ústí n.L.</v>
      </c>
      <c r="G58" s="39"/>
      <c r="H58" s="39"/>
      <c r="I58" s="145" t="s">
        <v>33</v>
      </c>
      <c r="J58" s="36" t="str">
        <f>E23</f>
        <v xml:space="preserve"> </v>
      </c>
      <c r="K58" s="39"/>
      <c r="L58" s="43"/>
    </row>
    <row r="59" spans="2:12" s="1" customFormat="1" ht="13.65" customHeight="1">
      <c r="B59" s="38"/>
      <c r="C59" s="32" t="s">
        <v>31</v>
      </c>
      <c r="D59" s="39"/>
      <c r="E59" s="39"/>
      <c r="F59" s="27" t="str">
        <f>IF(E20="","",E20)</f>
        <v>Vyplň údaj</v>
      </c>
      <c r="G59" s="39"/>
      <c r="H59" s="39"/>
      <c r="I59" s="145" t="s">
        <v>36</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111</v>
      </c>
      <c r="D61" s="173"/>
      <c r="E61" s="173"/>
      <c r="F61" s="173"/>
      <c r="G61" s="173"/>
      <c r="H61" s="173"/>
      <c r="I61" s="174"/>
      <c r="J61" s="175" t="s">
        <v>112</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71</v>
      </c>
      <c r="D63" s="39"/>
      <c r="E63" s="39"/>
      <c r="F63" s="39"/>
      <c r="G63" s="39"/>
      <c r="H63" s="39"/>
      <c r="I63" s="143"/>
      <c r="J63" s="97">
        <f>J87</f>
        <v>0</v>
      </c>
      <c r="K63" s="39"/>
      <c r="L63" s="43"/>
      <c r="AU63" s="17" t="s">
        <v>113</v>
      </c>
    </row>
    <row r="64" spans="2:12" s="8" customFormat="1" ht="24.95" customHeight="1">
      <c r="B64" s="177"/>
      <c r="C64" s="178"/>
      <c r="D64" s="179" t="s">
        <v>114</v>
      </c>
      <c r="E64" s="180"/>
      <c r="F64" s="180"/>
      <c r="G64" s="180"/>
      <c r="H64" s="180"/>
      <c r="I64" s="181"/>
      <c r="J64" s="182">
        <f>J88</f>
        <v>0</v>
      </c>
      <c r="K64" s="178"/>
      <c r="L64" s="183"/>
    </row>
    <row r="65" spans="2:12" s="9" customFormat="1" ht="19.9" customHeight="1">
      <c r="B65" s="184"/>
      <c r="C65" s="121"/>
      <c r="D65" s="185" t="s">
        <v>115</v>
      </c>
      <c r="E65" s="186"/>
      <c r="F65" s="186"/>
      <c r="G65" s="186"/>
      <c r="H65" s="186"/>
      <c r="I65" s="187"/>
      <c r="J65" s="188">
        <f>J89</f>
        <v>0</v>
      </c>
      <c r="K65" s="121"/>
      <c r="L65" s="189"/>
    </row>
    <row r="66" spans="2:12" s="1" customFormat="1" ht="21.8" customHeight="1">
      <c r="B66" s="38"/>
      <c r="C66" s="39"/>
      <c r="D66" s="39"/>
      <c r="E66" s="39"/>
      <c r="F66" s="39"/>
      <c r="G66" s="39"/>
      <c r="H66" s="39"/>
      <c r="I66" s="143"/>
      <c r="J66" s="39"/>
      <c r="K66" s="39"/>
      <c r="L66" s="43"/>
    </row>
    <row r="67" spans="2:12" s="1" customFormat="1" ht="6.95" customHeight="1">
      <c r="B67" s="57"/>
      <c r="C67" s="58"/>
      <c r="D67" s="58"/>
      <c r="E67" s="58"/>
      <c r="F67" s="58"/>
      <c r="G67" s="58"/>
      <c r="H67" s="58"/>
      <c r="I67" s="167"/>
      <c r="J67" s="58"/>
      <c r="K67" s="58"/>
      <c r="L67" s="43"/>
    </row>
    <row r="71" spans="2:12" s="1" customFormat="1" ht="6.95" customHeight="1">
      <c r="B71" s="59"/>
      <c r="C71" s="60"/>
      <c r="D71" s="60"/>
      <c r="E71" s="60"/>
      <c r="F71" s="60"/>
      <c r="G71" s="60"/>
      <c r="H71" s="60"/>
      <c r="I71" s="170"/>
      <c r="J71" s="60"/>
      <c r="K71" s="60"/>
      <c r="L71" s="43"/>
    </row>
    <row r="72" spans="2:12" s="1" customFormat="1" ht="24.95" customHeight="1">
      <c r="B72" s="38"/>
      <c r="C72" s="23" t="s">
        <v>116</v>
      </c>
      <c r="D72" s="39"/>
      <c r="E72" s="39"/>
      <c r="F72" s="39"/>
      <c r="G72" s="39"/>
      <c r="H72" s="39"/>
      <c r="I72" s="143"/>
      <c r="J72" s="39"/>
      <c r="K72" s="39"/>
      <c r="L72" s="43"/>
    </row>
    <row r="73" spans="2:12" s="1" customFormat="1" ht="6.95" customHeight="1">
      <c r="B73" s="38"/>
      <c r="C73" s="39"/>
      <c r="D73" s="39"/>
      <c r="E73" s="39"/>
      <c r="F73" s="39"/>
      <c r="G73" s="39"/>
      <c r="H73" s="39"/>
      <c r="I73" s="143"/>
      <c r="J73" s="39"/>
      <c r="K73" s="39"/>
      <c r="L73" s="43"/>
    </row>
    <row r="74" spans="2:12" s="1" customFormat="1" ht="12" customHeight="1">
      <c r="B74" s="38"/>
      <c r="C74" s="32" t="s">
        <v>16</v>
      </c>
      <c r="D74" s="39"/>
      <c r="E74" s="39"/>
      <c r="F74" s="39"/>
      <c r="G74" s="39"/>
      <c r="H74" s="39"/>
      <c r="I74" s="143"/>
      <c r="J74" s="39"/>
      <c r="K74" s="39"/>
      <c r="L74" s="43"/>
    </row>
    <row r="75" spans="2:12" s="1" customFormat="1" ht="16.5" customHeight="1">
      <c r="B75" s="38"/>
      <c r="C75" s="39"/>
      <c r="D75" s="39"/>
      <c r="E75" s="171" t="str">
        <f>E7</f>
        <v>Oprava trati v úseku 1.TK a 2.TK Boletice n.L - Děčín východ km 451,400 – 452,500_OPRAVA Č. 1</v>
      </c>
      <c r="F75" s="32"/>
      <c r="G75" s="32"/>
      <c r="H75" s="32"/>
      <c r="I75" s="143"/>
      <c r="J75" s="39"/>
      <c r="K75" s="39"/>
      <c r="L75" s="43"/>
    </row>
    <row r="76" spans="2:12" ht="12" customHeight="1">
      <c r="B76" s="21"/>
      <c r="C76" s="32" t="s">
        <v>106</v>
      </c>
      <c r="D76" s="22"/>
      <c r="E76" s="22"/>
      <c r="F76" s="22"/>
      <c r="G76" s="22"/>
      <c r="H76" s="22"/>
      <c r="I76" s="136"/>
      <c r="J76" s="22"/>
      <c r="K76" s="22"/>
      <c r="L76" s="20"/>
    </row>
    <row r="77" spans="2:12" s="1" customFormat="1" ht="16.5" customHeight="1">
      <c r="B77" s="38"/>
      <c r="C77" s="39"/>
      <c r="D77" s="39"/>
      <c r="E77" s="171" t="s">
        <v>107</v>
      </c>
      <c r="F77" s="39"/>
      <c r="G77" s="39"/>
      <c r="H77" s="39"/>
      <c r="I77" s="143"/>
      <c r="J77" s="39"/>
      <c r="K77" s="39"/>
      <c r="L77" s="43"/>
    </row>
    <row r="78" spans="2:12" s="1" customFormat="1" ht="12" customHeight="1">
      <c r="B78" s="38"/>
      <c r="C78" s="32" t="s">
        <v>108</v>
      </c>
      <c r="D78" s="39"/>
      <c r="E78" s="39"/>
      <c r="F78" s="39"/>
      <c r="G78" s="39"/>
      <c r="H78" s="39"/>
      <c r="I78" s="143"/>
      <c r="J78" s="39"/>
      <c r="K78" s="39"/>
      <c r="L78" s="43"/>
    </row>
    <row r="79" spans="2:12" s="1" customFormat="1" ht="16.5" customHeight="1">
      <c r="B79" s="38"/>
      <c r="C79" s="39"/>
      <c r="D79" s="39"/>
      <c r="E79" s="64" t="str">
        <f>E11</f>
        <v>SO 01 - SO 01 - Železniční svršek</v>
      </c>
      <c r="F79" s="39"/>
      <c r="G79" s="39"/>
      <c r="H79" s="39"/>
      <c r="I79" s="143"/>
      <c r="J79" s="39"/>
      <c r="K79" s="39"/>
      <c r="L79" s="43"/>
    </row>
    <row r="80" spans="2:12" s="1" customFormat="1" ht="6.95" customHeight="1">
      <c r="B80" s="38"/>
      <c r="C80" s="39"/>
      <c r="D80" s="39"/>
      <c r="E80" s="39"/>
      <c r="F80" s="39"/>
      <c r="G80" s="39"/>
      <c r="H80" s="39"/>
      <c r="I80" s="143"/>
      <c r="J80" s="39"/>
      <c r="K80" s="39"/>
      <c r="L80" s="43"/>
    </row>
    <row r="81" spans="2:12" s="1" customFormat="1" ht="12" customHeight="1">
      <c r="B81" s="38"/>
      <c r="C81" s="32" t="s">
        <v>21</v>
      </c>
      <c r="D81" s="39"/>
      <c r="E81" s="39"/>
      <c r="F81" s="27" t="str">
        <f>F14</f>
        <v>trať 073</v>
      </c>
      <c r="G81" s="39"/>
      <c r="H81" s="39"/>
      <c r="I81" s="145" t="s">
        <v>23</v>
      </c>
      <c r="J81" s="67" t="str">
        <f>IF(J14="","",J14)</f>
        <v>7. 6. 2019</v>
      </c>
      <c r="K81" s="39"/>
      <c r="L81" s="43"/>
    </row>
    <row r="82" spans="2:12" s="1" customFormat="1" ht="6.95" customHeight="1">
      <c r="B82" s="38"/>
      <c r="C82" s="39"/>
      <c r="D82" s="39"/>
      <c r="E82" s="39"/>
      <c r="F82" s="39"/>
      <c r="G82" s="39"/>
      <c r="H82" s="39"/>
      <c r="I82" s="143"/>
      <c r="J82" s="39"/>
      <c r="K82" s="39"/>
      <c r="L82" s="43"/>
    </row>
    <row r="83" spans="2:12" s="1" customFormat="1" ht="13.65" customHeight="1">
      <c r="B83" s="38"/>
      <c r="C83" s="32" t="s">
        <v>25</v>
      </c>
      <c r="D83" s="39"/>
      <c r="E83" s="39"/>
      <c r="F83" s="27" t="str">
        <f>E17</f>
        <v>SŽDC s.o., OŘ Ústí n.L., ST Ústí n.L.</v>
      </c>
      <c r="G83" s="39"/>
      <c r="H83" s="39"/>
      <c r="I83" s="145" t="s">
        <v>33</v>
      </c>
      <c r="J83" s="36" t="str">
        <f>E23</f>
        <v xml:space="preserve"> </v>
      </c>
      <c r="K83" s="39"/>
      <c r="L83" s="43"/>
    </row>
    <row r="84" spans="2:12" s="1" customFormat="1" ht="13.65" customHeight="1">
      <c r="B84" s="38"/>
      <c r="C84" s="32" t="s">
        <v>31</v>
      </c>
      <c r="D84" s="39"/>
      <c r="E84" s="39"/>
      <c r="F84" s="27" t="str">
        <f>IF(E20="","",E20)</f>
        <v>Vyplň údaj</v>
      </c>
      <c r="G84" s="39"/>
      <c r="H84" s="39"/>
      <c r="I84" s="145" t="s">
        <v>36</v>
      </c>
      <c r="J84" s="36" t="str">
        <f>E26</f>
        <v xml:space="preserve"> </v>
      </c>
      <c r="K84" s="39"/>
      <c r="L84" s="43"/>
    </row>
    <row r="85" spans="2:12" s="1" customFormat="1" ht="10.3" customHeight="1">
      <c r="B85" s="38"/>
      <c r="C85" s="39"/>
      <c r="D85" s="39"/>
      <c r="E85" s="39"/>
      <c r="F85" s="39"/>
      <c r="G85" s="39"/>
      <c r="H85" s="39"/>
      <c r="I85" s="143"/>
      <c r="J85" s="39"/>
      <c r="K85" s="39"/>
      <c r="L85" s="43"/>
    </row>
    <row r="86" spans="2:20" s="10" customFormat="1" ht="29.25" customHeight="1">
      <c r="B86" s="190"/>
      <c r="C86" s="191" t="s">
        <v>117</v>
      </c>
      <c r="D86" s="192" t="s">
        <v>58</v>
      </c>
      <c r="E86" s="192" t="s">
        <v>54</v>
      </c>
      <c r="F86" s="192" t="s">
        <v>55</v>
      </c>
      <c r="G86" s="192" t="s">
        <v>118</v>
      </c>
      <c r="H86" s="192" t="s">
        <v>119</v>
      </c>
      <c r="I86" s="193" t="s">
        <v>120</v>
      </c>
      <c r="J86" s="192" t="s">
        <v>112</v>
      </c>
      <c r="K86" s="194" t="s">
        <v>121</v>
      </c>
      <c r="L86" s="195"/>
      <c r="M86" s="87" t="s">
        <v>19</v>
      </c>
      <c r="N86" s="88" t="s">
        <v>43</v>
      </c>
      <c r="O86" s="88" t="s">
        <v>122</v>
      </c>
      <c r="P86" s="88" t="s">
        <v>123</v>
      </c>
      <c r="Q86" s="88" t="s">
        <v>124</v>
      </c>
      <c r="R86" s="88" t="s">
        <v>125</v>
      </c>
      <c r="S86" s="88" t="s">
        <v>126</v>
      </c>
      <c r="T86" s="89" t="s">
        <v>127</v>
      </c>
    </row>
    <row r="87" spans="2:63" s="1" customFormat="1" ht="22.8" customHeight="1">
      <c r="B87" s="38"/>
      <c r="C87" s="94" t="s">
        <v>128</v>
      </c>
      <c r="D87" s="39"/>
      <c r="E87" s="39"/>
      <c r="F87" s="39"/>
      <c r="G87" s="39"/>
      <c r="H87" s="39"/>
      <c r="I87" s="143"/>
      <c r="J87" s="196">
        <f>BK87</f>
        <v>0</v>
      </c>
      <c r="K87" s="39"/>
      <c r="L87" s="43"/>
      <c r="M87" s="90"/>
      <c r="N87" s="91"/>
      <c r="O87" s="91"/>
      <c r="P87" s="197">
        <f>P88</f>
        <v>0</v>
      </c>
      <c r="Q87" s="91"/>
      <c r="R87" s="197">
        <f>R88</f>
        <v>2162.46845</v>
      </c>
      <c r="S87" s="91"/>
      <c r="T87" s="198">
        <f>T88</f>
        <v>0</v>
      </c>
      <c r="AT87" s="17" t="s">
        <v>72</v>
      </c>
      <c r="AU87" s="17" t="s">
        <v>113</v>
      </c>
      <c r="BK87" s="199">
        <f>BK88</f>
        <v>0</v>
      </c>
    </row>
    <row r="88" spans="2:63" s="11" customFormat="1" ht="25.9" customHeight="1">
      <c r="B88" s="200"/>
      <c r="C88" s="201"/>
      <c r="D88" s="202" t="s">
        <v>72</v>
      </c>
      <c r="E88" s="203" t="s">
        <v>129</v>
      </c>
      <c r="F88" s="203" t="s">
        <v>130</v>
      </c>
      <c r="G88" s="201"/>
      <c r="H88" s="201"/>
      <c r="I88" s="204"/>
      <c r="J88" s="205">
        <f>BK88</f>
        <v>0</v>
      </c>
      <c r="K88" s="201"/>
      <c r="L88" s="206"/>
      <c r="M88" s="207"/>
      <c r="N88" s="208"/>
      <c r="O88" s="208"/>
      <c r="P88" s="209">
        <f>P89</f>
        <v>0</v>
      </c>
      <c r="Q88" s="208"/>
      <c r="R88" s="209">
        <f>R89</f>
        <v>2162.46845</v>
      </c>
      <c r="S88" s="208"/>
      <c r="T88" s="210">
        <f>T89</f>
        <v>0</v>
      </c>
      <c r="AR88" s="211" t="s">
        <v>77</v>
      </c>
      <c r="AT88" s="212" t="s">
        <v>72</v>
      </c>
      <c r="AU88" s="212" t="s">
        <v>73</v>
      </c>
      <c r="AY88" s="211" t="s">
        <v>131</v>
      </c>
      <c r="BK88" s="213">
        <f>BK89</f>
        <v>0</v>
      </c>
    </row>
    <row r="89" spans="2:63" s="11" customFormat="1" ht="22.8" customHeight="1">
      <c r="B89" s="200"/>
      <c r="C89" s="201"/>
      <c r="D89" s="202" t="s">
        <v>72</v>
      </c>
      <c r="E89" s="214" t="s">
        <v>132</v>
      </c>
      <c r="F89" s="214" t="s">
        <v>133</v>
      </c>
      <c r="G89" s="201"/>
      <c r="H89" s="201"/>
      <c r="I89" s="204"/>
      <c r="J89" s="215">
        <f>BK89</f>
        <v>0</v>
      </c>
      <c r="K89" s="201"/>
      <c r="L89" s="206"/>
      <c r="M89" s="207"/>
      <c r="N89" s="208"/>
      <c r="O89" s="208"/>
      <c r="P89" s="209">
        <f>SUM(P90:P246)</f>
        <v>0</v>
      </c>
      <c r="Q89" s="208"/>
      <c r="R89" s="209">
        <f>SUM(R90:R246)</f>
        <v>2162.46845</v>
      </c>
      <c r="S89" s="208"/>
      <c r="T89" s="210">
        <f>SUM(T90:T246)</f>
        <v>0</v>
      </c>
      <c r="AR89" s="211" t="s">
        <v>77</v>
      </c>
      <c r="AT89" s="212" t="s">
        <v>72</v>
      </c>
      <c r="AU89" s="212" t="s">
        <v>77</v>
      </c>
      <c r="AY89" s="211" t="s">
        <v>131</v>
      </c>
      <c r="BK89" s="213">
        <f>SUM(BK90:BK246)</f>
        <v>0</v>
      </c>
    </row>
    <row r="90" spans="2:65" s="1" customFormat="1" ht="45" customHeight="1">
      <c r="B90" s="38"/>
      <c r="C90" s="216" t="s">
        <v>77</v>
      </c>
      <c r="D90" s="216" t="s">
        <v>134</v>
      </c>
      <c r="E90" s="217" t="s">
        <v>135</v>
      </c>
      <c r="F90" s="218" t="s">
        <v>136</v>
      </c>
      <c r="G90" s="219" t="s">
        <v>137</v>
      </c>
      <c r="H90" s="220">
        <v>4120</v>
      </c>
      <c r="I90" s="221"/>
      <c r="J90" s="222">
        <f>ROUND(I90*H90,2)</f>
        <v>0</v>
      </c>
      <c r="K90" s="218" t="s">
        <v>138</v>
      </c>
      <c r="L90" s="43"/>
      <c r="M90" s="223" t="s">
        <v>19</v>
      </c>
      <c r="N90" s="224" t="s">
        <v>44</v>
      </c>
      <c r="O90" s="79"/>
      <c r="P90" s="225">
        <f>O90*H90</f>
        <v>0</v>
      </c>
      <c r="Q90" s="225">
        <v>0</v>
      </c>
      <c r="R90" s="225">
        <f>Q90*H90</f>
        <v>0</v>
      </c>
      <c r="S90" s="225">
        <v>0</v>
      </c>
      <c r="T90" s="226">
        <f>S90*H90</f>
        <v>0</v>
      </c>
      <c r="AR90" s="17" t="s">
        <v>139</v>
      </c>
      <c r="AT90" s="17" t="s">
        <v>134</v>
      </c>
      <c r="AU90" s="17" t="s">
        <v>81</v>
      </c>
      <c r="AY90" s="17" t="s">
        <v>131</v>
      </c>
      <c r="BE90" s="227">
        <f>IF(N90="základní",J90,0)</f>
        <v>0</v>
      </c>
      <c r="BF90" s="227">
        <f>IF(N90="snížená",J90,0)</f>
        <v>0</v>
      </c>
      <c r="BG90" s="227">
        <f>IF(N90="zákl. přenesená",J90,0)</f>
        <v>0</v>
      </c>
      <c r="BH90" s="227">
        <f>IF(N90="sníž. přenesená",J90,0)</f>
        <v>0</v>
      </c>
      <c r="BI90" s="227">
        <f>IF(N90="nulová",J90,0)</f>
        <v>0</v>
      </c>
      <c r="BJ90" s="17" t="s">
        <v>77</v>
      </c>
      <c r="BK90" s="227">
        <f>ROUND(I90*H90,2)</f>
        <v>0</v>
      </c>
      <c r="BL90" s="17" t="s">
        <v>139</v>
      </c>
      <c r="BM90" s="17" t="s">
        <v>140</v>
      </c>
    </row>
    <row r="91" spans="2:47" s="1" customFormat="1" ht="12">
      <c r="B91" s="38"/>
      <c r="C91" s="39"/>
      <c r="D91" s="228" t="s">
        <v>141</v>
      </c>
      <c r="E91" s="39"/>
      <c r="F91" s="229" t="s">
        <v>142</v>
      </c>
      <c r="G91" s="39"/>
      <c r="H91" s="39"/>
      <c r="I91" s="143"/>
      <c r="J91" s="39"/>
      <c r="K91" s="39"/>
      <c r="L91" s="43"/>
      <c r="M91" s="230"/>
      <c r="N91" s="79"/>
      <c r="O91" s="79"/>
      <c r="P91" s="79"/>
      <c r="Q91" s="79"/>
      <c r="R91" s="79"/>
      <c r="S91" s="79"/>
      <c r="T91" s="80"/>
      <c r="AT91" s="17" t="s">
        <v>141</v>
      </c>
      <c r="AU91" s="17" t="s">
        <v>81</v>
      </c>
    </row>
    <row r="92" spans="2:51" s="12" customFormat="1" ht="12">
      <c r="B92" s="231"/>
      <c r="C92" s="232"/>
      <c r="D92" s="228" t="s">
        <v>143</v>
      </c>
      <c r="E92" s="233" t="s">
        <v>19</v>
      </c>
      <c r="F92" s="234" t="s">
        <v>144</v>
      </c>
      <c r="G92" s="232"/>
      <c r="H92" s="233" t="s">
        <v>19</v>
      </c>
      <c r="I92" s="235"/>
      <c r="J92" s="232"/>
      <c r="K92" s="232"/>
      <c r="L92" s="236"/>
      <c r="M92" s="237"/>
      <c r="N92" s="238"/>
      <c r="O92" s="238"/>
      <c r="P92" s="238"/>
      <c r="Q92" s="238"/>
      <c r="R92" s="238"/>
      <c r="S92" s="238"/>
      <c r="T92" s="239"/>
      <c r="AT92" s="240" t="s">
        <v>143</v>
      </c>
      <c r="AU92" s="240" t="s">
        <v>81</v>
      </c>
      <c r="AV92" s="12" t="s">
        <v>77</v>
      </c>
      <c r="AW92" s="12" t="s">
        <v>35</v>
      </c>
      <c r="AX92" s="12" t="s">
        <v>73</v>
      </c>
      <c r="AY92" s="240" t="s">
        <v>131</v>
      </c>
    </row>
    <row r="93" spans="2:51" s="13" customFormat="1" ht="12">
      <c r="B93" s="241"/>
      <c r="C93" s="242"/>
      <c r="D93" s="228" t="s">
        <v>143</v>
      </c>
      <c r="E93" s="243" t="s">
        <v>19</v>
      </c>
      <c r="F93" s="244" t="s">
        <v>145</v>
      </c>
      <c r="G93" s="242"/>
      <c r="H93" s="245">
        <v>4120</v>
      </c>
      <c r="I93" s="246"/>
      <c r="J93" s="242"/>
      <c r="K93" s="242"/>
      <c r="L93" s="247"/>
      <c r="M93" s="248"/>
      <c r="N93" s="249"/>
      <c r="O93" s="249"/>
      <c r="P93" s="249"/>
      <c r="Q93" s="249"/>
      <c r="R93" s="249"/>
      <c r="S93" s="249"/>
      <c r="T93" s="250"/>
      <c r="AT93" s="251" t="s">
        <v>143</v>
      </c>
      <c r="AU93" s="251" t="s">
        <v>81</v>
      </c>
      <c r="AV93" s="13" t="s">
        <v>81</v>
      </c>
      <c r="AW93" s="13" t="s">
        <v>35</v>
      </c>
      <c r="AX93" s="13" t="s">
        <v>77</v>
      </c>
      <c r="AY93" s="251" t="s">
        <v>131</v>
      </c>
    </row>
    <row r="94" spans="2:65" s="1" customFormat="1" ht="56.25" customHeight="1">
      <c r="B94" s="38"/>
      <c r="C94" s="216" t="s">
        <v>81</v>
      </c>
      <c r="D94" s="216" t="s">
        <v>134</v>
      </c>
      <c r="E94" s="217" t="s">
        <v>146</v>
      </c>
      <c r="F94" s="218" t="s">
        <v>147</v>
      </c>
      <c r="G94" s="219" t="s">
        <v>148</v>
      </c>
      <c r="H94" s="220">
        <v>3460</v>
      </c>
      <c r="I94" s="221"/>
      <c r="J94" s="222">
        <f>ROUND(I94*H94,2)</f>
        <v>0</v>
      </c>
      <c r="K94" s="218" t="s">
        <v>138</v>
      </c>
      <c r="L94" s="43"/>
      <c r="M94" s="223" t="s">
        <v>19</v>
      </c>
      <c r="N94" s="224" t="s">
        <v>44</v>
      </c>
      <c r="O94" s="79"/>
      <c r="P94" s="225">
        <f>O94*H94</f>
        <v>0</v>
      </c>
      <c r="Q94" s="225">
        <v>0</v>
      </c>
      <c r="R94" s="225">
        <f>Q94*H94</f>
        <v>0</v>
      </c>
      <c r="S94" s="225">
        <v>0</v>
      </c>
      <c r="T94" s="226">
        <f>S94*H94</f>
        <v>0</v>
      </c>
      <c r="AR94" s="17" t="s">
        <v>139</v>
      </c>
      <c r="AT94" s="17" t="s">
        <v>134</v>
      </c>
      <c r="AU94" s="17" t="s">
        <v>81</v>
      </c>
      <c r="AY94" s="17" t="s">
        <v>131</v>
      </c>
      <c r="BE94" s="227">
        <f>IF(N94="základní",J94,0)</f>
        <v>0</v>
      </c>
      <c r="BF94" s="227">
        <f>IF(N94="snížená",J94,0)</f>
        <v>0</v>
      </c>
      <c r="BG94" s="227">
        <f>IF(N94="zákl. přenesená",J94,0)</f>
        <v>0</v>
      </c>
      <c r="BH94" s="227">
        <f>IF(N94="sníž. přenesená",J94,0)</f>
        <v>0</v>
      </c>
      <c r="BI94" s="227">
        <f>IF(N94="nulová",J94,0)</f>
        <v>0</v>
      </c>
      <c r="BJ94" s="17" t="s">
        <v>77</v>
      </c>
      <c r="BK94" s="227">
        <f>ROUND(I94*H94,2)</f>
        <v>0</v>
      </c>
      <c r="BL94" s="17" t="s">
        <v>139</v>
      </c>
      <c r="BM94" s="17" t="s">
        <v>149</v>
      </c>
    </row>
    <row r="95" spans="2:47" s="1" customFormat="1" ht="12">
      <c r="B95" s="38"/>
      <c r="C95" s="39"/>
      <c r="D95" s="228" t="s">
        <v>141</v>
      </c>
      <c r="E95" s="39"/>
      <c r="F95" s="229" t="s">
        <v>150</v>
      </c>
      <c r="G95" s="39"/>
      <c r="H95" s="39"/>
      <c r="I95" s="143"/>
      <c r="J95" s="39"/>
      <c r="K95" s="39"/>
      <c r="L95" s="43"/>
      <c r="M95" s="230"/>
      <c r="N95" s="79"/>
      <c r="O95" s="79"/>
      <c r="P95" s="79"/>
      <c r="Q95" s="79"/>
      <c r="R95" s="79"/>
      <c r="S95" s="79"/>
      <c r="T95" s="80"/>
      <c r="AT95" s="17" t="s">
        <v>141</v>
      </c>
      <c r="AU95" s="17" t="s">
        <v>81</v>
      </c>
    </row>
    <row r="96" spans="2:51" s="12" customFormat="1" ht="12">
      <c r="B96" s="231"/>
      <c r="C96" s="232"/>
      <c r="D96" s="228" t="s">
        <v>143</v>
      </c>
      <c r="E96" s="233" t="s">
        <v>19</v>
      </c>
      <c r="F96" s="234" t="s">
        <v>144</v>
      </c>
      <c r="G96" s="232"/>
      <c r="H96" s="233" t="s">
        <v>19</v>
      </c>
      <c r="I96" s="235"/>
      <c r="J96" s="232"/>
      <c r="K96" s="232"/>
      <c r="L96" s="236"/>
      <c r="M96" s="237"/>
      <c r="N96" s="238"/>
      <c r="O96" s="238"/>
      <c r="P96" s="238"/>
      <c r="Q96" s="238"/>
      <c r="R96" s="238"/>
      <c r="S96" s="238"/>
      <c r="T96" s="239"/>
      <c r="AT96" s="240" t="s">
        <v>143</v>
      </c>
      <c r="AU96" s="240" t="s">
        <v>81</v>
      </c>
      <c r="AV96" s="12" t="s">
        <v>77</v>
      </c>
      <c r="AW96" s="12" t="s">
        <v>35</v>
      </c>
      <c r="AX96" s="12" t="s">
        <v>73</v>
      </c>
      <c r="AY96" s="240" t="s">
        <v>131</v>
      </c>
    </row>
    <row r="97" spans="2:51" s="13" customFormat="1" ht="12">
      <c r="B97" s="241"/>
      <c r="C97" s="242"/>
      <c r="D97" s="228" t="s">
        <v>143</v>
      </c>
      <c r="E97" s="243" t="s">
        <v>19</v>
      </c>
      <c r="F97" s="244" t="s">
        <v>151</v>
      </c>
      <c r="G97" s="242"/>
      <c r="H97" s="245">
        <v>3460</v>
      </c>
      <c r="I97" s="246"/>
      <c r="J97" s="242"/>
      <c r="K97" s="242"/>
      <c r="L97" s="247"/>
      <c r="M97" s="248"/>
      <c r="N97" s="249"/>
      <c r="O97" s="249"/>
      <c r="P97" s="249"/>
      <c r="Q97" s="249"/>
      <c r="R97" s="249"/>
      <c r="S97" s="249"/>
      <c r="T97" s="250"/>
      <c r="AT97" s="251" t="s">
        <v>143</v>
      </c>
      <c r="AU97" s="251" t="s">
        <v>81</v>
      </c>
      <c r="AV97" s="13" t="s">
        <v>81</v>
      </c>
      <c r="AW97" s="13" t="s">
        <v>35</v>
      </c>
      <c r="AX97" s="13" t="s">
        <v>77</v>
      </c>
      <c r="AY97" s="251" t="s">
        <v>131</v>
      </c>
    </row>
    <row r="98" spans="2:65" s="1" customFormat="1" ht="22.5" customHeight="1">
      <c r="B98" s="38"/>
      <c r="C98" s="216" t="s">
        <v>94</v>
      </c>
      <c r="D98" s="216" t="s">
        <v>134</v>
      </c>
      <c r="E98" s="217" t="s">
        <v>152</v>
      </c>
      <c r="F98" s="218" t="s">
        <v>153</v>
      </c>
      <c r="G98" s="219" t="s">
        <v>148</v>
      </c>
      <c r="H98" s="220">
        <v>3400</v>
      </c>
      <c r="I98" s="221"/>
      <c r="J98" s="222">
        <f>ROUND(I98*H98,2)</f>
        <v>0</v>
      </c>
      <c r="K98" s="218" t="s">
        <v>138</v>
      </c>
      <c r="L98" s="43"/>
      <c r="M98" s="223" t="s">
        <v>19</v>
      </c>
      <c r="N98" s="224" t="s">
        <v>44</v>
      </c>
      <c r="O98" s="79"/>
      <c r="P98" s="225">
        <f>O98*H98</f>
        <v>0</v>
      </c>
      <c r="Q98" s="225">
        <v>0</v>
      </c>
      <c r="R98" s="225">
        <f>Q98*H98</f>
        <v>0</v>
      </c>
      <c r="S98" s="225">
        <v>0</v>
      </c>
      <c r="T98" s="226">
        <f>S98*H98</f>
        <v>0</v>
      </c>
      <c r="AR98" s="17" t="s">
        <v>139</v>
      </c>
      <c r="AT98" s="17" t="s">
        <v>134</v>
      </c>
      <c r="AU98" s="17" t="s">
        <v>81</v>
      </c>
      <c r="AY98" s="17" t="s">
        <v>131</v>
      </c>
      <c r="BE98" s="227">
        <f>IF(N98="základní",J98,0)</f>
        <v>0</v>
      </c>
      <c r="BF98" s="227">
        <f>IF(N98="snížená",J98,0)</f>
        <v>0</v>
      </c>
      <c r="BG98" s="227">
        <f>IF(N98="zákl. přenesená",J98,0)</f>
        <v>0</v>
      </c>
      <c r="BH98" s="227">
        <f>IF(N98="sníž. přenesená",J98,0)</f>
        <v>0</v>
      </c>
      <c r="BI98" s="227">
        <f>IF(N98="nulová",J98,0)</f>
        <v>0</v>
      </c>
      <c r="BJ98" s="17" t="s">
        <v>77</v>
      </c>
      <c r="BK98" s="227">
        <f>ROUND(I98*H98,2)</f>
        <v>0</v>
      </c>
      <c r="BL98" s="17" t="s">
        <v>139</v>
      </c>
      <c r="BM98" s="17" t="s">
        <v>154</v>
      </c>
    </row>
    <row r="99" spans="2:65" s="1" customFormat="1" ht="22.5" customHeight="1">
      <c r="B99" s="38"/>
      <c r="C99" s="216" t="s">
        <v>139</v>
      </c>
      <c r="D99" s="216" t="s">
        <v>134</v>
      </c>
      <c r="E99" s="217" t="s">
        <v>155</v>
      </c>
      <c r="F99" s="218" t="s">
        <v>156</v>
      </c>
      <c r="G99" s="219" t="s">
        <v>157</v>
      </c>
      <c r="H99" s="220">
        <v>87</v>
      </c>
      <c r="I99" s="221"/>
      <c r="J99" s="222">
        <f>ROUND(I99*H99,2)</f>
        <v>0</v>
      </c>
      <c r="K99" s="218" t="s">
        <v>138</v>
      </c>
      <c r="L99" s="43"/>
      <c r="M99" s="223" t="s">
        <v>19</v>
      </c>
      <c r="N99" s="224" t="s">
        <v>44</v>
      </c>
      <c r="O99" s="79"/>
      <c r="P99" s="225">
        <f>O99*H99</f>
        <v>0</v>
      </c>
      <c r="Q99" s="225">
        <v>0</v>
      </c>
      <c r="R99" s="225">
        <f>Q99*H99</f>
        <v>0</v>
      </c>
      <c r="S99" s="225">
        <v>0</v>
      </c>
      <c r="T99" s="226">
        <f>S99*H99</f>
        <v>0</v>
      </c>
      <c r="AR99" s="17" t="s">
        <v>139</v>
      </c>
      <c r="AT99" s="17" t="s">
        <v>134</v>
      </c>
      <c r="AU99" s="17" t="s">
        <v>81</v>
      </c>
      <c r="AY99" s="17" t="s">
        <v>131</v>
      </c>
      <c r="BE99" s="227">
        <f>IF(N99="základní",J99,0)</f>
        <v>0</v>
      </c>
      <c r="BF99" s="227">
        <f>IF(N99="snížená",J99,0)</f>
        <v>0</v>
      </c>
      <c r="BG99" s="227">
        <f>IF(N99="zákl. přenesená",J99,0)</f>
        <v>0</v>
      </c>
      <c r="BH99" s="227">
        <f>IF(N99="sníž. přenesená",J99,0)</f>
        <v>0</v>
      </c>
      <c r="BI99" s="227">
        <f>IF(N99="nulová",J99,0)</f>
        <v>0</v>
      </c>
      <c r="BJ99" s="17" t="s">
        <v>77</v>
      </c>
      <c r="BK99" s="227">
        <f>ROUND(I99*H99,2)</f>
        <v>0</v>
      </c>
      <c r="BL99" s="17" t="s">
        <v>139</v>
      </c>
      <c r="BM99" s="17" t="s">
        <v>158</v>
      </c>
    </row>
    <row r="100" spans="2:65" s="1" customFormat="1" ht="22.5" customHeight="1">
      <c r="B100" s="38"/>
      <c r="C100" s="216" t="s">
        <v>132</v>
      </c>
      <c r="D100" s="216" t="s">
        <v>134</v>
      </c>
      <c r="E100" s="217" t="s">
        <v>159</v>
      </c>
      <c r="F100" s="218" t="s">
        <v>160</v>
      </c>
      <c r="G100" s="219" t="s">
        <v>157</v>
      </c>
      <c r="H100" s="220">
        <v>3400</v>
      </c>
      <c r="I100" s="221"/>
      <c r="J100" s="222">
        <f>ROUND(I100*H100,2)</f>
        <v>0</v>
      </c>
      <c r="K100" s="218" t="s">
        <v>138</v>
      </c>
      <c r="L100" s="43"/>
      <c r="M100" s="223" t="s">
        <v>19</v>
      </c>
      <c r="N100" s="224" t="s">
        <v>44</v>
      </c>
      <c r="O100" s="79"/>
      <c r="P100" s="225">
        <f>O100*H100</f>
        <v>0</v>
      </c>
      <c r="Q100" s="225">
        <v>0</v>
      </c>
      <c r="R100" s="225">
        <f>Q100*H100</f>
        <v>0</v>
      </c>
      <c r="S100" s="225">
        <v>0</v>
      </c>
      <c r="T100" s="226">
        <f>S100*H100</f>
        <v>0</v>
      </c>
      <c r="AR100" s="17" t="s">
        <v>139</v>
      </c>
      <c r="AT100" s="17" t="s">
        <v>134</v>
      </c>
      <c r="AU100" s="17" t="s">
        <v>81</v>
      </c>
      <c r="AY100" s="17" t="s">
        <v>131</v>
      </c>
      <c r="BE100" s="227">
        <f>IF(N100="základní",J100,0)</f>
        <v>0</v>
      </c>
      <c r="BF100" s="227">
        <f>IF(N100="snížená",J100,0)</f>
        <v>0</v>
      </c>
      <c r="BG100" s="227">
        <f>IF(N100="zákl. přenesená",J100,0)</f>
        <v>0</v>
      </c>
      <c r="BH100" s="227">
        <f>IF(N100="sníž. přenesená",J100,0)</f>
        <v>0</v>
      </c>
      <c r="BI100" s="227">
        <f>IF(N100="nulová",J100,0)</f>
        <v>0</v>
      </c>
      <c r="BJ100" s="17" t="s">
        <v>77</v>
      </c>
      <c r="BK100" s="227">
        <f>ROUND(I100*H100,2)</f>
        <v>0</v>
      </c>
      <c r="BL100" s="17" t="s">
        <v>139</v>
      </c>
      <c r="BM100" s="17" t="s">
        <v>161</v>
      </c>
    </row>
    <row r="101" spans="2:47" s="1" customFormat="1" ht="12">
      <c r="B101" s="38"/>
      <c r="C101" s="39"/>
      <c r="D101" s="228" t="s">
        <v>162</v>
      </c>
      <c r="E101" s="39"/>
      <c r="F101" s="229" t="s">
        <v>163</v>
      </c>
      <c r="G101" s="39"/>
      <c r="H101" s="39"/>
      <c r="I101" s="143"/>
      <c r="J101" s="39"/>
      <c r="K101" s="39"/>
      <c r="L101" s="43"/>
      <c r="M101" s="230"/>
      <c r="N101" s="79"/>
      <c r="O101" s="79"/>
      <c r="P101" s="79"/>
      <c r="Q101" s="79"/>
      <c r="R101" s="79"/>
      <c r="S101" s="79"/>
      <c r="T101" s="80"/>
      <c r="AT101" s="17" t="s">
        <v>162</v>
      </c>
      <c r="AU101" s="17" t="s">
        <v>81</v>
      </c>
    </row>
    <row r="102" spans="2:65" s="1" customFormat="1" ht="67.5" customHeight="1">
      <c r="B102" s="38"/>
      <c r="C102" s="216" t="s">
        <v>164</v>
      </c>
      <c r="D102" s="216" t="s">
        <v>134</v>
      </c>
      <c r="E102" s="217" t="s">
        <v>165</v>
      </c>
      <c r="F102" s="218" t="s">
        <v>166</v>
      </c>
      <c r="G102" s="219" t="s">
        <v>167</v>
      </c>
      <c r="H102" s="220">
        <v>2.06</v>
      </c>
      <c r="I102" s="221"/>
      <c r="J102" s="222">
        <f>ROUND(I102*H102,2)</f>
        <v>0</v>
      </c>
      <c r="K102" s="218" t="s">
        <v>138</v>
      </c>
      <c r="L102" s="43"/>
      <c r="M102" s="223" t="s">
        <v>19</v>
      </c>
      <c r="N102" s="224" t="s">
        <v>44</v>
      </c>
      <c r="O102" s="79"/>
      <c r="P102" s="225">
        <f>O102*H102</f>
        <v>0</v>
      </c>
      <c r="Q102" s="225">
        <v>0</v>
      </c>
      <c r="R102" s="225">
        <f>Q102*H102</f>
        <v>0</v>
      </c>
      <c r="S102" s="225">
        <v>0</v>
      </c>
      <c r="T102" s="226">
        <f>S102*H102</f>
        <v>0</v>
      </c>
      <c r="AR102" s="17" t="s">
        <v>139</v>
      </c>
      <c r="AT102" s="17" t="s">
        <v>134</v>
      </c>
      <c r="AU102" s="17" t="s">
        <v>81</v>
      </c>
      <c r="AY102" s="17" t="s">
        <v>131</v>
      </c>
      <c r="BE102" s="227">
        <f>IF(N102="základní",J102,0)</f>
        <v>0</v>
      </c>
      <c r="BF102" s="227">
        <f>IF(N102="snížená",J102,0)</f>
        <v>0</v>
      </c>
      <c r="BG102" s="227">
        <f>IF(N102="zákl. přenesená",J102,0)</f>
        <v>0</v>
      </c>
      <c r="BH102" s="227">
        <f>IF(N102="sníž. přenesená",J102,0)</f>
        <v>0</v>
      </c>
      <c r="BI102" s="227">
        <f>IF(N102="nulová",J102,0)</f>
        <v>0</v>
      </c>
      <c r="BJ102" s="17" t="s">
        <v>77</v>
      </c>
      <c r="BK102" s="227">
        <f>ROUND(I102*H102,2)</f>
        <v>0</v>
      </c>
      <c r="BL102" s="17" t="s">
        <v>139</v>
      </c>
      <c r="BM102" s="17" t="s">
        <v>168</v>
      </c>
    </row>
    <row r="103" spans="2:51" s="12" customFormat="1" ht="12">
      <c r="B103" s="231"/>
      <c r="C103" s="232"/>
      <c r="D103" s="228" t="s">
        <v>143</v>
      </c>
      <c r="E103" s="233" t="s">
        <v>19</v>
      </c>
      <c r="F103" s="234" t="s">
        <v>144</v>
      </c>
      <c r="G103" s="232"/>
      <c r="H103" s="233" t="s">
        <v>19</v>
      </c>
      <c r="I103" s="235"/>
      <c r="J103" s="232"/>
      <c r="K103" s="232"/>
      <c r="L103" s="236"/>
      <c r="M103" s="237"/>
      <c r="N103" s="238"/>
      <c r="O103" s="238"/>
      <c r="P103" s="238"/>
      <c r="Q103" s="238"/>
      <c r="R103" s="238"/>
      <c r="S103" s="238"/>
      <c r="T103" s="239"/>
      <c r="AT103" s="240" t="s">
        <v>143</v>
      </c>
      <c r="AU103" s="240" t="s">
        <v>81</v>
      </c>
      <c r="AV103" s="12" t="s">
        <v>77</v>
      </c>
      <c r="AW103" s="12" t="s">
        <v>35</v>
      </c>
      <c r="AX103" s="12" t="s">
        <v>73</v>
      </c>
      <c r="AY103" s="240" t="s">
        <v>131</v>
      </c>
    </row>
    <row r="104" spans="2:51" s="13" customFormat="1" ht="12">
      <c r="B104" s="241"/>
      <c r="C104" s="242"/>
      <c r="D104" s="228" t="s">
        <v>143</v>
      </c>
      <c r="E104" s="243" t="s">
        <v>19</v>
      </c>
      <c r="F104" s="244" t="s">
        <v>169</v>
      </c>
      <c r="G104" s="242"/>
      <c r="H104" s="245">
        <v>2.06</v>
      </c>
      <c r="I104" s="246"/>
      <c r="J104" s="242"/>
      <c r="K104" s="242"/>
      <c r="L104" s="247"/>
      <c r="M104" s="248"/>
      <c r="N104" s="249"/>
      <c r="O104" s="249"/>
      <c r="P104" s="249"/>
      <c r="Q104" s="249"/>
      <c r="R104" s="249"/>
      <c r="S104" s="249"/>
      <c r="T104" s="250"/>
      <c r="AT104" s="251" t="s">
        <v>143</v>
      </c>
      <c r="AU104" s="251" t="s">
        <v>81</v>
      </c>
      <c r="AV104" s="13" t="s">
        <v>81</v>
      </c>
      <c r="AW104" s="13" t="s">
        <v>35</v>
      </c>
      <c r="AX104" s="13" t="s">
        <v>77</v>
      </c>
      <c r="AY104" s="251" t="s">
        <v>131</v>
      </c>
    </row>
    <row r="105" spans="2:65" s="1" customFormat="1" ht="33.75" customHeight="1">
      <c r="B105" s="38"/>
      <c r="C105" s="216" t="s">
        <v>170</v>
      </c>
      <c r="D105" s="216" t="s">
        <v>134</v>
      </c>
      <c r="E105" s="217" t="s">
        <v>171</v>
      </c>
      <c r="F105" s="218" t="s">
        <v>172</v>
      </c>
      <c r="G105" s="219" t="s">
        <v>173</v>
      </c>
      <c r="H105" s="220">
        <v>1332</v>
      </c>
      <c r="I105" s="221"/>
      <c r="J105" s="222">
        <f>ROUND(I105*H105,2)</f>
        <v>0</v>
      </c>
      <c r="K105" s="218" t="s">
        <v>138</v>
      </c>
      <c r="L105" s="43"/>
      <c r="M105" s="223" t="s">
        <v>19</v>
      </c>
      <c r="N105" s="224" t="s">
        <v>44</v>
      </c>
      <c r="O105" s="79"/>
      <c r="P105" s="225">
        <f>O105*H105</f>
        <v>0</v>
      </c>
      <c r="Q105" s="225">
        <v>0</v>
      </c>
      <c r="R105" s="225">
        <f>Q105*H105</f>
        <v>0</v>
      </c>
      <c r="S105" s="225">
        <v>0</v>
      </c>
      <c r="T105" s="226">
        <f>S105*H105</f>
        <v>0</v>
      </c>
      <c r="AR105" s="17" t="s">
        <v>139</v>
      </c>
      <c r="AT105" s="17" t="s">
        <v>134</v>
      </c>
      <c r="AU105" s="17" t="s">
        <v>81</v>
      </c>
      <c r="AY105" s="17" t="s">
        <v>131</v>
      </c>
      <c r="BE105" s="227">
        <f>IF(N105="základní",J105,0)</f>
        <v>0</v>
      </c>
      <c r="BF105" s="227">
        <f>IF(N105="snížená",J105,0)</f>
        <v>0</v>
      </c>
      <c r="BG105" s="227">
        <f>IF(N105="zákl. přenesená",J105,0)</f>
        <v>0</v>
      </c>
      <c r="BH105" s="227">
        <f>IF(N105="sníž. přenesená",J105,0)</f>
        <v>0</v>
      </c>
      <c r="BI105" s="227">
        <f>IF(N105="nulová",J105,0)</f>
        <v>0</v>
      </c>
      <c r="BJ105" s="17" t="s">
        <v>77</v>
      </c>
      <c r="BK105" s="227">
        <f>ROUND(I105*H105,2)</f>
        <v>0</v>
      </c>
      <c r="BL105" s="17" t="s">
        <v>139</v>
      </c>
      <c r="BM105" s="17" t="s">
        <v>174</v>
      </c>
    </row>
    <row r="106" spans="2:51" s="12" customFormat="1" ht="12">
      <c r="B106" s="231"/>
      <c r="C106" s="232"/>
      <c r="D106" s="228" t="s">
        <v>143</v>
      </c>
      <c r="E106" s="233" t="s">
        <v>19</v>
      </c>
      <c r="F106" s="234" t="s">
        <v>175</v>
      </c>
      <c r="G106" s="232"/>
      <c r="H106" s="233" t="s">
        <v>19</v>
      </c>
      <c r="I106" s="235"/>
      <c r="J106" s="232"/>
      <c r="K106" s="232"/>
      <c r="L106" s="236"/>
      <c r="M106" s="237"/>
      <c r="N106" s="238"/>
      <c r="O106" s="238"/>
      <c r="P106" s="238"/>
      <c r="Q106" s="238"/>
      <c r="R106" s="238"/>
      <c r="S106" s="238"/>
      <c r="T106" s="239"/>
      <c r="AT106" s="240" t="s">
        <v>143</v>
      </c>
      <c r="AU106" s="240" t="s">
        <v>81</v>
      </c>
      <c r="AV106" s="12" t="s">
        <v>77</v>
      </c>
      <c r="AW106" s="12" t="s">
        <v>35</v>
      </c>
      <c r="AX106" s="12" t="s">
        <v>73</v>
      </c>
      <c r="AY106" s="240" t="s">
        <v>131</v>
      </c>
    </row>
    <row r="107" spans="2:51" s="13" customFormat="1" ht="12">
      <c r="B107" s="241"/>
      <c r="C107" s="242"/>
      <c r="D107" s="228" t="s">
        <v>143</v>
      </c>
      <c r="E107" s="243" t="s">
        <v>19</v>
      </c>
      <c r="F107" s="244" t="s">
        <v>176</v>
      </c>
      <c r="G107" s="242"/>
      <c r="H107" s="245">
        <v>1200</v>
      </c>
      <c r="I107" s="246"/>
      <c r="J107" s="242"/>
      <c r="K107" s="242"/>
      <c r="L107" s="247"/>
      <c r="M107" s="248"/>
      <c r="N107" s="249"/>
      <c r="O107" s="249"/>
      <c r="P107" s="249"/>
      <c r="Q107" s="249"/>
      <c r="R107" s="249"/>
      <c r="S107" s="249"/>
      <c r="T107" s="250"/>
      <c r="AT107" s="251" t="s">
        <v>143</v>
      </c>
      <c r="AU107" s="251" t="s">
        <v>81</v>
      </c>
      <c r="AV107" s="13" t="s">
        <v>81</v>
      </c>
      <c r="AW107" s="13" t="s">
        <v>35</v>
      </c>
      <c r="AX107" s="13" t="s">
        <v>73</v>
      </c>
      <c r="AY107" s="251" t="s">
        <v>131</v>
      </c>
    </row>
    <row r="108" spans="2:51" s="12" customFormat="1" ht="12">
      <c r="B108" s="231"/>
      <c r="C108" s="232"/>
      <c r="D108" s="228" t="s">
        <v>143</v>
      </c>
      <c r="E108" s="233" t="s">
        <v>19</v>
      </c>
      <c r="F108" s="234" t="s">
        <v>177</v>
      </c>
      <c r="G108" s="232"/>
      <c r="H108" s="233" t="s">
        <v>19</v>
      </c>
      <c r="I108" s="235"/>
      <c r="J108" s="232"/>
      <c r="K108" s="232"/>
      <c r="L108" s="236"/>
      <c r="M108" s="237"/>
      <c r="N108" s="238"/>
      <c r="O108" s="238"/>
      <c r="P108" s="238"/>
      <c r="Q108" s="238"/>
      <c r="R108" s="238"/>
      <c r="S108" s="238"/>
      <c r="T108" s="239"/>
      <c r="AT108" s="240" t="s">
        <v>143</v>
      </c>
      <c r="AU108" s="240" t="s">
        <v>81</v>
      </c>
      <c r="AV108" s="12" t="s">
        <v>77</v>
      </c>
      <c r="AW108" s="12" t="s">
        <v>35</v>
      </c>
      <c r="AX108" s="12" t="s">
        <v>73</v>
      </c>
      <c r="AY108" s="240" t="s">
        <v>131</v>
      </c>
    </row>
    <row r="109" spans="2:51" s="13" customFormat="1" ht="12">
      <c r="B109" s="241"/>
      <c r="C109" s="242"/>
      <c r="D109" s="228" t="s">
        <v>143</v>
      </c>
      <c r="E109" s="243" t="s">
        <v>19</v>
      </c>
      <c r="F109" s="244" t="s">
        <v>178</v>
      </c>
      <c r="G109" s="242"/>
      <c r="H109" s="245">
        <v>132</v>
      </c>
      <c r="I109" s="246"/>
      <c r="J109" s="242"/>
      <c r="K109" s="242"/>
      <c r="L109" s="247"/>
      <c r="M109" s="248"/>
      <c r="N109" s="249"/>
      <c r="O109" s="249"/>
      <c r="P109" s="249"/>
      <c r="Q109" s="249"/>
      <c r="R109" s="249"/>
      <c r="S109" s="249"/>
      <c r="T109" s="250"/>
      <c r="AT109" s="251" t="s">
        <v>143</v>
      </c>
      <c r="AU109" s="251" t="s">
        <v>81</v>
      </c>
      <c r="AV109" s="13" t="s">
        <v>81</v>
      </c>
      <c r="AW109" s="13" t="s">
        <v>35</v>
      </c>
      <c r="AX109" s="13" t="s">
        <v>73</v>
      </c>
      <c r="AY109" s="251" t="s">
        <v>131</v>
      </c>
    </row>
    <row r="110" spans="2:51" s="14" customFormat="1" ht="12">
      <c r="B110" s="252"/>
      <c r="C110" s="253"/>
      <c r="D110" s="228" t="s">
        <v>143</v>
      </c>
      <c r="E110" s="254" t="s">
        <v>19</v>
      </c>
      <c r="F110" s="255" t="s">
        <v>179</v>
      </c>
      <c r="G110" s="253"/>
      <c r="H110" s="256">
        <v>1332</v>
      </c>
      <c r="I110" s="257"/>
      <c r="J110" s="253"/>
      <c r="K110" s="253"/>
      <c r="L110" s="258"/>
      <c r="M110" s="259"/>
      <c r="N110" s="260"/>
      <c r="O110" s="260"/>
      <c r="P110" s="260"/>
      <c r="Q110" s="260"/>
      <c r="R110" s="260"/>
      <c r="S110" s="260"/>
      <c r="T110" s="261"/>
      <c r="AT110" s="262" t="s">
        <v>143</v>
      </c>
      <c r="AU110" s="262" t="s">
        <v>81</v>
      </c>
      <c r="AV110" s="14" t="s">
        <v>139</v>
      </c>
      <c r="AW110" s="14" t="s">
        <v>35</v>
      </c>
      <c r="AX110" s="14" t="s">
        <v>77</v>
      </c>
      <c r="AY110" s="262" t="s">
        <v>131</v>
      </c>
    </row>
    <row r="111" spans="2:65" s="1" customFormat="1" ht="22.5" customHeight="1">
      <c r="B111" s="38"/>
      <c r="C111" s="263" t="s">
        <v>180</v>
      </c>
      <c r="D111" s="263" t="s">
        <v>181</v>
      </c>
      <c r="E111" s="264" t="s">
        <v>182</v>
      </c>
      <c r="F111" s="265" t="s">
        <v>183</v>
      </c>
      <c r="G111" s="266" t="s">
        <v>157</v>
      </c>
      <c r="H111" s="267">
        <v>1998</v>
      </c>
      <c r="I111" s="268"/>
      <c r="J111" s="269">
        <f>ROUND(I111*H111,2)</f>
        <v>0</v>
      </c>
      <c r="K111" s="265" t="s">
        <v>138</v>
      </c>
      <c r="L111" s="270"/>
      <c r="M111" s="271" t="s">
        <v>19</v>
      </c>
      <c r="N111" s="272" t="s">
        <v>44</v>
      </c>
      <c r="O111" s="79"/>
      <c r="P111" s="225">
        <f>O111*H111</f>
        <v>0</v>
      </c>
      <c r="Q111" s="225">
        <v>1</v>
      </c>
      <c r="R111" s="225">
        <f>Q111*H111</f>
        <v>1998</v>
      </c>
      <c r="S111" s="225">
        <v>0</v>
      </c>
      <c r="T111" s="226">
        <f>S111*H111</f>
        <v>0</v>
      </c>
      <c r="AR111" s="17" t="s">
        <v>180</v>
      </c>
      <c r="AT111" s="17" t="s">
        <v>181</v>
      </c>
      <c r="AU111" s="17" t="s">
        <v>81</v>
      </c>
      <c r="AY111" s="17" t="s">
        <v>131</v>
      </c>
      <c r="BE111" s="227">
        <f>IF(N111="základní",J111,0)</f>
        <v>0</v>
      </c>
      <c r="BF111" s="227">
        <f>IF(N111="snížená",J111,0)</f>
        <v>0</v>
      </c>
      <c r="BG111" s="227">
        <f>IF(N111="zákl. přenesená",J111,0)</f>
        <v>0</v>
      </c>
      <c r="BH111" s="227">
        <f>IF(N111="sníž. přenesená",J111,0)</f>
        <v>0</v>
      </c>
      <c r="BI111" s="227">
        <f>IF(N111="nulová",J111,0)</f>
        <v>0</v>
      </c>
      <c r="BJ111" s="17" t="s">
        <v>77</v>
      </c>
      <c r="BK111" s="227">
        <f>ROUND(I111*H111,2)</f>
        <v>0</v>
      </c>
      <c r="BL111" s="17" t="s">
        <v>139</v>
      </c>
      <c r="BM111" s="17" t="s">
        <v>184</v>
      </c>
    </row>
    <row r="112" spans="2:51" s="13" customFormat="1" ht="12">
      <c r="B112" s="241"/>
      <c r="C112" s="242"/>
      <c r="D112" s="228" t="s">
        <v>143</v>
      </c>
      <c r="E112" s="243" t="s">
        <v>19</v>
      </c>
      <c r="F112" s="244" t="s">
        <v>185</v>
      </c>
      <c r="G112" s="242"/>
      <c r="H112" s="245">
        <v>1998</v>
      </c>
      <c r="I112" s="246"/>
      <c r="J112" s="242"/>
      <c r="K112" s="242"/>
      <c r="L112" s="247"/>
      <c r="M112" s="248"/>
      <c r="N112" s="249"/>
      <c r="O112" s="249"/>
      <c r="P112" s="249"/>
      <c r="Q112" s="249"/>
      <c r="R112" s="249"/>
      <c r="S112" s="249"/>
      <c r="T112" s="250"/>
      <c r="AT112" s="251" t="s">
        <v>143</v>
      </c>
      <c r="AU112" s="251" t="s">
        <v>81</v>
      </c>
      <c r="AV112" s="13" t="s">
        <v>81</v>
      </c>
      <c r="AW112" s="13" t="s">
        <v>35</v>
      </c>
      <c r="AX112" s="13" t="s">
        <v>77</v>
      </c>
      <c r="AY112" s="251" t="s">
        <v>131</v>
      </c>
    </row>
    <row r="113" spans="2:65" s="1" customFormat="1" ht="78.75" customHeight="1">
      <c r="B113" s="38"/>
      <c r="C113" s="216" t="s">
        <v>186</v>
      </c>
      <c r="D113" s="216" t="s">
        <v>134</v>
      </c>
      <c r="E113" s="217" t="s">
        <v>187</v>
      </c>
      <c r="F113" s="218" t="s">
        <v>188</v>
      </c>
      <c r="G113" s="219" t="s">
        <v>157</v>
      </c>
      <c r="H113" s="220">
        <v>2154.56</v>
      </c>
      <c r="I113" s="221"/>
      <c r="J113" s="222">
        <f>ROUND(I113*H113,2)</f>
        <v>0</v>
      </c>
      <c r="K113" s="218" t="s">
        <v>138</v>
      </c>
      <c r="L113" s="43"/>
      <c r="M113" s="223" t="s">
        <v>19</v>
      </c>
      <c r="N113" s="224" t="s">
        <v>44</v>
      </c>
      <c r="O113" s="79"/>
      <c r="P113" s="225">
        <f>O113*H113</f>
        <v>0</v>
      </c>
      <c r="Q113" s="225">
        <v>0</v>
      </c>
      <c r="R113" s="225">
        <f>Q113*H113</f>
        <v>0</v>
      </c>
      <c r="S113" s="225">
        <v>0</v>
      </c>
      <c r="T113" s="226">
        <f>S113*H113</f>
        <v>0</v>
      </c>
      <c r="AR113" s="17" t="s">
        <v>139</v>
      </c>
      <c r="AT113" s="17" t="s">
        <v>134</v>
      </c>
      <c r="AU113" s="17" t="s">
        <v>81</v>
      </c>
      <c r="AY113" s="17" t="s">
        <v>131</v>
      </c>
      <c r="BE113" s="227">
        <f>IF(N113="základní",J113,0)</f>
        <v>0</v>
      </c>
      <c r="BF113" s="227">
        <f>IF(N113="snížená",J113,0)</f>
        <v>0</v>
      </c>
      <c r="BG113" s="227">
        <f>IF(N113="zákl. přenesená",J113,0)</f>
        <v>0</v>
      </c>
      <c r="BH113" s="227">
        <f>IF(N113="sníž. přenesená",J113,0)</f>
        <v>0</v>
      </c>
      <c r="BI113" s="227">
        <f>IF(N113="nulová",J113,0)</f>
        <v>0</v>
      </c>
      <c r="BJ113" s="17" t="s">
        <v>77</v>
      </c>
      <c r="BK113" s="227">
        <f>ROUND(I113*H113,2)</f>
        <v>0</v>
      </c>
      <c r="BL113" s="17" t="s">
        <v>139</v>
      </c>
      <c r="BM113" s="17" t="s">
        <v>189</v>
      </c>
    </row>
    <row r="114" spans="2:47" s="1" customFormat="1" ht="12">
      <c r="B114" s="38"/>
      <c r="C114" s="39"/>
      <c r="D114" s="228" t="s">
        <v>162</v>
      </c>
      <c r="E114" s="39"/>
      <c r="F114" s="229" t="s">
        <v>190</v>
      </c>
      <c r="G114" s="39"/>
      <c r="H114" s="39"/>
      <c r="I114" s="143"/>
      <c r="J114" s="39"/>
      <c r="K114" s="39"/>
      <c r="L114" s="43"/>
      <c r="M114" s="230"/>
      <c r="N114" s="79"/>
      <c r="O114" s="79"/>
      <c r="P114" s="79"/>
      <c r="Q114" s="79"/>
      <c r="R114" s="79"/>
      <c r="S114" s="79"/>
      <c r="T114" s="80"/>
      <c r="AT114" s="17" t="s">
        <v>162</v>
      </c>
      <c r="AU114" s="17" t="s">
        <v>81</v>
      </c>
    </row>
    <row r="115" spans="2:47" s="1" customFormat="1" ht="12">
      <c r="B115" s="38"/>
      <c r="C115" s="39"/>
      <c r="D115" s="228" t="s">
        <v>141</v>
      </c>
      <c r="E115" s="39"/>
      <c r="F115" s="229" t="s">
        <v>191</v>
      </c>
      <c r="G115" s="39"/>
      <c r="H115" s="39"/>
      <c r="I115" s="143"/>
      <c r="J115" s="39"/>
      <c r="K115" s="39"/>
      <c r="L115" s="43"/>
      <c r="M115" s="230"/>
      <c r="N115" s="79"/>
      <c r="O115" s="79"/>
      <c r="P115" s="79"/>
      <c r="Q115" s="79"/>
      <c r="R115" s="79"/>
      <c r="S115" s="79"/>
      <c r="T115" s="80"/>
      <c r="AT115" s="17" t="s">
        <v>141</v>
      </c>
      <c r="AU115" s="17" t="s">
        <v>81</v>
      </c>
    </row>
    <row r="116" spans="2:51" s="12" customFormat="1" ht="12">
      <c r="B116" s="231"/>
      <c r="C116" s="232"/>
      <c r="D116" s="228" t="s">
        <v>143</v>
      </c>
      <c r="E116" s="233" t="s">
        <v>19</v>
      </c>
      <c r="F116" s="234" t="s">
        <v>192</v>
      </c>
      <c r="G116" s="232"/>
      <c r="H116" s="233" t="s">
        <v>19</v>
      </c>
      <c r="I116" s="235"/>
      <c r="J116" s="232"/>
      <c r="K116" s="232"/>
      <c r="L116" s="236"/>
      <c r="M116" s="237"/>
      <c r="N116" s="238"/>
      <c r="O116" s="238"/>
      <c r="P116" s="238"/>
      <c r="Q116" s="238"/>
      <c r="R116" s="238"/>
      <c r="S116" s="238"/>
      <c r="T116" s="239"/>
      <c r="AT116" s="240" t="s">
        <v>143</v>
      </c>
      <c r="AU116" s="240" t="s">
        <v>81</v>
      </c>
      <c r="AV116" s="12" t="s">
        <v>77</v>
      </c>
      <c r="AW116" s="12" t="s">
        <v>35</v>
      </c>
      <c r="AX116" s="12" t="s">
        <v>73</v>
      </c>
      <c r="AY116" s="240" t="s">
        <v>131</v>
      </c>
    </row>
    <row r="117" spans="2:51" s="13" customFormat="1" ht="12">
      <c r="B117" s="241"/>
      <c r="C117" s="242"/>
      <c r="D117" s="228" t="s">
        <v>143</v>
      </c>
      <c r="E117" s="243" t="s">
        <v>19</v>
      </c>
      <c r="F117" s="244" t="s">
        <v>193</v>
      </c>
      <c r="G117" s="242"/>
      <c r="H117" s="245">
        <v>1998</v>
      </c>
      <c r="I117" s="246"/>
      <c r="J117" s="242"/>
      <c r="K117" s="242"/>
      <c r="L117" s="247"/>
      <c r="M117" s="248"/>
      <c r="N117" s="249"/>
      <c r="O117" s="249"/>
      <c r="P117" s="249"/>
      <c r="Q117" s="249"/>
      <c r="R117" s="249"/>
      <c r="S117" s="249"/>
      <c r="T117" s="250"/>
      <c r="AT117" s="251" t="s">
        <v>143</v>
      </c>
      <c r="AU117" s="251" t="s">
        <v>81</v>
      </c>
      <c r="AV117" s="13" t="s">
        <v>81</v>
      </c>
      <c r="AW117" s="13" t="s">
        <v>35</v>
      </c>
      <c r="AX117" s="13" t="s">
        <v>73</v>
      </c>
      <c r="AY117" s="251" t="s">
        <v>131</v>
      </c>
    </row>
    <row r="118" spans="2:51" s="12" customFormat="1" ht="12">
      <c r="B118" s="231"/>
      <c r="C118" s="232"/>
      <c r="D118" s="228" t="s">
        <v>143</v>
      </c>
      <c r="E118" s="233" t="s">
        <v>19</v>
      </c>
      <c r="F118" s="234" t="s">
        <v>194</v>
      </c>
      <c r="G118" s="232"/>
      <c r="H118" s="233" t="s">
        <v>19</v>
      </c>
      <c r="I118" s="235"/>
      <c r="J118" s="232"/>
      <c r="K118" s="232"/>
      <c r="L118" s="236"/>
      <c r="M118" s="237"/>
      <c r="N118" s="238"/>
      <c r="O118" s="238"/>
      <c r="P118" s="238"/>
      <c r="Q118" s="238"/>
      <c r="R118" s="238"/>
      <c r="S118" s="238"/>
      <c r="T118" s="239"/>
      <c r="AT118" s="240" t="s">
        <v>143</v>
      </c>
      <c r="AU118" s="240" t="s">
        <v>81</v>
      </c>
      <c r="AV118" s="12" t="s">
        <v>77</v>
      </c>
      <c r="AW118" s="12" t="s">
        <v>35</v>
      </c>
      <c r="AX118" s="12" t="s">
        <v>73</v>
      </c>
      <c r="AY118" s="240" t="s">
        <v>131</v>
      </c>
    </row>
    <row r="119" spans="2:51" s="13" customFormat="1" ht="12">
      <c r="B119" s="241"/>
      <c r="C119" s="242"/>
      <c r="D119" s="228" t="s">
        <v>143</v>
      </c>
      <c r="E119" s="243" t="s">
        <v>19</v>
      </c>
      <c r="F119" s="244" t="s">
        <v>195</v>
      </c>
      <c r="G119" s="242"/>
      <c r="H119" s="245">
        <v>156.56</v>
      </c>
      <c r="I119" s="246"/>
      <c r="J119" s="242"/>
      <c r="K119" s="242"/>
      <c r="L119" s="247"/>
      <c r="M119" s="248"/>
      <c r="N119" s="249"/>
      <c r="O119" s="249"/>
      <c r="P119" s="249"/>
      <c r="Q119" s="249"/>
      <c r="R119" s="249"/>
      <c r="S119" s="249"/>
      <c r="T119" s="250"/>
      <c r="AT119" s="251" t="s">
        <v>143</v>
      </c>
      <c r="AU119" s="251" t="s">
        <v>81</v>
      </c>
      <c r="AV119" s="13" t="s">
        <v>81</v>
      </c>
      <c r="AW119" s="13" t="s">
        <v>35</v>
      </c>
      <c r="AX119" s="13" t="s">
        <v>73</v>
      </c>
      <c r="AY119" s="251" t="s">
        <v>131</v>
      </c>
    </row>
    <row r="120" spans="2:51" s="14" customFormat="1" ht="12">
      <c r="B120" s="252"/>
      <c r="C120" s="253"/>
      <c r="D120" s="228" t="s">
        <v>143</v>
      </c>
      <c r="E120" s="254" t="s">
        <v>19</v>
      </c>
      <c r="F120" s="255" t="s">
        <v>179</v>
      </c>
      <c r="G120" s="253"/>
      <c r="H120" s="256">
        <v>2154.56</v>
      </c>
      <c r="I120" s="257"/>
      <c r="J120" s="253"/>
      <c r="K120" s="253"/>
      <c r="L120" s="258"/>
      <c r="M120" s="259"/>
      <c r="N120" s="260"/>
      <c r="O120" s="260"/>
      <c r="P120" s="260"/>
      <c r="Q120" s="260"/>
      <c r="R120" s="260"/>
      <c r="S120" s="260"/>
      <c r="T120" s="261"/>
      <c r="AT120" s="262" t="s">
        <v>143</v>
      </c>
      <c r="AU120" s="262" t="s">
        <v>81</v>
      </c>
      <c r="AV120" s="14" t="s">
        <v>139</v>
      </c>
      <c r="AW120" s="14" t="s">
        <v>35</v>
      </c>
      <c r="AX120" s="14" t="s">
        <v>77</v>
      </c>
      <c r="AY120" s="262" t="s">
        <v>131</v>
      </c>
    </row>
    <row r="121" spans="2:65" s="1" customFormat="1" ht="45" customHeight="1">
      <c r="B121" s="38"/>
      <c r="C121" s="216" t="s">
        <v>196</v>
      </c>
      <c r="D121" s="216" t="s">
        <v>134</v>
      </c>
      <c r="E121" s="217" t="s">
        <v>197</v>
      </c>
      <c r="F121" s="218" t="s">
        <v>198</v>
      </c>
      <c r="G121" s="219" t="s">
        <v>137</v>
      </c>
      <c r="H121" s="220">
        <v>100</v>
      </c>
      <c r="I121" s="221"/>
      <c r="J121" s="222">
        <f>ROUND(I121*H121,2)</f>
        <v>0</v>
      </c>
      <c r="K121" s="218" t="s">
        <v>138</v>
      </c>
      <c r="L121" s="43"/>
      <c r="M121" s="223" t="s">
        <v>19</v>
      </c>
      <c r="N121" s="224" t="s">
        <v>44</v>
      </c>
      <c r="O121" s="79"/>
      <c r="P121" s="225">
        <f>O121*H121</f>
        <v>0</v>
      </c>
      <c r="Q121" s="225">
        <v>0</v>
      </c>
      <c r="R121" s="225">
        <f>Q121*H121</f>
        <v>0</v>
      </c>
      <c r="S121" s="225">
        <v>0</v>
      </c>
      <c r="T121" s="226">
        <f>S121*H121</f>
        <v>0</v>
      </c>
      <c r="AR121" s="17" t="s">
        <v>139</v>
      </c>
      <c r="AT121" s="17" t="s">
        <v>134</v>
      </c>
      <c r="AU121" s="17" t="s">
        <v>81</v>
      </c>
      <c r="AY121" s="17" t="s">
        <v>131</v>
      </c>
      <c r="BE121" s="227">
        <f>IF(N121="základní",J121,0)</f>
        <v>0</v>
      </c>
      <c r="BF121" s="227">
        <f>IF(N121="snížená",J121,0)</f>
        <v>0</v>
      </c>
      <c r="BG121" s="227">
        <f>IF(N121="zákl. přenesená",J121,0)</f>
        <v>0</v>
      </c>
      <c r="BH121" s="227">
        <f>IF(N121="sníž. přenesená",J121,0)</f>
        <v>0</v>
      </c>
      <c r="BI121" s="227">
        <f>IF(N121="nulová",J121,0)</f>
        <v>0</v>
      </c>
      <c r="BJ121" s="17" t="s">
        <v>77</v>
      </c>
      <c r="BK121" s="227">
        <f>ROUND(I121*H121,2)</f>
        <v>0</v>
      </c>
      <c r="BL121" s="17" t="s">
        <v>139</v>
      </c>
      <c r="BM121" s="17" t="s">
        <v>199</v>
      </c>
    </row>
    <row r="122" spans="2:47" s="1" customFormat="1" ht="12">
      <c r="B122" s="38"/>
      <c r="C122" s="39"/>
      <c r="D122" s="228" t="s">
        <v>141</v>
      </c>
      <c r="E122" s="39"/>
      <c r="F122" s="229" t="s">
        <v>142</v>
      </c>
      <c r="G122" s="39"/>
      <c r="H122" s="39"/>
      <c r="I122" s="143"/>
      <c r="J122" s="39"/>
      <c r="K122" s="39"/>
      <c r="L122" s="43"/>
      <c r="M122" s="230"/>
      <c r="N122" s="79"/>
      <c r="O122" s="79"/>
      <c r="P122" s="79"/>
      <c r="Q122" s="79"/>
      <c r="R122" s="79"/>
      <c r="S122" s="79"/>
      <c r="T122" s="80"/>
      <c r="AT122" s="17" t="s">
        <v>141</v>
      </c>
      <c r="AU122" s="17" t="s">
        <v>81</v>
      </c>
    </row>
    <row r="123" spans="2:51" s="13" customFormat="1" ht="12">
      <c r="B123" s="241"/>
      <c r="C123" s="242"/>
      <c r="D123" s="228" t="s">
        <v>143</v>
      </c>
      <c r="E123" s="243" t="s">
        <v>19</v>
      </c>
      <c r="F123" s="244" t="s">
        <v>200</v>
      </c>
      <c r="G123" s="242"/>
      <c r="H123" s="245">
        <v>50</v>
      </c>
      <c r="I123" s="246"/>
      <c r="J123" s="242"/>
      <c r="K123" s="242"/>
      <c r="L123" s="247"/>
      <c r="M123" s="248"/>
      <c r="N123" s="249"/>
      <c r="O123" s="249"/>
      <c r="P123" s="249"/>
      <c r="Q123" s="249"/>
      <c r="R123" s="249"/>
      <c r="S123" s="249"/>
      <c r="T123" s="250"/>
      <c r="AT123" s="251" t="s">
        <v>143</v>
      </c>
      <c r="AU123" s="251" t="s">
        <v>81</v>
      </c>
      <c r="AV123" s="13" t="s">
        <v>81</v>
      </c>
      <c r="AW123" s="13" t="s">
        <v>35</v>
      </c>
      <c r="AX123" s="13" t="s">
        <v>73</v>
      </c>
      <c r="AY123" s="251" t="s">
        <v>131</v>
      </c>
    </row>
    <row r="124" spans="2:51" s="13" customFormat="1" ht="12">
      <c r="B124" s="241"/>
      <c r="C124" s="242"/>
      <c r="D124" s="228" t="s">
        <v>143</v>
      </c>
      <c r="E124" s="243" t="s">
        <v>19</v>
      </c>
      <c r="F124" s="244" t="s">
        <v>201</v>
      </c>
      <c r="G124" s="242"/>
      <c r="H124" s="245">
        <v>50</v>
      </c>
      <c r="I124" s="246"/>
      <c r="J124" s="242"/>
      <c r="K124" s="242"/>
      <c r="L124" s="247"/>
      <c r="M124" s="248"/>
      <c r="N124" s="249"/>
      <c r="O124" s="249"/>
      <c r="P124" s="249"/>
      <c r="Q124" s="249"/>
      <c r="R124" s="249"/>
      <c r="S124" s="249"/>
      <c r="T124" s="250"/>
      <c r="AT124" s="251" t="s">
        <v>143</v>
      </c>
      <c r="AU124" s="251" t="s">
        <v>81</v>
      </c>
      <c r="AV124" s="13" t="s">
        <v>81</v>
      </c>
      <c r="AW124" s="13" t="s">
        <v>35</v>
      </c>
      <c r="AX124" s="13" t="s">
        <v>73</v>
      </c>
      <c r="AY124" s="251" t="s">
        <v>131</v>
      </c>
    </row>
    <row r="125" spans="2:51" s="14" customFormat="1" ht="12">
      <c r="B125" s="252"/>
      <c r="C125" s="253"/>
      <c r="D125" s="228" t="s">
        <v>143</v>
      </c>
      <c r="E125" s="254" t="s">
        <v>19</v>
      </c>
      <c r="F125" s="255" t="s">
        <v>179</v>
      </c>
      <c r="G125" s="253"/>
      <c r="H125" s="256">
        <v>100</v>
      </c>
      <c r="I125" s="257"/>
      <c r="J125" s="253"/>
      <c r="K125" s="253"/>
      <c r="L125" s="258"/>
      <c r="M125" s="259"/>
      <c r="N125" s="260"/>
      <c r="O125" s="260"/>
      <c r="P125" s="260"/>
      <c r="Q125" s="260"/>
      <c r="R125" s="260"/>
      <c r="S125" s="260"/>
      <c r="T125" s="261"/>
      <c r="AT125" s="262" t="s">
        <v>143</v>
      </c>
      <c r="AU125" s="262" t="s">
        <v>81</v>
      </c>
      <c r="AV125" s="14" t="s">
        <v>139</v>
      </c>
      <c r="AW125" s="14" t="s">
        <v>35</v>
      </c>
      <c r="AX125" s="14" t="s">
        <v>77</v>
      </c>
      <c r="AY125" s="262" t="s">
        <v>131</v>
      </c>
    </row>
    <row r="126" spans="2:65" s="1" customFormat="1" ht="22.5" customHeight="1">
      <c r="B126" s="38"/>
      <c r="C126" s="263" t="s">
        <v>202</v>
      </c>
      <c r="D126" s="263" t="s">
        <v>181</v>
      </c>
      <c r="E126" s="264" t="s">
        <v>203</v>
      </c>
      <c r="F126" s="265" t="s">
        <v>204</v>
      </c>
      <c r="G126" s="266" t="s">
        <v>137</v>
      </c>
      <c r="H126" s="267">
        <v>37.5</v>
      </c>
      <c r="I126" s="268"/>
      <c r="J126" s="269">
        <f>ROUND(I126*H126,2)</f>
        <v>0</v>
      </c>
      <c r="K126" s="265" t="s">
        <v>138</v>
      </c>
      <c r="L126" s="270"/>
      <c r="M126" s="271" t="s">
        <v>19</v>
      </c>
      <c r="N126" s="272" t="s">
        <v>44</v>
      </c>
      <c r="O126" s="79"/>
      <c r="P126" s="225">
        <f>O126*H126</f>
        <v>0</v>
      </c>
      <c r="Q126" s="225">
        <v>0.05485</v>
      </c>
      <c r="R126" s="225">
        <f>Q126*H126</f>
        <v>2.0568750000000002</v>
      </c>
      <c r="S126" s="225">
        <v>0</v>
      </c>
      <c r="T126" s="226">
        <f>S126*H126</f>
        <v>0</v>
      </c>
      <c r="AR126" s="17" t="s">
        <v>180</v>
      </c>
      <c r="AT126" s="17" t="s">
        <v>181</v>
      </c>
      <c r="AU126" s="17" t="s">
        <v>81</v>
      </c>
      <c r="AY126" s="17" t="s">
        <v>131</v>
      </c>
      <c r="BE126" s="227">
        <f>IF(N126="základní",J126,0)</f>
        <v>0</v>
      </c>
      <c r="BF126" s="227">
        <f>IF(N126="snížená",J126,0)</f>
        <v>0</v>
      </c>
      <c r="BG126" s="227">
        <f>IF(N126="zákl. přenesená",J126,0)</f>
        <v>0</v>
      </c>
      <c r="BH126" s="227">
        <f>IF(N126="sníž. přenesená",J126,0)</f>
        <v>0</v>
      </c>
      <c r="BI126" s="227">
        <f>IF(N126="nulová",J126,0)</f>
        <v>0</v>
      </c>
      <c r="BJ126" s="17" t="s">
        <v>77</v>
      </c>
      <c r="BK126" s="227">
        <f>ROUND(I126*H126,2)</f>
        <v>0</v>
      </c>
      <c r="BL126" s="17" t="s">
        <v>139</v>
      </c>
      <c r="BM126" s="17" t="s">
        <v>205</v>
      </c>
    </row>
    <row r="127" spans="2:51" s="13" customFormat="1" ht="12">
      <c r="B127" s="241"/>
      <c r="C127" s="242"/>
      <c r="D127" s="228" t="s">
        <v>143</v>
      </c>
      <c r="E127" s="243" t="s">
        <v>19</v>
      </c>
      <c r="F127" s="244" t="s">
        <v>206</v>
      </c>
      <c r="G127" s="242"/>
      <c r="H127" s="245">
        <v>25</v>
      </c>
      <c r="I127" s="246"/>
      <c r="J127" s="242"/>
      <c r="K127" s="242"/>
      <c r="L127" s="247"/>
      <c r="M127" s="248"/>
      <c r="N127" s="249"/>
      <c r="O127" s="249"/>
      <c r="P127" s="249"/>
      <c r="Q127" s="249"/>
      <c r="R127" s="249"/>
      <c r="S127" s="249"/>
      <c r="T127" s="250"/>
      <c r="AT127" s="251" t="s">
        <v>143</v>
      </c>
      <c r="AU127" s="251" t="s">
        <v>81</v>
      </c>
      <c r="AV127" s="13" t="s">
        <v>81</v>
      </c>
      <c r="AW127" s="13" t="s">
        <v>35</v>
      </c>
      <c r="AX127" s="13" t="s">
        <v>73</v>
      </c>
      <c r="AY127" s="251" t="s">
        <v>131</v>
      </c>
    </row>
    <row r="128" spans="2:51" s="13" customFormat="1" ht="12">
      <c r="B128" s="241"/>
      <c r="C128" s="242"/>
      <c r="D128" s="228" t="s">
        <v>143</v>
      </c>
      <c r="E128" s="243" t="s">
        <v>19</v>
      </c>
      <c r="F128" s="244" t="s">
        <v>207</v>
      </c>
      <c r="G128" s="242"/>
      <c r="H128" s="245">
        <v>12.5</v>
      </c>
      <c r="I128" s="246"/>
      <c r="J128" s="242"/>
      <c r="K128" s="242"/>
      <c r="L128" s="247"/>
      <c r="M128" s="248"/>
      <c r="N128" s="249"/>
      <c r="O128" s="249"/>
      <c r="P128" s="249"/>
      <c r="Q128" s="249"/>
      <c r="R128" s="249"/>
      <c r="S128" s="249"/>
      <c r="T128" s="250"/>
      <c r="AT128" s="251" t="s">
        <v>143</v>
      </c>
      <c r="AU128" s="251" t="s">
        <v>81</v>
      </c>
      <c r="AV128" s="13" t="s">
        <v>81</v>
      </c>
      <c r="AW128" s="13" t="s">
        <v>35</v>
      </c>
      <c r="AX128" s="13" t="s">
        <v>73</v>
      </c>
      <c r="AY128" s="251" t="s">
        <v>131</v>
      </c>
    </row>
    <row r="129" spans="2:51" s="14" customFormat="1" ht="12">
      <c r="B129" s="252"/>
      <c r="C129" s="253"/>
      <c r="D129" s="228" t="s">
        <v>143</v>
      </c>
      <c r="E129" s="254" t="s">
        <v>19</v>
      </c>
      <c r="F129" s="255" t="s">
        <v>179</v>
      </c>
      <c r="G129" s="253"/>
      <c r="H129" s="256">
        <v>37.5</v>
      </c>
      <c r="I129" s="257"/>
      <c r="J129" s="253"/>
      <c r="K129" s="253"/>
      <c r="L129" s="258"/>
      <c r="M129" s="259"/>
      <c r="N129" s="260"/>
      <c r="O129" s="260"/>
      <c r="P129" s="260"/>
      <c r="Q129" s="260"/>
      <c r="R129" s="260"/>
      <c r="S129" s="260"/>
      <c r="T129" s="261"/>
      <c r="AT129" s="262" t="s">
        <v>143</v>
      </c>
      <c r="AU129" s="262" t="s">
        <v>81</v>
      </c>
      <c r="AV129" s="14" t="s">
        <v>139</v>
      </c>
      <c r="AW129" s="14" t="s">
        <v>35</v>
      </c>
      <c r="AX129" s="14" t="s">
        <v>77</v>
      </c>
      <c r="AY129" s="262" t="s">
        <v>131</v>
      </c>
    </row>
    <row r="130" spans="2:65" s="1" customFormat="1" ht="22.5" customHeight="1">
      <c r="B130" s="38"/>
      <c r="C130" s="263" t="s">
        <v>208</v>
      </c>
      <c r="D130" s="263" t="s">
        <v>181</v>
      </c>
      <c r="E130" s="264" t="s">
        <v>209</v>
      </c>
      <c r="F130" s="265" t="s">
        <v>210</v>
      </c>
      <c r="G130" s="266" t="s">
        <v>137</v>
      </c>
      <c r="H130" s="267">
        <v>37.5</v>
      </c>
      <c r="I130" s="268"/>
      <c r="J130" s="269">
        <f>ROUND(I130*H130,2)</f>
        <v>0</v>
      </c>
      <c r="K130" s="265" t="s">
        <v>138</v>
      </c>
      <c r="L130" s="270"/>
      <c r="M130" s="271" t="s">
        <v>19</v>
      </c>
      <c r="N130" s="272" t="s">
        <v>44</v>
      </c>
      <c r="O130" s="79"/>
      <c r="P130" s="225">
        <f>O130*H130</f>
        <v>0</v>
      </c>
      <c r="Q130" s="225">
        <v>0.05485</v>
      </c>
      <c r="R130" s="225">
        <f>Q130*H130</f>
        <v>2.0568750000000002</v>
      </c>
      <c r="S130" s="225">
        <v>0</v>
      </c>
      <c r="T130" s="226">
        <f>S130*H130</f>
        <v>0</v>
      </c>
      <c r="AR130" s="17" t="s">
        <v>180</v>
      </c>
      <c r="AT130" s="17" t="s">
        <v>181</v>
      </c>
      <c r="AU130" s="17" t="s">
        <v>81</v>
      </c>
      <c r="AY130" s="17" t="s">
        <v>131</v>
      </c>
      <c r="BE130" s="227">
        <f>IF(N130="základní",J130,0)</f>
        <v>0</v>
      </c>
      <c r="BF130" s="227">
        <f>IF(N130="snížená",J130,0)</f>
        <v>0</v>
      </c>
      <c r="BG130" s="227">
        <f>IF(N130="zákl. přenesená",J130,0)</f>
        <v>0</v>
      </c>
      <c r="BH130" s="227">
        <f>IF(N130="sníž. přenesená",J130,0)</f>
        <v>0</v>
      </c>
      <c r="BI130" s="227">
        <f>IF(N130="nulová",J130,0)</f>
        <v>0</v>
      </c>
      <c r="BJ130" s="17" t="s">
        <v>77</v>
      </c>
      <c r="BK130" s="227">
        <f>ROUND(I130*H130,2)</f>
        <v>0</v>
      </c>
      <c r="BL130" s="17" t="s">
        <v>139</v>
      </c>
      <c r="BM130" s="17" t="s">
        <v>211</v>
      </c>
    </row>
    <row r="131" spans="2:51" s="13" customFormat="1" ht="12">
      <c r="B131" s="241"/>
      <c r="C131" s="242"/>
      <c r="D131" s="228" t="s">
        <v>143</v>
      </c>
      <c r="E131" s="243" t="s">
        <v>19</v>
      </c>
      <c r="F131" s="244" t="s">
        <v>206</v>
      </c>
      <c r="G131" s="242"/>
      <c r="H131" s="245">
        <v>25</v>
      </c>
      <c r="I131" s="246"/>
      <c r="J131" s="242"/>
      <c r="K131" s="242"/>
      <c r="L131" s="247"/>
      <c r="M131" s="248"/>
      <c r="N131" s="249"/>
      <c r="O131" s="249"/>
      <c r="P131" s="249"/>
      <c r="Q131" s="249"/>
      <c r="R131" s="249"/>
      <c r="S131" s="249"/>
      <c r="T131" s="250"/>
      <c r="AT131" s="251" t="s">
        <v>143</v>
      </c>
      <c r="AU131" s="251" t="s">
        <v>81</v>
      </c>
      <c r="AV131" s="13" t="s">
        <v>81</v>
      </c>
      <c r="AW131" s="13" t="s">
        <v>35</v>
      </c>
      <c r="AX131" s="13" t="s">
        <v>73</v>
      </c>
      <c r="AY131" s="251" t="s">
        <v>131</v>
      </c>
    </row>
    <row r="132" spans="2:51" s="13" customFormat="1" ht="12">
      <c r="B132" s="241"/>
      <c r="C132" s="242"/>
      <c r="D132" s="228" t="s">
        <v>143</v>
      </c>
      <c r="E132" s="243" t="s">
        <v>19</v>
      </c>
      <c r="F132" s="244" t="s">
        <v>207</v>
      </c>
      <c r="G132" s="242"/>
      <c r="H132" s="245">
        <v>12.5</v>
      </c>
      <c r="I132" s="246"/>
      <c r="J132" s="242"/>
      <c r="K132" s="242"/>
      <c r="L132" s="247"/>
      <c r="M132" s="248"/>
      <c r="N132" s="249"/>
      <c r="O132" s="249"/>
      <c r="P132" s="249"/>
      <c r="Q132" s="249"/>
      <c r="R132" s="249"/>
      <c r="S132" s="249"/>
      <c r="T132" s="250"/>
      <c r="AT132" s="251" t="s">
        <v>143</v>
      </c>
      <c r="AU132" s="251" t="s">
        <v>81</v>
      </c>
      <c r="AV132" s="13" t="s">
        <v>81</v>
      </c>
      <c r="AW132" s="13" t="s">
        <v>35</v>
      </c>
      <c r="AX132" s="13" t="s">
        <v>73</v>
      </c>
      <c r="AY132" s="251" t="s">
        <v>131</v>
      </c>
    </row>
    <row r="133" spans="2:51" s="14" customFormat="1" ht="12">
      <c r="B133" s="252"/>
      <c r="C133" s="253"/>
      <c r="D133" s="228" t="s">
        <v>143</v>
      </c>
      <c r="E133" s="254" t="s">
        <v>19</v>
      </c>
      <c r="F133" s="255" t="s">
        <v>179</v>
      </c>
      <c r="G133" s="253"/>
      <c r="H133" s="256">
        <v>37.5</v>
      </c>
      <c r="I133" s="257"/>
      <c r="J133" s="253"/>
      <c r="K133" s="253"/>
      <c r="L133" s="258"/>
      <c r="M133" s="259"/>
      <c r="N133" s="260"/>
      <c r="O133" s="260"/>
      <c r="P133" s="260"/>
      <c r="Q133" s="260"/>
      <c r="R133" s="260"/>
      <c r="S133" s="260"/>
      <c r="T133" s="261"/>
      <c r="AT133" s="262" t="s">
        <v>143</v>
      </c>
      <c r="AU133" s="262" t="s">
        <v>81</v>
      </c>
      <c r="AV133" s="14" t="s">
        <v>139</v>
      </c>
      <c r="AW133" s="14" t="s">
        <v>35</v>
      </c>
      <c r="AX133" s="14" t="s">
        <v>77</v>
      </c>
      <c r="AY133" s="262" t="s">
        <v>131</v>
      </c>
    </row>
    <row r="134" spans="2:65" s="1" customFormat="1" ht="33.75" customHeight="1">
      <c r="B134" s="38"/>
      <c r="C134" s="216" t="s">
        <v>212</v>
      </c>
      <c r="D134" s="216" t="s">
        <v>134</v>
      </c>
      <c r="E134" s="217" t="s">
        <v>213</v>
      </c>
      <c r="F134" s="218" t="s">
        <v>214</v>
      </c>
      <c r="G134" s="219" t="s">
        <v>137</v>
      </c>
      <c r="H134" s="220">
        <v>48</v>
      </c>
      <c r="I134" s="221"/>
      <c r="J134" s="222">
        <f>ROUND(I134*H134,2)</f>
        <v>0</v>
      </c>
      <c r="K134" s="218" t="s">
        <v>138</v>
      </c>
      <c r="L134" s="43"/>
      <c r="M134" s="223" t="s">
        <v>19</v>
      </c>
      <c r="N134" s="224" t="s">
        <v>44</v>
      </c>
      <c r="O134" s="79"/>
      <c r="P134" s="225">
        <f>O134*H134</f>
        <v>0</v>
      </c>
      <c r="Q134" s="225">
        <v>0</v>
      </c>
      <c r="R134" s="225">
        <f>Q134*H134</f>
        <v>0</v>
      </c>
      <c r="S134" s="225">
        <v>0</v>
      </c>
      <c r="T134" s="226">
        <f>S134*H134</f>
        <v>0</v>
      </c>
      <c r="AR134" s="17" t="s">
        <v>139</v>
      </c>
      <c r="AT134" s="17" t="s">
        <v>134</v>
      </c>
      <c r="AU134" s="17" t="s">
        <v>81</v>
      </c>
      <c r="AY134" s="17" t="s">
        <v>131</v>
      </c>
      <c r="BE134" s="227">
        <f>IF(N134="základní",J134,0)</f>
        <v>0</v>
      </c>
      <c r="BF134" s="227">
        <f>IF(N134="snížená",J134,0)</f>
        <v>0</v>
      </c>
      <c r="BG134" s="227">
        <f>IF(N134="zákl. přenesená",J134,0)</f>
        <v>0</v>
      </c>
      <c r="BH134" s="227">
        <f>IF(N134="sníž. přenesená",J134,0)</f>
        <v>0</v>
      </c>
      <c r="BI134" s="227">
        <f>IF(N134="nulová",J134,0)</f>
        <v>0</v>
      </c>
      <c r="BJ134" s="17" t="s">
        <v>77</v>
      </c>
      <c r="BK134" s="227">
        <f>ROUND(I134*H134,2)</f>
        <v>0</v>
      </c>
      <c r="BL134" s="17" t="s">
        <v>139</v>
      </c>
      <c r="BM134" s="17" t="s">
        <v>215</v>
      </c>
    </row>
    <row r="135" spans="2:47" s="1" customFormat="1" ht="12">
      <c r="B135" s="38"/>
      <c r="C135" s="39"/>
      <c r="D135" s="228" t="s">
        <v>162</v>
      </c>
      <c r="E135" s="39"/>
      <c r="F135" s="229" t="s">
        <v>216</v>
      </c>
      <c r="G135" s="39"/>
      <c r="H135" s="39"/>
      <c r="I135" s="143"/>
      <c r="J135" s="39"/>
      <c r="K135" s="39"/>
      <c r="L135" s="43"/>
      <c r="M135" s="230"/>
      <c r="N135" s="79"/>
      <c r="O135" s="79"/>
      <c r="P135" s="79"/>
      <c r="Q135" s="79"/>
      <c r="R135" s="79"/>
      <c r="S135" s="79"/>
      <c r="T135" s="80"/>
      <c r="AT135" s="17" t="s">
        <v>162</v>
      </c>
      <c r="AU135" s="17" t="s">
        <v>81</v>
      </c>
    </row>
    <row r="136" spans="2:51" s="12" customFormat="1" ht="12">
      <c r="B136" s="231"/>
      <c r="C136" s="232"/>
      <c r="D136" s="228" t="s">
        <v>143</v>
      </c>
      <c r="E136" s="233" t="s">
        <v>19</v>
      </c>
      <c r="F136" s="234" t="s">
        <v>217</v>
      </c>
      <c r="G136" s="232"/>
      <c r="H136" s="233" t="s">
        <v>19</v>
      </c>
      <c r="I136" s="235"/>
      <c r="J136" s="232"/>
      <c r="K136" s="232"/>
      <c r="L136" s="236"/>
      <c r="M136" s="237"/>
      <c r="N136" s="238"/>
      <c r="O136" s="238"/>
      <c r="P136" s="238"/>
      <c r="Q136" s="238"/>
      <c r="R136" s="238"/>
      <c r="S136" s="238"/>
      <c r="T136" s="239"/>
      <c r="AT136" s="240" t="s">
        <v>143</v>
      </c>
      <c r="AU136" s="240" t="s">
        <v>81</v>
      </c>
      <c r="AV136" s="12" t="s">
        <v>77</v>
      </c>
      <c r="AW136" s="12" t="s">
        <v>35</v>
      </c>
      <c r="AX136" s="12" t="s">
        <v>73</v>
      </c>
      <c r="AY136" s="240" t="s">
        <v>131</v>
      </c>
    </row>
    <row r="137" spans="2:51" s="13" customFormat="1" ht="12">
      <c r="B137" s="241"/>
      <c r="C137" s="242"/>
      <c r="D137" s="228" t="s">
        <v>143</v>
      </c>
      <c r="E137" s="243" t="s">
        <v>19</v>
      </c>
      <c r="F137" s="244" t="s">
        <v>218</v>
      </c>
      <c r="G137" s="242"/>
      <c r="H137" s="245">
        <v>48</v>
      </c>
      <c r="I137" s="246"/>
      <c r="J137" s="242"/>
      <c r="K137" s="242"/>
      <c r="L137" s="247"/>
      <c r="M137" s="248"/>
      <c r="N137" s="249"/>
      <c r="O137" s="249"/>
      <c r="P137" s="249"/>
      <c r="Q137" s="249"/>
      <c r="R137" s="249"/>
      <c r="S137" s="249"/>
      <c r="T137" s="250"/>
      <c r="AT137" s="251" t="s">
        <v>143</v>
      </c>
      <c r="AU137" s="251" t="s">
        <v>81</v>
      </c>
      <c r="AV137" s="13" t="s">
        <v>81</v>
      </c>
      <c r="AW137" s="13" t="s">
        <v>35</v>
      </c>
      <c r="AX137" s="13" t="s">
        <v>77</v>
      </c>
      <c r="AY137" s="251" t="s">
        <v>131</v>
      </c>
    </row>
    <row r="138" spans="2:65" s="1" customFormat="1" ht="22.5" customHeight="1">
      <c r="B138" s="38"/>
      <c r="C138" s="263" t="s">
        <v>219</v>
      </c>
      <c r="D138" s="263" t="s">
        <v>181</v>
      </c>
      <c r="E138" s="264" t="s">
        <v>220</v>
      </c>
      <c r="F138" s="265" t="s">
        <v>221</v>
      </c>
      <c r="G138" s="266" t="s">
        <v>137</v>
      </c>
      <c r="H138" s="267">
        <v>48</v>
      </c>
      <c r="I138" s="268"/>
      <c r="J138" s="269">
        <f>ROUND(I138*H138,2)</f>
        <v>0</v>
      </c>
      <c r="K138" s="265" t="s">
        <v>138</v>
      </c>
      <c r="L138" s="270"/>
      <c r="M138" s="271" t="s">
        <v>19</v>
      </c>
      <c r="N138" s="272" t="s">
        <v>44</v>
      </c>
      <c r="O138" s="79"/>
      <c r="P138" s="225">
        <f>O138*H138</f>
        <v>0</v>
      </c>
      <c r="Q138" s="225">
        <v>0.06021</v>
      </c>
      <c r="R138" s="225">
        <f>Q138*H138</f>
        <v>2.89008</v>
      </c>
      <c r="S138" s="225">
        <v>0</v>
      </c>
      <c r="T138" s="226">
        <f>S138*H138</f>
        <v>0</v>
      </c>
      <c r="AR138" s="17" t="s">
        <v>180</v>
      </c>
      <c r="AT138" s="17" t="s">
        <v>181</v>
      </c>
      <c r="AU138" s="17" t="s">
        <v>81</v>
      </c>
      <c r="AY138" s="17" t="s">
        <v>131</v>
      </c>
      <c r="BE138" s="227">
        <f>IF(N138="základní",J138,0)</f>
        <v>0</v>
      </c>
      <c r="BF138" s="227">
        <f>IF(N138="snížená",J138,0)</f>
        <v>0</v>
      </c>
      <c r="BG138" s="227">
        <f>IF(N138="zákl. přenesená",J138,0)</f>
        <v>0</v>
      </c>
      <c r="BH138" s="227">
        <f>IF(N138="sníž. přenesená",J138,0)</f>
        <v>0</v>
      </c>
      <c r="BI138" s="227">
        <f>IF(N138="nulová",J138,0)</f>
        <v>0</v>
      </c>
      <c r="BJ138" s="17" t="s">
        <v>77</v>
      </c>
      <c r="BK138" s="227">
        <f>ROUND(I138*H138,2)</f>
        <v>0</v>
      </c>
      <c r="BL138" s="17" t="s">
        <v>139</v>
      </c>
      <c r="BM138" s="17" t="s">
        <v>222</v>
      </c>
    </row>
    <row r="139" spans="2:51" s="12" customFormat="1" ht="12">
      <c r="B139" s="231"/>
      <c r="C139" s="232"/>
      <c r="D139" s="228" t="s">
        <v>143</v>
      </c>
      <c r="E139" s="233" t="s">
        <v>19</v>
      </c>
      <c r="F139" s="234" t="s">
        <v>223</v>
      </c>
      <c r="G139" s="232"/>
      <c r="H139" s="233" t="s">
        <v>19</v>
      </c>
      <c r="I139" s="235"/>
      <c r="J139" s="232"/>
      <c r="K139" s="232"/>
      <c r="L139" s="236"/>
      <c r="M139" s="237"/>
      <c r="N139" s="238"/>
      <c r="O139" s="238"/>
      <c r="P139" s="238"/>
      <c r="Q139" s="238"/>
      <c r="R139" s="238"/>
      <c r="S139" s="238"/>
      <c r="T139" s="239"/>
      <c r="AT139" s="240" t="s">
        <v>143</v>
      </c>
      <c r="AU139" s="240" t="s">
        <v>81</v>
      </c>
      <c r="AV139" s="12" t="s">
        <v>77</v>
      </c>
      <c r="AW139" s="12" t="s">
        <v>35</v>
      </c>
      <c r="AX139" s="12" t="s">
        <v>73</v>
      </c>
      <c r="AY139" s="240" t="s">
        <v>131</v>
      </c>
    </row>
    <row r="140" spans="2:51" s="13" customFormat="1" ht="12">
      <c r="B140" s="241"/>
      <c r="C140" s="242"/>
      <c r="D140" s="228" t="s">
        <v>143</v>
      </c>
      <c r="E140" s="243" t="s">
        <v>19</v>
      </c>
      <c r="F140" s="244" t="s">
        <v>224</v>
      </c>
      <c r="G140" s="242"/>
      <c r="H140" s="245">
        <v>48</v>
      </c>
      <c r="I140" s="246"/>
      <c r="J140" s="242"/>
      <c r="K140" s="242"/>
      <c r="L140" s="247"/>
      <c r="M140" s="248"/>
      <c r="N140" s="249"/>
      <c r="O140" s="249"/>
      <c r="P140" s="249"/>
      <c r="Q140" s="249"/>
      <c r="R140" s="249"/>
      <c r="S140" s="249"/>
      <c r="T140" s="250"/>
      <c r="AT140" s="251" t="s">
        <v>143</v>
      </c>
      <c r="AU140" s="251" t="s">
        <v>81</v>
      </c>
      <c r="AV140" s="13" t="s">
        <v>81</v>
      </c>
      <c r="AW140" s="13" t="s">
        <v>35</v>
      </c>
      <c r="AX140" s="13" t="s">
        <v>77</v>
      </c>
      <c r="AY140" s="251" t="s">
        <v>131</v>
      </c>
    </row>
    <row r="141" spans="2:65" s="1" customFormat="1" ht="22.5" customHeight="1">
      <c r="B141" s="38"/>
      <c r="C141" s="216" t="s">
        <v>8</v>
      </c>
      <c r="D141" s="216" t="s">
        <v>134</v>
      </c>
      <c r="E141" s="217" t="s">
        <v>225</v>
      </c>
      <c r="F141" s="218" t="s">
        <v>226</v>
      </c>
      <c r="G141" s="219" t="s">
        <v>148</v>
      </c>
      <c r="H141" s="220">
        <v>80</v>
      </c>
      <c r="I141" s="221"/>
      <c r="J141" s="222">
        <f>ROUND(I141*H141,2)</f>
        <v>0</v>
      </c>
      <c r="K141" s="218" t="s">
        <v>138</v>
      </c>
      <c r="L141" s="43"/>
      <c r="M141" s="223" t="s">
        <v>19</v>
      </c>
      <c r="N141" s="224" t="s">
        <v>44</v>
      </c>
      <c r="O141" s="79"/>
      <c r="P141" s="225">
        <f>O141*H141</f>
        <v>0</v>
      </c>
      <c r="Q141" s="225">
        <v>0</v>
      </c>
      <c r="R141" s="225">
        <f>Q141*H141</f>
        <v>0</v>
      </c>
      <c r="S141" s="225">
        <v>0</v>
      </c>
      <c r="T141" s="226">
        <f>S141*H141</f>
        <v>0</v>
      </c>
      <c r="AR141" s="17" t="s">
        <v>139</v>
      </c>
      <c r="AT141" s="17" t="s">
        <v>134</v>
      </c>
      <c r="AU141" s="17" t="s">
        <v>81</v>
      </c>
      <c r="AY141" s="17" t="s">
        <v>131</v>
      </c>
      <c r="BE141" s="227">
        <f>IF(N141="základní",J141,0)</f>
        <v>0</v>
      </c>
      <c r="BF141" s="227">
        <f>IF(N141="snížená",J141,0)</f>
        <v>0</v>
      </c>
      <c r="BG141" s="227">
        <f>IF(N141="zákl. přenesená",J141,0)</f>
        <v>0</v>
      </c>
      <c r="BH141" s="227">
        <f>IF(N141="sníž. přenesená",J141,0)</f>
        <v>0</v>
      </c>
      <c r="BI141" s="227">
        <f>IF(N141="nulová",J141,0)</f>
        <v>0</v>
      </c>
      <c r="BJ141" s="17" t="s">
        <v>77</v>
      </c>
      <c r="BK141" s="227">
        <f>ROUND(I141*H141,2)</f>
        <v>0</v>
      </c>
      <c r="BL141" s="17" t="s">
        <v>139</v>
      </c>
      <c r="BM141" s="17" t="s">
        <v>227</v>
      </c>
    </row>
    <row r="142" spans="2:47" s="1" customFormat="1" ht="12">
      <c r="B142" s="38"/>
      <c r="C142" s="39"/>
      <c r="D142" s="228" t="s">
        <v>141</v>
      </c>
      <c r="E142" s="39"/>
      <c r="F142" s="229" t="s">
        <v>228</v>
      </c>
      <c r="G142" s="39"/>
      <c r="H142" s="39"/>
      <c r="I142" s="143"/>
      <c r="J142" s="39"/>
      <c r="K142" s="39"/>
      <c r="L142" s="43"/>
      <c r="M142" s="230"/>
      <c r="N142" s="79"/>
      <c r="O142" s="79"/>
      <c r="P142" s="79"/>
      <c r="Q142" s="79"/>
      <c r="R142" s="79"/>
      <c r="S142" s="79"/>
      <c r="T142" s="80"/>
      <c r="AT142" s="17" t="s">
        <v>141</v>
      </c>
      <c r="AU142" s="17" t="s">
        <v>81</v>
      </c>
    </row>
    <row r="143" spans="2:65" s="1" customFormat="1" ht="22.5" customHeight="1">
      <c r="B143" s="38"/>
      <c r="C143" s="216" t="s">
        <v>229</v>
      </c>
      <c r="D143" s="216" t="s">
        <v>134</v>
      </c>
      <c r="E143" s="217" t="s">
        <v>230</v>
      </c>
      <c r="F143" s="218" t="s">
        <v>231</v>
      </c>
      <c r="G143" s="219" t="s">
        <v>148</v>
      </c>
      <c r="H143" s="220">
        <v>140</v>
      </c>
      <c r="I143" s="221"/>
      <c r="J143" s="222">
        <f>ROUND(I143*H143,2)</f>
        <v>0</v>
      </c>
      <c r="K143" s="218" t="s">
        <v>138</v>
      </c>
      <c r="L143" s="43"/>
      <c r="M143" s="223" t="s">
        <v>19</v>
      </c>
      <c r="N143" s="224" t="s">
        <v>44</v>
      </c>
      <c r="O143" s="79"/>
      <c r="P143" s="225">
        <f>O143*H143</f>
        <v>0</v>
      </c>
      <c r="Q143" s="225">
        <v>0</v>
      </c>
      <c r="R143" s="225">
        <f>Q143*H143</f>
        <v>0</v>
      </c>
      <c r="S143" s="225">
        <v>0</v>
      </c>
      <c r="T143" s="226">
        <f>S143*H143</f>
        <v>0</v>
      </c>
      <c r="AR143" s="17" t="s">
        <v>139</v>
      </c>
      <c r="AT143" s="17" t="s">
        <v>134</v>
      </c>
      <c r="AU143" s="17" t="s">
        <v>81</v>
      </c>
      <c r="AY143" s="17" t="s">
        <v>131</v>
      </c>
      <c r="BE143" s="227">
        <f>IF(N143="základní",J143,0)</f>
        <v>0</v>
      </c>
      <c r="BF143" s="227">
        <f>IF(N143="snížená",J143,0)</f>
        <v>0</v>
      </c>
      <c r="BG143" s="227">
        <f>IF(N143="zákl. přenesená",J143,0)</f>
        <v>0</v>
      </c>
      <c r="BH143" s="227">
        <f>IF(N143="sníž. přenesená",J143,0)</f>
        <v>0</v>
      </c>
      <c r="BI143" s="227">
        <f>IF(N143="nulová",J143,0)</f>
        <v>0</v>
      </c>
      <c r="BJ143" s="17" t="s">
        <v>77</v>
      </c>
      <c r="BK143" s="227">
        <f>ROUND(I143*H143,2)</f>
        <v>0</v>
      </c>
      <c r="BL143" s="17" t="s">
        <v>139</v>
      </c>
      <c r="BM143" s="17" t="s">
        <v>232</v>
      </c>
    </row>
    <row r="144" spans="2:47" s="1" customFormat="1" ht="12">
      <c r="B144" s="38"/>
      <c r="C144" s="39"/>
      <c r="D144" s="228" t="s">
        <v>141</v>
      </c>
      <c r="E144" s="39"/>
      <c r="F144" s="229" t="s">
        <v>228</v>
      </c>
      <c r="G144" s="39"/>
      <c r="H144" s="39"/>
      <c r="I144" s="143"/>
      <c r="J144" s="39"/>
      <c r="K144" s="39"/>
      <c r="L144" s="43"/>
      <c r="M144" s="230"/>
      <c r="N144" s="79"/>
      <c r="O144" s="79"/>
      <c r="P144" s="79"/>
      <c r="Q144" s="79"/>
      <c r="R144" s="79"/>
      <c r="S144" s="79"/>
      <c r="T144" s="80"/>
      <c r="AT144" s="17" t="s">
        <v>141</v>
      </c>
      <c r="AU144" s="17" t="s">
        <v>81</v>
      </c>
    </row>
    <row r="145" spans="2:65" s="1" customFormat="1" ht="56.25" customHeight="1">
      <c r="B145" s="38"/>
      <c r="C145" s="216" t="s">
        <v>233</v>
      </c>
      <c r="D145" s="216" t="s">
        <v>134</v>
      </c>
      <c r="E145" s="217" t="s">
        <v>234</v>
      </c>
      <c r="F145" s="218" t="s">
        <v>235</v>
      </c>
      <c r="G145" s="219" t="s">
        <v>236</v>
      </c>
      <c r="H145" s="220">
        <v>56</v>
      </c>
      <c r="I145" s="221"/>
      <c r="J145" s="222">
        <f>ROUND(I145*H145,2)</f>
        <v>0</v>
      </c>
      <c r="K145" s="218" t="s">
        <v>138</v>
      </c>
      <c r="L145" s="43"/>
      <c r="M145" s="223" t="s">
        <v>19</v>
      </c>
      <c r="N145" s="224" t="s">
        <v>44</v>
      </c>
      <c r="O145" s="79"/>
      <c r="P145" s="225">
        <f>O145*H145</f>
        <v>0</v>
      </c>
      <c r="Q145" s="225">
        <v>0</v>
      </c>
      <c r="R145" s="225">
        <f>Q145*H145</f>
        <v>0</v>
      </c>
      <c r="S145" s="225">
        <v>0</v>
      </c>
      <c r="T145" s="226">
        <f>S145*H145</f>
        <v>0</v>
      </c>
      <c r="AR145" s="17" t="s">
        <v>139</v>
      </c>
      <c r="AT145" s="17" t="s">
        <v>134</v>
      </c>
      <c r="AU145" s="17" t="s">
        <v>81</v>
      </c>
      <c r="AY145" s="17" t="s">
        <v>131</v>
      </c>
      <c r="BE145" s="227">
        <f>IF(N145="základní",J145,0)</f>
        <v>0</v>
      </c>
      <c r="BF145" s="227">
        <f>IF(N145="snížená",J145,0)</f>
        <v>0</v>
      </c>
      <c r="BG145" s="227">
        <f>IF(N145="zákl. přenesená",J145,0)</f>
        <v>0</v>
      </c>
      <c r="BH145" s="227">
        <f>IF(N145="sníž. přenesená",J145,0)</f>
        <v>0</v>
      </c>
      <c r="BI145" s="227">
        <f>IF(N145="nulová",J145,0)</f>
        <v>0</v>
      </c>
      <c r="BJ145" s="17" t="s">
        <v>77</v>
      </c>
      <c r="BK145" s="227">
        <f>ROUND(I145*H145,2)</f>
        <v>0</v>
      </c>
      <c r="BL145" s="17" t="s">
        <v>139</v>
      </c>
      <c r="BM145" s="17" t="s">
        <v>237</v>
      </c>
    </row>
    <row r="146" spans="2:65" s="1" customFormat="1" ht="45" customHeight="1">
      <c r="B146" s="38"/>
      <c r="C146" s="216" t="s">
        <v>238</v>
      </c>
      <c r="D146" s="216" t="s">
        <v>134</v>
      </c>
      <c r="E146" s="217" t="s">
        <v>239</v>
      </c>
      <c r="F146" s="218" t="s">
        <v>240</v>
      </c>
      <c r="G146" s="219" t="s">
        <v>236</v>
      </c>
      <c r="H146" s="220">
        <v>16</v>
      </c>
      <c r="I146" s="221"/>
      <c r="J146" s="222">
        <f>ROUND(I146*H146,2)</f>
        <v>0</v>
      </c>
      <c r="K146" s="218" t="s">
        <v>138</v>
      </c>
      <c r="L146" s="43"/>
      <c r="M146" s="223" t="s">
        <v>19</v>
      </c>
      <c r="N146" s="224" t="s">
        <v>44</v>
      </c>
      <c r="O146" s="79"/>
      <c r="P146" s="225">
        <f>O146*H146</f>
        <v>0</v>
      </c>
      <c r="Q146" s="225">
        <v>0</v>
      </c>
      <c r="R146" s="225">
        <f>Q146*H146</f>
        <v>0</v>
      </c>
      <c r="S146" s="225">
        <v>0</v>
      </c>
      <c r="T146" s="226">
        <f>S146*H146</f>
        <v>0</v>
      </c>
      <c r="AR146" s="17" t="s">
        <v>139</v>
      </c>
      <c r="AT146" s="17" t="s">
        <v>134</v>
      </c>
      <c r="AU146" s="17" t="s">
        <v>81</v>
      </c>
      <c r="AY146" s="17" t="s">
        <v>131</v>
      </c>
      <c r="BE146" s="227">
        <f>IF(N146="základní",J146,0)</f>
        <v>0</v>
      </c>
      <c r="BF146" s="227">
        <f>IF(N146="snížená",J146,0)</f>
        <v>0</v>
      </c>
      <c r="BG146" s="227">
        <f>IF(N146="zákl. přenesená",J146,0)</f>
        <v>0</v>
      </c>
      <c r="BH146" s="227">
        <f>IF(N146="sníž. přenesená",J146,0)</f>
        <v>0</v>
      </c>
      <c r="BI146" s="227">
        <f>IF(N146="nulová",J146,0)</f>
        <v>0</v>
      </c>
      <c r="BJ146" s="17" t="s">
        <v>77</v>
      </c>
      <c r="BK146" s="227">
        <f>ROUND(I146*H146,2)</f>
        <v>0</v>
      </c>
      <c r="BL146" s="17" t="s">
        <v>139</v>
      </c>
      <c r="BM146" s="17" t="s">
        <v>241</v>
      </c>
    </row>
    <row r="147" spans="2:65" s="1" customFormat="1" ht="45" customHeight="1">
      <c r="B147" s="38"/>
      <c r="C147" s="216" t="s">
        <v>242</v>
      </c>
      <c r="D147" s="216" t="s">
        <v>134</v>
      </c>
      <c r="E147" s="217" t="s">
        <v>243</v>
      </c>
      <c r="F147" s="218" t="s">
        <v>244</v>
      </c>
      <c r="G147" s="219" t="s">
        <v>236</v>
      </c>
      <c r="H147" s="220">
        <v>2</v>
      </c>
      <c r="I147" s="221"/>
      <c r="J147" s="222">
        <f>ROUND(I147*H147,2)</f>
        <v>0</v>
      </c>
      <c r="K147" s="218" t="s">
        <v>138</v>
      </c>
      <c r="L147" s="43"/>
      <c r="M147" s="223" t="s">
        <v>19</v>
      </c>
      <c r="N147" s="224" t="s">
        <v>44</v>
      </c>
      <c r="O147" s="79"/>
      <c r="P147" s="225">
        <f>O147*H147</f>
        <v>0</v>
      </c>
      <c r="Q147" s="225">
        <v>0</v>
      </c>
      <c r="R147" s="225">
        <f>Q147*H147</f>
        <v>0</v>
      </c>
      <c r="S147" s="225">
        <v>0</v>
      </c>
      <c r="T147" s="226">
        <f>S147*H147</f>
        <v>0</v>
      </c>
      <c r="AR147" s="17" t="s">
        <v>139</v>
      </c>
      <c r="AT147" s="17" t="s">
        <v>134</v>
      </c>
      <c r="AU147" s="17" t="s">
        <v>81</v>
      </c>
      <c r="AY147" s="17" t="s">
        <v>131</v>
      </c>
      <c r="BE147" s="227">
        <f>IF(N147="základní",J147,0)</f>
        <v>0</v>
      </c>
      <c r="BF147" s="227">
        <f>IF(N147="snížená",J147,0)</f>
        <v>0</v>
      </c>
      <c r="BG147" s="227">
        <f>IF(N147="zákl. přenesená",J147,0)</f>
        <v>0</v>
      </c>
      <c r="BH147" s="227">
        <f>IF(N147="sníž. přenesená",J147,0)</f>
        <v>0</v>
      </c>
      <c r="BI147" s="227">
        <f>IF(N147="nulová",J147,0)</f>
        <v>0</v>
      </c>
      <c r="BJ147" s="17" t="s">
        <v>77</v>
      </c>
      <c r="BK147" s="227">
        <f>ROUND(I147*H147,2)</f>
        <v>0</v>
      </c>
      <c r="BL147" s="17" t="s">
        <v>139</v>
      </c>
      <c r="BM147" s="17" t="s">
        <v>245</v>
      </c>
    </row>
    <row r="148" spans="2:47" s="1" customFormat="1" ht="12">
      <c r="B148" s="38"/>
      <c r="C148" s="39"/>
      <c r="D148" s="228" t="s">
        <v>162</v>
      </c>
      <c r="E148" s="39"/>
      <c r="F148" s="229" t="s">
        <v>246</v>
      </c>
      <c r="G148" s="39"/>
      <c r="H148" s="39"/>
      <c r="I148" s="143"/>
      <c r="J148" s="39"/>
      <c r="K148" s="39"/>
      <c r="L148" s="43"/>
      <c r="M148" s="230"/>
      <c r="N148" s="79"/>
      <c r="O148" s="79"/>
      <c r="P148" s="79"/>
      <c r="Q148" s="79"/>
      <c r="R148" s="79"/>
      <c r="S148" s="79"/>
      <c r="T148" s="80"/>
      <c r="AT148" s="17" t="s">
        <v>162</v>
      </c>
      <c r="AU148" s="17" t="s">
        <v>81</v>
      </c>
    </row>
    <row r="149" spans="2:65" s="1" customFormat="1" ht="45" customHeight="1">
      <c r="B149" s="38"/>
      <c r="C149" s="216" t="s">
        <v>247</v>
      </c>
      <c r="D149" s="216" t="s">
        <v>134</v>
      </c>
      <c r="E149" s="217" t="s">
        <v>248</v>
      </c>
      <c r="F149" s="218" t="s">
        <v>249</v>
      </c>
      <c r="G149" s="219" t="s">
        <v>236</v>
      </c>
      <c r="H149" s="220">
        <v>6</v>
      </c>
      <c r="I149" s="221"/>
      <c r="J149" s="222">
        <f>ROUND(I149*H149,2)</f>
        <v>0</v>
      </c>
      <c r="K149" s="218" t="s">
        <v>138</v>
      </c>
      <c r="L149" s="43"/>
      <c r="M149" s="223" t="s">
        <v>19</v>
      </c>
      <c r="N149" s="224" t="s">
        <v>44</v>
      </c>
      <c r="O149" s="79"/>
      <c r="P149" s="225">
        <f>O149*H149</f>
        <v>0</v>
      </c>
      <c r="Q149" s="225">
        <v>0</v>
      </c>
      <c r="R149" s="225">
        <f>Q149*H149</f>
        <v>0</v>
      </c>
      <c r="S149" s="225">
        <v>0</v>
      </c>
      <c r="T149" s="226">
        <f>S149*H149</f>
        <v>0</v>
      </c>
      <c r="AR149" s="17" t="s">
        <v>139</v>
      </c>
      <c r="AT149" s="17" t="s">
        <v>134</v>
      </c>
      <c r="AU149" s="17" t="s">
        <v>81</v>
      </c>
      <c r="AY149" s="17" t="s">
        <v>131</v>
      </c>
      <c r="BE149" s="227">
        <f>IF(N149="základní",J149,0)</f>
        <v>0</v>
      </c>
      <c r="BF149" s="227">
        <f>IF(N149="snížená",J149,0)</f>
        <v>0</v>
      </c>
      <c r="BG149" s="227">
        <f>IF(N149="zákl. přenesená",J149,0)</f>
        <v>0</v>
      </c>
      <c r="BH149" s="227">
        <f>IF(N149="sníž. přenesená",J149,0)</f>
        <v>0</v>
      </c>
      <c r="BI149" s="227">
        <f>IF(N149="nulová",J149,0)</f>
        <v>0</v>
      </c>
      <c r="BJ149" s="17" t="s">
        <v>77</v>
      </c>
      <c r="BK149" s="227">
        <f>ROUND(I149*H149,2)</f>
        <v>0</v>
      </c>
      <c r="BL149" s="17" t="s">
        <v>139</v>
      </c>
      <c r="BM149" s="17" t="s">
        <v>250</v>
      </c>
    </row>
    <row r="150" spans="2:47" s="1" customFormat="1" ht="12">
      <c r="B150" s="38"/>
      <c r="C150" s="39"/>
      <c r="D150" s="228" t="s">
        <v>162</v>
      </c>
      <c r="E150" s="39"/>
      <c r="F150" s="229" t="s">
        <v>246</v>
      </c>
      <c r="G150" s="39"/>
      <c r="H150" s="39"/>
      <c r="I150" s="143"/>
      <c r="J150" s="39"/>
      <c r="K150" s="39"/>
      <c r="L150" s="43"/>
      <c r="M150" s="230"/>
      <c r="N150" s="79"/>
      <c r="O150" s="79"/>
      <c r="P150" s="79"/>
      <c r="Q150" s="79"/>
      <c r="R150" s="79"/>
      <c r="S150" s="79"/>
      <c r="T150" s="80"/>
      <c r="AT150" s="17" t="s">
        <v>162</v>
      </c>
      <c r="AU150" s="17" t="s">
        <v>81</v>
      </c>
    </row>
    <row r="151" spans="2:65" s="1" customFormat="1" ht="33.75" customHeight="1">
      <c r="B151" s="38"/>
      <c r="C151" s="216" t="s">
        <v>7</v>
      </c>
      <c r="D151" s="216" t="s">
        <v>134</v>
      </c>
      <c r="E151" s="217" t="s">
        <v>251</v>
      </c>
      <c r="F151" s="218" t="s">
        <v>252</v>
      </c>
      <c r="G151" s="219" t="s">
        <v>236</v>
      </c>
      <c r="H151" s="220">
        <v>20</v>
      </c>
      <c r="I151" s="221"/>
      <c r="J151" s="222">
        <f>ROUND(I151*H151,2)</f>
        <v>0</v>
      </c>
      <c r="K151" s="218" t="s">
        <v>138</v>
      </c>
      <c r="L151" s="43"/>
      <c r="M151" s="223" t="s">
        <v>19</v>
      </c>
      <c r="N151" s="224" t="s">
        <v>44</v>
      </c>
      <c r="O151" s="79"/>
      <c r="P151" s="225">
        <f>O151*H151</f>
        <v>0</v>
      </c>
      <c r="Q151" s="225">
        <v>0</v>
      </c>
      <c r="R151" s="225">
        <f>Q151*H151</f>
        <v>0</v>
      </c>
      <c r="S151" s="225">
        <v>0</v>
      </c>
      <c r="T151" s="226">
        <f>S151*H151</f>
        <v>0</v>
      </c>
      <c r="AR151" s="17" t="s">
        <v>139</v>
      </c>
      <c r="AT151" s="17" t="s">
        <v>134</v>
      </c>
      <c r="AU151" s="17" t="s">
        <v>81</v>
      </c>
      <c r="AY151" s="17" t="s">
        <v>131</v>
      </c>
      <c r="BE151" s="227">
        <f>IF(N151="základní",J151,0)</f>
        <v>0</v>
      </c>
      <c r="BF151" s="227">
        <f>IF(N151="snížená",J151,0)</f>
        <v>0</v>
      </c>
      <c r="BG151" s="227">
        <f>IF(N151="zákl. přenesená",J151,0)</f>
        <v>0</v>
      </c>
      <c r="BH151" s="227">
        <f>IF(N151="sníž. přenesená",J151,0)</f>
        <v>0</v>
      </c>
      <c r="BI151" s="227">
        <f>IF(N151="nulová",J151,0)</f>
        <v>0</v>
      </c>
      <c r="BJ151" s="17" t="s">
        <v>77</v>
      </c>
      <c r="BK151" s="227">
        <f>ROUND(I151*H151,2)</f>
        <v>0</v>
      </c>
      <c r="BL151" s="17" t="s">
        <v>139</v>
      </c>
      <c r="BM151" s="17" t="s">
        <v>253</v>
      </c>
    </row>
    <row r="152" spans="2:65" s="1" customFormat="1" ht="45" customHeight="1">
      <c r="B152" s="38"/>
      <c r="C152" s="216" t="s">
        <v>254</v>
      </c>
      <c r="D152" s="216" t="s">
        <v>134</v>
      </c>
      <c r="E152" s="217" t="s">
        <v>255</v>
      </c>
      <c r="F152" s="218" t="s">
        <v>256</v>
      </c>
      <c r="G152" s="219" t="s">
        <v>137</v>
      </c>
      <c r="H152" s="220">
        <v>4400</v>
      </c>
      <c r="I152" s="221"/>
      <c r="J152" s="222">
        <f>ROUND(I152*H152,2)</f>
        <v>0</v>
      </c>
      <c r="K152" s="218" t="s">
        <v>138</v>
      </c>
      <c r="L152" s="43"/>
      <c r="M152" s="223" t="s">
        <v>19</v>
      </c>
      <c r="N152" s="224" t="s">
        <v>44</v>
      </c>
      <c r="O152" s="79"/>
      <c r="P152" s="225">
        <f>O152*H152</f>
        <v>0</v>
      </c>
      <c r="Q152" s="225">
        <v>0</v>
      </c>
      <c r="R152" s="225">
        <f>Q152*H152</f>
        <v>0</v>
      </c>
      <c r="S152" s="225">
        <v>0</v>
      </c>
      <c r="T152" s="226">
        <f>S152*H152</f>
        <v>0</v>
      </c>
      <c r="AR152" s="17" t="s">
        <v>139</v>
      </c>
      <c r="AT152" s="17" t="s">
        <v>134</v>
      </c>
      <c r="AU152" s="17" t="s">
        <v>81</v>
      </c>
      <c r="AY152" s="17" t="s">
        <v>131</v>
      </c>
      <c r="BE152" s="227">
        <f>IF(N152="základní",J152,0)</f>
        <v>0</v>
      </c>
      <c r="BF152" s="227">
        <f>IF(N152="snížená",J152,0)</f>
        <v>0</v>
      </c>
      <c r="BG152" s="227">
        <f>IF(N152="zákl. přenesená",J152,0)</f>
        <v>0</v>
      </c>
      <c r="BH152" s="227">
        <f>IF(N152="sníž. přenesená",J152,0)</f>
        <v>0</v>
      </c>
      <c r="BI152" s="227">
        <f>IF(N152="nulová",J152,0)</f>
        <v>0</v>
      </c>
      <c r="BJ152" s="17" t="s">
        <v>77</v>
      </c>
      <c r="BK152" s="227">
        <f>ROUND(I152*H152,2)</f>
        <v>0</v>
      </c>
      <c r="BL152" s="17" t="s">
        <v>139</v>
      </c>
      <c r="BM152" s="17" t="s">
        <v>257</v>
      </c>
    </row>
    <row r="153" spans="2:47" s="1" customFormat="1" ht="12">
      <c r="B153" s="38"/>
      <c r="C153" s="39"/>
      <c r="D153" s="228" t="s">
        <v>141</v>
      </c>
      <c r="E153" s="39"/>
      <c r="F153" s="229" t="s">
        <v>142</v>
      </c>
      <c r="G153" s="39"/>
      <c r="H153" s="39"/>
      <c r="I153" s="143"/>
      <c r="J153" s="39"/>
      <c r="K153" s="39"/>
      <c r="L153" s="43"/>
      <c r="M153" s="230"/>
      <c r="N153" s="79"/>
      <c r="O153" s="79"/>
      <c r="P153" s="79"/>
      <c r="Q153" s="79"/>
      <c r="R153" s="79"/>
      <c r="S153" s="79"/>
      <c r="T153" s="80"/>
      <c r="AT153" s="17" t="s">
        <v>141</v>
      </c>
      <c r="AU153" s="17" t="s">
        <v>81</v>
      </c>
    </row>
    <row r="154" spans="2:51" s="13" customFormat="1" ht="12">
      <c r="B154" s="241"/>
      <c r="C154" s="242"/>
      <c r="D154" s="228" t="s">
        <v>143</v>
      </c>
      <c r="E154" s="243" t="s">
        <v>19</v>
      </c>
      <c r="F154" s="244" t="s">
        <v>258</v>
      </c>
      <c r="G154" s="242"/>
      <c r="H154" s="245">
        <v>4400</v>
      </c>
      <c r="I154" s="246"/>
      <c r="J154" s="242"/>
      <c r="K154" s="242"/>
      <c r="L154" s="247"/>
      <c r="M154" s="248"/>
      <c r="N154" s="249"/>
      <c r="O154" s="249"/>
      <c r="P154" s="249"/>
      <c r="Q154" s="249"/>
      <c r="R154" s="249"/>
      <c r="S154" s="249"/>
      <c r="T154" s="250"/>
      <c r="AT154" s="251" t="s">
        <v>143</v>
      </c>
      <c r="AU154" s="251" t="s">
        <v>81</v>
      </c>
      <c r="AV154" s="13" t="s">
        <v>81</v>
      </c>
      <c r="AW154" s="13" t="s">
        <v>35</v>
      </c>
      <c r="AX154" s="13" t="s">
        <v>77</v>
      </c>
      <c r="AY154" s="251" t="s">
        <v>131</v>
      </c>
    </row>
    <row r="155" spans="2:65" s="1" customFormat="1" ht="22.5" customHeight="1">
      <c r="B155" s="38"/>
      <c r="C155" s="216" t="s">
        <v>259</v>
      </c>
      <c r="D155" s="216" t="s">
        <v>134</v>
      </c>
      <c r="E155" s="217" t="s">
        <v>260</v>
      </c>
      <c r="F155" s="218" t="s">
        <v>261</v>
      </c>
      <c r="G155" s="219" t="s">
        <v>137</v>
      </c>
      <c r="H155" s="220">
        <v>4400</v>
      </c>
      <c r="I155" s="221"/>
      <c r="J155" s="222">
        <f>ROUND(I155*H155,2)</f>
        <v>0</v>
      </c>
      <c r="K155" s="218" t="s">
        <v>138</v>
      </c>
      <c r="L155" s="43"/>
      <c r="M155" s="223" t="s">
        <v>19</v>
      </c>
      <c r="N155" s="224" t="s">
        <v>44</v>
      </c>
      <c r="O155" s="79"/>
      <c r="P155" s="225">
        <f>O155*H155</f>
        <v>0</v>
      </c>
      <c r="Q155" s="225">
        <v>0</v>
      </c>
      <c r="R155" s="225">
        <f>Q155*H155</f>
        <v>0</v>
      </c>
      <c r="S155" s="225">
        <v>0</v>
      </c>
      <c r="T155" s="226">
        <f>S155*H155</f>
        <v>0</v>
      </c>
      <c r="AR155" s="17" t="s">
        <v>139</v>
      </c>
      <c r="AT155" s="17" t="s">
        <v>134</v>
      </c>
      <c r="AU155" s="17" t="s">
        <v>81</v>
      </c>
      <c r="AY155" s="17" t="s">
        <v>131</v>
      </c>
      <c r="BE155" s="227">
        <f>IF(N155="základní",J155,0)</f>
        <v>0</v>
      </c>
      <c r="BF155" s="227">
        <f>IF(N155="snížená",J155,0)</f>
        <v>0</v>
      </c>
      <c r="BG155" s="227">
        <f>IF(N155="zákl. přenesená",J155,0)</f>
        <v>0</v>
      </c>
      <c r="BH155" s="227">
        <f>IF(N155="sníž. přenesená",J155,0)</f>
        <v>0</v>
      </c>
      <c r="BI155" s="227">
        <f>IF(N155="nulová",J155,0)</f>
        <v>0</v>
      </c>
      <c r="BJ155" s="17" t="s">
        <v>77</v>
      </c>
      <c r="BK155" s="227">
        <f>ROUND(I155*H155,2)</f>
        <v>0</v>
      </c>
      <c r="BL155" s="17" t="s">
        <v>139</v>
      </c>
      <c r="BM155" s="17" t="s">
        <v>262</v>
      </c>
    </row>
    <row r="156" spans="2:47" s="1" customFormat="1" ht="12">
      <c r="B156" s="38"/>
      <c r="C156" s="39"/>
      <c r="D156" s="228" t="s">
        <v>141</v>
      </c>
      <c r="E156" s="39"/>
      <c r="F156" s="229" t="s">
        <v>142</v>
      </c>
      <c r="G156" s="39"/>
      <c r="H156" s="39"/>
      <c r="I156" s="143"/>
      <c r="J156" s="39"/>
      <c r="K156" s="39"/>
      <c r="L156" s="43"/>
      <c r="M156" s="230"/>
      <c r="N156" s="79"/>
      <c r="O156" s="79"/>
      <c r="P156" s="79"/>
      <c r="Q156" s="79"/>
      <c r="R156" s="79"/>
      <c r="S156" s="79"/>
      <c r="T156" s="80"/>
      <c r="AT156" s="17" t="s">
        <v>141</v>
      </c>
      <c r="AU156" s="17" t="s">
        <v>81</v>
      </c>
    </row>
    <row r="157" spans="2:51" s="13" customFormat="1" ht="12">
      <c r="B157" s="241"/>
      <c r="C157" s="242"/>
      <c r="D157" s="228" t="s">
        <v>143</v>
      </c>
      <c r="E157" s="243" t="s">
        <v>19</v>
      </c>
      <c r="F157" s="244" t="s">
        <v>258</v>
      </c>
      <c r="G157" s="242"/>
      <c r="H157" s="245">
        <v>4400</v>
      </c>
      <c r="I157" s="246"/>
      <c r="J157" s="242"/>
      <c r="K157" s="242"/>
      <c r="L157" s="247"/>
      <c r="M157" s="248"/>
      <c r="N157" s="249"/>
      <c r="O157" s="249"/>
      <c r="P157" s="249"/>
      <c r="Q157" s="249"/>
      <c r="R157" s="249"/>
      <c r="S157" s="249"/>
      <c r="T157" s="250"/>
      <c r="AT157" s="251" t="s">
        <v>143</v>
      </c>
      <c r="AU157" s="251" t="s">
        <v>81</v>
      </c>
      <c r="AV157" s="13" t="s">
        <v>81</v>
      </c>
      <c r="AW157" s="13" t="s">
        <v>35</v>
      </c>
      <c r="AX157" s="13" t="s">
        <v>77</v>
      </c>
      <c r="AY157" s="251" t="s">
        <v>131</v>
      </c>
    </row>
    <row r="158" spans="2:65" s="1" customFormat="1" ht="22.5" customHeight="1">
      <c r="B158" s="38"/>
      <c r="C158" s="216" t="s">
        <v>263</v>
      </c>
      <c r="D158" s="216" t="s">
        <v>134</v>
      </c>
      <c r="E158" s="217" t="s">
        <v>264</v>
      </c>
      <c r="F158" s="218" t="s">
        <v>265</v>
      </c>
      <c r="G158" s="219" t="s">
        <v>148</v>
      </c>
      <c r="H158" s="220">
        <v>90</v>
      </c>
      <c r="I158" s="221"/>
      <c r="J158" s="222">
        <f>ROUND(I158*H158,2)</f>
        <v>0</v>
      </c>
      <c r="K158" s="218" t="s">
        <v>138</v>
      </c>
      <c r="L158" s="43"/>
      <c r="M158" s="223" t="s">
        <v>19</v>
      </c>
      <c r="N158" s="224" t="s">
        <v>44</v>
      </c>
      <c r="O158" s="79"/>
      <c r="P158" s="225">
        <f>O158*H158</f>
        <v>0</v>
      </c>
      <c r="Q158" s="225">
        <v>0</v>
      </c>
      <c r="R158" s="225">
        <f>Q158*H158</f>
        <v>0</v>
      </c>
      <c r="S158" s="225">
        <v>0</v>
      </c>
      <c r="T158" s="226">
        <f>S158*H158</f>
        <v>0</v>
      </c>
      <c r="AR158" s="17" t="s">
        <v>139</v>
      </c>
      <c r="AT158" s="17" t="s">
        <v>134</v>
      </c>
      <c r="AU158" s="17" t="s">
        <v>81</v>
      </c>
      <c r="AY158" s="17" t="s">
        <v>131</v>
      </c>
      <c r="BE158" s="227">
        <f>IF(N158="základní",J158,0)</f>
        <v>0</v>
      </c>
      <c r="BF158" s="227">
        <f>IF(N158="snížená",J158,0)</f>
        <v>0</v>
      </c>
      <c r="BG158" s="227">
        <f>IF(N158="zákl. přenesená",J158,0)</f>
        <v>0</v>
      </c>
      <c r="BH158" s="227">
        <f>IF(N158="sníž. přenesená",J158,0)</f>
        <v>0</v>
      </c>
      <c r="BI158" s="227">
        <f>IF(N158="nulová",J158,0)</f>
        <v>0</v>
      </c>
      <c r="BJ158" s="17" t="s">
        <v>77</v>
      </c>
      <c r="BK158" s="227">
        <f>ROUND(I158*H158,2)</f>
        <v>0</v>
      </c>
      <c r="BL158" s="17" t="s">
        <v>139</v>
      </c>
      <c r="BM158" s="17" t="s">
        <v>266</v>
      </c>
    </row>
    <row r="159" spans="2:51" s="12" customFormat="1" ht="12">
      <c r="B159" s="231"/>
      <c r="C159" s="232"/>
      <c r="D159" s="228" t="s">
        <v>143</v>
      </c>
      <c r="E159" s="233" t="s">
        <v>19</v>
      </c>
      <c r="F159" s="234" t="s">
        <v>267</v>
      </c>
      <c r="G159" s="232"/>
      <c r="H159" s="233" t="s">
        <v>19</v>
      </c>
      <c r="I159" s="235"/>
      <c r="J159" s="232"/>
      <c r="K159" s="232"/>
      <c r="L159" s="236"/>
      <c r="M159" s="237"/>
      <c r="N159" s="238"/>
      <c r="O159" s="238"/>
      <c r="P159" s="238"/>
      <c r="Q159" s="238"/>
      <c r="R159" s="238"/>
      <c r="S159" s="238"/>
      <c r="T159" s="239"/>
      <c r="AT159" s="240" t="s">
        <v>143</v>
      </c>
      <c r="AU159" s="240" t="s">
        <v>81</v>
      </c>
      <c r="AV159" s="12" t="s">
        <v>77</v>
      </c>
      <c r="AW159" s="12" t="s">
        <v>35</v>
      </c>
      <c r="AX159" s="12" t="s">
        <v>73</v>
      </c>
      <c r="AY159" s="240" t="s">
        <v>131</v>
      </c>
    </row>
    <row r="160" spans="2:51" s="13" customFormat="1" ht="12">
      <c r="B160" s="241"/>
      <c r="C160" s="242"/>
      <c r="D160" s="228" t="s">
        <v>143</v>
      </c>
      <c r="E160" s="243" t="s">
        <v>19</v>
      </c>
      <c r="F160" s="244" t="s">
        <v>268</v>
      </c>
      <c r="G160" s="242"/>
      <c r="H160" s="245">
        <v>60</v>
      </c>
      <c r="I160" s="246"/>
      <c r="J160" s="242"/>
      <c r="K160" s="242"/>
      <c r="L160" s="247"/>
      <c r="M160" s="248"/>
      <c r="N160" s="249"/>
      <c r="O160" s="249"/>
      <c r="P160" s="249"/>
      <c r="Q160" s="249"/>
      <c r="R160" s="249"/>
      <c r="S160" s="249"/>
      <c r="T160" s="250"/>
      <c r="AT160" s="251" t="s">
        <v>143</v>
      </c>
      <c r="AU160" s="251" t="s">
        <v>81</v>
      </c>
      <c r="AV160" s="13" t="s">
        <v>81</v>
      </c>
      <c r="AW160" s="13" t="s">
        <v>35</v>
      </c>
      <c r="AX160" s="13" t="s">
        <v>73</v>
      </c>
      <c r="AY160" s="251" t="s">
        <v>131</v>
      </c>
    </row>
    <row r="161" spans="2:51" s="12" customFormat="1" ht="12">
      <c r="B161" s="231"/>
      <c r="C161" s="232"/>
      <c r="D161" s="228" t="s">
        <v>143</v>
      </c>
      <c r="E161" s="233" t="s">
        <v>19</v>
      </c>
      <c r="F161" s="234" t="s">
        <v>269</v>
      </c>
      <c r="G161" s="232"/>
      <c r="H161" s="233" t="s">
        <v>19</v>
      </c>
      <c r="I161" s="235"/>
      <c r="J161" s="232"/>
      <c r="K161" s="232"/>
      <c r="L161" s="236"/>
      <c r="M161" s="237"/>
      <c r="N161" s="238"/>
      <c r="O161" s="238"/>
      <c r="P161" s="238"/>
      <c r="Q161" s="238"/>
      <c r="R161" s="238"/>
      <c r="S161" s="238"/>
      <c r="T161" s="239"/>
      <c r="AT161" s="240" t="s">
        <v>143</v>
      </c>
      <c r="AU161" s="240" t="s">
        <v>81</v>
      </c>
      <c r="AV161" s="12" t="s">
        <v>77</v>
      </c>
      <c r="AW161" s="12" t="s">
        <v>35</v>
      </c>
      <c r="AX161" s="12" t="s">
        <v>73</v>
      </c>
      <c r="AY161" s="240" t="s">
        <v>131</v>
      </c>
    </row>
    <row r="162" spans="2:51" s="13" customFormat="1" ht="12">
      <c r="B162" s="241"/>
      <c r="C162" s="242"/>
      <c r="D162" s="228" t="s">
        <v>143</v>
      </c>
      <c r="E162" s="243" t="s">
        <v>19</v>
      </c>
      <c r="F162" s="244" t="s">
        <v>270</v>
      </c>
      <c r="G162" s="242"/>
      <c r="H162" s="245">
        <v>30</v>
      </c>
      <c r="I162" s="246"/>
      <c r="J162" s="242"/>
      <c r="K162" s="242"/>
      <c r="L162" s="247"/>
      <c r="M162" s="248"/>
      <c r="N162" s="249"/>
      <c r="O162" s="249"/>
      <c r="P162" s="249"/>
      <c r="Q162" s="249"/>
      <c r="R162" s="249"/>
      <c r="S162" s="249"/>
      <c r="T162" s="250"/>
      <c r="AT162" s="251" t="s">
        <v>143</v>
      </c>
      <c r="AU162" s="251" t="s">
        <v>81</v>
      </c>
      <c r="AV162" s="13" t="s">
        <v>81</v>
      </c>
      <c r="AW162" s="13" t="s">
        <v>35</v>
      </c>
      <c r="AX162" s="13" t="s">
        <v>73</v>
      </c>
      <c r="AY162" s="251" t="s">
        <v>131</v>
      </c>
    </row>
    <row r="163" spans="2:51" s="14" customFormat="1" ht="12">
      <c r="B163" s="252"/>
      <c r="C163" s="253"/>
      <c r="D163" s="228" t="s">
        <v>143</v>
      </c>
      <c r="E163" s="254" t="s">
        <v>19</v>
      </c>
      <c r="F163" s="255" t="s">
        <v>179</v>
      </c>
      <c r="G163" s="253"/>
      <c r="H163" s="256">
        <v>90</v>
      </c>
      <c r="I163" s="257"/>
      <c r="J163" s="253"/>
      <c r="K163" s="253"/>
      <c r="L163" s="258"/>
      <c r="M163" s="259"/>
      <c r="N163" s="260"/>
      <c r="O163" s="260"/>
      <c r="P163" s="260"/>
      <c r="Q163" s="260"/>
      <c r="R163" s="260"/>
      <c r="S163" s="260"/>
      <c r="T163" s="261"/>
      <c r="AT163" s="262" t="s">
        <v>143</v>
      </c>
      <c r="AU163" s="262" t="s">
        <v>81</v>
      </c>
      <c r="AV163" s="14" t="s">
        <v>139</v>
      </c>
      <c r="AW163" s="14" t="s">
        <v>35</v>
      </c>
      <c r="AX163" s="14" t="s">
        <v>77</v>
      </c>
      <c r="AY163" s="262" t="s">
        <v>131</v>
      </c>
    </row>
    <row r="164" spans="2:65" s="1" customFormat="1" ht="22.5" customHeight="1">
      <c r="B164" s="38"/>
      <c r="C164" s="263" t="s">
        <v>271</v>
      </c>
      <c r="D164" s="263" t="s">
        <v>181</v>
      </c>
      <c r="E164" s="264" t="s">
        <v>272</v>
      </c>
      <c r="F164" s="265" t="s">
        <v>273</v>
      </c>
      <c r="G164" s="266" t="s">
        <v>148</v>
      </c>
      <c r="H164" s="267">
        <v>60</v>
      </c>
      <c r="I164" s="268"/>
      <c r="J164" s="269">
        <f>ROUND(I164*H164,2)</f>
        <v>0</v>
      </c>
      <c r="K164" s="265" t="s">
        <v>138</v>
      </c>
      <c r="L164" s="270"/>
      <c r="M164" s="271" t="s">
        <v>19</v>
      </c>
      <c r="N164" s="272" t="s">
        <v>44</v>
      </c>
      <c r="O164" s="79"/>
      <c r="P164" s="225">
        <f>O164*H164</f>
        <v>0</v>
      </c>
      <c r="Q164" s="225">
        <v>0.01004</v>
      </c>
      <c r="R164" s="225">
        <f>Q164*H164</f>
        <v>0.6024</v>
      </c>
      <c r="S164" s="225">
        <v>0</v>
      </c>
      <c r="T164" s="226">
        <f>S164*H164</f>
        <v>0</v>
      </c>
      <c r="AR164" s="17" t="s">
        <v>180</v>
      </c>
      <c r="AT164" s="17" t="s">
        <v>181</v>
      </c>
      <c r="AU164" s="17" t="s">
        <v>81</v>
      </c>
      <c r="AY164" s="17" t="s">
        <v>131</v>
      </c>
      <c r="BE164" s="227">
        <f>IF(N164="základní",J164,0)</f>
        <v>0</v>
      </c>
      <c r="BF164" s="227">
        <f>IF(N164="snížená",J164,0)</f>
        <v>0</v>
      </c>
      <c r="BG164" s="227">
        <f>IF(N164="zákl. přenesená",J164,0)</f>
        <v>0</v>
      </c>
      <c r="BH164" s="227">
        <f>IF(N164="sníž. přenesená",J164,0)</f>
        <v>0</v>
      </c>
      <c r="BI164" s="227">
        <f>IF(N164="nulová",J164,0)</f>
        <v>0</v>
      </c>
      <c r="BJ164" s="17" t="s">
        <v>77</v>
      </c>
      <c r="BK164" s="227">
        <f>ROUND(I164*H164,2)</f>
        <v>0</v>
      </c>
      <c r="BL164" s="17" t="s">
        <v>139</v>
      </c>
      <c r="BM164" s="17" t="s">
        <v>274</v>
      </c>
    </row>
    <row r="165" spans="2:65" s="1" customFormat="1" ht="22.5" customHeight="1">
      <c r="B165" s="38"/>
      <c r="C165" s="263" t="s">
        <v>275</v>
      </c>
      <c r="D165" s="263" t="s">
        <v>181</v>
      </c>
      <c r="E165" s="264" t="s">
        <v>276</v>
      </c>
      <c r="F165" s="265" t="s">
        <v>277</v>
      </c>
      <c r="G165" s="266" t="s">
        <v>148</v>
      </c>
      <c r="H165" s="267">
        <v>18</v>
      </c>
      <c r="I165" s="268"/>
      <c r="J165" s="269">
        <f>ROUND(I165*H165,2)</f>
        <v>0</v>
      </c>
      <c r="K165" s="265" t="s">
        <v>138</v>
      </c>
      <c r="L165" s="270"/>
      <c r="M165" s="271" t="s">
        <v>19</v>
      </c>
      <c r="N165" s="272" t="s">
        <v>44</v>
      </c>
      <c r="O165" s="79"/>
      <c r="P165" s="225">
        <f>O165*H165</f>
        <v>0</v>
      </c>
      <c r="Q165" s="225">
        <v>0.01003</v>
      </c>
      <c r="R165" s="225">
        <f>Q165*H165</f>
        <v>0.18054</v>
      </c>
      <c r="S165" s="225">
        <v>0</v>
      </c>
      <c r="T165" s="226">
        <f>S165*H165</f>
        <v>0</v>
      </c>
      <c r="AR165" s="17" t="s">
        <v>180</v>
      </c>
      <c r="AT165" s="17" t="s">
        <v>181</v>
      </c>
      <c r="AU165" s="17" t="s">
        <v>81</v>
      </c>
      <c r="AY165" s="17" t="s">
        <v>131</v>
      </c>
      <c r="BE165" s="227">
        <f>IF(N165="základní",J165,0)</f>
        <v>0</v>
      </c>
      <c r="BF165" s="227">
        <f>IF(N165="snížená",J165,0)</f>
        <v>0</v>
      </c>
      <c r="BG165" s="227">
        <f>IF(N165="zákl. přenesená",J165,0)</f>
        <v>0</v>
      </c>
      <c r="BH165" s="227">
        <f>IF(N165="sníž. přenesená",J165,0)</f>
        <v>0</v>
      </c>
      <c r="BI165" s="227">
        <f>IF(N165="nulová",J165,0)</f>
        <v>0</v>
      </c>
      <c r="BJ165" s="17" t="s">
        <v>77</v>
      </c>
      <c r="BK165" s="227">
        <f>ROUND(I165*H165,2)</f>
        <v>0</v>
      </c>
      <c r="BL165" s="17" t="s">
        <v>139</v>
      </c>
      <c r="BM165" s="17" t="s">
        <v>278</v>
      </c>
    </row>
    <row r="166" spans="2:65" s="1" customFormat="1" ht="22.5" customHeight="1">
      <c r="B166" s="38"/>
      <c r="C166" s="263" t="s">
        <v>279</v>
      </c>
      <c r="D166" s="263" t="s">
        <v>181</v>
      </c>
      <c r="E166" s="264" t="s">
        <v>280</v>
      </c>
      <c r="F166" s="265" t="s">
        <v>281</v>
      </c>
      <c r="G166" s="266" t="s">
        <v>148</v>
      </c>
      <c r="H166" s="267">
        <v>12</v>
      </c>
      <c r="I166" s="268"/>
      <c r="J166" s="269">
        <f>ROUND(I166*H166,2)</f>
        <v>0</v>
      </c>
      <c r="K166" s="265" t="s">
        <v>138</v>
      </c>
      <c r="L166" s="270"/>
      <c r="M166" s="271" t="s">
        <v>19</v>
      </c>
      <c r="N166" s="272" t="s">
        <v>44</v>
      </c>
      <c r="O166" s="79"/>
      <c r="P166" s="225">
        <f>O166*H166</f>
        <v>0</v>
      </c>
      <c r="Q166" s="225">
        <v>0.01014</v>
      </c>
      <c r="R166" s="225">
        <f>Q166*H166</f>
        <v>0.12168</v>
      </c>
      <c r="S166" s="225">
        <v>0</v>
      </c>
      <c r="T166" s="226">
        <f>S166*H166</f>
        <v>0</v>
      </c>
      <c r="AR166" s="17" t="s">
        <v>180</v>
      </c>
      <c r="AT166" s="17" t="s">
        <v>181</v>
      </c>
      <c r="AU166" s="17" t="s">
        <v>81</v>
      </c>
      <c r="AY166" s="17" t="s">
        <v>131</v>
      </c>
      <c r="BE166" s="227">
        <f>IF(N166="základní",J166,0)</f>
        <v>0</v>
      </c>
      <c r="BF166" s="227">
        <f>IF(N166="snížená",J166,0)</f>
        <v>0</v>
      </c>
      <c r="BG166" s="227">
        <f>IF(N166="zákl. přenesená",J166,0)</f>
        <v>0</v>
      </c>
      <c r="BH166" s="227">
        <f>IF(N166="sníž. přenesená",J166,0)</f>
        <v>0</v>
      </c>
      <c r="BI166" s="227">
        <f>IF(N166="nulová",J166,0)</f>
        <v>0</v>
      </c>
      <c r="BJ166" s="17" t="s">
        <v>77</v>
      </c>
      <c r="BK166" s="227">
        <f>ROUND(I166*H166,2)</f>
        <v>0</v>
      </c>
      <c r="BL166" s="17" t="s">
        <v>139</v>
      </c>
      <c r="BM166" s="17" t="s">
        <v>282</v>
      </c>
    </row>
    <row r="167" spans="2:65" s="1" customFormat="1" ht="33.75" customHeight="1">
      <c r="B167" s="38"/>
      <c r="C167" s="216" t="s">
        <v>283</v>
      </c>
      <c r="D167" s="216" t="s">
        <v>134</v>
      </c>
      <c r="E167" s="217" t="s">
        <v>284</v>
      </c>
      <c r="F167" s="218" t="s">
        <v>285</v>
      </c>
      <c r="G167" s="219" t="s">
        <v>286</v>
      </c>
      <c r="H167" s="220">
        <v>2060</v>
      </c>
      <c r="I167" s="221"/>
      <c r="J167" s="222">
        <f>ROUND(I167*H167,2)</f>
        <v>0</v>
      </c>
      <c r="K167" s="218" t="s">
        <v>138</v>
      </c>
      <c r="L167" s="43"/>
      <c r="M167" s="223" t="s">
        <v>19</v>
      </c>
      <c r="N167" s="224" t="s">
        <v>44</v>
      </c>
      <c r="O167" s="79"/>
      <c r="P167" s="225">
        <f>O167*H167</f>
        <v>0</v>
      </c>
      <c r="Q167" s="225">
        <v>0</v>
      </c>
      <c r="R167" s="225">
        <f>Q167*H167</f>
        <v>0</v>
      </c>
      <c r="S167" s="225">
        <v>0</v>
      </c>
      <c r="T167" s="226">
        <f>S167*H167</f>
        <v>0</v>
      </c>
      <c r="AR167" s="17" t="s">
        <v>139</v>
      </c>
      <c r="AT167" s="17" t="s">
        <v>134</v>
      </c>
      <c r="AU167" s="17" t="s">
        <v>81</v>
      </c>
      <c r="AY167" s="17" t="s">
        <v>131</v>
      </c>
      <c r="BE167" s="227">
        <f>IF(N167="základní",J167,0)</f>
        <v>0</v>
      </c>
      <c r="BF167" s="227">
        <f>IF(N167="snížená",J167,0)</f>
        <v>0</v>
      </c>
      <c r="BG167" s="227">
        <f>IF(N167="zákl. přenesená",J167,0)</f>
        <v>0</v>
      </c>
      <c r="BH167" s="227">
        <f>IF(N167="sníž. přenesená",J167,0)</f>
        <v>0</v>
      </c>
      <c r="BI167" s="227">
        <f>IF(N167="nulová",J167,0)</f>
        <v>0</v>
      </c>
      <c r="BJ167" s="17" t="s">
        <v>77</v>
      </c>
      <c r="BK167" s="227">
        <f>ROUND(I167*H167,2)</f>
        <v>0</v>
      </c>
      <c r="BL167" s="17" t="s">
        <v>139</v>
      </c>
      <c r="BM167" s="17" t="s">
        <v>287</v>
      </c>
    </row>
    <row r="168" spans="2:47" s="1" customFormat="1" ht="12">
      <c r="B168" s="38"/>
      <c r="C168" s="39"/>
      <c r="D168" s="228" t="s">
        <v>162</v>
      </c>
      <c r="E168" s="39"/>
      <c r="F168" s="229" t="s">
        <v>288</v>
      </c>
      <c r="G168" s="39"/>
      <c r="H168" s="39"/>
      <c r="I168" s="143"/>
      <c r="J168" s="39"/>
      <c r="K168" s="39"/>
      <c r="L168" s="43"/>
      <c r="M168" s="230"/>
      <c r="N168" s="79"/>
      <c r="O168" s="79"/>
      <c r="P168" s="79"/>
      <c r="Q168" s="79"/>
      <c r="R168" s="79"/>
      <c r="S168" s="79"/>
      <c r="T168" s="80"/>
      <c r="AT168" s="17" t="s">
        <v>162</v>
      </c>
      <c r="AU168" s="17" t="s">
        <v>81</v>
      </c>
    </row>
    <row r="169" spans="2:51" s="12" customFormat="1" ht="12">
      <c r="B169" s="231"/>
      <c r="C169" s="232"/>
      <c r="D169" s="228" t="s">
        <v>143</v>
      </c>
      <c r="E169" s="233" t="s">
        <v>19</v>
      </c>
      <c r="F169" s="234" t="s">
        <v>289</v>
      </c>
      <c r="G169" s="232"/>
      <c r="H169" s="233" t="s">
        <v>19</v>
      </c>
      <c r="I169" s="235"/>
      <c r="J169" s="232"/>
      <c r="K169" s="232"/>
      <c r="L169" s="236"/>
      <c r="M169" s="237"/>
      <c r="N169" s="238"/>
      <c r="O169" s="238"/>
      <c r="P169" s="238"/>
      <c r="Q169" s="238"/>
      <c r="R169" s="238"/>
      <c r="S169" s="238"/>
      <c r="T169" s="239"/>
      <c r="AT169" s="240" t="s">
        <v>143</v>
      </c>
      <c r="AU169" s="240" t="s">
        <v>81</v>
      </c>
      <c r="AV169" s="12" t="s">
        <v>77</v>
      </c>
      <c r="AW169" s="12" t="s">
        <v>35</v>
      </c>
      <c r="AX169" s="12" t="s">
        <v>73</v>
      </c>
      <c r="AY169" s="240" t="s">
        <v>131</v>
      </c>
    </row>
    <row r="170" spans="2:51" s="13" customFormat="1" ht="12">
      <c r="B170" s="241"/>
      <c r="C170" s="242"/>
      <c r="D170" s="228" t="s">
        <v>143</v>
      </c>
      <c r="E170" s="243" t="s">
        <v>19</v>
      </c>
      <c r="F170" s="244" t="s">
        <v>290</v>
      </c>
      <c r="G170" s="242"/>
      <c r="H170" s="245">
        <v>2060</v>
      </c>
      <c r="I170" s="246"/>
      <c r="J170" s="242"/>
      <c r="K170" s="242"/>
      <c r="L170" s="247"/>
      <c r="M170" s="248"/>
      <c r="N170" s="249"/>
      <c r="O170" s="249"/>
      <c r="P170" s="249"/>
      <c r="Q170" s="249"/>
      <c r="R170" s="249"/>
      <c r="S170" s="249"/>
      <c r="T170" s="250"/>
      <c r="AT170" s="251" t="s">
        <v>143</v>
      </c>
      <c r="AU170" s="251" t="s">
        <v>81</v>
      </c>
      <c r="AV170" s="13" t="s">
        <v>81</v>
      </c>
      <c r="AW170" s="13" t="s">
        <v>35</v>
      </c>
      <c r="AX170" s="13" t="s">
        <v>77</v>
      </c>
      <c r="AY170" s="251" t="s">
        <v>131</v>
      </c>
    </row>
    <row r="171" spans="2:65" s="1" customFormat="1" ht="22.5" customHeight="1">
      <c r="B171" s="38"/>
      <c r="C171" s="263" t="s">
        <v>291</v>
      </c>
      <c r="D171" s="263" t="s">
        <v>181</v>
      </c>
      <c r="E171" s="264" t="s">
        <v>292</v>
      </c>
      <c r="F171" s="265" t="s">
        <v>293</v>
      </c>
      <c r="G171" s="266" t="s">
        <v>157</v>
      </c>
      <c r="H171" s="267">
        <v>156.56</v>
      </c>
      <c r="I171" s="268"/>
      <c r="J171" s="269">
        <f>ROUND(I171*H171,2)</f>
        <v>0</v>
      </c>
      <c r="K171" s="265" t="s">
        <v>138</v>
      </c>
      <c r="L171" s="270"/>
      <c r="M171" s="271" t="s">
        <v>19</v>
      </c>
      <c r="N171" s="272" t="s">
        <v>44</v>
      </c>
      <c r="O171" s="79"/>
      <c r="P171" s="225">
        <f>O171*H171</f>
        <v>0</v>
      </c>
      <c r="Q171" s="225">
        <v>1</v>
      </c>
      <c r="R171" s="225">
        <f>Q171*H171</f>
        <v>156.56</v>
      </c>
      <c r="S171" s="225">
        <v>0</v>
      </c>
      <c r="T171" s="226">
        <f>S171*H171</f>
        <v>0</v>
      </c>
      <c r="AR171" s="17" t="s">
        <v>180</v>
      </c>
      <c r="AT171" s="17" t="s">
        <v>181</v>
      </c>
      <c r="AU171" s="17" t="s">
        <v>81</v>
      </c>
      <c r="AY171" s="17" t="s">
        <v>131</v>
      </c>
      <c r="BE171" s="227">
        <f>IF(N171="základní",J171,0)</f>
        <v>0</v>
      </c>
      <c r="BF171" s="227">
        <f>IF(N171="snížená",J171,0)</f>
        <v>0</v>
      </c>
      <c r="BG171" s="227">
        <f>IF(N171="zákl. přenesená",J171,0)</f>
        <v>0</v>
      </c>
      <c r="BH171" s="227">
        <f>IF(N171="sníž. přenesená",J171,0)</f>
        <v>0</v>
      </c>
      <c r="BI171" s="227">
        <f>IF(N171="nulová",J171,0)</f>
        <v>0</v>
      </c>
      <c r="BJ171" s="17" t="s">
        <v>77</v>
      </c>
      <c r="BK171" s="227">
        <f>ROUND(I171*H171,2)</f>
        <v>0</v>
      </c>
      <c r="BL171" s="17" t="s">
        <v>139</v>
      </c>
      <c r="BM171" s="17" t="s">
        <v>294</v>
      </c>
    </row>
    <row r="172" spans="2:51" s="12" customFormat="1" ht="12">
      <c r="B172" s="231"/>
      <c r="C172" s="232"/>
      <c r="D172" s="228" t="s">
        <v>143</v>
      </c>
      <c r="E172" s="233" t="s">
        <v>19</v>
      </c>
      <c r="F172" s="234" t="s">
        <v>295</v>
      </c>
      <c r="G172" s="232"/>
      <c r="H172" s="233" t="s">
        <v>19</v>
      </c>
      <c r="I172" s="235"/>
      <c r="J172" s="232"/>
      <c r="K172" s="232"/>
      <c r="L172" s="236"/>
      <c r="M172" s="237"/>
      <c r="N172" s="238"/>
      <c r="O172" s="238"/>
      <c r="P172" s="238"/>
      <c r="Q172" s="238"/>
      <c r="R172" s="238"/>
      <c r="S172" s="238"/>
      <c r="T172" s="239"/>
      <c r="AT172" s="240" t="s">
        <v>143</v>
      </c>
      <c r="AU172" s="240" t="s">
        <v>81</v>
      </c>
      <c r="AV172" s="12" t="s">
        <v>77</v>
      </c>
      <c r="AW172" s="12" t="s">
        <v>35</v>
      </c>
      <c r="AX172" s="12" t="s">
        <v>73</v>
      </c>
      <c r="AY172" s="240" t="s">
        <v>131</v>
      </c>
    </row>
    <row r="173" spans="2:51" s="13" customFormat="1" ht="12">
      <c r="B173" s="241"/>
      <c r="C173" s="242"/>
      <c r="D173" s="228" t="s">
        <v>143</v>
      </c>
      <c r="E173" s="243" t="s">
        <v>19</v>
      </c>
      <c r="F173" s="244" t="s">
        <v>296</v>
      </c>
      <c r="G173" s="242"/>
      <c r="H173" s="245">
        <v>156.56</v>
      </c>
      <c r="I173" s="246"/>
      <c r="J173" s="242"/>
      <c r="K173" s="242"/>
      <c r="L173" s="247"/>
      <c r="M173" s="248"/>
      <c r="N173" s="249"/>
      <c r="O173" s="249"/>
      <c r="P173" s="249"/>
      <c r="Q173" s="249"/>
      <c r="R173" s="249"/>
      <c r="S173" s="249"/>
      <c r="T173" s="250"/>
      <c r="AT173" s="251" t="s">
        <v>143</v>
      </c>
      <c r="AU173" s="251" t="s">
        <v>81</v>
      </c>
      <c r="AV173" s="13" t="s">
        <v>81</v>
      </c>
      <c r="AW173" s="13" t="s">
        <v>35</v>
      </c>
      <c r="AX173" s="13" t="s">
        <v>77</v>
      </c>
      <c r="AY173" s="251" t="s">
        <v>131</v>
      </c>
    </row>
    <row r="174" spans="2:65" s="1" customFormat="1" ht="56.25" customHeight="1">
      <c r="B174" s="38"/>
      <c r="C174" s="216" t="s">
        <v>270</v>
      </c>
      <c r="D174" s="216" t="s">
        <v>134</v>
      </c>
      <c r="E174" s="217" t="s">
        <v>297</v>
      </c>
      <c r="F174" s="218" t="s">
        <v>298</v>
      </c>
      <c r="G174" s="219" t="s">
        <v>167</v>
      </c>
      <c r="H174" s="220">
        <v>5</v>
      </c>
      <c r="I174" s="221"/>
      <c r="J174" s="222">
        <f>ROUND(I174*H174,2)</f>
        <v>0</v>
      </c>
      <c r="K174" s="218" t="s">
        <v>138</v>
      </c>
      <c r="L174" s="43"/>
      <c r="M174" s="223" t="s">
        <v>19</v>
      </c>
      <c r="N174" s="224" t="s">
        <v>44</v>
      </c>
      <c r="O174" s="79"/>
      <c r="P174" s="225">
        <f>O174*H174</f>
        <v>0</v>
      </c>
      <c r="Q174" s="225">
        <v>0</v>
      </c>
      <c r="R174" s="225">
        <f>Q174*H174</f>
        <v>0</v>
      </c>
      <c r="S174" s="225">
        <v>0</v>
      </c>
      <c r="T174" s="226">
        <f>S174*H174</f>
        <v>0</v>
      </c>
      <c r="AR174" s="17" t="s">
        <v>139</v>
      </c>
      <c r="AT174" s="17" t="s">
        <v>134</v>
      </c>
      <c r="AU174" s="17" t="s">
        <v>81</v>
      </c>
      <c r="AY174" s="17" t="s">
        <v>131</v>
      </c>
      <c r="BE174" s="227">
        <f>IF(N174="základní",J174,0)</f>
        <v>0</v>
      </c>
      <c r="BF174" s="227">
        <f>IF(N174="snížená",J174,0)</f>
        <v>0</v>
      </c>
      <c r="BG174" s="227">
        <f>IF(N174="zákl. přenesená",J174,0)</f>
        <v>0</v>
      </c>
      <c r="BH174" s="227">
        <f>IF(N174="sníž. přenesená",J174,0)</f>
        <v>0</v>
      </c>
      <c r="BI174" s="227">
        <f>IF(N174="nulová",J174,0)</f>
        <v>0</v>
      </c>
      <c r="BJ174" s="17" t="s">
        <v>77</v>
      </c>
      <c r="BK174" s="227">
        <f>ROUND(I174*H174,2)</f>
        <v>0</v>
      </c>
      <c r="BL174" s="17" t="s">
        <v>139</v>
      </c>
      <c r="BM174" s="17" t="s">
        <v>299</v>
      </c>
    </row>
    <row r="175" spans="2:47" s="1" customFormat="1" ht="12">
      <c r="B175" s="38"/>
      <c r="C175" s="39"/>
      <c r="D175" s="228" t="s">
        <v>141</v>
      </c>
      <c r="E175" s="39"/>
      <c r="F175" s="229" t="s">
        <v>300</v>
      </c>
      <c r="G175" s="39"/>
      <c r="H175" s="39"/>
      <c r="I175" s="143"/>
      <c r="J175" s="39"/>
      <c r="K175" s="39"/>
      <c r="L175" s="43"/>
      <c r="M175" s="230"/>
      <c r="N175" s="79"/>
      <c r="O175" s="79"/>
      <c r="P175" s="79"/>
      <c r="Q175" s="79"/>
      <c r="R175" s="79"/>
      <c r="S175" s="79"/>
      <c r="T175" s="80"/>
      <c r="AT175" s="17" t="s">
        <v>141</v>
      </c>
      <c r="AU175" s="17" t="s">
        <v>81</v>
      </c>
    </row>
    <row r="176" spans="2:65" s="1" customFormat="1" ht="33.75" customHeight="1">
      <c r="B176" s="38"/>
      <c r="C176" s="216" t="s">
        <v>301</v>
      </c>
      <c r="D176" s="216" t="s">
        <v>134</v>
      </c>
      <c r="E176" s="217" t="s">
        <v>302</v>
      </c>
      <c r="F176" s="218" t="s">
        <v>303</v>
      </c>
      <c r="G176" s="219" t="s">
        <v>167</v>
      </c>
      <c r="H176" s="220">
        <v>5</v>
      </c>
      <c r="I176" s="221"/>
      <c r="J176" s="222">
        <f>ROUND(I176*H176,2)</f>
        <v>0</v>
      </c>
      <c r="K176" s="218" t="s">
        <v>138</v>
      </c>
      <c r="L176" s="43"/>
      <c r="M176" s="223" t="s">
        <v>19</v>
      </c>
      <c r="N176" s="224" t="s">
        <v>44</v>
      </c>
      <c r="O176" s="79"/>
      <c r="P176" s="225">
        <f>O176*H176</f>
        <v>0</v>
      </c>
      <c r="Q176" s="225">
        <v>0</v>
      </c>
      <c r="R176" s="225">
        <f>Q176*H176</f>
        <v>0</v>
      </c>
      <c r="S176" s="225">
        <v>0</v>
      </c>
      <c r="T176" s="226">
        <f>S176*H176</f>
        <v>0</v>
      </c>
      <c r="AR176" s="17" t="s">
        <v>139</v>
      </c>
      <c r="AT176" s="17" t="s">
        <v>134</v>
      </c>
      <c r="AU176" s="17" t="s">
        <v>81</v>
      </c>
      <c r="AY176" s="17" t="s">
        <v>131</v>
      </c>
      <c r="BE176" s="227">
        <f>IF(N176="základní",J176,0)</f>
        <v>0</v>
      </c>
      <c r="BF176" s="227">
        <f>IF(N176="snížená",J176,0)</f>
        <v>0</v>
      </c>
      <c r="BG176" s="227">
        <f>IF(N176="zákl. přenesená",J176,0)</f>
        <v>0</v>
      </c>
      <c r="BH176" s="227">
        <f>IF(N176="sníž. přenesená",J176,0)</f>
        <v>0</v>
      </c>
      <c r="BI176" s="227">
        <f>IF(N176="nulová",J176,0)</f>
        <v>0</v>
      </c>
      <c r="BJ176" s="17" t="s">
        <v>77</v>
      </c>
      <c r="BK176" s="227">
        <f>ROUND(I176*H176,2)</f>
        <v>0</v>
      </c>
      <c r="BL176" s="17" t="s">
        <v>139</v>
      </c>
      <c r="BM176" s="17" t="s">
        <v>304</v>
      </c>
    </row>
    <row r="177" spans="2:47" s="1" customFormat="1" ht="12">
      <c r="B177" s="38"/>
      <c r="C177" s="39"/>
      <c r="D177" s="228" t="s">
        <v>141</v>
      </c>
      <c r="E177" s="39"/>
      <c r="F177" s="229" t="s">
        <v>300</v>
      </c>
      <c r="G177" s="39"/>
      <c r="H177" s="39"/>
      <c r="I177" s="143"/>
      <c r="J177" s="39"/>
      <c r="K177" s="39"/>
      <c r="L177" s="43"/>
      <c r="M177" s="230"/>
      <c r="N177" s="79"/>
      <c r="O177" s="79"/>
      <c r="P177" s="79"/>
      <c r="Q177" s="79"/>
      <c r="R177" s="79"/>
      <c r="S177" s="79"/>
      <c r="T177" s="80"/>
      <c r="AT177" s="17" t="s">
        <v>141</v>
      </c>
      <c r="AU177" s="17" t="s">
        <v>81</v>
      </c>
    </row>
    <row r="178" spans="2:65" s="1" customFormat="1" ht="22.5" customHeight="1">
      <c r="B178" s="38"/>
      <c r="C178" s="216" t="s">
        <v>305</v>
      </c>
      <c r="D178" s="216" t="s">
        <v>134</v>
      </c>
      <c r="E178" s="217" t="s">
        <v>306</v>
      </c>
      <c r="F178" s="218" t="s">
        <v>307</v>
      </c>
      <c r="G178" s="219" t="s">
        <v>148</v>
      </c>
      <c r="H178" s="220">
        <v>42</v>
      </c>
      <c r="I178" s="221"/>
      <c r="J178" s="222">
        <f>ROUND(I178*H178,2)</f>
        <v>0</v>
      </c>
      <c r="K178" s="218" t="s">
        <v>138</v>
      </c>
      <c r="L178" s="43"/>
      <c r="M178" s="223" t="s">
        <v>19</v>
      </c>
      <c r="N178" s="224" t="s">
        <v>44</v>
      </c>
      <c r="O178" s="79"/>
      <c r="P178" s="225">
        <f>O178*H178</f>
        <v>0</v>
      </c>
      <c r="Q178" s="225">
        <v>0</v>
      </c>
      <c r="R178" s="225">
        <f>Q178*H178</f>
        <v>0</v>
      </c>
      <c r="S178" s="225">
        <v>0</v>
      </c>
      <c r="T178" s="226">
        <f>S178*H178</f>
        <v>0</v>
      </c>
      <c r="AR178" s="17" t="s">
        <v>139</v>
      </c>
      <c r="AT178" s="17" t="s">
        <v>134</v>
      </c>
      <c r="AU178" s="17" t="s">
        <v>81</v>
      </c>
      <c r="AY178" s="17" t="s">
        <v>131</v>
      </c>
      <c r="BE178" s="227">
        <f>IF(N178="základní",J178,0)</f>
        <v>0</v>
      </c>
      <c r="BF178" s="227">
        <f>IF(N178="snížená",J178,0)</f>
        <v>0</v>
      </c>
      <c r="BG178" s="227">
        <f>IF(N178="zákl. přenesená",J178,0)</f>
        <v>0</v>
      </c>
      <c r="BH178" s="227">
        <f>IF(N178="sníž. přenesená",J178,0)</f>
        <v>0</v>
      </c>
      <c r="BI178" s="227">
        <f>IF(N178="nulová",J178,0)</f>
        <v>0</v>
      </c>
      <c r="BJ178" s="17" t="s">
        <v>77</v>
      </c>
      <c r="BK178" s="227">
        <f>ROUND(I178*H178,2)</f>
        <v>0</v>
      </c>
      <c r="BL178" s="17" t="s">
        <v>139</v>
      </c>
      <c r="BM178" s="17" t="s">
        <v>308</v>
      </c>
    </row>
    <row r="179" spans="2:65" s="1" customFormat="1" ht="22.5" customHeight="1">
      <c r="B179" s="38"/>
      <c r="C179" s="216" t="s">
        <v>309</v>
      </c>
      <c r="D179" s="216" t="s">
        <v>134</v>
      </c>
      <c r="E179" s="217" t="s">
        <v>310</v>
      </c>
      <c r="F179" s="218" t="s">
        <v>311</v>
      </c>
      <c r="G179" s="219" t="s">
        <v>148</v>
      </c>
      <c r="H179" s="220">
        <v>42</v>
      </c>
      <c r="I179" s="221"/>
      <c r="J179" s="222">
        <f>ROUND(I179*H179,2)</f>
        <v>0</v>
      </c>
      <c r="K179" s="218" t="s">
        <v>138</v>
      </c>
      <c r="L179" s="43"/>
      <c r="M179" s="223" t="s">
        <v>19</v>
      </c>
      <c r="N179" s="224" t="s">
        <v>44</v>
      </c>
      <c r="O179" s="79"/>
      <c r="P179" s="225">
        <f>O179*H179</f>
        <v>0</v>
      </c>
      <c r="Q179" s="225">
        <v>0</v>
      </c>
      <c r="R179" s="225">
        <f>Q179*H179</f>
        <v>0</v>
      </c>
      <c r="S179" s="225">
        <v>0</v>
      </c>
      <c r="T179" s="226">
        <f>S179*H179</f>
        <v>0</v>
      </c>
      <c r="AR179" s="17" t="s">
        <v>139</v>
      </c>
      <c r="AT179" s="17" t="s">
        <v>134</v>
      </c>
      <c r="AU179" s="17" t="s">
        <v>81</v>
      </c>
      <c r="AY179" s="17" t="s">
        <v>131</v>
      </c>
      <c r="BE179" s="227">
        <f>IF(N179="základní",J179,0)</f>
        <v>0</v>
      </c>
      <c r="BF179" s="227">
        <f>IF(N179="snížená",J179,0)</f>
        <v>0</v>
      </c>
      <c r="BG179" s="227">
        <f>IF(N179="zákl. přenesená",J179,0)</f>
        <v>0</v>
      </c>
      <c r="BH179" s="227">
        <f>IF(N179="sníž. přenesená",J179,0)</f>
        <v>0</v>
      </c>
      <c r="BI179" s="227">
        <f>IF(N179="nulová",J179,0)</f>
        <v>0</v>
      </c>
      <c r="BJ179" s="17" t="s">
        <v>77</v>
      </c>
      <c r="BK179" s="227">
        <f>ROUND(I179*H179,2)</f>
        <v>0</v>
      </c>
      <c r="BL179" s="17" t="s">
        <v>139</v>
      </c>
      <c r="BM179" s="17" t="s">
        <v>312</v>
      </c>
    </row>
    <row r="180" spans="2:65" s="1" customFormat="1" ht="33.75" customHeight="1">
      <c r="B180" s="38"/>
      <c r="C180" s="216" t="s">
        <v>313</v>
      </c>
      <c r="D180" s="216" t="s">
        <v>134</v>
      </c>
      <c r="E180" s="217" t="s">
        <v>314</v>
      </c>
      <c r="F180" s="218" t="s">
        <v>315</v>
      </c>
      <c r="G180" s="219" t="s">
        <v>157</v>
      </c>
      <c r="H180" s="220">
        <v>1641.43</v>
      </c>
      <c r="I180" s="221"/>
      <c r="J180" s="222">
        <f>ROUND(I180*H180,2)</f>
        <v>0</v>
      </c>
      <c r="K180" s="218" t="s">
        <v>138</v>
      </c>
      <c r="L180" s="43"/>
      <c r="M180" s="223" t="s">
        <v>19</v>
      </c>
      <c r="N180" s="224" t="s">
        <v>44</v>
      </c>
      <c r="O180" s="79"/>
      <c r="P180" s="225">
        <f>O180*H180</f>
        <v>0</v>
      </c>
      <c r="Q180" s="225">
        <v>0</v>
      </c>
      <c r="R180" s="225">
        <f>Q180*H180</f>
        <v>0</v>
      </c>
      <c r="S180" s="225">
        <v>0</v>
      </c>
      <c r="T180" s="226">
        <f>S180*H180</f>
        <v>0</v>
      </c>
      <c r="AR180" s="17" t="s">
        <v>139</v>
      </c>
      <c r="AT180" s="17" t="s">
        <v>134</v>
      </c>
      <c r="AU180" s="17" t="s">
        <v>81</v>
      </c>
      <c r="AY180" s="17" t="s">
        <v>131</v>
      </c>
      <c r="BE180" s="227">
        <f>IF(N180="základní",J180,0)</f>
        <v>0</v>
      </c>
      <c r="BF180" s="227">
        <f>IF(N180="snížená",J180,0)</f>
        <v>0</v>
      </c>
      <c r="BG180" s="227">
        <f>IF(N180="zákl. přenesená",J180,0)</f>
        <v>0</v>
      </c>
      <c r="BH180" s="227">
        <f>IF(N180="sníž. přenesená",J180,0)</f>
        <v>0</v>
      </c>
      <c r="BI180" s="227">
        <f>IF(N180="nulová",J180,0)</f>
        <v>0</v>
      </c>
      <c r="BJ180" s="17" t="s">
        <v>77</v>
      </c>
      <c r="BK180" s="227">
        <f>ROUND(I180*H180,2)</f>
        <v>0</v>
      </c>
      <c r="BL180" s="17" t="s">
        <v>139</v>
      </c>
      <c r="BM180" s="17" t="s">
        <v>316</v>
      </c>
    </row>
    <row r="181" spans="2:51" s="12" customFormat="1" ht="12">
      <c r="B181" s="231"/>
      <c r="C181" s="232"/>
      <c r="D181" s="228" t="s">
        <v>143</v>
      </c>
      <c r="E181" s="233" t="s">
        <v>19</v>
      </c>
      <c r="F181" s="234" t="s">
        <v>317</v>
      </c>
      <c r="G181" s="232"/>
      <c r="H181" s="233" t="s">
        <v>19</v>
      </c>
      <c r="I181" s="235"/>
      <c r="J181" s="232"/>
      <c r="K181" s="232"/>
      <c r="L181" s="236"/>
      <c r="M181" s="237"/>
      <c r="N181" s="238"/>
      <c r="O181" s="238"/>
      <c r="P181" s="238"/>
      <c r="Q181" s="238"/>
      <c r="R181" s="238"/>
      <c r="S181" s="238"/>
      <c r="T181" s="239"/>
      <c r="AT181" s="240" t="s">
        <v>143</v>
      </c>
      <c r="AU181" s="240" t="s">
        <v>81</v>
      </c>
      <c r="AV181" s="12" t="s">
        <v>77</v>
      </c>
      <c r="AW181" s="12" t="s">
        <v>35</v>
      </c>
      <c r="AX181" s="12" t="s">
        <v>73</v>
      </c>
      <c r="AY181" s="240" t="s">
        <v>131</v>
      </c>
    </row>
    <row r="182" spans="2:51" s="13" customFormat="1" ht="12">
      <c r="B182" s="241"/>
      <c r="C182" s="242"/>
      <c r="D182" s="228" t="s">
        <v>143</v>
      </c>
      <c r="E182" s="243" t="s">
        <v>19</v>
      </c>
      <c r="F182" s="244" t="s">
        <v>318</v>
      </c>
      <c r="G182" s="242"/>
      <c r="H182" s="245">
        <v>547.474</v>
      </c>
      <c r="I182" s="246"/>
      <c r="J182" s="242"/>
      <c r="K182" s="242"/>
      <c r="L182" s="247"/>
      <c r="M182" s="248"/>
      <c r="N182" s="249"/>
      <c r="O182" s="249"/>
      <c r="P182" s="249"/>
      <c r="Q182" s="249"/>
      <c r="R182" s="249"/>
      <c r="S182" s="249"/>
      <c r="T182" s="250"/>
      <c r="AT182" s="251" t="s">
        <v>143</v>
      </c>
      <c r="AU182" s="251" t="s">
        <v>81</v>
      </c>
      <c r="AV182" s="13" t="s">
        <v>81</v>
      </c>
      <c r="AW182" s="13" t="s">
        <v>35</v>
      </c>
      <c r="AX182" s="13" t="s">
        <v>73</v>
      </c>
      <c r="AY182" s="251" t="s">
        <v>131</v>
      </c>
    </row>
    <row r="183" spans="2:51" s="12" customFormat="1" ht="12">
      <c r="B183" s="231"/>
      <c r="C183" s="232"/>
      <c r="D183" s="228" t="s">
        <v>143</v>
      </c>
      <c r="E183" s="233" t="s">
        <v>19</v>
      </c>
      <c r="F183" s="234" t="s">
        <v>319</v>
      </c>
      <c r="G183" s="232"/>
      <c r="H183" s="233" t="s">
        <v>19</v>
      </c>
      <c r="I183" s="235"/>
      <c r="J183" s="232"/>
      <c r="K183" s="232"/>
      <c r="L183" s="236"/>
      <c r="M183" s="237"/>
      <c r="N183" s="238"/>
      <c r="O183" s="238"/>
      <c r="P183" s="238"/>
      <c r="Q183" s="238"/>
      <c r="R183" s="238"/>
      <c r="S183" s="238"/>
      <c r="T183" s="239"/>
      <c r="AT183" s="240" t="s">
        <v>143</v>
      </c>
      <c r="AU183" s="240" t="s">
        <v>81</v>
      </c>
      <c r="AV183" s="12" t="s">
        <v>77</v>
      </c>
      <c r="AW183" s="12" t="s">
        <v>35</v>
      </c>
      <c r="AX183" s="12" t="s">
        <v>73</v>
      </c>
      <c r="AY183" s="240" t="s">
        <v>131</v>
      </c>
    </row>
    <row r="184" spans="2:51" s="13" customFormat="1" ht="12">
      <c r="B184" s="241"/>
      <c r="C184" s="242"/>
      <c r="D184" s="228" t="s">
        <v>143</v>
      </c>
      <c r="E184" s="243" t="s">
        <v>19</v>
      </c>
      <c r="F184" s="244" t="s">
        <v>320</v>
      </c>
      <c r="G184" s="242"/>
      <c r="H184" s="245">
        <v>1051.84</v>
      </c>
      <c r="I184" s="246"/>
      <c r="J184" s="242"/>
      <c r="K184" s="242"/>
      <c r="L184" s="247"/>
      <c r="M184" s="248"/>
      <c r="N184" s="249"/>
      <c r="O184" s="249"/>
      <c r="P184" s="249"/>
      <c r="Q184" s="249"/>
      <c r="R184" s="249"/>
      <c r="S184" s="249"/>
      <c r="T184" s="250"/>
      <c r="AT184" s="251" t="s">
        <v>143</v>
      </c>
      <c r="AU184" s="251" t="s">
        <v>81</v>
      </c>
      <c r="AV184" s="13" t="s">
        <v>81</v>
      </c>
      <c r="AW184" s="13" t="s">
        <v>35</v>
      </c>
      <c r="AX184" s="13" t="s">
        <v>73</v>
      </c>
      <c r="AY184" s="251" t="s">
        <v>131</v>
      </c>
    </row>
    <row r="185" spans="2:51" s="12" customFormat="1" ht="12">
      <c r="B185" s="231"/>
      <c r="C185" s="232"/>
      <c r="D185" s="228" t="s">
        <v>143</v>
      </c>
      <c r="E185" s="233" t="s">
        <v>19</v>
      </c>
      <c r="F185" s="234" t="s">
        <v>321</v>
      </c>
      <c r="G185" s="232"/>
      <c r="H185" s="233" t="s">
        <v>19</v>
      </c>
      <c r="I185" s="235"/>
      <c r="J185" s="232"/>
      <c r="K185" s="232"/>
      <c r="L185" s="236"/>
      <c r="M185" s="237"/>
      <c r="N185" s="238"/>
      <c r="O185" s="238"/>
      <c r="P185" s="238"/>
      <c r="Q185" s="238"/>
      <c r="R185" s="238"/>
      <c r="S185" s="238"/>
      <c r="T185" s="239"/>
      <c r="AT185" s="240" t="s">
        <v>143</v>
      </c>
      <c r="AU185" s="240" t="s">
        <v>81</v>
      </c>
      <c r="AV185" s="12" t="s">
        <v>77</v>
      </c>
      <c r="AW185" s="12" t="s">
        <v>35</v>
      </c>
      <c r="AX185" s="12" t="s">
        <v>73</v>
      </c>
      <c r="AY185" s="240" t="s">
        <v>131</v>
      </c>
    </row>
    <row r="186" spans="2:51" s="13" customFormat="1" ht="12">
      <c r="B186" s="241"/>
      <c r="C186" s="242"/>
      <c r="D186" s="228" t="s">
        <v>143</v>
      </c>
      <c r="E186" s="243" t="s">
        <v>19</v>
      </c>
      <c r="F186" s="244" t="s">
        <v>322</v>
      </c>
      <c r="G186" s="242"/>
      <c r="H186" s="245">
        <v>40.8</v>
      </c>
      <c r="I186" s="246"/>
      <c r="J186" s="242"/>
      <c r="K186" s="242"/>
      <c r="L186" s="247"/>
      <c r="M186" s="248"/>
      <c r="N186" s="249"/>
      <c r="O186" s="249"/>
      <c r="P186" s="249"/>
      <c r="Q186" s="249"/>
      <c r="R186" s="249"/>
      <c r="S186" s="249"/>
      <c r="T186" s="250"/>
      <c r="AT186" s="251" t="s">
        <v>143</v>
      </c>
      <c r="AU186" s="251" t="s">
        <v>81</v>
      </c>
      <c r="AV186" s="13" t="s">
        <v>81</v>
      </c>
      <c r="AW186" s="13" t="s">
        <v>35</v>
      </c>
      <c r="AX186" s="13" t="s">
        <v>73</v>
      </c>
      <c r="AY186" s="251" t="s">
        <v>131</v>
      </c>
    </row>
    <row r="187" spans="2:51" s="12" customFormat="1" ht="12">
      <c r="B187" s="231"/>
      <c r="C187" s="232"/>
      <c r="D187" s="228" t="s">
        <v>143</v>
      </c>
      <c r="E187" s="233" t="s">
        <v>19</v>
      </c>
      <c r="F187" s="234" t="s">
        <v>323</v>
      </c>
      <c r="G187" s="232"/>
      <c r="H187" s="233" t="s">
        <v>19</v>
      </c>
      <c r="I187" s="235"/>
      <c r="J187" s="232"/>
      <c r="K187" s="232"/>
      <c r="L187" s="236"/>
      <c r="M187" s="237"/>
      <c r="N187" s="238"/>
      <c r="O187" s="238"/>
      <c r="P187" s="238"/>
      <c r="Q187" s="238"/>
      <c r="R187" s="238"/>
      <c r="S187" s="238"/>
      <c r="T187" s="239"/>
      <c r="AT187" s="240" t="s">
        <v>143</v>
      </c>
      <c r="AU187" s="240" t="s">
        <v>81</v>
      </c>
      <c r="AV187" s="12" t="s">
        <v>77</v>
      </c>
      <c r="AW187" s="12" t="s">
        <v>35</v>
      </c>
      <c r="AX187" s="12" t="s">
        <v>73</v>
      </c>
      <c r="AY187" s="240" t="s">
        <v>131</v>
      </c>
    </row>
    <row r="188" spans="2:51" s="13" customFormat="1" ht="12">
      <c r="B188" s="241"/>
      <c r="C188" s="242"/>
      <c r="D188" s="228" t="s">
        <v>143</v>
      </c>
      <c r="E188" s="243" t="s">
        <v>19</v>
      </c>
      <c r="F188" s="244" t="s">
        <v>324</v>
      </c>
      <c r="G188" s="242"/>
      <c r="H188" s="245">
        <v>1.316</v>
      </c>
      <c r="I188" s="246"/>
      <c r="J188" s="242"/>
      <c r="K188" s="242"/>
      <c r="L188" s="247"/>
      <c r="M188" s="248"/>
      <c r="N188" s="249"/>
      <c r="O188" s="249"/>
      <c r="P188" s="249"/>
      <c r="Q188" s="249"/>
      <c r="R188" s="249"/>
      <c r="S188" s="249"/>
      <c r="T188" s="250"/>
      <c r="AT188" s="251" t="s">
        <v>143</v>
      </c>
      <c r="AU188" s="251" t="s">
        <v>81</v>
      </c>
      <c r="AV188" s="13" t="s">
        <v>81</v>
      </c>
      <c r="AW188" s="13" t="s">
        <v>35</v>
      </c>
      <c r="AX188" s="13" t="s">
        <v>73</v>
      </c>
      <c r="AY188" s="251" t="s">
        <v>131</v>
      </c>
    </row>
    <row r="189" spans="2:51" s="14" customFormat="1" ht="12">
      <c r="B189" s="252"/>
      <c r="C189" s="253"/>
      <c r="D189" s="228" t="s">
        <v>143</v>
      </c>
      <c r="E189" s="254" t="s">
        <v>19</v>
      </c>
      <c r="F189" s="255" t="s">
        <v>179</v>
      </c>
      <c r="G189" s="253"/>
      <c r="H189" s="256">
        <v>1641.43</v>
      </c>
      <c r="I189" s="257"/>
      <c r="J189" s="253"/>
      <c r="K189" s="253"/>
      <c r="L189" s="258"/>
      <c r="M189" s="259"/>
      <c r="N189" s="260"/>
      <c r="O189" s="260"/>
      <c r="P189" s="260"/>
      <c r="Q189" s="260"/>
      <c r="R189" s="260"/>
      <c r="S189" s="260"/>
      <c r="T189" s="261"/>
      <c r="AT189" s="262" t="s">
        <v>143</v>
      </c>
      <c r="AU189" s="262" t="s">
        <v>81</v>
      </c>
      <c r="AV189" s="14" t="s">
        <v>139</v>
      </c>
      <c r="AW189" s="14" t="s">
        <v>35</v>
      </c>
      <c r="AX189" s="14" t="s">
        <v>77</v>
      </c>
      <c r="AY189" s="262" t="s">
        <v>131</v>
      </c>
    </row>
    <row r="190" spans="2:65" s="1" customFormat="1" ht="78.75" customHeight="1">
      <c r="B190" s="38"/>
      <c r="C190" s="216" t="s">
        <v>325</v>
      </c>
      <c r="D190" s="216" t="s">
        <v>134</v>
      </c>
      <c r="E190" s="217" t="s">
        <v>326</v>
      </c>
      <c r="F190" s="218" t="s">
        <v>327</v>
      </c>
      <c r="G190" s="219" t="s">
        <v>157</v>
      </c>
      <c r="H190" s="220">
        <v>273.737</v>
      </c>
      <c r="I190" s="221"/>
      <c r="J190" s="222">
        <f>ROUND(I190*H190,2)</f>
        <v>0</v>
      </c>
      <c r="K190" s="218" t="s">
        <v>138</v>
      </c>
      <c r="L190" s="43"/>
      <c r="M190" s="223" t="s">
        <v>19</v>
      </c>
      <c r="N190" s="224" t="s">
        <v>44</v>
      </c>
      <c r="O190" s="79"/>
      <c r="P190" s="225">
        <f>O190*H190</f>
        <v>0</v>
      </c>
      <c r="Q190" s="225">
        <v>0</v>
      </c>
      <c r="R190" s="225">
        <f>Q190*H190</f>
        <v>0</v>
      </c>
      <c r="S190" s="225">
        <v>0</v>
      </c>
      <c r="T190" s="226">
        <f>S190*H190</f>
        <v>0</v>
      </c>
      <c r="AR190" s="17" t="s">
        <v>139</v>
      </c>
      <c r="AT190" s="17" t="s">
        <v>134</v>
      </c>
      <c r="AU190" s="17" t="s">
        <v>81</v>
      </c>
      <c r="AY190" s="17" t="s">
        <v>131</v>
      </c>
      <c r="BE190" s="227">
        <f>IF(N190="základní",J190,0)</f>
        <v>0</v>
      </c>
      <c r="BF190" s="227">
        <f>IF(N190="snížená",J190,0)</f>
        <v>0</v>
      </c>
      <c r="BG190" s="227">
        <f>IF(N190="zákl. přenesená",J190,0)</f>
        <v>0</v>
      </c>
      <c r="BH190" s="227">
        <f>IF(N190="sníž. přenesená",J190,0)</f>
        <v>0</v>
      </c>
      <c r="BI190" s="227">
        <f>IF(N190="nulová",J190,0)</f>
        <v>0</v>
      </c>
      <c r="BJ190" s="17" t="s">
        <v>77</v>
      </c>
      <c r="BK190" s="227">
        <f>ROUND(I190*H190,2)</f>
        <v>0</v>
      </c>
      <c r="BL190" s="17" t="s">
        <v>139</v>
      </c>
      <c r="BM190" s="17" t="s">
        <v>328</v>
      </c>
    </row>
    <row r="191" spans="2:47" s="1" customFormat="1" ht="12">
      <c r="B191" s="38"/>
      <c r="C191" s="39"/>
      <c r="D191" s="228" t="s">
        <v>141</v>
      </c>
      <c r="E191" s="39"/>
      <c r="F191" s="229" t="s">
        <v>191</v>
      </c>
      <c r="G191" s="39"/>
      <c r="H191" s="39"/>
      <c r="I191" s="143"/>
      <c r="J191" s="39"/>
      <c r="K191" s="39"/>
      <c r="L191" s="43"/>
      <c r="M191" s="230"/>
      <c r="N191" s="79"/>
      <c r="O191" s="79"/>
      <c r="P191" s="79"/>
      <c r="Q191" s="79"/>
      <c r="R191" s="79"/>
      <c r="S191" s="79"/>
      <c r="T191" s="80"/>
      <c r="AT191" s="17" t="s">
        <v>141</v>
      </c>
      <c r="AU191" s="17" t="s">
        <v>81</v>
      </c>
    </row>
    <row r="192" spans="2:51" s="12" customFormat="1" ht="12">
      <c r="B192" s="231"/>
      <c r="C192" s="232"/>
      <c r="D192" s="228" t="s">
        <v>143</v>
      </c>
      <c r="E192" s="233" t="s">
        <v>19</v>
      </c>
      <c r="F192" s="234" t="s">
        <v>329</v>
      </c>
      <c r="G192" s="232"/>
      <c r="H192" s="233" t="s">
        <v>19</v>
      </c>
      <c r="I192" s="235"/>
      <c r="J192" s="232"/>
      <c r="K192" s="232"/>
      <c r="L192" s="236"/>
      <c r="M192" s="237"/>
      <c r="N192" s="238"/>
      <c r="O192" s="238"/>
      <c r="P192" s="238"/>
      <c r="Q192" s="238"/>
      <c r="R192" s="238"/>
      <c r="S192" s="238"/>
      <c r="T192" s="239"/>
      <c r="AT192" s="240" t="s">
        <v>143</v>
      </c>
      <c r="AU192" s="240" t="s">
        <v>81</v>
      </c>
      <c r="AV192" s="12" t="s">
        <v>77</v>
      </c>
      <c r="AW192" s="12" t="s">
        <v>35</v>
      </c>
      <c r="AX192" s="12" t="s">
        <v>73</v>
      </c>
      <c r="AY192" s="240" t="s">
        <v>131</v>
      </c>
    </row>
    <row r="193" spans="2:51" s="13" customFormat="1" ht="12">
      <c r="B193" s="241"/>
      <c r="C193" s="242"/>
      <c r="D193" s="228" t="s">
        <v>143</v>
      </c>
      <c r="E193" s="243" t="s">
        <v>19</v>
      </c>
      <c r="F193" s="244" t="s">
        <v>330</v>
      </c>
      <c r="G193" s="242"/>
      <c r="H193" s="245">
        <v>273.737</v>
      </c>
      <c r="I193" s="246"/>
      <c r="J193" s="242"/>
      <c r="K193" s="242"/>
      <c r="L193" s="247"/>
      <c r="M193" s="248"/>
      <c r="N193" s="249"/>
      <c r="O193" s="249"/>
      <c r="P193" s="249"/>
      <c r="Q193" s="249"/>
      <c r="R193" s="249"/>
      <c r="S193" s="249"/>
      <c r="T193" s="250"/>
      <c r="AT193" s="251" t="s">
        <v>143</v>
      </c>
      <c r="AU193" s="251" t="s">
        <v>81</v>
      </c>
      <c r="AV193" s="13" t="s">
        <v>81</v>
      </c>
      <c r="AW193" s="13" t="s">
        <v>35</v>
      </c>
      <c r="AX193" s="13" t="s">
        <v>77</v>
      </c>
      <c r="AY193" s="251" t="s">
        <v>131</v>
      </c>
    </row>
    <row r="194" spans="2:65" s="1" customFormat="1" ht="78.75" customHeight="1">
      <c r="B194" s="38"/>
      <c r="C194" s="216" t="s">
        <v>331</v>
      </c>
      <c r="D194" s="216" t="s">
        <v>134</v>
      </c>
      <c r="E194" s="217" t="s">
        <v>332</v>
      </c>
      <c r="F194" s="218" t="s">
        <v>333</v>
      </c>
      <c r="G194" s="219" t="s">
        <v>157</v>
      </c>
      <c r="H194" s="220">
        <v>1135.644</v>
      </c>
      <c r="I194" s="221"/>
      <c r="J194" s="222">
        <f>ROUND(I194*H194,2)</f>
        <v>0</v>
      </c>
      <c r="K194" s="218" t="s">
        <v>138</v>
      </c>
      <c r="L194" s="43"/>
      <c r="M194" s="223" t="s">
        <v>19</v>
      </c>
      <c r="N194" s="224" t="s">
        <v>44</v>
      </c>
      <c r="O194" s="79"/>
      <c r="P194" s="225">
        <f>O194*H194</f>
        <v>0</v>
      </c>
      <c r="Q194" s="225">
        <v>0</v>
      </c>
      <c r="R194" s="225">
        <f>Q194*H194</f>
        <v>0</v>
      </c>
      <c r="S194" s="225">
        <v>0</v>
      </c>
      <c r="T194" s="226">
        <f>S194*H194</f>
        <v>0</v>
      </c>
      <c r="AR194" s="17" t="s">
        <v>139</v>
      </c>
      <c r="AT194" s="17" t="s">
        <v>134</v>
      </c>
      <c r="AU194" s="17" t="s">
        <v>81</v>
      </c>
      <c r="AY194" s="17" t="s">
        <v>131</v>
      </c>
      <c r="BE194" s="227">
        <f>IF(N194="základní",J194,0)</f>
        <v>0</v>
      </c>
      <c r="BF194" s="227">
        <f>IF(N194="snížená",J194,0)</f>
        <v>0</v>
      </c>
      <c r="BG194" s="227">
        <f>IF(N194="zákl. přenesená",J194,0)</f>
        <v>0</v>
      </c>
      <c r="BH194" s="227">
        <f>IF(N194="sníž. přenesená",J194,0)</f>
        <v>0</v>
      </c>
      <c r="BI194" s="227">
        <f>IF(N194="nulová",J194,0)</f>
        <v>0</v>
      </c>
      <c r="BJ194" s="17" t="s">
        <v>77</v>
      </c>
      <c r="BK194" s="227">
        <f>ROUND(I194*H194,2)</f>
        <v>0</v>
      </c>
      <c r="BL194" s="17" t="s">
        <v>139</v>
      </c>
      <c r="BM194" s="17" t="s">
        <v>334</v>
      </c>
    </row>
    <row r="195" spans="2:47" s="1" customFormat="1" ht="12">
      <c r="B195" s="38"/>
      <c r="C195" s="39"/>
      <c r="D195" s="228" t="s">
        <v>141</v>
      </c>
      <c r="E195" s="39"/>
      <c r="F195" s="229" t="s">
        <v>191</v>
      </c>
      <c r="G195" s="39"/>
      <c r="H195" s="39"/>
      <c r="I195" s="143"/>
      <c r="J195" s="39"/>
      <c r="K195" s="39"/>
      <c r="L195" s="43"/>
      <c r="M195" s="230"/>
      <c r="N195" s="79"/>
      <c r="O195" s="79"/>
      <c r="P195" s="79"/>
      <c r="Q195" s="79"/>
      <c r="R195" s="79"/>
      <c r="S195" s="79"/>
      <c r="T195" s="80"/>
      <c r="AT195" s="17" t="s">
        <v>141</v>
      </c>
      <c r="AU195" s="17" t="s">
        <v>81</v>
      </c>
    </row>
    <row r="196" spans="2:51" s="12" customFormat="1" ht="12">
      <c r="B196" s="231"/>
      <c r="C196" s="232"/>
      <c r="D196" s="228" t="s">
        <v>143</v>
      </c>
      <c r="E196" s="233" t="s">
        <v>19</v>
      </c>
      <c r="F196" s="234" t="s">
        <v>335</v>
      </c>
      <c r="G196" s="232"/>
      <c r="H196" s="233" t="s">
        <v>19</v>
      </c>
      <c r="I196" s="235"/>
      <c r="J196" s="232"/>
      <c r="K196" s="232"/>
      <c r="L196" s="236"/>
      <c r="M196" s="237"/>
      <c r="N196" s="238"/>
      <c r="O196" s="238"/>
      <c r="P196" s="238"/>
      <c r="Q196" s="238"/>
      <c r="R196" s="238"/>
      <c r="S196" s="238"/>
      <c r="T196" s="239"/>
      <c r="AT196" s="240" t="s">
        <v>143</v>
      </c>
      <c r="AU196" s="240" t="s">
        <v>81</v>
      </c>
      <c r="AV196" s="12" t="s">
        <v>77</v>
      </c>
      <c r="AW196" s="12" t="s">
        <v>35</v>
      </c>
      <c r="AX196" s="12" t="s">
        <v>73</v>
      </c>
      <c r="AY196" s="240" t="s">
        <v>131</v>
      </c>
    </row>
    <row r="197" spans="2:51" s="13" customFormat="1" ht="12">
      <c r="B197" s="241"/>
      <c r="C197" s="242"/>
      <c r="D197" s="228" t="s">
        <v>143</v>
      </c>
      <c r="E197" s="243" t="s">
        <v>19</v>
      </c>
      <c r="F197" s="244" t="s">
        <v>336</v>
      </c>
      <c r="G197" s="242"/>
      <c r="H197" s="245">
        <v>1131.53</v>
      </c>
      <c r="I197" s="246"/>
      <c r="J197" s="242"/>
      <c r="K197" s="242"/>
      <c r="L197" s="247"/>
      <c r="M197" s="248"/>
      <c r="N197" s="249"/>
      <c r="O197" s="249"/>
      <c r="P197" s="249"/>
      <c r="Q197" s="249"/>
      <c r="R197" s="249"/>
      <c r="S197" s="249"/>
      <c r="T197" s="250"/>
      <c r="AT197" s="251" t="s">
        <v>143</v>
      </c>
      <c r="AU197" s="251" t="s">
        <v>81</v>
      </c>
      <c r="AV197" s="13" t="s">
        <v>81</v>
      </c>
      <c r="AW197" s="13" t="s">
        <v>35</v>
      </c>
      <c r="AX197" s="13" t="s">
        <v>73</v>
      </c>
      <c r="AY197" s="251" t="s">
        <v>131</v>
      </c>
    </row>
    <row r="198" spans="2:51" s="12" customFormat="1" ht="12">
      <c r="B198" s="231"/>
      <c r="C198" s="232"/>
      <c r="D198" s="228" t="s">
        <v>143</v>
      </c>
      <c r="E198" s="233" t="s">
        <v>19</v>
      </c>
      <c r="F198" s="234" t="s">
        <v>337</v>
      </c>
      <c r="G198" s="232"/>
      <c r="H198" s="233" t="s">
        <v>19</v>
      </c>
      <c r="I198" s="235"/>
      <c r="J198" s="232"/>
      <c r="K198" s="232"/>
      <c r="L198" s="236"/>
      <c r="M198" s="237"/>
      <c r="N198" s="238"/>
      <c r="O198" s="238"/>
      <c r="P198" s="238"/>
      <c r="Q198" s="238"/>
      <c r="R198" s="238"/>
      <c r="S198" s="238"/>
      <c r="T198" s="239"/>
      <c r="AT198" s="240" t="s">
        <v>143</v>
      </c>
      <c r="AU198" s="240" t="s">
        <v>81</v>
      </c>
      <c r="AV198" s="12" t="s">
        <v>77</v>
      </c>
      <c r="AW198" s="12" t="s">
        <v>35</v>
      </c>
      <c r="AX198" s="12" t="s">
        <v>73</v>
      </c>
      <c r="AY198" s="240" t="s">
        <v>131</v>
      </c>
    </row>
    <row r="199" spans="2:51" s="13" customFormat="1" ht="12">
      <c r="B199" s="241"/>
      <c r="C199" s="242"/>
      <c r="D199" s="228" t="s">
        <v>143</v>
      </c>
      <c r="E199" s="243" t="s">
        <v>19</v>
      </c>
      <c r="F199" s="244" t="s">
        <v>338</v>
      </c>
      <c r="G199" s="242"/>
      <c r="H199" s="245">
        <v>4.114</v>
      </c>
      <c r="I199" s="246"/>
      <c r="J199" s="242"/>
      <c r="K199" s="242"/>
      <c r="L199" s="247"/>
      <c r="M199" s="248"/>
      <c r="N199" s="249"/>
      <c r="O199" s="249"/>
      <c r="P199" s="249"/>
      <c r="Q199" s="249"/>
      <c r="R199" s="249"/>
      <c r="S199" s="249"/>
      <c r="T199" s="250"/>
      <c r="AT199" s="251" t="s">
        <v>143</v>
      </c>
      <c r="AU199" s="251" t="s">
        <v>81</v>
      </c>
      <c r="AV199" s="13" t="s">
        <v>81</v>
      </c>
      <c r="AW199" s="13" t="s">
        <v>35</v>
      </c>
      <c r="AX199" s="13" t="s">
        <v>73</v>
      </c>
      <c r="AY199" s="251" t="s">
        <v>131</v>
      </c>
    </row>
    <row r="200" spans="2:51" s="14" customFormat="1" ht="12">
      <c r="B200" s="252"/>
      <c r="C200" s="253"/>
      <c r="D200" s="228" t="s">
        <v>143</v>
      </c>
      <c r="E200" s="254" t="s">
        <v>19</v>
      </c>
      <c r="F200" s="255" t="s">
        <v>179</v>
      </c>
      <c r="G200" s="253"/>
      <c r="H200" s="256">
        <v>1135.644</v>
      </c>
      <c r="I200" s="257"/>
      <c r="J200" s="253"/>
      <c r="K200" s="253"/>
      <c r="L200" s="258"/>
      <c r="M200" s="259"/>
      <c r="N200" s="260"/>
      <c r="O200" s="260"/>
      <c r="P200" s="260"/>
      <c r="Q200" s="260"/>
      <c r="R200" s="260"/>
      <c r="S200" s="260"/>
      <c r="T200" s="261"/>
      <c r="AT200" s="262" t="s">
        <v>143</v>
      </c>
      <c r="AU200" s="262" t="s">
        <v>81</v>
      </c>
      <c r="AV200" s="14" t="s">
        <v>139</v>
      </c>
      <c r="AW200" s="14" t="s">
        <v>35</v>
      </c>
      <c r="AX200" s="14" t="s">
        <v>77</v>
      </c>
      <c r="AY200" s="262" t="s">
        <v>131</v>
      </c>
    </row>
    <row r="201" spans="2:65" s="1" customFormat="1" ht="78.75" customHeight="1">
      <c r="B201" s="38"/>
      <c r="C201" s="216" t="s">
        <v>339</v>
      </c>
      <c r="D201" s="216" t="s">
        <v>134</v>
      </c>
      <c r="E201" s="217" t="s">
        <v>340</v>
      </c>
      <c r="F201" s="218" t="s">
        <v>341</v>
      </c>
      <c r="G201" s="219" t="s">
        <v>157</v>
      </c>
      <c r="H201" s="220">
        <v>31291.83</v>
      </c>
      <c r="I201" s="221"/>
      <c r="J201" s="222">
        <f>ROUND(I201*H201,2)</f>
        <v>0</v>
      </c>
      <c r="K201" s="218" t="s">
        <v>138</v>
      </c>
      <c r="L201" s="43"/>
      <c r="M201" s="223" t="s">
        <v>19</v>
      </c>
      <c r="N201" s="224" t="s">
        <v>44</v>
      </c>
      <c r="O201" s="79"/>
      <c r="P201" s="225">
        <f>O201*H201</f>
        <v>0</v>
      </c>
      <c r="Q201" s="225">
        <v>0</v>
      </c>
      <c r="R201" s="225">
        <f>Q201*H201</f>
        <v>0</v>
      </c>
      <c r="S201" s="225">
        <v>0</v>
      </c>
      <c r="T201" s="226">
        <f>S201*H201</f>
        <v>0</v>
      </c>
      <c r="AR201" s="17" t="s">
        <v>139</v>
      </c>
      <c r="AT201" s="17" t="s">
        <v>134</v>
      </c>
      <c r="AU201" s="17" t="s">
        <v>81</v>
      </c>
      <c r="AY201" s="17" t="s">
        <v>131</v>
      </c>
      <c r="BE201" s="227">
        <f>IF(N201="základní",J201,0)</f>
        <v>0</v>
      </c>
      <c r="BF201" s="227">
        <f>IF(N201="snížená",J201,0)</f>
        <v>0</v>
      </c>
      <c r="BG201" s="227">
        <f>IF(N201="zákl. přenesená",J201,0)</f>
        <v>0</v>
      </c>
      <c r="BH201" s="227">
        <f>IF(N201="sníž. přenesená",J201,0)</f>
        <v>0</v>
      </c>
      <c r="BI201" s="227">
        <f>IF(N201="nulová",J201,0)</f>
        <v>0</v>
      </c>
      <c r="BJ201" s="17" t="s">
        <v>77</v>
      </c>
      <c r="BK201" s="227">
        <f>ROUND(I201*H201,2)</f>
        <v>0</v>
      </c>
      <c r="BL201" s="17" t="s">
        <v>139</v>
      </c>
      <c r="BM201" s="17" t="s">
        <v>342</v>
      </c>
    </row>
    <row r="202" spans="2:47" s="1" customFormat="1" ht="12">
      <c r="B202" s="38"/>
      <c r="C202" s="39"/>
      <c r="D202" s="228" t="s">
        <v>141</v>
      </c>
      <c r="E202" s="39"/>
      <c r="F202" s="229" t="s">
        <v>191</v>
      </c>
      <c r="G202" s="39"/>
      <c r="H202" s="39"/>
      <c r="I202" s="143"/>
      <c r="J202" s="39"/>
      <c r="K202" s="39"/>
      <c r="L202" s="43"/>
      <c r="M202" s="230"/>
      <c r="N202" s="79"/>
      <c r="O202" s="79"/>
      <c r="P202" s="79"/>
      <c r="Q202" s="79"/>
      <c r="R202" s="79"/>
      <c r="S202" s="79"/>
      <c r="T202" s="80"/>
      <c r="AT202" s="17" t="s">
        <v>141</v>
      </c>
      <c r="AU202" s="17" t="s">
        <v>81</v>
      </c>
    </row>
    <row r="203" spans="2:51" s="12" customFormat="1" ht="12">
      <c r="B203" s="231"/>
      <c r="C203" s="232"/>
      <c r="D203" s="228" t="s">
        <v>143</v>
      </c>
      <c r="E203" s="233" t="s">
        <v>19</v>
      </c>
      <c r="F203" s="234" t="s">
        <v>335</v>
      </c>
      <c r="G203" s="232"/>
      <c r="H203" s="233" t="s">
        <v>19</v>
      </c>
      <c r="I203" s="235"/>
      <c r="J203" s="232"/>
      <c r="K203" s="232"/>
      <c r="L203" s="236"/>
      <c r="M203" s="237"/>
      <c r="N203" s="238"/>
      <c r="O203" s="238"/>
      <c r="P203" s="238"/>
      <c r="Q203" s="238"/>
      <c r="R203" s="238"/>
      <c r="S203" s="238"/>
      <c r="T203" s="239"/>
      <c r="AT203" s="240" t="s">
        <v>143</v>
      </c>
      <c r="AU203" s="240" t="s">
        <v>81</v>
      </c>
      <c r="AV203" s="12" t="s">
        <v>77</v>
      </c>
      <c r="AW203" s="12" t="s">
        <v>35</v>
      </c>
      <c r="AX203" s="12" t="s">
        <v>73</v>
      </c>
      <c r="AY203" s="240" t="s">
        <v>131</v>
      </c>
    </row>
    <row r="204" spans="2:51" s="13" customFormat="1" ht="12">
      <c r="B204" s="241"/>
      <c r="C204" s="242"/>
      <c r="D204" s="228" t="s">
        <v>143</v>
      </c>
      <c r="E204" s="243" t="s">
        <v>19</v>
      </c>
      <c r="F204" s="244" t="s">
        <v>343</v>
      </c>
      <c r="G204" s="242"/>
      <c r="H204" s="245">
        <v>30551.31</v>
      </c>
      <c r="I204" s="246"/>
      <c r="J204" s="242"/>
      <c r="K204" s="242"/>
      <c r="L204" s="247"/>
      <c r="M204" s="248"/>
      <c r="N204" s="249"/>
      <c r="O204" s="249"/>
      <c r="P204" s="249"/>
      <c r="Q204" s="249"/>
      <c r="R204" s="249"/>
      <c r="S204" s="249"/>
      <c r="T204" s="250"/>
      <c r="AT204" s="251" t="s">
        <v>143</v>
      </c>
      <c r="AU204" s="251" t="s">
        <v>81</v>
      </c>
      <c r="AV204" s="13" t="s">
        <v>81</v>
      </c>
      <c r="AW204" s="13" t="s">
        <v>35</v>
      </c>
      <c r="AX204" s="13" t="s">
        <v>73</v>
      </c>
      <c r="AY204" s="251" t="s">
        <v>131</v>
      </c>
    </row>
    <row r="205" spans="2:51" s="12" customFormat="1" ht="12">
      <c r="B205" s="231"/>
      <c r="C205" s="232"/>
      <c r="D205" s="228" t="s">
        <v>143</v>
      </c>
      <c r="E205" s="233" t="s">
        <v>19</v>
      </c>
      <c r="F205" s="234" t="s">
        <v>337</v>
      </c>
      <c r="G205" s="232"/>
      <c r="H205" s="233" t="s">
        <v>19</v>
      </c>
      <c r="I205" s="235"/>
      <c r="J205" s="232"/>
      <c r="K205" s="232"/>
      <c r="L205" s="236"/>
      <c r="M205" s="237"/>
      <c r="N205" s="238"/>
      <c r="O205" s="238"/>
      <c r="P205" s="238"/>
      <c r="Q205" s="238"/>
      <c r="R205" s="238"/>
      <c r="S205" s="238"/>
      <c r="T205" s="239"/>
      <c r="AT205" s="240" t="s">
        <v>143</v>
      </c>
      <c r="AU205" s="240" t="s">
        <v>81</v>
      </c>
      <c r="AV205" s="12" t="s">
        <v>77</v>
      </c>
      <c r="AW205" s="12" t="s">
        <v>35</v>
      </c>
      <c r="AX205" s="12" t="s">
        <v>73</v>
      </c>
      <c r="AY205" s="240" t="s">
        <v>131</v>
      </c>
    </row>
    <row r="206" spans="2:51" s="13" customFormat="1" ht="12">
      <c r="B206" s="241"/>
      <c r="C206" s="242"/>
      <c r="D206" s="228" t="s">
        <v>143</v>
      </c>
      <c r="E206" s="243" t="s">
        <v>19</v>
      </c>
      <c r="F206" s="244" t="s">
        <v>344</v>
      </c>
      <c r="G206" s="242"/>
      <c r="H206" s="245">
        <v>740.52</v>
      </c>
      <c r="I206" s="246"/>
      <c r="J206" s="242"/>
      <c r="K206" s="242"/>
      <c r="L206" s="247"/>
      <c r="M206" s="248"/>
      <c r="N206" s="249"/>
      <c r="O206" s="249"/>
      <c r="P206" s="249"/>
      <c r="Q206" s="249"/>
      <c r="R206" s="249"/>
      <c r="S206" s="249"/>
      <c r="T206" s="250"/>
      <c r="AT206" s="251" t="s">
        <v>143</v>
      </c>
      <c r="AU206" s="251" t="s">
        <v>81</v>
      </c>
      <c r="AV206" s="13" t="s">
        <v>81</v>
      </c>
      <c r="AW206" s="13" t="s">
        <v>35</v>
      </c>
      <c r="AX206" s="13" t="s">
        <v>73</v>
      </c>
      <c r="AY206" s="251" t="s">
        <v>131</v>
      </c>
    </row>
    <row r="207" spans="2:51" s="14" customFormat="1" ht="12">
      <c r="B207" s="252"/>
      <c r="C207" s="253"/>
      <c r="D207" s="228" t="s">
        <v>143</v>
      </c>
      <c r="E207" s="254" t="s">
        <v>19</v>
      </c>
      <c r="F207" s="255" t="s">
        <v>179</v>
      </c>
      <c r="G207" s="253"/>
      <c r="H207" s="256">
        <v>31291.83</v>
      </c>
      <c r="I207" s="257"/>
      <c r="J207" s="253"/>
      <c r="K207" s="253"/>
      <c r="L207" s="258"/>
      <c r="M207" s="259"/>
      <c r="N207" s="260"/>
      <c r="O207" s="260"/>
      <c r="P207" s="260"/>
      <c r="Q207" s="260"/>
      <c r="R207" s="260"/>
      <c r="S207" s="260"/>
      <c r="T207" s="261"/>
      <c r="AT207" s="262" t="s">
        <v>143</v>
      </c>
      <c r="AU207" s="262" t="s">
        <v>81</v>
      </c>
      <c r="AV207" s="14" t="s">
        <v>139</v>
      </c>
      <c r="AW207" s="14" t="s">
        <v>35</v>
      </c>
      <c r="AX207" s="14" t="s">
        <v>77</v>
      </c>
      <c r="AY207" s="262" t="s">
        <v>131</v>
      </c>
    </row>
    <row r="208" spans="2:65" s="1" customFormat="1" ht="78.75" customHeight="1">
      <c r="B208" s="38"/>
      <c r="C208" s="216" t="s">
        <v>345</v>
      </c>
      <c r="D208" s="216" t="s">
        <v>134</v>
      </c>
      <c r="E208" s="217" t="s">
        <v>346</v>
      </c>
      <c r="F208" s="218" t="s">
        <v>347</v>
      </c>
      <c r="G208" s="219" t="s">
        <v>157</v>
      </c>
      <c r="H208" s="220">
        <v>0.905</v>
      </c>
      <c r="I208" s="221"/>
      <c r="J208" s="222">
        <f>ROUND(I208*H208,2)</f>
        <v>0</v>
      </c>
      <c r="K208" s="218" t="s">
        <v>138</v>
      </c>
      <c r="L208" s="43"/>
      <c r="M208" s="223" t="s">
        <v>19</v>
      </c>
      <c r="N208" s="224" t="s">
        <v>44</v>
      </c>
      <c r="O208" s="79"/>
      <c r="P208" s="225">
        <f>O208*H208</f>
        <v>0</v>
      </c>
      <c r="Q208" s="225">
        <v>0</v>
      </c>
      <c r="R208" s="225">
        <f>Q208*H208</f>
        <v>0</v>
      </c>
      <c r="S208" s="225">
        <v>0</v>
      </c>
      <c r="T208" s="226">
        <f>S208*H208</f>
        <v>0</v>
      </c>
      <c r="AR208" s="17" t="s">
        <v>139</v>
      </c>
      <c r="AT208" s="17" t="s">
        <v>134</v>
      </c>
      <c r="AU208" s="17" t="s">
        <v>81</v>
      </c>
      <c r="AY208" s="17" t="s">
        <v>131</v>
      </c>
      <c r="BE208" s="227">
        <f>IF(N208="základní",J208,0)</f>
        <v>0</v>
      </c>
      <c r="BF208" s="227">
        <f>IF(N208="snížená",J208,0)</f>
        <v>0</v>
      </c>
      <c r="BG208" s="227">
        <f>IF(N208="zákl. přenesená",J208,0)</f>
        <v>0</v>
      </c>
      <c r="BH208" s="227">
        <f>IF(N208="sníž. přenesená",J208,0)</f>
        <v>0</v>
      </c>
      <c r="BI208" s="227">
        <f>IF(N208="nulová",J208,0)</f>
        <v>0</v>
      </c>
      <c r="BJ208" s="17" t="s">
        <v>77</v>
      </c>
      <c r="BK208" s="227">
        <f>ROUND(I208*H208,2)</f>
        <v>0</v>
      </c>
      <c r="BL208" s="17" t="s">
        <v>139</v>
      </c>
      <c r="BM208" s="17" t="s">
        <v>348</v>
      </c>
    </row>
    <row r="209" spans="2:47" s="1" customFormat="1" ht="12">
      <c r="B209" s="38"/>
      <c r="C209" s="39"/>
      <c r="D209" s="228" t="s">
        <v>141</v>
      </c>
      <c r="E209" s="39"/>
      <c r="F209" s="229" t="s">
        <v>191</v>
      </c>
      <c r="G209" s="39"/>
      <c r="H209" s="39"/>
      <c r="I209" s="143"/>
      <c r="J209" s="39"/>
      <c r="K209" s="39"/>
      <c r="L209" s="43"/>
      <c r="M209" s="230"/>
      <c r="N209" s="79"/>
      <c r="O209" s="79"/>
      <c r="P209" s="79"/>
      <c r="Q209" s="79"/>
      <c r="R209" s="79"/>
      <c r="S209" s="79"/>
      <c r="T209" s="80"/>
      <c r="AT209" s="17" t="s">
        <v>141</v>
      </c>
      <c r="AU209" s="17" t="s">
        <v>81</v>
      </c>
    </row>
    <row r="210" spans="2:51" s="12" customFormat="1" ht="12">
      <c r="B210" s="231"/>
      <c r="C210" s="232"/>
      <c r="D210" s="228" t="s">
        <v>143</v>
      </c>
      <c r="E210" s="233" t="s">
        <v>19</v>
      </c>
      <c r="F210" s="234" t="s">
        <v>349</v>
      </c>
      <c r="G210" s="232"/>
      <c r="H210" s="233" t="s">
        <v>19</v>
      </c>
      <c r="I210" s="235"/>
      <c r="J210" s="232"/>
      <c r="K210" s="232"/>
      <c r="L210" s="236"/>
      <c r="M210" s="237"/>
      <c r="N210" s="238"/>
      <c r="O210" s="238"/>
      <c r="P210" s="238"/>
      <c r="Q210" s="238"/>
      <c r="R210" s="238"/>
      <c r="S210" s="238"/>
      <c r="T210" s="239"/>
      <c r="AT210" s="240" t="s">
        <v>143</v>
      </c>
      <c r="AU210" s="240" t="s">
        <v>81</v>
      </c>
      <c r="AV210" s="12" t="s">
        <v>77</v>
      </c>
      <c r="AW210" s="12" t="s">
        <v>35</v>
      </c>
      <c r="AX210" s="12" t="s">
        <v>73</v>
      </c>
      <c r="AY210" s="240" t="s">
        <v>131</v>
      </c>
    </row>
    <row r="211" spans="2:51" s="13" customFormat="1" ht="12">
      <c r="B211" s="241"/>
      <c r="C211" s="242"/>
      <c r="D211" s="228" t="s">
        <v>143</v>
      </c>
      <c r="E211" s="243" t="s">
        <v>19</v>
      </c>
      <c r="F211" s="244" t="s">
        <v>350</v>
      </c>
      <c r="G211" s="242"/>
      <c r="H211" s="245">
        <v>0.905</v>
      </c>
      <c r="I211" s="246"/>
      <c r="J211" s="242"/>
      <c r="K211" s="242"/>
      <c r="L211" s="247"/>
      <c r="M211" s="248"/>
      <c r="N211" s="249"/>
      <c r="O211" s="249"/>
      <c r="P211" s="249"/>
      <c r="Q211" s="249"/>
      <c r="R211" s="249"/>
      <c r="S211" s="249"/>
      <c r="T211" s="250"/>
      <c r="AT211" s="251" t="s">
        <v>143</v>
      </c>
      <c r="AU211" s="251" t="s">
        <v>81</v>
      </c>
      <c r="AV211" s="13" t="s">
        <v>81</v>
      </c>
      <c r="AW211" s="13" t="s">
        <v>35</v>
      </c>
      <c r="AX211" s="13" t="s">
        <v>77</v>
      </c>
      <c r="AY211" s="251" t="s">
        <v>131</v>
      </c>
    </row>
    <row r="212" spans="2:65" s="1" customFormat="1" ht="78.75" customHeight="1">
      <c r="B212" s="38"/>
      <c r="C212" s="216" t="s">
        <v>351</v>
      </c>
      <c r="D212" s="216" t="s">
        <v>134</v>
      </c>
      <c r="E212" s="217" t="s">
        <v>352</v>
      </c>
      <c r="F212" s="218" t="s">
        <v>353</v>
      </c>
      <c r="G212" s="219" t="s">
        <v>157</v>
      </c>
      <c r="H212" s="220">
        <v>1.372</v>
      </c>
      <c r="I212" s="221"/>
      <c r="J212" s="222">
        <f>ROUND(I212*H212,2)</f>
        <v>0</v>
      </c>
      <c r="K212" s="218" t="s">
        <v>138</v>
      </c>
      <c r="L212" s="43"/>
      <c r="M212" s="223" t="s">
        <v>19</v>
      </c>
      <c r="N212" s="224" t="s">
        <v>44</v>
      </c>
      <c r="O212" s="79"/>
      <c r="P212" s="225">
        <f>O212*H212</f>
        <v>0</v>
      </c>
      <c r="Q212" s="225">
        <v>0</v>
      </c>
      <c r="R212" s="225">
        <f>Q212*H212</f>
        <v>0</v>
      </c>
      <c r="S212" s="225">
        <v>0</v>
      </c>
      <c r="T212" s="226">
        <f>S212*H212</f>
        <v>0</v>
      </c>
      <c r="AR212" s="17" t="s">
        <v>139</v>
      </c>
      <c r="AT212" s="17" t="s">
        <v>134</v>
      </c>
      <c r="AU212" s="17" t="s">
        <v>81</v>
      </c>
      <c r="AY212" s="17" t="s">
        <v>131</v>
      </c>
      <c r="BE212" s="227">
        <f>IF(N212="základní",J212,0)</f>
        <v>0</v>
      </c>
      <c r="BF212" s="227">
        <f>IF(N212="snížená",J212,0)</f>
        <v>0</v>
      </c>
      <c r="BG212" s="227">
        <f>IF(N212="zákl. přenesená",J212,0)</f>
        <v>0</v>
      </c>
      <c r="BH212" s="227">
        <f>IF(N212="sníž. přenesená",J212,0)</f>
        <v>0</v>
      </c>
      <c r="BI212" s="227">
        <f>IF(N212="nulová",J212,0)</f>
        <v>0</v>
      </c>
      <c r="BJ212" s="17" t="s">
        <v>77</v>
      </c>
      <c r="BK212" s="227">
        <f>ROUND(I212*H212,2)</f>
        <v>0</v>
      </c>
      <c r="BL212" s="17" t="s">
        <v>139</v>
      </c>
      <c r="BM212" s="17" t="s">
        <v>354</v>
      </c>
    </row>
    <row r="213" spans="2:47" s="1" customFormat="1" ht="12">
      <c r="B213" s="38"/>
      <c r="C213" s="39"/>
      <c r="D213" s="228" t="s">
        <v>162</v>
      </c>
      <c r="E213" s="39"/>
      <c r="F213" s="229" t="s">
        <v>190</v>
      </c>
      <c r="G213" s="39"/>
      <c r="H213" s="39"/>
      <c r="I213" s="143"/>
      <c r="J213" s="39"/>
      <c r="K213" s="39"/>
      <c r="L213" s="43"/>
      <c r="M213" s="230"/>
      <c r="N213" s="79"/>
      <c r="O213" s="79"/>
      <c r="P213" s="79"/>
      <c r="Q213" s="79"/>
      <c r="R213" s="79"/>
      <c r="S213" s="79"/>
      <c r="T213" s="80"/>
      <c r="AT213" s="17" t="s">
        <v>162</v>
      </c>
      <c r="AU213" s="17" t="s">
        <v>81</v>
      </c>
    </row>
    <row r="214" spans="2:51" s="12" customFormat="1" ht="12">
      <c r="B214" s="231"/>
      <c r="C214" s="232"/>
      <c r="D214" s="228" t="s">
        <v>143</v>
      </c>
      <c r="E214" s="233" t="s">
        <v>19</v>
      </c>
      <c r="F214" s="234" t="s">
        <v>323</v>
      </c>
      <c r="G214" s="232"/>
      <c r="H214" s="233" t="s">
        <v>19</v>
      </c>
      <c r="I214" s="235"/>
      <c r="J214" s="232"/>
      <c r="K214" s="232"/>
      <c r="L214" s="236"/>
      <c r="M214" s="237"/>
      <c r="N214" s="238"/>
      <c r="O214" s="238"/>
      <c r="P214" s="238"/>
      <c r="Q214" s="238"/>
      <c r="R214" s="238"/>
      <c r="S214" s="238"/>
      <c r="T214" s="239"/>
      <c r="AT214" s="240" t="s">
        <v>143</v>
      </c>
      <c r="AU214" s="240" t="s">
        <v>81</v>
      </c>
      <c r="AV214" s="12" t="s">
        <v>77</v>
      </c>
      <c r="AW214" s="12" t="s">
        <v>35</v>
      </c>
      <c r="AX214" s="12" t="s">
        <v>73</v>
      </c>
      <c r="AY214" s="240" t="s">
        <v>131</v>
      </c>
    </row>
    <row r="215" spans="2:51" s="13" customFormat="1" ht="12">
      <c r="B215" s="241"/>
      <c r="C215" s="242"/>
      <c r="D215" s="228" t="s">
        <v>143</v>
      </c>
      <c r="E215" s="243" t="s">
        <v>19</v>
      </c>
      <c r="F215" s="244" t="s">
        <v>355</v>
      </c>
      <c r="G215" s="242"/>
      <c r="H215" s="245">
        <v>1.372</v>
      </c>
      <c r="I215" s="246"/>
      <c r="J215" s="242"/>
      <c r="K215" s="242"/>
      <c r="L215" s="247"/>
      <c r="M215" s="248"/>
      <c r="N215" s="249"/>
      <c r="O215" s="249"/>
      <c r="P215" s="249"/>
      <c r="Q215" s="249"/>
      <c r="R215" s="249"/>
      <c r="S215" s="249"/>
      <c r="T215" s="250"/>
      <c r="AT215" s="251" t="s">
        <v>143</v>
      </c>
      <c r="AU215" s="251" t="s">
        <v>81</v>
      </c>
      <c r="AV215" s="13" t="s">
        <v>81</v>
      </c>
      <c r="AW215" s="13" t="s">
        <v>35</v>
      </c>
      <c r="AX215" s="13" t="s">
        <v>77</v>
      </c>
      <c r="AY215" s="251" t="s">
        <v>131</v>
      </c>
    </row>
    <row r="216" spans="2:65" s="1" customFormat="1" ht="78.75" customHeight="1">
      <c r="B216" s="38"/>
      <c r="C216" s="216" t="s">
        <v>356</v>
      </c>
      <c r="D216" s="216" t="s">
        <v>134</v>
      </c>
      <c r="E216" s="217" t="s">
        <v>357</v>
      </c>
      <c r="F216" s="218" t="s">
        <v>358</v>
      </c>
      <c r="G216" s="219" t="s">
        <v>157</v>
      </c>
      <c r="H216" s="220">
        <v>1255.88</v>
      </c>
      <c r="I216" s="221"/>
      <c r="J216" s="222">
        <f>ROUND(I216*H216,2)</f>
        <v>0</v>
      </c>
      <c r="K216" s="218" t="s">
        <v>138</v>
      </c>
      <c r="L216" s="43"/>
      <c r="M216" s="223" t="s">
        <v>19</v>
      </c>
      <c r="N216" s="224" t="s">
        <v>44</v>
      </c>
      <c r="O216" s="79"/>
      <c r="P216" s="225">
        <f>O216*H216</f>
        <v>0</v>
      </c>
      <c r="Q216" s="225">
        <v>0</v>
      </c>
      <c r="R216" s="225">
        <f>Q216*H216</f>
        <v>0</v>
      </c>
      <c r="S216" s="225">
        <v>0</v>
      </c>
      <c r="T216" s="226">
        <f>S216*H216</f>
        <v>0</v>
      </c>
      <c r="AR216" s="17" t="s">
        <v>139</v>
      </c>
      <c r="AT216" s="17" t="s">
        <v>134</v>
      </c>
      <c r="AU216" s="17" t="s">
        <v>81</v>
      </c>
      <c r="AY216" s="17" t="s">
        <v>131</v>
      </c>
      <c r="BE216" s="227">
        <f>IF(N216="základní",J216,0)</f>
        <v>0</v>
      </c>
      <c r="BF216" s="227">
        <f>IF(N216="snížená",J216,0)</f>
        <v>0</v>
      </c>
      <c r="BG216" s="227">
        <f>IF(N216="zákl. přenesená",J216,0)</f>
        <v>0</v>
      </c>
      <c r="BH216" s="227">
        <f>IF(N216="sníž. přenesená",J216,0)</f>
        <v>0</v>
      </c>
      <c r="BI216" s="227">
        <f>IF(N216="nulová",J216,0)</f>
        <v>0</v>
      </c>
      <c r="BJ216" s="17" t="s">
        <v>77</v>
      </c>
      <c r="BK216" s="227">
        <f>ROUND(I216*H216,2)</f>
        <v>0</v>
      </c>
      <c r="BL216" s="17" t="s">
        <v>139</v>
      </c>
      <c r="BM216" s="17" t="s">
        <v>359</v>
      </c>
    </row>
    <row r="217" spans="2:47" s="1" customFormat="1" ht="12">
      <c r="B217" s="38"/>
      <c r="C217" s="39"/>
      <c r="D217" s="228" t="s">
        <v>141</v>
      </c>
      <c r="E217" s="39"/>
      <c r="F217" s="229" t="s">
        <v>191</v>
      </c>
      <c r="G217" s="39"/>
      <c r="H217" s="39"/>
      <c r="I217" s="143"/>
      <c r="J217" s="39"/>
      <c r="K217" s="39"/>
      <c r="L217" s="43"/>
      <c r="M217" s="230"/>
      <c r="N217" s="79"/>
      <c r="O217" s="79"/>
      <c r="P217" s="79"/>
      <c r="Q217" s="79"/>
      <c r="R217" s="79"/>
      <c r="S217" s="79"/>
      <c r="T217" s="80"/>
      <c r="AT217" s="17" t="s">
        <v>141</v>
      </c>
      <c r="AU217" s="17" t="s">
        <v>81</v>
      </c>
    </row>
    <row r="218" spans="2:51" s="12" customFormat="1" ht="12">
      <c r="B218" s="231"/>
      <c r="C218" s="232"/>
      <c r="D218" s="228" t="s">
        <v>143</v>
      </c>
      <c r="E218" s="233" t="s">
        <v>19</v>
      </c>
      <c r="F218" s="234" t="s">
        <v>360</v>
      </c>
      <c r="G218" s="232"/>
      <c r="H218" s="233" t="s">
        <v>19</v>
      </c>
      <c r="I218" s="235"/>
      <c r="J218" s="232"/>
      <c r="K218" s="232"/>
      <c r="L218" s="236"/>
      <c r="M218" s="237"/>
      <c r="N218" s="238"/>
      <c r="O218" s="238"/>
      <c r="P218" s="238"/>
      <c r="Q218" s="238"/>
      <c r="R218" s="238"/>
      <c r="S218" s="238"/>
      <c r="T218" s="239"/>
      <c r="AT218" s="240" t="s">
        <v>143</v>
      </c>
      <c r="AU218" s="240" t="s">
        <v>81</v>
      </c>
      <c r="AV218" s="12" t="s">
        <v>77</v>
      </c>
      <c r="AW218" s="12" t="s">
        <v>35</v>
      </c>
      <c r="AX218" s="12" t="s">
        <v>73</v>
      </c>
      <c r="AY218" s="240" t="s">
        <v>131</v>
      </c>
    </row>
    <row r="219" spans="2:51" s="13" customFormat="1" ht="12">
      <c r="B219" s="241"/>
      <c r="C219" s="242"/>
      <c r="D219" s="228" t="s">
        <v>143</v>
      </c>
      <c r="E219" s="243" t="s">
        <v>19</v>
      </c>
      <c r="F219" s="244" t="s">
        <v>361</v>
      </c>
      <c r="G219" s="242"/>
      <c r="H219" s="245">
        <v>1013.2</v>
      </c>
      <c r="I219" s="246"/>
      <c r="J219" s="242"/>
      <c r="K219" s="242"/>
      <c r="L219" s="247"/>
      <c r="M219" s="248"/>
      <c r="N219" s="249"/>
      <c r="O219" s="249"/>
      <c r="P219" s="249"/>
      <c r="Q219" s="249"/>
      <c r="R219" s="249"/>
      <c r="S219" s="249"/>
      <c r="T219" s="250"/>
      <c r="AT219" s="251" t="s">
        <v>143</v>
      </c>
      <c r="AU219" s="251" t="s">
        <v>81</v>
      </c>
      <c r="AV219" s="13" t="s">
        <v>81</v>
      </c>
      <c r="AW219" s="13" t="s">
        <v>35</v>
      </c>
      <c r="AX219" s="13" t="s">
        <v>73</v>
      </c>
      <c r="AY219" s="251" t="s">
        <v>131</v>
      </c>
    </row>
    <row r="220" spans="2:51" s="12" customFormat="1" ht="12">
      <c r="B220" s="231"/>
      <c r="C220" s="232"/>
      <c r="D220" s="228" t="s">
        <v>143</v>
      </c>
      <c r="E220" s="233" t="s">
        <v>19</v>
      </c>
      <c r="F220" s="234" t="s">
        <v>362</v>
      </c>
      <c r="G220" s="232"/>
      <c r="H220" s="233" t="s">
        <v>19</v>
      </c>
      <c r="I220" s="235"/>
      <c r="J220" s="232"/>
      <c r="K220" s="232"/>
      <c r="L220" s="236"/>
      <c r="M220" s="237"/>
      <c r="N220" s="238"/>
      <c r="O220" s="238"/>
      <c r="P220" s="238"/>
      <c r="Q220" s="238"/>
      <c r="R220" s="238"/>
      <c r="S220" s="238"/>
      <c r="T220" s="239"/>
      <c r="AT220" s="240" t="s">
        <v>143</v>
      </c>
      <c r="AU220" s="240" t="s">
        <v>81</v>
      </c>
      <c r="AV220" s="12" t="s">
        <v>77</v>
      </c>
      <c r="AW220" s="12" t="s">
        <v>35</v>
      </c>
      <c r="AX220" s="12" t="s">
        <v>73</v>
      </c>
      <c r="AY220" s="240" t="s">
        <v>131</v>
      </c>
    </row>
    <row r="221" spans="2:51" s="13" customFormat="1" ht="12">
      <c r="B221" s="241"/>
      <c r="C221" s="242"/>
      <c r="D221" s="228" t="s">
        <v>143</v>
      </c>
      <c r="E221" s="243" t="s">
        <v>19</v>
      </c>
      <c r="F221" s="244" t="s">
        <v>363</v>
      </c>
      <c r="G221" s="242"/>
      <c r="H221" s="245">
        <v>201.88</v>
      </c>
      <c r="I221" s="246"/>
      <c r="J221" s="242"/>
      <c r="K221" s="242"/>
      <c r="L221" s="247"/>
      <c r="M221" s="248"/>
      <c r="N221" s="249"/>
      <c r="O221" s="249"/>
      <c r="P221" s="249"/>
      <c r="Q221" s="249"/>
      <c r="R221" s="249"/>
      <c r="S221" s="249"/>
      <c r="T221" s="250"/>
      <c r="AT221" s="251" t="s">
        <v>143</v>
      </c>
      <c r="AU221" s="251" t="s">
        <v>81</v>
      </c>
      <c r="AV221" s="13" t="s">
        <v>81</v>
      </c>
      <c r="AW221" s="13" t="s">
        <v>35</v>
      </c>
      <c r="AX221" s="13" t="s">
        <v>73</v>
      </c>
      <c r="AY221" s="251" t="s">
        <v>131</v>
      </c>
    </row>
    <row r="222" spans="2:51" s="12" customFormat="1" ht="12">
      <c r="B222" s="231"/>
      <c r="C222" s="232"/>
      <c r="D222" s="228" t="s">
        <v>143</v>
      </c>
      <c r="E222" s="233" t="s">
        <v>19</v>
      </c>
      <c r="F222" s="234" t="s">
        <v>321</v>
      </c>
      <c r="G222" s="232"/>
      <c r="H222" s="233" t="s">
        <v>19</v>
      </c>
      <c r="I222" s="235"/>
      <c r="J222" s="232"/>
      <c r="K222" s="232"/>
      <c r="L222" s="236"/>
      <c r="M222" s="237"/>
      <c r="N222" s="238"/>
      <c r="O222" s="238"/>
      <c r="P222" s="238"/>
      <c r="Q222" s="238"/>
      <c r="R222" s="238"/>
      <c r="S222" s="238"/>
      <c r="T222" s="239"/>
      <c r="AT222" s="240" t="s">
        <v>143</v>
      </c>
      <c r="AU222" s="240" t="s">
        <v>81</v>
      </c>
      <c r="AV222" s="12" t="s">
        <v>77</v>
      </c>
      <c r="AW222" s="12" t="s">
        <v>35</v>
      </c>
      <c r="AX222" s="12" t="s">
        <v>73</v>
      </c>
      <c r="AY222" s="240" t="s">
        <v>131</v>
      </c>
    </row>
    <row r="223" spans="2:51" s="13" customFormat="1" ht="12">
      <c r="B223" s="241"/>
      <c r="C223" s="242"/>
      <c r="D223" s="228" t="s">
        <v>143</v>
      </c>
      <c r="E223" s="243" t="s">
        <v>19</v>
      </c>
      <c r="F223" s="244" t="s">
        <v>322</v>
      </c>
      <c r="G223" s="242"/>
      <c r="H223" s="245">
        <v>40.8</v>
      </c>
      <c r="I223" s="246"/>
      <c r="J223" s="242"/>
      <c r="K223" s="242"/>
      <c r="L223" s="247"/>
      <c r="M223" s="248"/>
      <c r="N223" s="249"/>
      <c r="O223" s="249"/>
      <c r="P223" s="249"/>
      <c r="Q223" s="249"/>
      <c r="R223" s="249"/>
      <c r="S223" s="249"/>
      <c r="T223" s="250"/>
      <c r="AT223" s="251" t="s">
        <v>143</v>
      </c>
      <c r="AU223" s="251" t="s">
        <v>81</v>
      </c>
      <c r="AV223" s="13" t="s">
        <v>81</v>
      </c>
      <c r="AW223" s="13" t="s">
        <v>35</v>
      </c>
      <c r="AX223" s="13" t="s">
        <v>73</v>
      </c>
      <c r="AY223" s="251" t="s">
        <v>131</v>
      </c>
    </row>
    <row r="224" spans="2:51" s="14" customFormat="1" ht="12">
      <c r="B224" s="252"/>
      <c r="C224" s="253"/>
      <c r="D224" s="228" t="s">
        <v>143</v>
      </c>
      <c r="E224" s="254" t="s">
        <v>19</v>
      </c>
      <c r="F224" s="255" t="s">
        <v>179</v>
      </c>
      <c r="G224" s="253"/>
      <c r="H224" s="256">
        <v>1255.88</v>
      </c>
      <c r="I224" s="257"/>
      <c r="J224" s="253"/>
      <c r="K224" s="253"/>
      <c r="L224" s="258"/>
      <c r="M224" s="259"/>
      <c r="N224" s="260"/>
      <c r="O224" s="260"/>
      <c r="P224" s="260"/>
      <c r="Q224" s="260"/>
      <c r="R224" s="260"/>
      <c r="S224" s="260"/>
      <c r="T224" s="261"/>
      <c r="AT224" s="262" t="s">
        <v>143</v>
      </c>
      <c r="AU224" s="262" t="s">
        <v>81</v>
      </c>
      <c r="AV224" s="14" t="s">
        <v>139</v>
      </c>
      <c r="AW224" s="14" t="s">
        <v>35</v>
      </c>
      <c r="AX224" s="14" t="s">
        <v>77</v>
      </c>
      <c r="AY224" s="262" t="s">
        <v>131</v>
      </c>
    </row>
    <row r="225" spans="2:65" s="1" customFormat="1" ht="78.75" customHeight="1">
      <c r="B225" s="38"/>
      <c r="C225" s="216" t="s">
        <v>364</v>
      </c>
      <c r="D225" s="216" t="s">
        <v>134</v>
      </c>
      <c r="E225" s="217" t="s">
        <v>365</v>
      </c>
      <c r="F225" s="218" t="s">
        <v>366</v>
      </c>
      <c r="G225" s="219" t="s">
        <v>157</v>
      </c>
      <c r="H225" s="220">
        <v>85.408</v>
      </c>
      <c r="I225" s="221"/>
      <c r="J225" s="222">
        <f>ROUND(I225*H225,2)</f>
        <v>0</v>
      </c>
      <c r="K225" s="218" t="s">
        <v>138</v>
      </c>
      <c r="L225" s="43"/>
      <c r="M225" s="223" t="s">
        <v>19</v>
      </c>
      <c r="N225" s="224" t="s">
        <v>44</v>
      </c>
      <c r="O225" s="79"/>
      <c r="P225" s="225">
        <f>O225*H225</f>
        <v>0</v>
      </c>
      <c r="Q225" s="225">
        <v>0</v>
      </c>
      <c r="R225" s="225">
        <f>Q225*H225</f>
        <v>0</v>
      </c>
      <c r="S225" s="225">
        <v>0</v>
      </c>
      <c r="T225" s="226">
        <f>S225*H225</f>
        <v>0</v>
      </c>
      <c r="AR225" s="17" t="s">
        <v>139</v>
      </c>
      <c r="AT225" s="17" t="s">
        <v>134</v>
      </c>
      <c r="AU225" s="17" t="s">
        <v>81</v>
      </c>
      <c r="AY225" s="17" t="s">
        <v>131</v>
      </c>
      <c r="BE225" s="227">
        <f>IF(N225="základní",J225,0)</f>
        <v>0</v>
      </c>
      <c r="BF225" s="227">
        <f>IF(N225="snížená",J225,0)</f>
        <v>0</v>
      </c>
      <c r="BG225" s="227">
        <f>IF(N225="zákl. přenesená",J225,0)</f>
        <v>0</v>
      </c>
      <c r="BH225" s="227">
        <f>IF(N225="sníž. přenesená",J225,0)</f>
        <v>0</v>
      </c>
      <c r="BI225" s="227">
        <f>IF(N225="nulová",J225,0)</f>
        <v>0</v>
      </c>
      <c r="BJ225" s="17" t="s">
        <v>77</v>
      </c>
      <c r="BK225" s="227">
        <f>ROUND(I225*H225,2)</f>
        <v>0</v>
      </c>
      <c r="BL225" s="17" t="s">
        <v>139</v>
      </c>
      <c r="BM225" s="17" t="s">
        <v>367</v>
      </c>
    </row>
    <row r="226" spans="2:47" s="1" customFormat="1" ht="12">
      <c r="B226" s="38"/>
      <c r="C226" s="39"/>
      <c r="D226" s="228" t="s">
        <v>162</v>
      </c>
      <c r="E226" s="39"/>
      <c r="F226" s="229" t="s">
        <v>190</v>
      </c>
      <c r="G226" s="39"/>
      <c r="H226" s="39"/>
      <c r="I226" s="143"/>
      <c r="J226" s="39"/>
      <c r="K226" s="39"/>
      <c r="L226" s="43"/>
      <c r="M226" s="230"/>
      <c r="N226" s="79"/>
      <c r="O226" s="79"/>
      <c r="P226" s="79"/>
      <c r="Q226" s="79"/>
      <c r="R226" s="79"/>
      <c r="S226" s="79"/>
      <c r="T226" s="80"/>
      <c r="AT226" s="17" t="s">
        <v>162</v>
      </c>
      <c r="AU226" s="17" t="s">
        <v>81</v>
      </c>
    </row>
    <row r="227" spans="2:51" s="12" customFormat="1" ht="12">
      <c r="B227" s="231"/>
      <c r="C227" s="232"/>
      <c r="D227" s="228" t="s">
        <v>143</v>
      </c>
      <c r="E227" s="233" t="s">
        <v>19</v>
      </c>
      <c r="F227" s="234" t="s">
        <v>368</v>
      </c>
      <c r="G227" s="232"/>
      <c r="H227" s="233" t="s">
        <v>19</v>
      </c>
      <c r="I227" s="235"/>
      <c r="J227" s="232"/>
      <c r="K227" s="232"/>
      <c r="L227" s="236"/>
      <c r="M227" s="237"/>
      <c r="N227" s="238"/>
      <c r="O227" s="238"/>
      <c r="P227" s="238"/>
      <c r="Q227" s="238"/>
      <c r="R227" s="238"/>
      <c r="S227" s="238"/>
      <c r="T227" s="239"/>
      <c r="AT227" s="240" t="s">
        <v>143</v>
      </c>
      <c r="AU227" s="240" t="s">
        <v>81</v>
      </c>
      <c r="AV227" s="12" t="s">
        <v>77</v>
      </c>
      <c r="AW227" s="12" t="s">
        <v>35</v>
      </c>
      <c r="AX227" s="12" t="s">
        <v>73</v>
      </c>
      <c r="AY227" s="240" t="s">
        <v>131</v>
      </c>
    </row>
    <row r="228" spans="2:51" s="13" customFormat="1" ht="12">
      <c r="B228" s="241"/>
      <c r="C228" s="242"/>
      <c r="D228" s="228" t="s">
        <v>143</v>
      </c>
      <c r="E228" s="243" t="s">
        <v>19</v>
      </c>
      <c r="F228" s="244" t="s">
        <v>369</v>
      </c>
      <c r="G228" s="242"/>
      <c r="H228" s="245">
        <v>85.408</v>
      </c>
      <c r="I228" s="246"/>
      <c r="J228" s="242"/>
      <c r="K228" s="242"/>
      <c r="L228" s="247"/>
      <c r="M228" s="248"/>
      <c r="N228" s="249"/>
      <c r="O228" s="249"/>
      <c r="P228" s="249"/>
      <c r="Q228" s="249"/>
      <c r="R228" s="249"/>
      <c r="S228" s="249"/>
      <c r="T228" s="250"/>
      <c r="AT228" s="251" t="s">
        <v>143</v>
      </c>
      <c r="AU228" s="251" t="s">
        <v>81</v>
      </c>
      <c r="AV228" s="13" t="s">
        <v>81</v>
      </c>
      <c r="AW228" s="13" t="s">
        <v>35</v>
      </c>
      <c r="AX228" s="13" t="s">
        <v>77</v>
      </c>
      <c r="AY228" s="251" t="s">
        <v>131</v>
      </c>
    </row>
    <row r="229" spans="2:65" s="1" customFormat="1" ht="78.75" customHeight="1">
      <c r="B229" s="38"/>
      <c r="C229" s="216" t="s">
        <v>370</v>
      </c>
      <c r="D229" s="216" t="s">
        <v>134</v>
      </c>
      <c r="E229" s="217" t="s">
        <v>371</v>
      </c>
      <c r="F229" s="218" t="s">
        <v>372</v>
      </c>
      <c r="G229" s="219" t="s">
        <v>157</v>
      </c>
      <c r="H229" s="220">
        <v>2160</v>
      </c>
      <c r="I229" s="221"/>
      <c r="J229" s="222">
        <f>ROUND(I229*H229,2)</f>
        <v>0</v>
      </c>
      <c r="K229" s="218" t="s">
        <v>138</v>
      </c>
      <c r="L229" s="43"/>
      <c r="M229" s="223" t="s">
        <v>19</v>
      </c>
      <c r="N229" s="224" t="s">
        <v>44</v>
      </c>
      <c r="O229" s="79"/>
      <c r="P229" s="225">
        <f>O229*H229</f>
        <v>0</v>
      </c>
      <c r="Q229" s="225">
        <v>0</v>
      </c>
      <c r="R229" s="225">
        <f>Q229*H229</f>
        <v>0</v>
      </c>
      <c r="S229" s="225">
        <v>0</v>
      </c>
      <c r="T229" s="226">
        <f>S229*H229</f>
        <v>0</v>
      </c>
      <c r="AR229" s="17" t="s">
        <v>139</v>
      </c>
      <c r="AT229" s="17" t="s">
        <v>134</v>
      </c>
      <c r="AU229" s="17" t="s">
        <v>81</v>
      </c>
      <c r="AY229" s="17" t="s">
        <v>131</v>
      </c>
      <c r="BE229" s="227">
        <f>IF(N229="základní",J229,0)</f>
        <v>0</v>
      </c>
      <c r="BF229" s="227">
        <f>IF(N229="snížená",J229,0)</f>
        <v>0</v>
      </c>
      <c r="BG229" s="227">
        <f>IF(N229="zákl. přenesená",J229,0)</f>
        <v>0</v>
      </c>
      <c r="BH229" s="227">
        <f>IF(N229="sníž. přenesená",J229,0)</f>
        <v>0</v>
      </c>
      <c r="BI229" s="227">
        <f>IF(N229="nulová",J229,0)</f>
        <v>0</v>
      </c>
      <c r="BJ229" s="17" t="s">
        <v>77</v>
      </c>
      <c r="BK229" s="227">
        <f>ROUND(I229*H229,2)</f>
        <v>0</v>
      </c>
      <c r="BL229" s="17" t="s">
        <v>139</v>
      </c>
      <c r="BM229" s="17" t="s">
        <v>373</v>
      </c>
    </row>
    <row r="230" spans="2:47" s="1" customFormat="1" ht="12">
      <c r="B230" s="38"/>
      <c r="C230" s="39"/>
      <c r="D230" s="228" t="s">
        <v>141</v>
      </c>
      <c r="E230" s="39"/>
      <c r="F230" s="229" t="s">
        <v>191</v>
      </c>
      <c r="G230" s="39"/>
      <c r="H230" s="39"/>
      <c r="I230" s="143"/>
      <c r="J230" s="39"/>
      <c r="K230" s="39"/>
      <c r="L230" s="43"/>
      <c r="M230" s="230"/>
      <c r="N230" s="79"/>
      <c r="O230" s="79"/>
      <c r="P230" s="79"/>
      <c r="Q230" s="79"/>
      <c r="R230" s="79"/>
      <c r="S230" s="79"/>
      <c r="T230" s="80"/>
      <c r="AT230" s="17" t="s">
        <v>141</v>
      </c>
      <c r="AU230" s="17" t="s">
        <v>81</v>
      </c>
    </row>
    <row r="231" spans="2:51" s="12" customFormat="1" ht="12">
      <c r="B231" s="231"/>
      <c r="C231" s="232"/>
      <c r="D231" s="228" t="s">
        <v>143</v>
      </c>
      <c r="E231" s="233" t="s">
        <v>19</v>
      </c>
      <c r="F231" s="234" t="s">
        <v>374</v>
      </c>
      <c r="G231" s="232"/>
      <c r="H231" s="233" t="s">
        <v>19</v>
      </c>
      <c r="I231" s="235"/>
      <c r="J231" s="232"/>
      <c r="K231" s="232"/>
      <c r="L231" s="236"/>
      <c r="M231" s="237"/>
      <c r="N231" s="238"/>
      <c r="O231" s="238"/>
      <c r="P231" s="238"/>
      <c r="Q231" s="238"/>
      <c r="R231" s="238"/>
      <c r="S231" s="238"/>
      <c r="T231" s="239"/>
      <c r="AT231" s="240" t="s">
        <v>143</v>
      </c>
      <c r="AU231" s="240" t="s">
        <v>81</v>
      </c>
      <c r="AV231" s="12" t="s">
        <v>77</v>
      </c>
      <c r="AW231" s="12" t="s">
        <v>35</v>
      </c>
      <c r="AX231" s="12" t="s">
        <v>73</v>
      </c>
      <c r="AY231" s="240" t="s">
        <v>131</v>
      </c>
    </row>
    <row r="232" spans="2:51" s="13" customFormat="1" ht="12">
      <c r="B232" s="241"/>
      <c r="C232" s="242"/>
      <c r="D232" s="228" t="s">
        <v>143</v>
      </c>
      <c r="E232" s="243" t="s">
        <v>19</v>
      </c>
      <c r="F232" s="244" t="s">
        <v>375</v>
      </c>
      <c r="G232" s="242"/>
      <c r="H232" s="245">
        <v>2160</v>
      </c>
      <c r="I232" s="246"/>
      <c r="J232" s="242"/>
      <c r="K232" s="242"/>
      <c r="L232" s="247"/>
      <c r="M232" s="248"/>
      <c r="N232" s="249"/>
      <c r="O232" s="249"/>
      <c r="P232" s="249"/>
      <c r="Q232" s="249"/>
      <c r="R232" s="249"/>
      <c r="S232" s="249"/>
      <c r="T232" s="250"/>
      <c r="AT232" s="251" t="s">
        <v>143</v>
      </c>
      <c r="AU232" s="251" t="s">
        <v>81</v>
      </c>
      <c r="AV232" s="13" t="s">
        <v>81</v>
      </c>
      <c r="AW232" s="13" t="s">
        <v>35</v>
      </c>
      <c r="AX232" s="13" t="s">
        <v>77</v>
      </c>
      <c r="AY232" s="251" t="s">
        <v>131</v>
      </c>
    </row>
    <row r="233" spans="2:65" s="1" customFormat="1" ht="33.75" customHeight="1">
      <c r="B233" s="38"/>
      <c r="C233" s="216" t="s">
        <v>376</v>
      </c>
      <c r="D233" s="216" t="s">
        <v>134</v>
      </c>
      <c r="E233" s="217" t="s">
        <v>377</v>
      </c>
      <c r="F233" s="218" t="s">
        <v>378</v>
      </c>
      <c r="G233" s="219" t="s">
        <v>157</v>
      </c>
      <c r="H233" s="220">
        <v>2160</v>
      </c>
      <c r="I233" s="221"/>
      <c r="J233" s="222">
        <f>ROUND(I233*H233,2)</f>
        <v>0</v>
      </c>
      <c r="K233" s="218" t="s">
        <v>138</v>
      </c>
      <c r="L233" s="43"/>
      <c r="M233" s="223" t="s">
        <v>19</v>
      </c>
      <c r="N233" s="224" t="s">
        <v>44</v>
      </c>
      <c r="O233" s="79"/>
      <c r="P233" s="225">
        <f>O233*H233</f>
        <v>0</v>
      </c>
      <c r="Q233" s="225">
        <v>0</v>
      </c>
      <c r="R233" s="225">
        <f>Q233*H233</f>
        <v>0</v>
      </c>
      <c r="S233" s="225">
        <v>0</v>
      </c>
      <c r="T233" s="226">
        <f>S233*H233</f>
        <v>0</v>
      </c>
      <c r="AR233" s="17" t="s">
        <v>139</v>
      </c>
      <c r="AT233" s="17" t="s">
        <v>134</v>
      </c>
      <c r="AU233" s="17" t="s">
        <v>81</v>
      </c>
      <c r="AY233" s="17" t="s">
        <v>131</v>
      </c>
      <c r="BE233" s="227">
        <f>IF(N233="základní",J233,0)</f>
        <v>0</v>
      </c>
      <c r="BF233" s="227">
        <f>IF(N233="snížená",J233,0)</f>
        <v>0</v>
      </c>
      <c r="BG233" s="227">
        <f>IF(N233="zákl. přenesená",J233,0)</f>
        <v>0</v>
      </c>
      <c r="BH233" s="227">
        <f>IF(N233="sníž. přenesená",J233,0)</f>
        <v>0</v>
      </c>
      <c r="BI233" s="227">
        <f>IF(N233="nulová",J233,0)</f>
        <v>0</v>
      </c>
      <c r="BJ233" s="17" t="s">
        <v>77</v>
      </c>
      <c r="BK233" s="227">
        <f>ROUND(I233*H233,2)</f>
        <v>0</v>
      </c>
      <c r="BL233" s="17" t="s">
        <v>139</v>
      </c>
      <c r="BM233" s="17" t="s">
        <v>379</v>
      </c>
    </row>
    <row r="234" spans="2:51" s="13" customFormat="1" ht="12">
      <c r="B234" s="241"/>
      <c r="C234" s="242"/>
      <c r="D234" s="228" t="s">
        <v>143</v>
      </c>
      <c r="E234" s="243" t="s">
        <v>19</v>
      </c>
      <c r="F234" s="244" t="s">
        <v>380</v>
      </c>
      <c r="G234" s="242"/>
      <c r="H234" s="245">
        <v>2160</v>
      </c>
      <c r="I234" s="246"/>
      <c r="J234" s="242"/>
      <c r="K234" s="242"/>
      <c r="L234" s="247"/>
      <c r="M234" s="248"/>
      <c r="N234" s="249"/>
      <c r="O234" s="249"/>
      <c r="P234" s="249"/>
      <c r="Q234" s="249"/>
      <c r="R234" s="249"/>
      <c r="S234" s="249"/>
      <c r="T234" s="250"/>
      <c r="AT234" s="251" t="s">
        <v>143</v>
      </c>
      <c r="AU234" s="251" t="s">
        <v>81</v>
      </c>
      <c r="AV234" s="13" t="s">
        <v>81</v>
      </c>
      <c r="AW234" s="13" t="s">
        <v>35</v>
      </c>
      <c r="AX234" s="13" t="s">
        <v>77</v>
      </c>
      <c r="AY234" s="251" t="s">
        <v>131</v>
      </c>
    </row>
    <row r="235" spans="2:65" s="1" customFormat="1" ht="78.75" customHeight="1">
      <c r="B235" s="38"/>
      <c r="C235" s="216" t="s">
        <v>381</v>
      </c>
      <c r="D235" s="216" t="s">
        <v>134</v>
      </c>
      <c r="E235" s="217" t="s">
        <v>382</v>
      </c>
      <c r="F235" s="218" t="s">
        <v>383</v>
      </c>
      <c r="G235" s="219" t="s">
        <v>157</v>
      </c>
      <c r="H235" s="220">
        <v>2</v>
      </c>
      <c r="I235" s="221"/>
      <c r="J235" s="222">
        <f>ROUND(I235*H235,2)</f>
        <v>0</v>
      </c>
      <c r="K235" s="218" t="s">
        <v>138</v>
      </c>
      <c r="L235" s="43"/>
      <c r="M235" s="223" t="s">
        <v>19</v>
      </c>
      <c r="N235" s="224" t="s">
        <v>44</v>
      </c>
      <c r="O235" s="79"/>
      <c r="P235" s="225">
        <f>O235*H235</f>
        <v>0</v>
      </c>
      <c r="Q235" s="225">
        <v>0</v>
      </c>
      <c r="R235" s="225">
        <f>Q235*H235</f>
        <v>0</v>
      </c>
      <c r="S235" s="225">
        <v>0</v>
      </c>
      <c r="T235" s="226">
        <f>S235*H235</f>
        <v>0</v>
      </c>
      <c r="AR235" s="17" t="s">
        <v>139</v>
      </c>
      <c r="AT235" s="17" t="s">
        <v>134</v>
      </c>
      <c r="AU235" s="17" t="s">
        <v>81</v>
      </c>
      <c r="AY235" s="17" t="s">
        <v>131</v>
      </c>
      <c r="BE235" s="227">
        <f>IF(N235="základní",J235,0)</f>
        <v>0</v>
      </c>
      <c r="BF235" s="227">
        <f>IF(N235="snížená",J235,0)</f>
        <v>0</v>
      </c>
      <c r="BG235" s="227">
        <f>IF(N235="zákl. přenesená",J235,0)</f>
        <v>0</v>
      </c>
      <c r="BH235" s="227">
        <f>IF(N235="sníž. přenesená",J235,0)</f>
        <v>0</v>
      </c>
      <c r="BI235" s="227">
        <f>IF(N235="nulová",J235,0)</f>
        <v>0</v>
      </c>
      <c r="BJ235" s="17" t="s">
        <v>77</v>
      </c>
      <c r="BK235" s="227">
        <f>ROUND(I235*H235,2)</f>
        <v>0</v>
      </c>
      <c r="BL235" s="17" t="s">
        <v>139</v>
      </c>
      <c r="BM235" s="17" t="s">
        <v>384</v>
      </c>
    </row>
    <row r="236" spans="2:47" s="1" customFormat="1" ht="12">
      <c r="B236" s="38"/>
      <c r="C236" s="39"/>
      <c r="D236" s="228" t="s">
        <v>162</v>
      </c>
      <c r="E236" s="39"/>
      <c r="F236" s="229" t="s">
        <v>190</v>
      </c>
      <c r="G236" s="39"/>
      <c r="H236" s="39"/>
      <c r="I236" s="143"/>
      <c r="J236" s="39"/>
      <c r="K236" s="39"/>
      <c r="L236" s="43"/>
      <c r="M236" s="230"/>
      <c r="N236" s="79"/>
      <c r="O236" s="79"/>
      <c r="P236" s="79"/>
      <c r="Q236" s="79"/>
      <c r="R236" s="79"/>
      <c r="S236" s="79"/>
      <c r="T236" s="80"/>
      <c r="AT236" s="17" t="s">
        <v>162</v>
      </c>
      <c r="AU236" s="17" t="s">
        <v>81</v>
      </c>
    </row>
    <row r="237" spans="2:51" s="12" customFormat="1" ht="12">
      <c r="B237" s="231"/>
      <c r="C237" s="232"/>
      <c r="D237" s="228" t="s">
        <v>143</v>
      </c>
      <c r="E237" s="233" t="s">
        <v>19</v>
      </c>
      <c r="F237" s="234" t="s">
        <v>385</v>
      </c>
      <c r="G237" s="232"/>
      <c r="H237" s="233" t="s">
        <v>19</v>
      </c>
      <c r="I237" s="235"/>
      <c r="J237" s="232"/>
      <c r="K237" s="232"/>
      <c r="L237" s="236"/>
      <c r="M237" s="237"/>
      <c r="N237" s="238"/>
      <c r="O237" s="238"/>
      <c r="P237" s="238"/>
      <c r="Q237" s="238"/>
      <c r="R237" s="238"/>
      <c r="S237" s="238"/>
      <c r="T237" s="239"/>
      <c r="AT237" s="240" t="s">
        <v>143</v>
      </c>
      <c r="AU237" s="240" t="s">
        <v>81</v>
      </c>
      <c r="AV237" s="12" t="s">
        <v>77</v>
      </c>
      <c r="AW237" s="12" t="s">
        <v>35</v>
      </c>
      <c r="AX237" s="12" t="s">
        <v>73</v>
      </c>
      <c r="AY237" s="240" t="s">
        <v>131</v>
      </c>
    </row>
    <row r="238" spans="2:51" s="13" customFormat="1" ht="12">
      <c r="B238" s="241"/>
      <c r="C238" s="242"/>
      <c r="D238" s="228" t="s">
        <v>143</v>
      </c>
      <c r="E238" s="243" t="s">
        <v>19</v>
      </c>
      <c r="F238" s="244" t="s">
        <v>81</v>
      </c>
      <c r="G238" s="242"/>
      <c r="H238" s="245">
        <v>2</v>
      </c>
      <c r="I238" s="246"/>
      <c r="J238" s="242"/>
      <c r="K238" s="242"/>
      <c r="L238" s="247"/>
      <c r="M238" s="248"/>
      <c r="N238" s="249"/>
      <c r="O238" s="249"/>
      <c r="P238" s="249"/>
      <c r="Q238" s="249"/>
      <c r="R238" s="249"/>
      <c r="S238" s="249"/>
      <c r="T238" s="250"/>
      <c r="AT238" s="251" t="s">
        <v>143</v>
      </c>
      <c r="AU238" s="251" t="s">
        <v>81</v>
      </c>
      <c r="AV238" s="13" t="s">
        <v>81</v>
      </c>
      <c r="AW238" s="13" t="s">
        <v>35</v>
      </c>
      <c r="AX238" s="13" t="s">
        <v>77</v>
      </c>
      <c r="AY238" s="251" t="s">
        <v>131</v>
      </c>
    </row>
    <row r="239" spans="2:65" s="1" customFormat="1" ht="33.75" customHeight="1">
      <c r="B239" s="38"/>
      <c r="C239" s="216" t="s">
        <v>386</v>
      </c>
      <c r="D239" s="216" t="s">
        <v>134</v>
      </c>
      <c r="E239" s="217" t="s">
        <v>387</v>
      </c>
      <c r="F239" s="218" t="s">
        <v>388</v>
      </c>
      <c r="G239" s="219" t="s">
        <v>157</v>
      </c>
      <c r="H239" s="220">
        <v>2</v>
      </c>
      <c r="I239" s="221"/>
      <c r="J239" s="222">
        <f>ROUND(I239*H239,2)</f>
        <v>0</v>
      </c>
      <c r="K239" s="218" t="s">
        <v>138</v>
      </c>
      <c r="L239" s="43"/>
      <c r="M239" s="223" t="s">
        <v>19</v>
      </c>
      <c r="N239" s="224" t="s">
        <v>44</v>
      </c>
      <c r="O239" s="79"/>
      <c r="P239" s="225">
        <f>O239*H239</f>
        <v>0</v>
      </c>
      <c r="Q239" s="225">
        <v>0</v>
      </c>
      <c r="R239" s="225">
        <f>Q239*H239</f>
        <v>0</v>
      </c>
      <c r="S239" s="225">
        <v>0</v>
      </c>
      <c r="T239" s="226">
        <f>S239*H239</f>
        <v>0</v>
      </c>
      <c r="AR239" s="17" t="s">
        <v>139</v>
      </c>
      <c r="AT239" s="17" t="s">
        <v>134</v>
      </c>
      <c r="AU239" s="17" t="s">
        <v>81</v>
      </c>
      <c r="AY239" s="17" t="s">
        <v>131</v>
      </c>
      <c r="BE239" s="227">
        <f>IF(N239="základní",J239,0)</f>
        <v>0</v>
      </c>
      <c r="BF239" s="227">
        <f>IF(N239="snížená",J239,0)</f>
        <v>0</v>
      </c>
      <c r="BG239" s="227">
        <f>IF(N239="zákl. přenesená",J239,0)</f>
        <v>0</v>
      </c>
      <c r="BH239" s="227">
        <f>IF(N239="sníž. přenesená",J239,0)</f>
        <v>0</v>
      </c>
      <c r="BI239" s="227">
        <f>IF(N239="nulová",J239,0)</f>
        <v>0</v>
      </c>
      <c r="BJ239" s="17" t="s">
        <v>77</v>
      </c>
      <c r="BK239" s="227">
        <f>ROUND(I239*H239,2)</f>
        <v>0</v>
      </c>
      <c r="BL239" s="17" t="s">
        <v>139</v>
      </c>
      <c r="BM239" s="17" t="s">
        <v>389</v>
      </c>
    </row>
    <row r="240" spans="2:47" s="1" customFormat="1" ht="12">
      <c r="B240" s="38"/>
      <c r="C240" s="39"/>
      <c r="D240" s="228" t="s">
        <v>162</v>
      </c>
      <c r="E240" s="39"/>
      <c r="F240" s="229" t="s">
        <v>390</v>
      </c>
      <c r="G240" s="39"/>
      <c r="H240" s="39"/>
      <c r="I240" s="143"/>
      <c r="J240" s="39"/>
      <c r="K240" s="39"/>
      <c r="L240" s="43"/>
      <c r="M240" s="230"/>
      <c r="N240" s="79"/>
      <c r="O240" s="79"/>
      <c r="P240" s="79"/>
      <c r="Q240" s="79"/>
      <c r="R240" s="79"/>
      <c r="S240" s="79"/>
      <c r="T240" s="80"/>
      <c r="AT240" s="17" t="s">
        <v>162</v>
      </c>
      <c r="AU240" s="17" t="s">
        <v>81</v>
      </c>
    </row>
    <row r="241" spans="2:51" s="12" customFormat="1" ht="12">
      <c r="B241" s="231"/>
      <c r="C241" s="232"/>
      <c r="D241" s="228" t="s">
        <v>143</v>
      </c>
      <c r="E241" s="233" t="s">
        <v>19</v>
      </c>
      <c r="F241" s="234" t="s">
        <v>385</v>
      </c>
      <c r="G241" s="232"/>
      <c r="H241" s="233" t="s">
        <v>19</v>
      </c>
      <c r="I241" s="235"/>
      <c r="J241" s="232"/>
      <c r="K241" s="232"/>
      <c r="L241" s="236"/>
      <c r="M241" s="237"/>
      <c r="N241" s="238"/>
      <c r="O241" s="238"/>
      <c r="P241" s="238"/>
      <c r="Q241" s="238"/>
      <c r="R241" s="238"/>
      <c r="S241" s="238"/>
      <c r="T241" s="239"/>
      <c r="AT241" s="240" t="s">
        <v>143</v>
      </c>
      <c r="AU241" s="240" t="s">
        <v>81</v>
      </c>
      <c r="AV241" s="12" t="s">
        <v>77</v>
      </c>
      <c r="AW241" s="12" t="s">
        <v>35</v>
      </c>
      <c r="AX241" s="12" t="s">
        <v>73</v>
      </c>
      <c r="AY241" s="240" t="s">
        <v>131</v>
      </c>
    </row>
    <row r="242" spans="2:51" s="13" customFormat="1" ht="12">
      <c r="B242" s="241"/>
      <c r="C242" s="242"/>
      <c r="D242" s="228" t="s">
        <v>143</v>
      </c>
      <c r="E242" s="243" t="s">
        <v>19</v>
      </c>
      <c r="F242" s="244" t="s">
        <v>81</v>
      </c>
      <c r="G242" s="242"/>
      <c r="H242" s="245">
        <v>2</v>
      </c>
      <c r="I242" s="246"/>
      <c r="J242" s="242"/>
      <c r="K242" s="242"/>
      <c r="L242" s="247"/>
      <c r="M242" s="248"/>
      <c r="N242" s="249"/>
      <c r="O242" s="249"/>
      <c r="P242" s="249"/>
      <c r="Q242" s="249"/>
      <c r="R242" s="249"/>
      <c r="S242" s="249"/>
      <c r="T242" s="250"/>
      <c r="AT242" s="251" t="s">
        <v>143</v>
      </c>
      <c r="AU242" s="251" t="s">
        <v>81</v>
      </c>
      <c r="AV242" s="13" t="s">
        <v>81</v>
      </c>
      <c r="AW242" s="13" t="s">
        <v>35</v>
      </c>
      <c r="AX242" s="13" t="s">
        <v>77</v>
      </c>
      <c r="AY242" s="251" t="s">
        <v>131</v>
      </c>
    </row>
    <row r="243" spans="2:65" s="1" customFormat="1" ht="33.75" customHeight="1">
      <c r="B243" s="38"/>
      <c r="C243" s="216" t="s">
        <v>391</v>
      </c>
      <c r="D243" s="216" t="s">
        <v>134</v>
      </c>
      <c r="E243" s="217" t="s">
        <v>392</v>
      </c>
      <c r="F243" s="218" t="s">
        <v>393</v>
      </c>
      <c r="G243" s="219" t="s">
        <v>148</v>
      </c>
      <c r="H243" s="220">
        <v>6</v>
      </c>
      <c r="I243" s="221"/>
      <c r="J243" s="222">
        <f>ROUND(I243*H243,2)</f>
        <v>0</v>
      </c>
      <c r="K243" s="218" t="s">
        <v>138</v>
      </c>
      <c r="L243" s="43"/>
      <c r="M243" s="223" t="s">
        <v>19</v>
      </c>
      <c r="N243" s="224" t="s">
        <v>44</v>
      </c>
      <c r="O243" s="79"/>
      <c r="P243" s="225">
        <f>O243*H243</f>
        <v>0</v>
      </c>
      <c r="Q243" s="225">
        <v>0</v>
      </c>
      <c r="R243" s="225">
        <f>Q243*H243</f>
        <v>0</v>
      </c>
      <c r="S243" s="225">
        <v>0</v>
      </c>
      <c r="T243" s="226">
        <f>S243*H243</f>
        <v>0</v>
      </c>
      <c r="AR243" s="17" t="s">
        <v>139</v>
      </c>
      <c r="AT243" s="17" t="s">
        <v>134</v>
      </c>
      <c r="AU243" s="17" t="s">
        <v>81</v>
      </c>
      <c r="AY243" s="17" t="s">
        <v>131</v>
      </c>
      <c r="BE243" s="227">
        <f>IF(N243="základní",J243,0)</f>
        <v>0</v>
      </c>
      <c r="BF243" s="227">
        <f>IF(N243="snížená",J243,0)</f>
        <v>0</v>
      </c>
      <c r="BG243" s="227">
        <f>IF(N243="zákl. přenesená",J243,0)</f>
        <v>0</v>
      </c>
      <c r="BH243" s="227">
        <f>IF(N243="sníž. přenesená",J243,0)</f>
        <v>0</v>
      </c>
      <c r="BI243" s="227">
        <f>IF(N243="nulová",J243,0)</f>
        <v>0</v>
      </c>
      <c r="BJ243" s="17" t="s">
        <v>77</v>
      </c>
      <c r="BK243" s="227">
        <f>ROUND(I243*H243,2)</f>
        <v>0</v>
      </c>
      <c r="BL243" s="17" t="s">
        <v>139</v>
      </c>
      <c r="BM243" s="17" t="s">
        <v>394</v>
      </c>
    </row>
    <row r="244" spans="2:47" s="1" customFormat="1" ht="12">
      <c r="B244" s="38"/>
      <c r="C244" s="39"/>
      <c r="D244" s="228" t="s">
        <v>162</v>
      </c>
      <c r="E244" s="39"/>
      <c r="F244" s="229" t="s">
        <v>395</v>
      </c>
      <c r="G244" s="39"/>
      <c r="H244" s="39"/>
      <c r="I244" s="143"/>
      <c r="J244" s="39"/>
      <c r="K244" s="39"/>
      <c r="L244" s="43"/>
      <c r="M244" s="230"/>
      <c r="N244" s="79"/>
      <c r="O244" s="79"/>
      <c r="P244" s="79"/>
      <c r="Q244" s="79"/>
      <c r="R244" s="79"/>
      <c r="S244" s="79"/>
      <c r="T244" s="80"/>
      <c r="AT244" s="17" t="s">
        <v>162</v>
      </c>
      <c r="AU244" s="17" t="s">
        <v>81</v>
      </c>
    </row>
    <row r="245" spans="2:51" s="12" customFormat="1" ht="12">
      <c r="B245" s="231"/>
      <c r="C245" s="232"/>
      <c r="D245" s="228" t="s">
        <v>143</v>
      </c>
      <c r="E245" s="233" t="s">
        <v>19</v>
      </c>
      <c r="F245" s="234" t="s">
        <v>396</v>
      </c>
      <c r="G245" s="232"/>
      <c r="H245" s="233" t="s">
        <v>19</v>
      </c>
      <c r="I245" s="235"/>
      <c r="J245" s="232"/>
      <c r="K245" s="232"/>
      <c r="L245" s="236"/>
      <c r="M245" s="237"/>
      <c r="N245" s="238"/>
      <c r="O245" s="238"/>
      <c r="P245" s="238"/>
      <c r="Q245" s="238"/>
      <c r="R245" s="238"/>
      <c r="S245" s="238"/>
      <c r="T245" s="239"/>
      <c r="AT245" s="240" t="s">
        <v>143</v>
      </c>
      <c r="AU245" s="240" t="s">
        <v>81</v>
      </c>
      <c r="AV245" s="12" t="s">
        <v>77</v>
      </c>
      <c r="AW245" s="12" t="s">
        <v>35</v>
      </c>
      <c r="AX245" s="12" t="s">
        <v>73</v>
      </c>
      <c r="AY245" s="240" t="s">
        <v>131</v>
      </c>
    </row>
    <row r="246" spans="2:51" s="13" customFormat="1" ht="12">
      <c r="B246" s="241"/>
      <c r="C246" s="242"/>
      <c r="D246" s="228" t="s">
        <v>143</v>
      </c>
      <c r="E246" s="243" t="s">
        <v>19</v>
      </c>
      <c r="F246" s="244" t="s">
        <v>164</v>
      </c>
      <c r="G246" s="242"/>
      <c r="H246" s="245">
        <v>6</v>
      </c>
      <c r="I246" s="246"/>
      <c r="J246" s="242"/>
      <c r="K246" s="242"/>
      <c r="L246" s="247"/>
      <c r="M246" s="273"/>
      <c r="N246" s="274"/>
      <c r="O246" s="274"/>
      <c r="P246" s="274"/>
      <c r="Q246" s="274"/>
      <c r="R246" s="274"/>
      <c r="S246" s="274"/>
      <c r="T246" s="275"/>
      <c r="AT246" s="251" t="s">
        <v>143</v>
      </c>
      <c r="AU246" s="251" t="s">
        <v>81</v>
      </c>
      <c r="AV246" s="13" t="s">
        <v>81</v>
      </c>
      <c r="AW246" s="13" t="s">
        <v>35</v>
      </c>
      <c r="AX246" s="13" t="s">
        <v>77</v>
      </c>
      <c r="AY246" s="251" t="s">
        <v>131</v>
      </c>
    </row>
    <row r="247" spans="2:12" s="1" customFormat="1" ht="6.95" customHeight="1">
      <c r="B247" s="57"/>
      <c r="C247" s="58"/>
      <c r="D247" s="58"/>
      <c r="E247" s="58"/>
      <c r="F247" s="58"/>
      <c r="G247" s="58"/>
      <c r="H247" s="58"/>
      <c r="I247" s="167"/>
      <c r="J247" s="58"/>
      <c r="K247" s="58"/>
      <c r="L247" s="43"/>
    </row>
  </sheetData>
  <sheetProtection password="CC35" sheet="1" objects="1" scenarios="1" formatColumns="0" formatRows="0" autoFilter="0"/>
  <autoFilter ref="C86:K246"/>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4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37"/>
      <c r="C3" s="138"/>
      <c r="D3" s="138"/>
      <c r="E3" s="138"/>
      <c r="F3" s="138"/>
      <c r="G3" s="138"/>
      <c r="H3" s="138"/>
      <c r="I3" s="139"/>
      <c r="J3" s="138"/>
      <c r="K3" s="138"/>
      <c r="L3" s="20"/>
      <c r="AT3" s="17" t="s">
        <v>81</v>
      </c>
    </row>
    <row r="4" spans="2:46" ht="24.95" customHeight="1">
      <c r="B4" s="20"/>
      <c r="D4" s="140" t="s">
        <v>105</v>
      </c>
      <c r="L4" s="20"/>
      <c r="M4" s="24" t="s">
        <v>10</v>
      </c>
      <c r="AT4" s="17" t="s">
        <v>4</v>
      </c>
    </row>
    <row r="5" spans="2:12" ht="6.95" customHeight="1">
      <c r="B5" s="20"/>
      <c r="L5" s="20"/>
    </row>
    <row r="6" spans="2:12" ht="12" customHeight="1">
      <c r="B6" s="20"/>
      <c r="D6" s="141" t="s">
        <v>16</v>
      </c>
      <c r="L6" s="20"/>
    </row>
    <row r="7" spans="2:12" ht="16.5" customHeight="1">
      <c r="B7" s="20"/>
      <c r="E7" s="142" t="str">
        <f>'Rekapitulace stavby'!K6</f>
        <v>Oprava trati v úseku 1.TK a 2.TK Boletice n.L - Děčín východ km 451,400 – 452,500_OPRAVA Č. 1</v>
      </c>
      <c r="F7" s="141"/>
      <c r="G7" s="141"/>
      <c r="H7" s="141"/>
      <c r="L7" s="20"/>
    </row>
    <row r="8" spans="2:12" ht="12" customHeight="1">
      <c r="B8" s="20"/>
      <c r="D8" s="141" t="s">
        <v>106</v>
      </c>
      <c r="L8" s="20"/>
    </row>
    <row r="9" spans="2:12" s="1" customFormat="1" ht="16.5" customHeight="1">
      <c r="B9" s="43"/>
      <c r="E9" s="142" t="s">
        <v>107</v>
      </c>
      <c r="F9" s="1"/>
      <c r="G9" s="1"/>
      <c r="H9" s="1"/>
      <c r="I9" s="143"/>
      <c r="L9" s="43"/>
    </row>
    <row r="10" spans="2:12" s="1" customFormat="1" ht="12" customHeight="1">
      <c r="B10" s="43"/>
      <c r="D10" s="141" t="s">
        <v>108</v>
      </c>
      <c r="I10" s="143"/>
      <c r="L10" s="43"/>
    </row>
    <row r="11" spans="2:12" s="1" customFormat="1" ht="36.95" customHeight="1">
      <c r="B11" s="43"/>
      <c r="E11" s="144" t="s">
        <v>397</v>
      </c>
      <c r="F11" s="1"/>
      <c r="G11" s="1"/>
      <c r="H11" s="1"/>
      <c r="I11" s="143"/>
      <c r="L11" s="43"/>
    </row>
    <row r="12" spans="2:12" s="1" customFormat="1" ht="12">
      <c r="B12" s="43"/>
      <c r="I12" s="143"/>
      <c r="L12" s="43"/>
    </row>
    <row r="13" spans="2:12" s="1" customFormat="1" ht="12" customHeight="1">
      <c r="B13" s="43"/>
      <c r="D13" s="141" t="s">
        <v>18</v>
      </c>
      <c r="F13" s="17" t="s">
        <v>19</v>
      </c>
      <c r="I13" s="145" t="s">
        <v>20</v>
      </c>
      <c r="J13" s="17" t="s">
        <v>19</v>
      </c>
      <c r="L13" s="43"/>
    </row>
    <row r="14" spans="2:12" s="1" customFormat="1" ht="12" customHeight="1">
      <c r="B14" s="43"/>
      <c r="D14" s="141" t="s">
        <v>21</v>
      </c>
      <c r="F14" s="17" t="s">
        <v>22</v>
      </c>
      <c r="I14" s="145" t="s">
        <v>23</v>
      </c>
      <c r="J14" s="146" t="str">
        <f>'Rekapitulace stavby'!AN8</f>
        <v>7. 6. 2019</v>
      </c>
      <c r="L14" s="43"/>
    </row>
    <row r="15" spans="2:12" s="1" customFormat="1" ht="10.8" customHeight="1">
      <c r="B15" s="43"/>
      <c r="I15" s="143"/>
      <c r="L15" s="43"/>
    </row>
    <row r="16" spans="2:12" s="1" customFormat="1" ht="12" customHeight="1">
      <c r="B16" s="43"/>
      <c r="D16" s="141" t="s">
        <v>25</v>
      </c>
      <c r="I16" s="145" t="s">
        <v>26</v>
      </c>
      <c r="J16" s="17" t="s">
        <v>27</v>
      </c>
      <c r="L16" s="43"/>
    </row>
    <row r="17" spans="2:12" s="1" customFormat="1" ht="18" customHeight="1">
      <c r="B17" s="43"/>
      <c r="E17" s="17" t="s">
        <v>28</v>
      </c>
      <c r="I17" s="145" t="s">
        <v>29</v>
      </c>
      <c r="J17" s="17" t="s">
        <v>30</v>
      </c>
      <c r="L17" s="43"/>
    </row>
    <row r="18" spans="2:12" s="1" customFormat="1" ht="6.95" customHeight="1">
      <c r="B18" s="43"/>
      <c r="I18" s="143"/>
      <c r="L18" s="43"/>
    </row>
    <row r="19" spans="2:12" s="1" customFormat="1" ht="12" customHeight="1">
      <c r="B19" s="43"/>
      <c r="D19" s="141" t="s">
        <v>31</v>
      </c>
      <c r="I19" s="145" t="s">
        <v>26</v>
      </c>
      <c r="J19" s="33" t="str">
        <f>'Rekapitulace stavby'!AN13</f>
        <v>Vyplň údaj</v>
      </c>
      <c r="L19" s="43"/>
    </row>
    <row r="20" spans="2:12" s="1" customFormat="1" ht="18" customHeight="1">
      <c r="B20" s="43"/>
      <c r="E20" s="33" t="str">
        <f>'Rekapitulace stavby'!E14</f>
        <v>Vyplň údaj</v>
      </c>
      <c r="F20" s="17"/>
      <c r="G20" s="17"/>
      <c r="H20" s="17"/>
      <c r="I20" s="145" t="s">
        <v>29</v>
      </c>
      <c r="J20" s="33" t="str">
        <f>'Rekapitulace stavby'!AN14</f>
        <v>Vyplň údaj</v>
      </c>
      <c r="L20" s="43"/>
    </row>
    <row r="21" spans="2:12" s="1" customFormat="1" ht="6.95" customHeight="1">
      <c r="B21" s="43"/>
      <c r="I21" s="143"/>
      <c r="L21" s="43"/>
    </row>
    <row r="22" spans="2:12" s="1" customFormat="1" ht="12" customHeight="1">
      <c r="B22" s="43"/>
      <c r="D22" s="141" t="s">
        <v>33</v>
      </c>
      <c r="I22" s="145" t="s">
        <v>26</v>
      </c>
      <c r="J22" s="17" t="str">
        <f>IF('Rekapitulace stavby'!AN16="","",'Rekapitulace stavby'!AN16)</f>
        <v/>
      </c>
      <c r="L22" s="43"/>
    </row>
    <row r="23" spans="2:12" s="1" customFormat="1" ht="18" customHeight="1">
      <c r="B23" s="43"/>
      <c r="E23" s="17" t="str">
        <f>IF('Rekapitulace stavby'!E17="","",'Rekapitulace stavby'!E17)</f>
        <v xml:space="preserve"> </v>
      </c>
      <c r="I23" s="145" t="s">
        <v>29</v>
      </c>
      <c r="J23" s="17" t="str">
        <f>IF('Rekapitulace stavby'!AN17="","",'Rekapitulace stavby'!AN17)</f>
        <v/>
      </c>
      <c r="L23" s="43"/>
    </row>
    <row r="24" spans="2:12" s="1" customFormat="1" ht="6.95" customHeight="1">
      <c r="B24" s="43"/>
      <c r="I24" s="143"/>
      <c r="L24" s="43"/>
    </row>
    <row r="25" spans="2:12" s="1" customFormat="1" ht="12" customHeight="1">
      <c r="B25" s="43"/>
      <c r="D25" s="141" t="s">
        <v>36</v>
      </c>
      <c r="I25" s="145" t="s">
        <v>26</v>
      </c>
      <c r="J25" s="17" t="str">
        <f>IF('Rekapitulace stavby'!AN19="","",'Rekapitulace stavby'!AN19)</f>
        <v/>
      </c>
      <c r="L25" s="43"/>
    </row>
    <row r="26" spans="2:12" s="1" customFormat="1" ht="18" customHeight="1">
      <c r="B26" s="43"/>
      <c r="E26" s="17" t="str">
        <f>IF('Rekapitulace stavby'!E20="","",'Rekapitulace stavby'!E20)</f>
        <v xml:space="preserve"> </v>
      </c>
      <c r="I26" s="145" t="s">
        <v>29</v>
      </c>
      <c r="J26" s="17" t="str">
        <f>IF('Rekapitulace stavby'!AN20="","",'Rekapitulace stavby'!AN20)</f>
        <v/>
      </c>
      <c r="L26" s="43"/>
    </row>
    <row r="27" spans="2:12" s="1" customFormat="1" ht="6.95" customHeight="1">
      <c r="B27" s="43"/>
      <c r="I27" s="143"/>
      <c r="L27" s="43"/>
    </row>
    <row r="28" spans="2:12" s="1" customFormat="1" ht="12" customHeight="1">
      <c r="B28" s="43"/>
      <c r="D28" s="141" t="s">
        <v>37</v>
      </c>
      <c r="I28" s="143"/>
      <c r="L28" s="43"/>
    </row>
    <row r="29" spans="2:12" s="7" customFormat="1" ht="45" customHeight="1">
      <c r="B29" s="147"/>
      <c r="E29" s="148" t="s">
        <v>38</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39</v>
      </c>
      <c r="I32" s="143"/>
      <c r="J32" s="152">
        <f>ROUND(J87,2)</f>
        <v>0</v>
      </c>
      <c r="L32" s="43"/>
    </row>
    <row r="33" spans="2:12" s="1" customFormat="1" ht="6.95" customHeight="1">
      <c r="B33" s="43"/>
      <c r="D33" s="71"/>
      <c r="E33" s="71"/>
      <c r="F33" s="71"/>
      <c r="G33" s="71"/>
      <c r="H33" s="71"/>
      <c r="I33" s="150"/>
      <c r="J33" s="71"/>
      <c r="K33" s="71"/>
      <c r="L33" s="43"/>
    </row>
    <row r="34" spans="2:12" s="1" customFormat="1" ht="14.4" customHeight="1">
      <c r="B34" s="43"/>
      <c r="F34" s="153" t="s">
        <v>41</v>
      </c>
      <c r="I34" s="154" t="s">
        <v>40</v>
      </c>
      <c r="J34" s="153" t="s">
        <v>42</v>
      </c>
      <c r="L34" s="43"/>
    </row>
    <row r="35" spans="2:12" s="1" customFormat="1" ht="14.4" customHeight="1">
      <c r="B35" s="43"/>
      <c r="D35" s="141" t="s">
        <v>43</v>
      </c>
      <c r="E35" s="141" t="s">
        <v>44</v>
      </c>
      <c r="F35" s="155">
        <f>ROUND((SUM(BE87:BE141)),2)</f>
        <v>0</v>
      </c>
      <c r="I35" s="156">
        <v>0.21</v>
      </c>
      <c r="J35" s="155">
        <f>ROUND(((SUM(BE87:BE141))*I35),2)</f>
        <v>0</v>
      </c>
      <c r="L35" s="43"/>
    </row>
    <row r="36" spans="2:12" s="1" customFormat="1" ht="14.4" customHeight="1">
      <c r="B36" s="43"/>
      <c r="E36" s="141" t="s">
        <v>45</v>
      </c>
      <c r="F36" s="155">
        <f>ROUND((SUM(BF87:BF141)),2)</f>
        <v>0</v>
      </c>
      <c r="I36" s="156">
        <v>0.15</v>
      </c>
      <c r="J36" s="155">
        <f>ROUND(((SUM(BF87:BF141))*I36),2)</f>
        <v>0</v>
      </c>
      <c r="L36" s="43"/>
    </row>
    <row r="37" spans="2:12" s="1" customFormat="1" ht="14.4" customHeight="1" hidden="1">
      <c r="B37" s="43"/>
      <c r="E37" s="141" t="s">
        <v>46</v>
      </c>
      <c r="F37" s="155">
        <f>ROUND((SUM(BG87:BG141)),2)</f>
        <v>0</v>
      </c>
      <c r="I37" s="156">
        <v>0.21</v>
      </c>
      <c r="J37" s="155">
        <f>0</f>
        <v>0</v>
      </c>
      <c r="L37" s="43"/>
    </row>
    <row r="38" spans="2:12" s="1" customFormat="1" ht="14.4" customHeight="1" hidden="1">
      <c r="B38" s="43"/>
      <c r="E38" s="141" t="s">
        <v>47</v>
      </c>
      <c r="F38" s="155">
        <f>ROUND((SUM(BH87:BH141)),2)</f>
        <v>0</v>
      </c>
      <c r="I38" s="156">
        <v>0.15</v>
      </c>
      <c r="J38" s="155">
        <f>0</f>
        <v>0</v>
      </c>
      <c r="L38" s="43"/>
    </row>
    <row r="39" spans="2:12" s="1" customFormat="1" ht="14.4" customHeight="1" hidden="1">
      <c r="B39" s="43"/>
      <c r="E39" s="141" t="s">
        <v>48</v>
      </c>
      <c r="F39" s="155">
        <f>ROUND((SUM(BI87:BI141)),2)</f>
        <v>0</v>
      </c>
      <c r="I39" s="156">
        <v>0</v>
      </c>
      <c r="J39" s="155">
        <f>0</f>
        <v>0</v>
      </c>
      <c r="L39" s="43"/>
    </row>
    <row r="40" spans="2:12" s="1" customFormat="1" ht="6.95" customHeight="1">
      <c r="B40" s="43"/>
      <c r="I40" s="143"/>
      <c r="L40" s="43"/>
    </row>
    <row r="41" spans="2:12" s="1" customFormat="1" ht="25.4" customHeight="1">
      <c r="B41" s="43"/>
      <c r="C41" s="157"/>
      <c r="D41" s="158" t="s">
        <v>49</v>
      </c>
      <c r="E41" s="159"/>
      <c r="F41" s="159"/>
      <c r="G41" s="160" t="s">
        <v>50</v>
      </c>
      <c r="H41" s="161" t="s">
        <v>51</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110</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trati v úseku 1.TK a 2.TK Boletice n.L - Děčín východ km 451,400 – 452,500_OPRAVA Č. 1</v>
      </c>
      <c r="F50" s="32"/>
      <c r="G50" s="32"/>
      <c r="H50" s="32"/>
      <c r="I50" s="143"/>
      <c r="J50" s="39"/>
      <c r="K50" s="39"/>
      <c r="L50" s="43"/>
    </row>
    <row r="51" spans="2:12" ht="12" customHeight="1">
      <c r="B51" s="21"/>
      <c r="C51" s="32" t="s">
        <v>106</v>
      </c>
      <c r="D51" s="22"/>
      <c r="E51" s="22"/>
      <c r="F51" s="22"/>
      <c r="G51" s="22"/>
      <c r="H51" s="22"/>
      <c r="I51" s="136"/>
      <c r="J51" s="22"/>
      <c r="K51" s="22"/>
      <c r="L51" s="20"/>
    </row>
    <row r="52" spans="2:12" s="1" customFormat="1" ht="16.5" customHeight="1">
      <c r="B52" s="38"/>
      <c r="C52" s="39"/>
      <c r="D52" s="39"/>
      <c r="E52" s="171" t="s">
        <v>107</v>
      </c>
      <c r="F52" s="39"/>
      <c r="G52" s="39"/>
      <c r="H52" s="39"/>
      <c r="I52" s="143"/>
      <c r="J52" s="39"/>
      <c r="K52" s="39"/>
      <c r="L52" s="43"/>
    </row>
    <row r="53" spans="2:12" s="1" customFormat="1" ht="12" customHeight="1">
      <c r="B53" s="38"/>
      <c r="C53" s="32" t="s">
        <v>108</v>
      </c>
      <c r="D53" s="39"/>
      <c r="E53" s="39"/>
      <c r="F53" s="39"/>
      <c r="G53" s="39"/>
      <c r="H53" s="39"/>
      <c r="I53" s="143"/>
      <c r="J53" s="39"/>
      <c r="K53" s="39"/>
      <c r="L53" s="43"/>
    </row>
    <row r="54" spans="2:12" s="1" customFormat="1" ht="16.5" customHeight="1">
      <c r="B54" s="38"/>
      <c r="C54" s="39"/>
      <c r="D54" s="39"/>
      <c r="E54" s="64" t="str">
        <f>E11</f>
        <v>SO 02 - SO 02 - Železniční spodek</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21</v>
      </c>
      <c r="D56" s="39"/>
      <c r="E56" s="39"/>
      <c r="F56" s="27" t="str">
        <f>F14</f>
        <v>trať 073</v>
      </c>
      <c r="G56" s="39"/>
      <c r="H56" s="39"/>
      <c r="I56" s="145" t="s">
        <v>23</v>
      </c>
      <c r="J56" s="67" t="str">
        <f>IF(J14="","",J14)</f>
        <v>7. 6. 2019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25</v>
      </c>
      <c r="D58" s="39"/>
      <c r="E58" s="39"/>
      <c r="F58" s="27" t="str">
        <f>E17</f>
        <v>SŽDC s.o., OŘ Ústí n.L., ST Ústí n.L.</v>
      </c>
      <c r="G58" s="39"/>
      <c r="H58" s="39"/>
      <c r="I58" s="145" t="s">
        <v>33</v>
      </c>
      <c r="J58" s="36" t="str">
        <f>E23</f>
        <v xml:space="preserve"> </v>
      </c>
      <c r="K58" s="39"/>
      <c r="L58" s="43"/>
    </row>
    <row r="59" spans="2:12" s="1" customFormat="1" ht="13.65" customHeight="1">
      <c r="B59" s="38"/>
      <c r="C59" s="32" t="s">
        <v>31</v>
      </c>
      <c r="D59" s="39"/>
      <c r="E59" s="39"/>
      <c r="F59" s="27" t="str">
        <f>IF(E20="","",E20)</f>
        <v>Vyplň údaj</v>
      </c>
      <c r="G59" s="39"/>
      <c r="H59" s="39"/>
      <c r="I59" s="145" t="s">
        <v>36</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111</v>
      </c>
      <c r="D61" s="173"/>
      <c r="E61" s="173"/>
      <c r="F61" s="173"/>
      <c r="G61" s="173"/>
      <c r="H61" s="173"/>
      <c r="I61" s="174"/>
      <c r="J61" s="175" t="s">
        <v>112</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71</v>
      </c>
      <c r="D63" s="39"/>
      <c r="E63" s="39"/>
      <c r="F63" s="39"/>
      <c r="G63" s="39"/>
      <c r="H63" s="39"/>
      <c r="I63" s="143"/>
      <c r="J63" s="97">
        <f>J87</f>
        <v>0</v>
      </c>
      <c r="K63" s="39"/>
      <c r="L63" s="43"/>
      <c r="AU63" s="17" t="s">
        <v>113</v>
      </c>
    </row>
    <row r="64" spans="2:12" s="8" customFormat="1" ht="24.95" customHeight="1">
      <c r="B64" s="177"/>
      <c r="C64" s="178"/>
      <c r="D64" s="179" t="s">
        <v>114</v>
      </c>
      <c r="E64" s="180"/>
      <c r="F64" s="180"/>
      <c r="G64" s="180"/>
      <c r="H64" s="180"/>
      <c r="I64" s="181"/>
      <c r="J64" s="182">
        <f>J88</f>
        <v>0</v>
      </c>
      <c r="K64" s="178"/>
      <c r="L64" s="183"/>
    </row>
    <row r="65" spans="2:12" s="9" customFormat="1" ht="19.9" customHeight="1">
      <c r="B65" s="184"/>
      <c r="C65" s="121"/>
      <c r="D65" s="185" t="s">
        <v>115</v>
      </c>
      <c r="E65" s="186"/>
      <c r="F65" s="186"/>
      <c r="G65" s="186"/>
      <c r="H65" s="186"/>
      <c r="I65" s="187"/>
      <c r="J65" s="188">
        <f>J89</f>
        <v>0</v>
      </c>
      <c r="K65" s="121"/>
      <c r="L65" s="189"/>
    </row>
    <row r="66" spans="2:12" s="1" customFormat="1" ht="21.8" customHeight="1">
      <c r="B66" s="38"/>
      <c r="C66" s="39"/>
      <c r="D66" s="39"/>
      <c r="E66" s="39"/>
      <c r="F66" s="39"/>
      <c r="G66" s="39"/>
      <c r="H66" s="39"/>
      <c r="I66" s="143"/>
      <c r="J66" s="39"/>
      <c r="K66" s="39"/>
      <c r="L66" s="43"/>
    </row>
    <row r="67" spans="2:12" s="1" customFormat="1" ht="6.95" customHeight="1">
      <c r="B67" s="57"/>
      <c r="C67" s="58"/>
      <c r="D67" s="58"/>
      <c r="E67" s="58"/>
      <c r="F67" s="58"/>
      <c r="G67" s="58"/>
      <c r="H67" s="58"/>
      <c r="I67" s="167"/>
      <c r="J67" s="58"/>
      <c r="K67" s="58"/>
      <c r="L67" s="43"/>
    </row>
    <row r="71" spans="2:12" s="1" customFormat="1" ht="6.95" customHeight="1">
      <c r="B71" s="59"/>
      <c r="C71" s="60"/>
      <c r="D71" s="60"/>
      <c r="E71" s="60"/>
      <c r="F71" s="60"/>
      <c r="G71" s="60"/>
      <c r="H71" s="60"/>
      <c r="I71" s="170"/>
      <c r="J71" s="60"/>
      <c r="K71" s="60"/>
      <c r="L71" s="43"/>
    </row>
    <row r="72" spans="2:12" s="1" customFormat="1" ht="24.95" customHeight="1">
      <c r="B72" s="38"/>
      <c r="C72" s="23" t="s">
        <v>116</v>
      </c>
      <c r="D72" s="39"/>
      <c r="E72" s="39"/>
      <c r="F72" s="39"/>
      <c r="G72" s="39"/>
      <c r="H72" s="39"/>
      <c r="I72" s="143"/>
      <c r="J72" s="39"/>
      <c r="K72" s="39"/>
      <c r="L72" s="43"/>
    </row>
    <row r="73" spans="2:12" s="1" customFormat="1" ht="6.95" customHeight="1">
      <c r="B73" s="38"/>
      <c r="C73" s="39"/>
      <c r="D73" s="39"/>
      <c r="E73" s="39"/>
      <c r="F73" s="39"/>
      <c r="G73" s="39"/>
      <c r="H73" s="39"/>
      <c r="I73" s="143"/>
      <c r="J73" s="39"/>
      <c r="K73" s="39"/>
      <c r="L73" s="43"/>
    </row>
    <row r="74" spans="2:12" s="1" customFormat="1" ht="12" customHeight="1">
      <c r="B74" s="38"/>
      <c r="C74" s="32" t="s">
        <v>16</v>
      </c>
      <c r="D74" s="39"/>
      <c r="E74" s="39"/>
      <c r="F74" s="39"/>
      <c r="G74" s="39"/>
      <c r="H74" s="39"/>
      <c r="I74" s="143"/>
      <c r="J74" s="39"/>
      <c r="K74" s="39"/>
      <c r="L74" s="43"/>
    </row>
    <row r="75" spans="2:12" s="1" customFormat="1" ht="16.5" customHeight="1">
      <c r="B75" s="38"/>
      <c r="C75" s="39"/>
      <c r="D75" s="39"/>
      <c r="E75" s="171" t="str">
        <f>E7</f>
        <v>Oprava trati v úseku 1.TK a 2.TK Boletice n.L - Děčín východ km 451,400 – 452,500_OPRAVA Č. 1</v>
      </c>
      <c r="F75" s="32"/>
      <c r="G75" s="32"/>
      <c r="H75" s="32"/>
      <c r="I75" s="143"/>
      <c r="J75" s="39"/>
      <c r="K75" s="39"/>
      <c r="L75" s="43"/>
    </row>
    <row r="76" spans="2:12" ht="12" customHeight="1">
      <c r="B76" s="21"/>
      <c r="C76" s="32" t="s">
        <v>106</v>
      </c>
      <c r="D76" s="22"/>
      <c r="E76" s="22"/>
      <c r="F76" s="22"/>
      <c r="G76" s="22"/>
      <c r="H76" s="22"/>
      <c r="I76" s="136"/>
      <c r="J76" s="22"/>
      <c r="K76" s="22"/>
      <c r="L76" s="20"/>
    </row>
    <row r="77" spans="2:12" s="1" customFormat="1" ht="16.5" customHeight="1">
      <c r="B77" s="38"/>
      <c r="C77" s="39"/>
      <c r="D77" s="39"/>
      <c r="E77" s="171" t="s">
        <v>107</v>
      </c>
      <c r="F77" s="39"/>
      <c r="G77" s="39"/>
      <c r="H77" s="39"/>
      <c r="I77" s="143"/>
      <c r="J77" s="39"/>
      <c r="K77" s="39"/>
      <c r="L77" s="43"/>
    </row>
    <row r="78" spans="2:12" s="1" customFormat="1" ht="12" customHeight="1">
      <c r="B78" s="38"/>
      <c r="C78" s="32" t="s">
        <v>108</v>
      </c>
      <c r="D78" s="39"/>
      <c r="E78" s="39"/>
      <c r="F78" s="39"/>
      <c r="G78" s="39"/>
      <c r="H78" s="39"/>
      <c r="I78" s="143"/>
      <c r="J78" s="39"/>
      <c r="K78" s="39"/>
      <c r="L78" s="43"/>
    </row>
    <row r="79" spans="2:12" s="1" customFormat="1" ht="16.5" customHeight="1">
      <c r="B79" s="38"/>
      <c r="C79" s="39"/>
      <c r="D79" s="39"/>
      <c r="E79" s="64" t="str">
        <f>E11</f>
        <v>SO 02 - SO 02 - Železniční spodek</v>
      </c>
      <c r="F79" s="39"/>
      <c r="G79" s="39"/>
      <c r="H79" s="39"/>
      <c r="I79" s="143"/>
      <c r="J79" s="39"/>
      <c r="K79" s="39"/>
      <c r="L79" s="43"/>
    </row>
    <row r="80" spans="2:12" s="1" customFormat="1" ht="6.95" customHeight="1">
      <c r="B80" s="38"/>
      <c r="C80" s="39"/>
      <c r="D80" s="39"/>
      <c r="E80" s="39"/>
      <c r="F80" s="39"/>
      <c r="G80" s="39"/>
      <c r="H80" s="39"/>
      <c r="I80" s="143"/>
      <c r="J80" s="39"/>
      <c r="K80" s="39"/>
      <c r="L80" s="43"/>
    </row>
    <row r="81" spans="2:12" s="1" customFormat="1" ht="12" customHeight="1">
      <c r="B81" s="38"/>
      <c r="C81" s="32" t="s">
        <v>21</v>
      </c>
      <c r="D81" s="39"/>
      <c r="E81" s="39"/>
      <c r="F81" s="27" t="str">
        <f>F14</f>
        <v>trať 073</v>
      </c>
      <c r="G81" s="39"/>
      <c r="H81" s="39"/>
      <c r="I81" s="145" t="s">
        <v>23</v>
      </c>
      <c r="J81" s="67" t="str">
        <f>IF(J14="","",J14)</f>
        <v>7. 6. 2019</v>
      </c>
      <c r="K81" s="39"/>
      <c r="L81" s="43"/>
    </row>
    <row r="82" spans="2:12" s="1" customFormat="1" ht="6.95" customHeight="1">
      <c r="B82" s="38"/>
      <c r="C82" s="39"/>
      <c r="D82" s="39"/>
      <c r="E82" s="39"/>
      <c r="F82" s="39"/>
      <c r="G82" s="39"/>
      <c r="H82" s="39"/>
      <c r="I82" s="143"/>
      <c r="J82" s="39"/>
      <c r="K82" s="39"/>
      <c r="L82" s="43"/>
    </row>
    <row r="83" spans="2:12" s="1" customFormat="1" ht="13.65" customHeight="1">
      <c r="B83" s="38"/>
      <c r="C83" s="32" t="s">
        <v>25</v>
      </c>
      <c r="D83" s="39"/>
      <c r="E83" s="39"/>
      <c r="F83" s="27" t="str">
        <f>E17</f>
        <v>SŽDC s.o., OŘ Ústí n.L., ST Ústí n.L.</v>
      </c>
      <c r="G83" s="39"/>
      <c r="H83" s="39"/>
      <c r="I83" s="145" t="s">
        <v>33</v>
      </c>
      <c r="J83" s="36" t="str">
        <f>E23</f>
        <v xml:space="preserve"> </v>
      </c>
      <c r="K83" s="39"/>
      <c r="L83" s="43"/>
    </row>
    <row r="84" spans="2:12" s="1" customFormat="1" ht="13.65" customHeight="1">
      <c r="B84" s="38"/>
      <c r="C84" s="32" t="s">
        <v>31</v>
      </c>
      <c r="D84" s="39"/>
      <c r="E84" s="39"/>
      <c r="F84" s="27" t="str">
        <f>IF(E20="","",E20)</f>
        <v>Vyplň údaj</v>
      </c>
      <c r="G84" s="39"/>
      <c r="H84" s="39"/>
      <c r="I84" s="145" t="s">
        <v>36</v>
      </c>
      <c r="J84" s="36" t="str">
        <f>E26</f>
        <v xml:space="preserve"> </v>
      </c>
      <c r="K84" s="39"/>
      <c r="L84" s="43"/>
    </row>
    <row r="85" spans="2:12" s="1" customFormat="1" ht="10.3" customHeight="1">
      <c r="B85" s="38"/>
      <c r="C85" s="39"/>
      <c r="D85" s="39"/>
      <c r="E85" s="39"/>
      <c r="F85" s="39"/>
      <c r="G85" s="39"/>
      <c r="H85" s="39"/>
      <c r="I85" s="143"/>
      <c r="J85" s="39"/>
      <c r="K85" s="39"/>
      <c r="L85" s="43"/>
    </row>
    <row r="86" spans="2:20" s="10" customFormat="1" ht="29.25" customHeight="1">
      <c r="B86" s="190"/>
      <c r="C86" s="191" t="s">
        <v>117</v>
      </c>
      <c r="D86" s="192" t="s">
        <v>58</v>
      </c>
      <c r="E86" s="192" t="s">
        <v>54</v>
      </c>
      <c r="F86" s="192" t="s">
        <v>55</v>
      </c>
      <c r="G86" s="192" t="s">
        <v>118</v>
      </c>
      <c r="H86" s="192" t="s">
        <v>119</v>
      </c>
      <c r="I86" s="193" t="s">
        <v>120</v>
      </c>
      <c r="J86" s="192" t="s">
        <v>112</v>
      </c>
      <c r="K86" s="194" t="s">
        <v>121</v>
      </c>
      <c r="L86" s="195"/>
      <c r="M86" s="87" t="s">
        <v>19</v>
      </c>
      <c r="N86" s="88" t="s">
        <v>43</v>
      </c>
      <c r="O86" s="88" t="s">
        <v>122</v>
      </c>
      <c r="P86" s="88" t="s">
        <v>123</v>
      </c>
      <c r="Q86" s="88" t="s">
        <v>124</v>
      </c>
      <c r="R86" s="88" t="s">
        <v>125</v>
      </c>
      <c r="S86" s="88" t="s">
        <v>126</v>
      </c>
      <c r="T86" s="89" t="s">
        <v>127</v>
      </c>
    </row>
    <row r="87" spans="2:63" s="1" customFormat="1" ht="22.8" customHeight="1">
      <c r="B87" s="38"/>
      <c r="C87" s="94" t="s">
        <v>128</v>
      </c>
      <c r="D87" s="39"/>
      <c r="E87" s="39"/>
      <c r="F87" s="39"/>
      <c r="G87" s="39"/>
      <c r="H87" s="39"/>
      <c r="I87" s="143"/>
      <c r="J87" s="196">
        <f>BK87</f>
        <v>0</v>
      </c>
      <c r="K87" s="39"/>
      <c r="L87" s="43"/>
      <c r="M87" s="90"/>
      <c r="N87" s="91"/>
      <c r="O87" s="91"/>
      <c r="P87" s="197">
        <f>P88</f>
        <v>0</v>
      </c>
      <c r="Q87" s="91"/>
      <c r="R87" s="197">
        <f>R88</f>
        <v>276.47339999999997</v>
      </c>
      <c r="S87" s="91"/>
      <c r="T87" s="198">
        <f>T88</f>
        <v>0</v>
      </c>
      <c r="AT87" s="17" t="s">
        <v>72</v>
      </c>
      <c r="AU87" s="17" t="s">
        <v>113</v>
      </c>
      <c r="BK87" s="199">
        <f>BK88</f>
        <v>0</v>
      </c>
    </row>
    <row r="88" spans="2:63" s="11" customFormat="1" ht="25.9" customHeight="1">
      <c r="B88" s="200"/>
      <c r="C88" s="201"/>
      <c r="D88" s="202" t="s">
        <v>72</v>
      </c>
      <c r="E88" s="203" t="s">
        <v>129</v>
      </c>
      <c r="F88" s="203" t="s">
        <v>130</v>
      </c>
      <c r="G88" s="201"/>
      <c r="H88" s="201"/>
      <c r="I88" s="204"/>
      <c r="J88" s="205">
        <f>BK88</f>
        <v>0</v>
      </c>
      <c r="K88" s="201"/>
      <c r="L88" s="206"/>
      <c r="M88" s="207"/>
      <c r="N88" s="208"/>
      <c r="O88" s="208"/>
      <c r="P88" s="209">
        <f>P89</f>
        <v>0</v>
      </c>
      <c r="Q88" s="208"/>
      <c r="R88" s="209">
        <f>R89</f>
        <v>276.47339999999997</v>
      </c>
      <c r="S88" s="208"/>
      <c r="T88" s="210">
        <f>T89</f>
        <v>0</v>
      </c>
      <c r="AR88" s="211" t="s">
        <v>77</v>
      </c>
      <c r="AT88" s="212" t="s">
        <v>72</v>
      </c>
      <c r="AU88" s="212" t="s">
        <v>73</v>
      </c>
      <c r="AY88" s="211" t="s">
        <v>131</v>
      </c>
      <c r="BK88" s="213">
        <f>BK89</f>
        <v>0</v>
      </c>
    </row>
    <row r="89" spans="2:63" s="11" customFormat="1" ht="22.8" customHeight="1">
      <c r="B89" s="200"/>
      <c r="C89" s="201"/>
      <c r="D89" s="202" t="s">
        <v>72</v>
      </c>
      <c r="E89" s="214" t="s">
        <v>132</v>
      </c>
      <c r="F89" s="214" t="s">
        <v>133</v>
      </c>
      <c r="G89" s="201"/>
      <c r="H89" s="201"/>
      <c r="I89" s="204"/>
      <c r="J89" s="215">
        <f>BK89</f>
        <v>0</v>
      </c>
      <c r="K89" s="201"/>
      <c r="L89" s="206"/>
      <c r="M89" s="207"/>
      <c r="N89" s="208"/>
      <c r="O89" s="208"/>
      <c r="P89" s="209">
        <f>SUM(P90:P141)</f>
        <v>0</v>
      </c>
      <c r="Q89" s="208"/>
      <c r="R89" s="209">
        <f>SUM(R90:R141)</f>
        <v>276.47339999999997</v>
      </c>
      <c r="S89" s="208"/>
      <c r="T89" s="210">
        <f>SUM(T90:T141)</f>
        <v>0</v>
      </c>
      <c r="AR89" s="211" t="s">
        <v>77</v>
      </c>
      <c r="AT89" s="212" t="s">
        <v>72</v>
      </c>
      <c r="AU89" s="212" t="s">
        <v>77</v>
      </c>
      <c r="AY89" s="211" t="s">
        <v>131</v>
      </c>
      <c r="BK89" s="213">
        <f>SUM(BK90:BK141)</f>
        <v>0</v>
      </c>
    </row>
    <row r="90" spans="2:65" s="1" customFormat="1" ht="22.5" customHeight="1">
      <c r="B90" s="38"/>
      <c r="C90" s="216" t="s">
        <v>77</v>
      </c>
      <c r="D90" s="216" t="s">
        <v>134</v>
      </c>
      <c r="E90" s="217" t="s">
        <v>398</v>
      </c>
      <c r="F90" s="218" t="s">
        <v>399</v>
      </c>
      <c r="G90" s="219" t="s">
        <v>173</v>
      </c>
      <c r="H90" s="220">
        <v>356</v>
      </c>
      <c r="I90" s="221"/>
      <c r="J90" s="222">
        <f>ROUND(I90*H90,2)</f>
        <v>0</v>
      </c>
      <c r="K90" s="218" t="s">
        <v>138</v>
      </c>
      <c r="L90" s="43"/>
      <c r="M90" s="223" t="s">
        <v>19</v>
      </c>
      <c r="N90" s="224" t="s">
        <v>44</v>
      </c>
      <c r="O90" s="79"/>
      <c r="P90" s="225">
        <f>O90*H90</f>
        <v>0</v>
      </c>
      <c r="Q90" s="225">
        <v>0</v>
      </c>
      <c r="R90" s="225">
        <f>Q90*H90</f>
        <v>0</v>
      </c>
      <c r="S90" s="225">
        <v>0</v>
      </c>
      <c r="T90" s="226">
        <f>S90*H90</f>
        <v>0</v>
      </c>
      <c r="AR90" s="17" t="s">
        <v>139</v>
      </c>
      <c r="AT90" s="17" t="s">
        <v>134</v>
      </c>
      <c r="AU90" s="17" t="s">
        <v>81</v>
      </c>
      <c r="AY90" s="17" t="s">
        <v>131</v>
      </c>
      <c r="BE90" s="227">
        <f>IF(N90="základní",J90,0)</f>
        <v>0</v>
      </c>
      <c r="BF90" s="227">
        <f>IF(N90="snížená",J90,0)</f>
        <v>0</v>
      </c>
      <c r="BG90" s="227">
        <f>IF(N90="zákl. přenesená",J90,0)</f>
        <v>0</v>
      </c>
      <c r="BH90" s="227">
        <f>IF(N90="sníž. přenesená",J90,0)</f>
        <v>0</v>
      </c>
      <c r="BI90" s="227">
        <f>IF(N90="nulová",J90,0)</f>
        <v>0</v>
      </c>
      <c r="BJ90" s="17" t="s">
        <v>77</v>
      </c>
      <c r="BK90" s="227">
        <f>ROUND(I90*H90,2)</f>
        <v>0</v>
      </c>
      <c r="BL90" s="17" t="s">
        <v>139</v>
      </c>
      <c r="BM90" s="17" t="s">
        <v>400</v>
      </c>
    </row>
    <row r="91" spans="2:51" s="13" customFormat="1" ht="12">
      <c r="B91" s="241"/>
      <c r="C91" s="242"/>
      <c r="D91" s="228" t="s">
        <v>143</v>
      </c>
      <c r="E91" s="243" t="s">
        <v>19</v>
      </c>
      <c r="F91" s="244" t="s">
        <v>401</v>
      </c>
      <c r="G91" s="242"/>
      <c r="H91" s="245">
        <v>128</v>
      </c>
      <c r="I91" s="246"/>
      <c r="J91" s="242"/>
      <c r="K91" s="242"/>
      <c r="L91" s="247"/>
      <c r="M91" s="248"/>
      <c r="N91" s="249"/>
      <c r="O91" s="249"/>
      <c r="P91" s="249"/>
      <c r="Q91" s="249"/>
      <c r="R91" s="249"/>
      <c r="S91" s="249"/>
      <c r="T91" s="250"/>
      <c r="AT91" s="251" t="s">
        <v>143</v>
      </c>
      <c r="AU91" s="251" t="s">
        <v>81</v>
      </c>
      <c r="AV91" s="13" t="s">
        <v>81</v>
      </c>
      <c r="AW91" s="13" t="s">
        <v>35</v>
      </c>
      <c r="AX91" s="13" t="s">
        <v>73</v>
      </c>
      <c r="AY91" s="251" t="s">
        <v>131</v>
      </c>
    </row>
    <row r="92" spans="2:51" s="13" customFormat="1" ht="12">
      <c r="B92" s="241"/>
      <c r="C92" s="242"/>
      <c r="D92" s="228" t="s">
        <v>143</v>
      </c>
      <c r="E92" s="243" t="s">
        <v>19</v>
      </c>
      <c r="F92" s="244" t="s">
        <v>402</v>
      </c>
      <c r="G92" s="242"/>
      <c r="H92" s="245">
        <v>108</v>
      </c>
      <c r="I92" s="246"/>
      <c r="J92" s="242"/>
      <c r="K92" s="242"/>
      <c r="L92" s="247"/>
      <c r="M92" s="248"/>
      <c r="N92" s="249"/>
      <c r="O92" s="249"/>
      <c r="P92" s="249"/>
      <c r="Q92" s="249"/>
      <c r="R92" s="249"/>
      <c r="S92" s="249"/>
      <c r="T92" s="250"/>
      <c r="AT92" s="251" t="s">
        <v>143</v>
      </c>
      <c r="AU92" s="251" t="s">
        <v>81</v>
      </c>
      <c r="AV92" s="13" t="s">
        <v>81</v>
      </c>
      <c r="AW92" s="13" t="s">
        <v>35</v>
      </c>
      <c r="AX92" s="13" t="s">
        <v>73</v>
      </c>
      <c r="AY92" s="251" t="s">
        <v>131</v>
      </c>
    </row>
    <row r="93" spans="2:51" s="13" customFormat="1" ht="12">
      <c r="B93" s="241"/>
      <c r="C93" s="242"/>
      <c r="D93" s="228" t="s">
        <v>143</v>
      </c>
      <c r="E93" s="243" t="s">
        <v>19</v>
      </c>
      <c r="F93" s="244" t="s">
        <v>403</v>
      </c>
      <c r="G93" s="242"/>
      <c r="H93" s="245">
        <v>120</v>
      </c>
      <c r="I93" s="246"/>
      <c r="J93" s="242"/>
      <c r="K93" s="242"/>
      <c r="L93" s="247"/>
      <c r="M93" s="248"/>
      <c r="N93" s="249"/>
      <c r="O93" s="249"/>
      <c r="P93" s="249"/>
      <c r="Q93" s="249"/>
      <c r="R93" s="249"/>
      <c r="S93" s="249"/>
      <c r="T93" s="250"/>
      <c r="AT93" s="251" t="s">
        <v>143</v>
      </c>
      <c r="AU93" s="251" t="s">
        <v>81</v>
      </c>
      <c r="AV93" s="13" t="s">
        <v>81</v>
      </c>
      <c r="AW93" s="13" t="s">
        <v>35</v>
      </c>
      <c r="AX93" s="13" t="s">
        <v>73</v>
      </c>
      <c r="AY93" s="251" t="s">
        <v>131</v>
      </c>
    </row>
    <row r="94" spans="2:51" s="14" customFormat="1" ht="12">
      <c r="B94" s="252"/>
      <c r="C94" s="253"/>
      <c r="D94" s="228" t="s">
        <v>143</v>
      </c>
      <c r="E94" s="254" t="s">
        <v>19</v>
      </c>
      <c r="F94" s="255" t="s">
        <v>179</v>
      </c>
      <c r="G94" s="253"/>
      <c r="H94" s="256">
        <v>356</v>
      </c>
      <c r="I94" s="257"/>
      <c r="J94" s="253"/>
      <c r="K94" s="253"/>
      <c r="L94" s="258"/>
      <c r="M94" s="259"/>
      <c r="N94" s="260"/>
      <c r="O94" s="260"/>
      <c r="P94" s="260"/>
      <c r="Q94" s="260"/>
      <c r="R94" s="260"/>
      <c r="S94" s="260"/>
      <c r="T94" s="261"/>
      <c r="AT94" s="262" t="s">
        <v>143</v>
      </c>
      <c r="AU94" s="262" t="s">
        <v>81</v>
      </c>
      <c r="AV94" s="14" t="s">
        <v>139</v>
      </c>
      <c r="AW94" s="14" t="s">
        <v>35</v>
      </c>
      <c r="AX94" s="14" t="s">
        <v>77</v>
      </c>
      <c r="AY94" s="262" t="s">
        <v>131</v>
      </c>
    </row>
    <row r="95" spans="2:65" s="1" customFormat="1" ht="45" customHeight="1">
      <c r="B95" s="38"/>
      <c r="C95" s="216" t="s">
        <v>81</v>
      </c>
      <c r="D95" s="216" t="s">
        <v>134</v>
      </c>
      <c r="E95" s="217" t="s">
        <v>404</v>
      </c>
      <c r="F95" s="218" t="s">
        <v>405</v>
      </c>
      <c r="G95" s="219" t="s">
        <v>137</v>
      </c>
      <c r="H95" s="220">
        <v>570</v>
      </c>
      <c r="I95" s="221"/>
      <c r="J95" s="222">
        <f>ROUND(I95*H95,2)</f>
        <v>0</v>
      </c>
      <c r="K95" s="218" t="s">
        <v>138</v>
      </c>
      <c r="L95" s="43"/>
      <c r="M95" s="223" t="s">
        <v>19</v>
      </c>
      <c r="N95" s="224" t="s">
        <v>44</v>
      </c>
      <c r="O95" s="79"/>
      <c r="P95" s="225">
        <f>O95*H95</f>
        <v>0</v>
      </c>
      <c r="Q95" s="225">
        <v>0</v>
      </c>
      <c r="R95" s="225">
        <f>Q95*H95</f>
        <v>0</v>
      </c>
      <c r="S95" s="225">
        <v>0</v>
      </c>
      <c r="T95" s="226">
        <f>S95*H95</f>
        <v>0</v>
      </c>
      <c r="AR95" s="17" t="s">
        <v>139</v>
      </c>
      <c r="AT95" s="17" t="s">
        <v>134</v>
      </c>
      <c r="AU95" s="17" t="s">
        <v>81</v>
      </c>
      <c r="AY95" s="17" t="s">
        <v>131</v>
      </c>
      <c r="BE95" s="227">
        <f>IF(N95="základní",J95,0)</f>
        <v>0</v>
      </c>
      <c r="BF95" s="227">
        <f>IF(N95="snížená",J95,0)</f>
        <v>0</v>
      </c>
      <c r="BG95" s="227">
        <f>IF(N95="zákl. přenesená",J95,0)</f>
        <v>0</v>
      </c>
      <c r="BH95" s="227">
        <f>IF(N95="sníž. přenesená",J95,0)</f>
        <v>0</v>
      </c>
      <c r="BI95" s="227">
        <f>IF(N95="nulová",J95,0)</f>
        <v>0</v>
      </c>
      <c r="BJ95" s="17" t="s">
        <v>77</v>
      </c>
      <c r="BK95" s="227">
        <f>ROUND(I95*H95,2)</f>
        <v>0</v>
      </c>
      <c r="BL95" s="17" t="s">
        <v>139</v>
      </c>
      <c r="BM95" s="17" t="s">
        <v>406</v>
      </c>
    </row>
    <row r="96" spans="2:51" s="13" customFormat="1" ht="12">
      <c r="B96" s="241"/>
      <c r="C96" s="242"/>
      <c r="D96" s="228" t="s">
        <v>143</v>
      </c>
      <c r="E96" s="243" t="s">
        <v>19</v>
      </c>
      <c r="F96" s="244" t="s">
        <v>407</v>
      </c>
      <c r="G96" s="242"/>
      <c r="H96" s="245">
        <v>270</v>
      </c>
      <c r="I96" s="246"/>
      <c r="J96" s="242"/>
      <c r="K96" s="242"/>
      <c r="L96" s="247"/>
      <c r="M96" s="248"/>
      <c r="N96" s="249"/>
      <c r="O96" s="249"/>
      <c r="P96" s="249"/>
      <c r="Q96" s="249"/>
      <c r="R96" s="249"/>
      <c r="S96" s="249"/>
      <c r="T96" s="250"/>
      <c r="AT96" s="251" t="s">
        <v>143</v>
      </c>
      <c r="AU96" s="251" t="s">
        <v>81</v>
      </c>
      <c r="AV96" s="13" t="s">
        <v>81</v>
      </c>
      <c r="AW96" s="13" t="s">
        <v>35</v>
      </c>
      <c r="AX96" s="13" t="s">
        <v>73</v>
      </c>
      <c r="AY96" s="251" t="s">
        <v>131</v>
      </c>
    </row>
    <row r="97" spans="2:51" s="13" customFormat="1" ht="12">
      <c r="B97" s="241"/>
      <c r="C97" s="242"/>
      <c r="D97" s="228" t="s">
        <v>143</v>
      </c>
      <c r="E97" s="243" t="s">
        <v>19</v>
      </c>
      <c r="F97" s="244" t="s">
        <v>408</v>
      </c>
      <c r="G97" s="242"/>
      <c r="H97" s="245">
        <v>300</v>
      </c>
      <c r="I97" s="246"/>
      <c r="J97" s="242"/>
      <c r="K97" s="242"/>
      <c r="L97" s="247"/>
      <c r="M97" s="248"/>
      <c r="N97" s="249"/>
      <c r="O97" s="249"/>
      <c r="P97" s="249"/>
      <c r="Q97" s="249"/>
      <c r="R97" s="249"/>
      <c r="S97" s="249"/>
      <c r="T97" s="250"/>
      <c r="AT97" s="251" t="s">
        <v>143</v>
      </c>
      <c r="AU97" s="251" t="s">
        <v>81</v>
      </c>
      <c r="AV97" s="13" t="s">
        <v>81</v>
      </c>
      <c r="AW97" s="13" t="s">
        <v>35</v>
      </c>
      <c r="AX97" s="13" t="s">
        <v>73</v>
      </c>
      <c r="AY97" s="251" t="s">
        <v>131</v>
      </c>
    </row>
    <row r="98" spans="2:51" s="14" customFormat="1" ht="12">
      <c r="B98" s="252"/>
      <c r="C98" s="253"/>
      <c r="D98" s="228" t="s">
        <v>143</v>
      </c>
      <c r="E98" s="254" t="s">
        <v>19</v>
      </c>
      <c r="F98" s="255" t="s">
        <v>179</v>
      </c>
      <c r="G98" s="253"/>
      <c r="H98" s="256">
        <v>570</v>
      </c>
      <c r="I98" s="257"/>
      <c r="J98" s="253"/>
      <c r="K98" s="253"/>
      <c r="L98" s="258"/>
      <c r="M98" s="259"/>
      <c r="N98" s="260"/>
      <c r="O98" s="260"/>
      <c r="P98" s="260"/>
      <c r="Q98" s="260"/>
      <c r="R98" s="260"/>
      <c r="S98" s="260"/>
      <c r="T98" s="261"/>
      <c r="AT98" s="262" t="s">
        <v>143</v>
      </c>
      <c r="AU98" s="262" t="s">
        <v>81</v>
      </c>
      <c r="AV98" s="14" t="s">
        <v>139</v>
      </c>
      <c r="AW98" s="14" t="s">
        <v>35</v>
      </c>
      <c r="AX98" s="14" t="s">
        <v>77</v>
      </c>
      <c r="AY98" s="262" t="s">
        <v>131</v>
      </c>
    </row>
    <row r="99" spans="2:65" s="1" customFormat="1" ht="22.5" customHeight="1">
      <c r="B99" s="38"/>
      <c r="C99" s="263" t="s">
        <v>94</v>
      </c>
      <c r="D99" s="263" t="s">
        <v>181</v>
      </c>
      <c r="E99" s="264" t="s">
        <v>409</v>
      </c>
      <c r="F99" s="265" t="s">
        <v>410</v>
      </c>
      <c r="G99" s="266" t="s">
        <v>148</v>
      </c>
      <c r="H99" s="267">
        <v>1900</v>
      </c>
      <c r="I99" s="268"/>
      <c r="J99" s="269">
        <f>ROUND(I99*H99,2)</f>
        <v>0</v>
      </c>
      <c r="K99" s="265" t="s">
        <v>138</v>
      </c>
      <c r="L99" s="270"/>
      <c r="M99" s="271" t="s">
        <v>19</v>
      </c>
      <c r="N99" s="272" t="s">
        <v>44</v>
      </c>
      <c r="O99" s="79"/>
      <c r="P99" s="225">
        <f>O99*H99</f>
        <v>0</v>
      </c>
      <c r="Q99" s="225">
        <v>0.045</v>
      </c>
      <c r="R99" s="225">
        <f>Q99*H99</f>
        <v>85.5</v>
      </c>
      <c r="S99" s="225">
        <v>0</v>
      </c>
      <c r="T99" s="226">
        <f>S99*H99</f>
        <v>0</v>
      </c>
      <c r="AR99" s="17" t="s">
        <v>180</v>
      </c>
      <c r="AT99" s="17" t="s">
        <v>181</v>
      </c>
      <c r="AU99" s="17" t="s">
        <v>81</v>
      </c>
      <c r="AY99" s="17" t="s">
        <v>131</v>
      </c>
      <c r="BE99" s="227">
        <f>IF(N99="základní",J99,0)</f>
        <v>0</v>
      </c>
      <c r="BF99" s="227">
        <f>IF(N99="snížená",J99,0)</f>
        <v>0</v>
      </c>
      <c r="BG99" s="227">
        <f>IF(N99="zákl. přenesená",J99,0)</f>
        <v>0</v>
      </c>
      <c r="BH99" s="227">
        <f>IF(N99="sníž. přenesená",J99,0)</f>
        <v>0</v>
      </c>
      <c r="BI99" s="227">
        <f>IF(N99="nulová",J99,0)</f>
        <v>0</v>
      </c>
      <c r="BJ99" s="17" t="s">
        <v>77</v>
      </c>
      <c r="BK99" s="227">
        <f>ROUND(I99*H99,2)</f>
        <v>0</v>
      </c>
      <c r="BL99" s="17" t="s">
        <v>139</v>
      </c>
      <c r="BM99" s="17" t="s">
        <v>411</v>
      </c>
    </row>
    <row r="100" spans="2:65" s="1" customFormat="1" ht="22.5" customHeight="1">
      <c r="B100" s="38"/>
      <c r="C100" s="263" t="s">
        <v>139</v>
      </c>
      <c r="D100" s="263" t="s">
        <v>181</v>
      </c>
      <c r="E100" s="264" t="s">
        <v>412</v>
      </c>
      <c r="F100" s="265" t="s">
        <v>413</v>
      </c>
      <c r="G100" s="266" t="s">
        <v>173</v>
      </c>
      <c r="H100" s="267">
        <v>39.9</v>
      </c>
      <c r="I100" s="268"/>
      <c r="J100" s="269">
        <f>ROUND(I100*H100,2)</f>
        <v>0</v>
      </c>
      <c r="K100" s="265" t="s">
        <v>138</v>
      </c>
      <c r="L100" s="270"/>
      <c r="M100" s="271" t="s">
        <v>19</v>
      </c>
      <c r="N100" s="272" t="s">
        <v>44</v>
      </c>
      <c r="O100" s="79"/>
      <c r="P100" s="225">
        <f>O100*H100</f>
        <v>0</v>
      </c>
      <c r="Q100" s="225">
        <v>2.234</v>
      </c>
      <c r="R100" s="225">
        <f>Q100*H100</f>
        <v>89.1366</v>
      </c>
      <c r="S100" s="225">
        <v>0</v>
      </c>
      <c r="T100" s="226">
        <f>S100*H100</f>
        <v>0</v>
      </c>
      <c r="AR100" s="17" t="s">
        <v>180</v>
      </c>
      <c r="AT100" s="17" t="s">
        <v>181</v>
      </c>
      <c r="AU100" s="17" t="s">
        <v>81</v>
      </c>
      <c r="AY100" s="17" t="s">
        <v>131</v>
      </c>
      <c r="BE100" s="227">
        <f>IF(N100="základní",J100,0)</f>
        <v>0</v>
      </c>
      <c r="BF100" s="227">
        <f>IF(N100="snížená",J100,0)</f>
        <v>0</v>
      </c>
      <c r="BG100" s="227">
        <f>IF(N100="zákl. přenesená",J100,0)</f>
        <v>0</v>
      </c>
      <c r="BH100" s="227">
        <f>IF(N100="sníž. přenesená",J100,0)</f>
        <v>0</v>
      </c>
      <c r="BI100" s="227">
        <f>IF(N100="nulová",J100,0)</f>
        <v>0</v>
      </c>
      <c r="BJ100" s="17" t="s">
        <v>77</v>
      </c>
      <c r="BK100" s="227">
        <f>ROUND(I100*H100,2)</f>
        <v>0</v>
      </c>
      <c r="BL100" s="17" t="s">
        <v>139</v>
      </c>
      <c r="BM100" s="17" t="s">
        <v>414</v>
      </c>
    </row>
    <row r="101" spans="2:51" s="13" customFormat="1" ht="12">
      <c r="B101" s="241"/>
      <c r="C101" s="242"/>
      <c r="D101" s="228" t="s">
        <v>143</v>
      </c>
      <c r="E101" s="243" t="s">
        <v>19</v>
      </c>
      <c r="F101" s="244" t="s">
        <v>415</v>
      </c>
      <c r="G101" s="242"/>
      <c r="H101" s="245">
        <v>39.9</v>
      </c>
      <c r="I101" s="246"/>
      <c r="J101" s="242"/>
      <c r="K101" s="242"/>
      <c r="L101" s="247"/>
      <c r="M101" s="248"/>
      <c r="N101" s="249"/>
      <c r="O101" s="249"/>
      <c r="P101" s="249"/>
      <c r="Q101" s="249"/>
      <c r="R101" s="249"/>
      <c r="S101" s="249"/>
      <c r="T101" s="250"/>
      <c r="AT101" s="251" t="s">
        <v>143</v>
      </c>
      <c r="AU101" s="251" t="s">
        <v>81</v>
      </c>
      <c r="AV101" s="13" t="s">
        <v>81</v>
      </c>
      <c r="AW101" s="13" t="s">
        <v>35</v>
      </c>
      <c r="AX101" s="13" t="s">
        <v>77</v>
      </c>
      <c r="AY101" s="251" t="s">
        <v>131</v>
      </c>
    </row>
    <row r="102" spans="2:65" s="1" customFormat="1" ht="33.75" customHeight="1">
      <c r="B102" s="38"/>
      <c r="C102" s="216" t="s">
        <v>132</v>
      </c>
      <c r="D102" s="216" t="s">
        <v>134</v>
      </c>
      <c r="E102" s="217" t="s">
        <v>416</v>
      </c>
      <c r="F102" s="218" t="s">
        <v>417</v>
      </c>
      <c r="G102" s="219" t="s">
        <v>137</v>
      </c>
      <c r="H102" s="220">
        <v>320</v>
      </c>
      <c r="I102" s="221"/>
      <c r="J102" s="222">
        <f>ROUND(I102*H102,2)</f>
        <v>0</v>
      </c>
      <c r="K102" s="218" t="s">
        <v>138</v>
      </c>
      <c r="L102" s="43"/>
      <c r="M102" s="223" t="s">
        <v>19</v>
      </c>
      <c r="N102" s="224" t="s">
        <v>44</v>
      </c>
      <c r="O102" s="79"/>
      <c r="P102" s="225">
        <f>O102*H102</f>
        <v>0</v>
      </c>
      <c r="Q102" s="225">
        <v>0</v>
      </c>
      <c r="R102" s="225">
        <f>Q102*H102</f>
        <v>0</v>
      </c>
      <c r="S102" s="225">
        <v>0</v>
      </c>
      <c r="T102" s="226">
        <f>S102*H102</f>
        <v>0</v>
      </c>
      <c r="AR102" s="17" t="s">
        <v>139</v>
      </c>
      <c r="AT102" s="17" t="s">
        <v>134</v>
      </c>
      <c r="AU102" s="17" t="s">
        <v>81</v>
      </c>
      <c r="AY102" s="17" t="s">
        <v>131</v>
      </c>
      <c r="BE102" s="227">
        <f>IF(N102="základní",J102,0)</f>
        <v>0</v>
      </c>
      <c r="BF102" s="227">
        <f>IF(N102="snížená",J102,0)</f>
        <v>0</v>
      </c>
      <c r="BG102" s="227">
        <f>IF(N102="zákl. přenesená",J102,0)</f>
        <v>0</v>
      </c>
      <c r="BH102" s="227">
        <f>IF(N102="sníž. přenesená",J102,0)</f>
        <v>0</v>
      </c>
      <c r="BI102" s="227">
        <f>IF(N102="nulová",J102,0)</f>
        <v>0</v>
      </c>
      <c r="BJ102" s="17" t="s">
        <v>77</v>
      </c>
      <c r="BK102" s="227">
        <f>ROUND(I102*H102,2)</f>
        <v>0</v>
      </c>
      <c r="BL102" s="17" t="s">
        <v>139</v>
      </c>
      <c r="BM102" s="17" t="s">
        <v>418</v>
      </c>
    </row>
    <row r="103" spans="2:51" s="13" customFormat="1" ht="12">
      <c r="B103" s="241"/>
      <c r="C103" s="242"/>
      <c r="D103" s="228" t="s">
        <v>143</v>
      </c>
      <c r="E103" s="243" t="s">
        <v>19</v>
      </c>
      <c r="F103" s="244" t="s">
        <v>419</v>
      </c>
      <c r="G103" s="242"/>
      <c r="H103" s="245">
        <v>320</v>
      </c>
      <c r="I103" s="246"/>
      <c r="J103" s="242"/>
      <c r="K103" s="242"/>
      <c r="L103" s="247"/>
      <c r="M103" s="248"/>
      <c r="N103" s="249"/>
      <c r="O103" s="249"/>
      <c r="P103" s="249"/>
      <c r="Q103" s="249"/>
      <c r="R103" s="249"/>
      <c r="S103" s="249"/>
      <c r="T103" s="250"/>
      <c r="AT103" s="251" t="s">
        <v>143</v>
      </c>
      <c r="AU103" s="251" t="s">
        <v>81</v>
      </c>
      <c r="AV103" s="13" t="s">
        <v>81</v>
      </c>
      <c r="AW103" s="13" t="s">
        <v>35</v>
      </c>
      <c r="AX103" s="13" t="s">
        <v>77</v>
      </c>
      <c r="AY103" s="251" t="s">
        <v>131</v>
      </c>
    </row>
    <row r="104" spans="2:65" s="1" customFormat="1" ht="22.5" customHeight="1">
      <c r="B104" s="38"/>
      <c r="C104" s="263" t="s">
        <v>164</v>
      </c>
      <c r="D104" s="263" t="s">
        <v>181</v>
      </c>
      <c r="E104" s="264" t="s">
        <v>420</v>
      </c>
      <c r="F104" s="265" t="s">
        <v>421</v>
      </c>
      <c r="G104" s="266" t="s">
        <v>286</v>
      </c>
      <c r="H104" s="267">
        <v>512</v>
      </c>
      <c r="I104" s="268"/>
      <c r="J104" s="269">
        <f>ROUND(I104*H104,2)</f>
        <v>0</v>
      </c>
      <c r="K104" s="265" t="s">
        <v>138</v>
      </c>
      <c r="L104" s="270"/>
      <c r="M104" s="271" t="s">
        <v>19</v>
      </c>
      <c r="N104" s="272" t="s">
        <v>44</v>
      </c>
      <c r="O104" s="79"/>
      <c r="P104" s="225">
        <f>O104*H104</f>
        <v>0</v>
      </c>
      <c r="Q104" s="225">
        <v>0.0014</v>
      </c>
      <c r="R104" s="225">
        <f>Q104*H104</f>
        <v>0.7168</v>
      </c>
      <c r="S104" s="225">
        <v>0</v>
      </c>
      <c r="T104" s="226">
        <f>S104*H104</f>
        <v>0</v>
      </c>
      <c r="AR104" s="17" t="s">
        <v>180</v>
      </c>
      <c r="AT104" s="17" t="s">
        <v>181</v>
      </c>
      <c r="AU104" s="17" t="s">
        <v>81</v>
      </c>
      <c r="AY104" s="17" t="s">
        <v>131</v>
      </c>
      <c r="BE104" s="227">
        <f>IF(N104="základní",J104,0)</f>
        <v>0</v>
      </c>
      <c r="BF104" s="227">
        <f>IF(N104="snížená",J104,0)</f>
        <v>0</v>
      </c>
      <c r="BG104" s="227">
        <f>IF(N104="zákl. přenesená",J104,0)</f>
        <v>0</v>
      </c>
      <c r="BH104" s="227">
        <f>IF(N104="sníž. přenesená",J104,0)</f>
        <v>0</v>
      </c>
      <c r="BI104" s="227">
        <f>IF(N104="nulová",J104,0)</f>
        <v>0</v>
      </c>
      <c r="BJ104" s="17" t="s">
        <v>77</v>
      </c>
      <c r="BK104" s="227">
        <f>ROUND(I104*H104,2)</f>
        <v>0</v>
      </c>
      <c r="BL104" s="17" t="s">
        <v>139</v>
      </c>
      <c r="BM104" s="17" t="s">
        <v>422</v>
      </c>
    </row>
    <row r="105" spans="2:51" s="13" customFormat="1" ht="12">
      <c r="B105" s="241"/>
      <c r="C105" s="242"/>
      <c r="D105" s="228" t="s">
        <v>143</v>
      </c>
      <c r="E105" s="243" t="s">
        <v>19</v>
      </c>
      <c r="F105" s="244" t="s">
        <v>423</v>
      </c>
      <c r="G105" s="242"/>
      <c r="H105" s="245">
        <v>512</v>
      </c>
      <c r="I105" s="246"/>
      <c r="J105" s="242"/>
      <c r="K105" s="242"/>
      <c r="L105" s="247"/>
      <c r="M105" s="248"/>
      <c r="N105" s="249"/>
      <c r="O105" s="249"/>
      <c r="P105" s="249"/>
      <c r="Q105" s="249"/>
      <c r="R105" s="249"/>
      <c r="S105" s="249"/>
      <c r="T105" s="250"/>
      <c r="AT105" s="251" t="s">
        <v>143</v>
      </c>
      <c r="AU105" s="251" t="s">
        <v>81</v>
      </c>
      <c r="AV105" s="13" t="s">
        <v>81</v>
      </c>
      <c r="AW105" s="13" t="s">
        <v>35</v>
      </c>
      <c r="AX105" s="13" t="s">
        <v>77</v>
      </c>
      <c r="AY105" s="251" t="s">
        <v>131</v>
      </c>
    </row>
    <row r="106" spans="2:65" s="1" customFormat="1" ht="22.5" customHeight="1">
      <c r="B106" s="38"/>
      <c r="C106" s="263" t="s">
        <v>170</v>
      </c>
      <c r="D106" s="263" t="s">
        <v>181</v>
      </c>
      <c r="E106" s="264" t="s">
        <v>424</v>
      </c>
      <c r="F106" s="265" t="s">
        <v>425</v>
      </c>
      <c r="G106" s="266" t="s">
        <v>157</v>
      </c>
      <c r="H106" s="267">
        <v>11.52</v>
      </c>
      <c r="I106" s="268"/>
      <c r="J106" s="269">
        <f>ROUND(I106*H106,2)</f>
        <v>0</v>
      </c>
      <c r="K106" s="265" t="s">
        <v>138</v>
      </c>
      <c r="L106" s="270"/>
      <c r="M106" s="271" t="s">
        <v>19</v>
      </c>
      <c r="N106" s="272" t="s">
        <v>44</v>
      </c>
      <c r="O106" s="79"/>
      <c r="P106" s="225">
        <f>O106*H106</f>
        <v>0</v>
      </c>
      <c r="Q106" s="225">
        <v>1</v>
      </c>
      <c r="R106" s="225">
        <f>Q106*H106</f>
        <v>11.52</v>
      </c>
      <c r="S106" s="225">
        <v>0</v>
      </c>
      <c r="T106" s="226">
        <f>S106*H106</f>
        <v>0</v>
      </c>
      <c r="AR106" s="17" t="s">
        <v>180</v>
      </c>
      <c r="AT106" s="17" t="s">
        <v>181</v>
      </c>
      <c r="AU106" s="17" t="s">
        <v>81</v>
      </c>
      <c r="AY106" s="17" t="s">
        <v>131</v>
      </c>
      <c r="BE106" s="227">
        <f>IF(N106="základní",J106,0)</f>
        <v>0</v>
      </c>
      <c r="BF106" s="227">
        <f>IF(N106="snížená",J106,0)</f>
        <v>0</v>
      </c>
      <c r="BG106" s="227">
        <f>IF(N106="zákl. přenesená",J106,0)</f>
        <v>0</v>
      </c>
      <c r="BH106" s="227">
        <f>IF(N106="sníž. přenesená",J106,0)</f>
        <v>0</v>
      </c>
      <c r="BI106" s="227">
        <f>IF(N106="nulová",J106,0)</f>
        <v>0</v>
      </c>
      <c r="BJ106" s="17" t="s">
        <v>77</v>
      </c>
      <c r="BK106" s="227">
        <f>ROUND(I106*H106,2)</f>
        <v>0</v>
      </c>
      <c r="BL106" s="17" t="s">
        <v>139</v>
      </c>
      <c r="BM106" s="17" t="s">
        <v>426</v>
      </c>
    </row>
    <row r="107" spans="2:51" s="13" customFormat="1" ht="12">
      <c r="B107" s="241"/>
      <c r="C107" s="242"/>
      <c r="D107" s="228" t="s">
        <v>143</v>
      </c>
      <c r="E107" s="243" t="s">
        <v>19</v>
      </c>
      <c r="F107" s="244" t="s">
        <v>427</v>
      </c>
      <c r="G107" s="242"/>
      <c r="H107" s="245">
        <v>11.52</v>
      </c>
      <c r="I107" s="246"/>
      <c r="J107" s="242"/>
      <c r="K107" s="242"/>
      <c r="L107" s="247"/>
      <c r="M107" s="248"/>
      <c r="N107" s="249"/>
      <c r="O107" s="249"/>
      <c r="P107" s="249"/>
      <c r="Q107" s="249"/>
      <c r="R107" s="249"/>
      <c r="S107" s="249"/>
      <c r="T107" s="250"/>
      <c r="AT107" s="251" t="s">
        <v>143</v>
      </c>
      <c r="AU107" s="251" t="s">
        <v>81</v>
      </c>
      <c r="AV107" s="13" t="s">
        <v>81</v>
      </c>
      <c r="AW107" s="13" t="s">
        <v>35</v>
      </c>
      <c r="AX107" s="13" t="s">
        <v>77</v>
      </c>
      <c r="AY107" s="251" t="s">
        <v>131</v>
      </c>
    </row>
    <row r="108" spans="2:65" s="1" customFormat="1" ht="22.5" customHeight="1">
      <c r="B108" s="38"/>
      <c r="C108" s="263" t="s">
        <v>180</v>
      </c>
      <c r="D108" s="263" t="s">
        <v>181</v>
      </c>
      <c r="E108" s="264" t="s">
        <v>428</v>
      </c>
      <c r="F108" s="265" t="s">
        <v>429</v>
      </c>
      <c r="G108" s="266" t="s">
        <v>157</v>
      </c>
      <c r="H108" s="267">
        <v>89.6</v>
      </c>
      <c r="I108" s="268"/>
      <c r="J108" s="269">
        <f>ROUND(I108*H108,2)</f>
        <v>0</v>
      </c>
      <c r="K108" s="265" t="s">
        <v>138</v>
      </c>
      <c r="L108" s="270"/>
      <c r="M108" s="271" t="s">
        <v>19</v>
      </c>
      <c r="N108" s="272" t="s">
        <v>44</v>
      </c>
      <c r="O108" s="79"/>
      <c r="P108" s="225">
        <f>O108*H108</f>
        <v>0</v>
      </c>
      <c r="Q108" s="225">
        <v>1</v>
      </c>
      <c r="R108" s="225">
        <f>Q108*H108</f>
        <v>89.6</v>
      </c>
      <c r="S108" s="225">
        <v>0</v>
      </c>
      <c r="T108" s="226">
        <f>S108*H108</f>
        <v>0</v>
      </c>
      <c r="AR108" s="17" t="s">
        <v>180</v>
      </c>
      <c r="AT108" s="17" t="s">
        <v>181</v>
      </c>
      <c r="AU108" s="17" t="s">
        <v>81</v>
      </c>
      <c r="AY108" s="17" t="s">
        <v>131</v>
      </c>
      <c r="BE108" s="227">
        <f>IF(N108="základní",J108,0)</f>
        <v>0</v>
      </c>
      <c r="BF108" s="227">
        <f>IF(N108="snížená",J108,0)</f>
        <v>0</v>
      </c>
      <c r="BG108" s="227">
        <f>IF(N108="zákl. přenesená",J108,0)</f>
        <v>0</v>
      </c>
      <c r="BH108" s="227">
        <f>IF(N108="sníž. přenesená",J108,0)</f>
        <v>0</v>
      </c>
      <c r="BI108" s="227">
        <f>IF(N108="nulová",J108,0)</f>
        <v>0</v>
      </c>
      <c r="BJ108" s="17" t="s">
        <v>77</v>
      </c>
      <c r="BK108" s="227">
        <f>ROUND(I108*H108,2)</f>
        <v>0</v>
      </c>
      <c r="BL108" s="17" t="s">
        <v>139</v>
      </c>
      <c r="BM108" s="17" t="s">
        <v>430</v>
      </c>
    </row>
    <row r="109" spans="2:51" s="13" customFormat="1" ht="12">
      <c r="B109" s="241"/>
      <c r="C109" s="242"/>
      <c r="D109" s="228" t="s">
        <v>143</v>
      </c>
      <c r="E109" s="243" t="s">
        <v>19</v>
      </c>
      <c r="F109" s="244" t="s">
        <v>431</v>
      </c>
      <c r="G109" s="242"/>
      <c r="H109" s="245">
        <v>89.6</v>
      </c>
      <c r="I109" s="246"/>
      <c r="J109" s="242"/>
      <c r="K109" s="242"/>
      <c r="L109" s="247"/>
      <c r="M109" s="248"/>
      <c r="N109" s="249"/>
      <c r="O109" s="249"/>
      <c r="P109" s="249"/>
      <c r="Q109" s="249"/>
      <c r="R109" s="249"/>
      <c r="S109" s="249"/>
      <c r="T109" s="250"/>
      <c r="AT109" s="251" t="s">
        <v>143</v>
      </c>
      <c r="AU109" s="251" t="s">
        <v>81</v>
      </c>
      <c r="AV109" s="13" t="s">
        <v>81</v>
      </c>
      <c r="AW109" s="13" t="s">
        <v>35</v>
      </c>
      <c r="AX109" s="13" t="s">
        <v>77</v>
      </c>
      <c r="AY109" s="251" t="s">
        <v>131</v>
      </c>
    </row>
    <row r="110" spans="2:65" s="1" customFormat="1" ht="22.5" customHeight="1">
      <c r="B110" s="38"/>
      <c r="C110" s="263" t="s">
        <v>186</v>
      </c>
      <c r="D110" s="263" t="s">
        <v>181</v>
      </c>
      <c r="E110" s="264" t="s">
        <v>432</v>
      </c>
      <c r="F110" s="265" t="s">
        <v>433</v>
      </c>
      <c r="G110" s="266" t="s">
        <v>137</v>
      </c>
      <c r="H110" s="267">
        <v>320</v>
      </c>
      <c r="I110" s="268"/>
      <c r="J110" s="269">
        <f>ROUND(I110*H110,2)</f>
        <v>0</v>
      </c>
      <c r="K110" s="265" t="s">
        <v>138</v>
      </c>
      <c r="L110" s="270"/>
      <c r="M110" s="271" t="s">
        <v>19</v>
      </c>
      <c r="N110" s="272" t="s">
        <v>44</v>
      </c>
      <c r="O110" s="79"/>
      <c r="P110" s="225">
        <f>O110*H110</f>
        <v>0</v>
      </c>
      <c r="Q110" s="225">
        <v>0</v>
      </c>
      <c r="R110" s="225">
        <f>Q110*H110</f>
        <v>0</v>
      </c>
      <c r="S110" s="225">
        <v>0</v>
      </c>
      <c r="T110" s="226">
        <f>S110*H110</f>
        <v>0</v>
      </c>
      <c r="AR110" s="17" t="s">
        <v>180</v>
      </c>
      <c r="AT110" s="17" t="s">
        <v>181</v>
      </c>
      <c r="AU110" s="17" t="s">
        <v>81</v>
      </c>
      <c r="AY110" s="17" t="s">
        <v>131</v>
      </c>
      <c r="BE110" s="227">
        <f>IF(N110="základní",J110,0)</f>
        <v>0</v>
      </c>
      <c r="BF110" s="227">
        <f>IF(N110="snížená",J110,0)</f>
        <v>0</v>
      </c>
      <c r="BG110" s="227">
        <f>IF(N110="zákl. přenesená",J110,0)</f>
        <v>0</v>
      </c>
      <c r="BH110" s="227">
        <f>IF(N110="sníž. přenesená",J110,0)</f>
        <v>0</v>
      </c>
      <c r="BI110" s="227">
        <f>IF(N110="nulová",J110,0)</f>
        <v>0</v>
      </c>
      <c r="BJ110" s="17" t="s">
        <v>77</v>
      </c>
      <c r="BK110" s="227">
        <f>ROUND(I110*H110,2)</f>
        <v>0</v>
      </c>
      <c r="BL110" s="17" t="s">
        <v>139</v>
      </c>
      <c r="BM110" s="17" t="s">
        <v>434</v>
      </c>
    </row>
    <row r="111" spans="2:51" s="13" customFormat="1" ht="12">
      <c r="B111" s="241"/>
      <c r="C111" s="242"/>
      <c r="D111" s="228" t="s">
        <v>143</v>
      </c>
      <c r="E111" s="243" t="s">
        <v>19</v>
      </c>
      <c r="F111" s="244" t="s">
        <v>419</v>
      </c>
      <c r="G111" s="242"/>
      <c r="H111" s="245">
        <v>320</v>
      </c>
      <c r="I111" s="246"/>
      <c r="J111" s="242"/>
      <c r="K111" s="242"/>
      <c r="L111" s="247"/>
      <c r="M111" s="248"/>
      <c r="N111" s="249"/>
      <c r="O111" s="249"/>
      <c r="P111" s="249"/>
      <c r="Q111" s="249"/>
      <c r="R111" s="249"/>
      <c r="S111" s="249"/>
      <c r="T111" s="250"/>
      <c r="AT111" s="251" t="s">
        <v>143</v>
      </c>
      <c r="AU111" s="251" t="s">
        <v>81</v>
      </c>
      <c r="AV111" s="13" t="s">
        <v>81</v>
      </c>
      <c r="AW111" s="13" t="s">
        <v>35</v>
      </c>
      <c r="AX111" s="13" t="s">
        <v>77</v>
      </c>
      <c r="AY111" s="251" t="s">
        <v>131</v>
      </c>
    </row>
    <row r="112" spans="2:65" s="1" customFormat="1" ht="22.5" customHeight="1">
      <c r="B112" s="38"/>
      <c r="C112" s="263" t="s">
        <v>196</v>
      </c>
      <c r="D112" s="263" t="s">
        <v>181</v>
      </c>
      <c r="E112" s="264" t="s">
        <v>435</v>
      </c>
      <c r="F112" s="265" t="s">
        <v>436</v>
      </c>
      <c r="G112" s="266" t="s">
        <v>148</v>
      </c>
      <c r="H112" s="267">
        <v>10</v>
      </c>
      <c r="I112" s="268"/>
      <c r="J112" s="269">
        <f>ROUND(I112*H112,2)</f>
        <v>0</v>
      </c>
      <c r="K112" s="265" t="s">
        <v>138</v>
      </c>
      <c r="L112" s="270"/>
      <c r="M112" s="271" t="s">
        <v>19</v>
      </c>
      <c r="N112" s="272" t="s">
        <v>44</v>
      </c>
      <c r="O112" s="79"/>
      <c r="P112" s="225">
        <f>O112*H112</f>
        <v>0</v>
      </c>
      <c r="Q112" s="225">
        <v>0</v>
      </c>
      <c r="R112" s="225">
        <f>Q112*H112</f>
        <v>0</v>
      </c>
      <c r="S112" s="225">
        <v>0</v>
      </c>
      <c r="T112" s="226">
        <f>S112*H112</f>
        <v>0</v>
      </c>
      <c r="AR112" s="17" t="s">
        <v>180</v>
      </c>
      <c r="AT112" s="17" t="s">
        <v>181</v>
      </c>
      <c r="AU112" s="17" t="s">
        <v>81</v>
      </c>
      <c r="AY112" s="17" t="s">
        <v>131</v>
      </c>
      <c r="BE112" s="227">
        <f>IF(N112="základní",J112,0)</f>
        <v>0</v>
      </c>
      <c r="BF112" s="227">
        <f>IF(N112="snížená",J112,0)</f>
        <v>0</v>
      </c>
      <c r="BG112" s="227">
        <f>IF(N112="zákl. přenesená",J112,0)</f>
        <v>0</v>
      </c>
      <c r="BH112" s="227">
        <f>IF(N112="sníž. přenesená",J112,0)</f>
        <v>0</v>
      </c>
      <c r="BI112" s="227">
        <f>IF(N112="nulová",J112,0)</f>
        <v>0</v>
      </c>
      <c r="BJ112" s="17" t="s">
        <v>77</v>
      </c>
      <c r="BK112" s="227">
        <f>ROUND(I112*H112,2)</f>
        <v>0</v>
      </c>
      <c r="BL112" s="17" t="s">
        <v>139</v>
      </c>
      <c r="BM112" s="17" t="s">
        <v>437</v>
      </c>
    </row>
    <row r="113" spans="2:51" s="13" customFormat="1" ht="12">
      <c r="B113" s="241"/>
      <c r="C113" s="242"/>
      <c r="D113" s="228" t="s">
        <v>143</v>
      </c>
      <c r="E113" s="243" t="s">
        <v>19</v>
      </c>
      <c r="F113" s="244" t="s">
        <v>438</v>
      </c>
      <c r="G113" s="242"/>
      <c r="H113" s="245">
        <v>10</v>
      </c>
      <c r="I113" s="246"/>
      <c r="J113" s="242"/>
      <c r="K113" s="242"/>
      <c r="L113" s="247"/>
      <c r="M113" s="248"/>
      <c r="N113" s="249"/>
      <c r="O113" s="249"/>
      <c r="P113" s="249"/>
      <c r="Q113" s="249"/>
      <c r="R113" s="249"/>
      <c r="S113" s="249"/>
      <c r="T113" s="250"/>
      <c r="AT113" s="251" t="s">
        <v>143</v>
      </c>
      <c r="AU113" s="251" t="s">
        <v>81</v>
      </c>
      <c r="AV113" s="13" t="s">
        <v>81</v>
      </c>
      <c r="AW113" s="13" t="s">
        <v>35</v>
      </c>
      <c r="AX113" s="13" t="s">
        <v>77</v>
      </c>
      <c r="AY113" s="251" t="s">
        <v>131</v>
      </c>
    </row>
    <row r="114" spans="2:65" s="1" customFormat="1" ht="22.5" customHeight="1">
      <c r="B114" s="38"/>
      <c r="C114" s="263" t="s">
        <v>202</v>
      </c>
      <c r="D114" s="263" t="s">
        <v>181</v>
      </c>
      <c r="E114" s="264" t="s">
        <v>439</v>
      </c>
      <c r="F114" s="265" t="s">
        <v>440</v>
      </c>
      <c r="G114" s="266" t="s">
        <v>148</v>
      </c>
      <c r="H114" s="267">
        <v>10</v>
      </c>
      <c r="I114" s="268"/>
      <c r="J114" s="269">
        <f>ROUND(I114*H114,2)</f>
        <v>0</v>
      </c>
      <c r="K114" s="265" t="s">
        <v>138</v>
      </c>
      <c r="L114" s="270"/>
      <c r="M114" s="271" t="s">
        <v>19</v>
      </c>
      <c r="N114" s="272" t="s">
        <v>44</v>
      </c>
      <c r="O114" s="79"/>
      <c r="P114" s="225">
        <f>O114*H114</f>
        <v>0</v>
      </c>
      <c r="Q114" s="225">
        <v>0</v>
      </c>
      <c r="R114" s="225">
        <f>Q114*H114</f>
        <v>0</v>
      </c>
      <c r="S114" s="225">
        <v>0</v>
      </c>
      <c r="T114" s="226">
        <f>S114*H114</f>
        <v>0</v>
      </c>
      <c r="AR114" s="17" t="s">
        <v>180</v>
      </c>
      <c r="AT114" s="17" t="s">
        <v>181</v>
      </c>
      <c r="AU114" s="17" t="s">
        <v>81</v>
      </c>
      <c r="AY114" s="17" t="s">
        <v>131</v>
      </c>
      <c r="BE114" s="227">
        <f>IF(N114="základní",J114,0)</f>
        <v>0</v>
      </c>
      <c r="BF114" s="227">
        <f>IF(N114="snížená",J114,0)</f>
        <v>0</v>
      </c>
      <c r="BG114" s="227">
        <f>IF(N114="zákl. přenesená",J114,0)</f>
        <v>0</v>
      </c>
      <c r="BH114" s="227">
        <f>IF(N114="sníž. přenesená",J114,0)</f>
        <v>0</v>
      </c>
      <c r="BI114" s="227">
        <f>IF(N114="nulová",J114,0)</f>
        <v>0</v>
      </c>
      <c r="BJ114" s="17" t="s">
        <v>77</v>
      </c>
      <c r="BK114" s="227">
        <f>ROUND(I114*H114,2)</f>
        <v>0</v>
      </c>
      <c r="BL114" s="17" t="s">
        <v>139</v>
      </c>
      <c r="BM114" s="17" t="s">
        <v>441</v>
      </c>
    </row>
    <row r="115" spans="2:65" s="1" customFormat="1" ht="22.5" customHeight="1">
      <c r="B115" s="38"/>
      <c r="C115" s="263" t="s">
        <v>208</v>
      </c>
      <c r="D115" s="263" t="s">
        <v>181</v>
      </c>
      <c r="E115" s="264" t="s">
        <v>442</v>
      </c>
      <c r="F115" s="265" t="s">
        <v>443</v>
      </c>
      <c r="G115" s="266" t="s">
        <v>148</v>
      </c>
      <c r="H115" s="267">
        <v>4</v>
      </c>
      <c r="I115" s="268"/>
      <c r="J115" s="269">
        <f>ROUND(I115*H115,2)</f>
        <v>0</v>
      </c>
      <c r="K115" s="265" t="s">
        <v>138</v>
      </c>
      <c r="L115" s="270"/>
      <c r="M115" s="271" t="s">
        <v>19</v>
      </c>
      <c r="N115" s="272" t="s">
        <v>44</v>
      </c>
      <c r="O115" s="79"/>
      <c r="P115" s="225">
        <f>O115*H115</f>
        <v>0</v>
      </c>
      <c r="Q115" s="225">
        <v>0</v>
      </c>
      <c r="R115" s="225">
        <f>Q115*H115</f>
        <v>0</v>
      </c>
      <c r="S115" s="225">
        <v>0</v>
      </c>
      <c r="T115" s="226">
        <f>S115*H115</f>
        <v>0</v>
      </c>
      <c r="AR115" s="17" t="s">
        <v>180</v>
      </c>
      <c r="AT115" s="17" t="s">
        <v>181</v>
      </c>
      <c r="AU115" s="17" t="s">
        <v>81</v>
      </c>
      <c r="AY115" s="17" t="s">
        <v>131</v>
      </c>
      <c r="BE115" s="227">
        <f>IF(N115="základní",J115,0)</f>
        <v>0</v>
      </c>
      <c r="BF115" s="227">
        <f>IF(N115="snížená",J115,0)</f>
        <v>0</v>
      </c>
      <c r="BG115" s="227">
        <f>IF(N115="zákl. přenesená",J115,0)</f>
        <v>0</v>
      </c>
      <c r="BH115" s="227">
        <f>IF(N115="sníž. přenesená",J115,0)</f>
        <v>0</v>
      </c>
      <c r="BI115" s="227">
        <f>IF(N115="nulová",J115,0)</f>
        <v>0</v>
      </c>
      <c r="BJ115" s="17" t="s">
        <v>77</v>
      </c>
      <c r="BK115" s="227">
        <f>ROUND(I115*H115,2)</f>
        <v>0</v>
      </c>
      <c r="BL115" s="17" t="s">
        <v>139</v>
      </c>
      <c r="BM115" s="17" t="s">
        <v>444</v>
      </c>
    </row>
    <row r="116" spans="2:65" s="1" customFormat="1" ht="78.75" customHeight="1">
      <c r="B116" s="38"/>
      <c r="C116" s="216" t="s">
        <v>212</v>
      </c>
      <c r="D116" s="216" t="s">
        <v>134</v>
      </c>
      <c r="E116" s="217" t="s">
        <v>365</v>
      </c>
      <c r="F116" s="218" t="s">
        <v>366</v>
      </c>
      <c r="G116" s="219" t="s">
        <v>157</v>
      </c>
      <c r="H116" s="220">
        <v>101.12</v>
      </c>
      <c r="I116" s="221"/>
      <c r="J116" s="222">
        <f>ROUND(I116*H116,2)</f>
        <v>0</v>
      </c>
      <c r="K116" s="218" t="s">
        <v>138</v>
      </c>
      <c r="L116" s="43"/>
      <c r="M116" s="223" t="s">
        <v>19</v>
      </c>
      <c r="N116" s="224" t="s">
        <v>44</v>
      </c>
      <c r="O116" s="79"/>
      <c r="P116" s="225">
        <f>O116*H116</f>
        <v>0</v>
      </c>
      <c r="Q116" s="225">
        <v>0</v>
      </c>
      <c r="R116" s="225">
        <f>Q116*H116</f>
        <v>0</v>
      </c>
      <c r="S116" s="225">
        <v>0</v>
      </c>
      <c r="T116" s="226">
        <f>S116*H116</f>
        <v>0</v>
      </c>
      <c r="AR116" s="17" t="s">
        <v>139</v>
      </c>
      <c r="AT116" s="17" t="s">
        <v>134</v>
      </c>
      <c r="AU116" s="17" t="s">
        <v>81</v>
      </c>
      <c r="AY116" s="17" t="s">
        <v>131</v>
      </c>
      <c r="BE116" s="227">
        <f>IF(N116="základní",J116,0)</f>
        <v>0</v>
      </c>
      <c r="BF116" s="227">
        <f>IF(N116="snížená",J116,0)</f>
        <v>0</v>
      </c>
      <c r="BG116" s="227">
        <f>IF(N116="zákl. přenesená",J116,0)</f>
        <v>0</v>
      </c>
      <c r="BH116" s="227">
        <f>IF(N116="sníž. přenesená",J116,0)</f>
        <v>0</v>
      </c>
      <c r="BI116" s="227">
        <f>IF(N116="nulová",J116,0)</f>
        <v>0</v>
      </c>
      <c r="BJ116" s="17" t="s">
        <v>77</v>
      </c>
      <c r="BK116" s="227">
        <f>ROUND(I116*H116,2)</f>
        <v>0</v>
      </c>
      <c r="BL116" s="17" t="s">
        <v>139</v>
      </c>
      <c r="BM116" s="17" t="s">
        <v>445</v>
      </c>
    </row>
    <row r="117" spans="2:47" s="1" customFormat="1" ht="12">
      <c r="B117" s="38"/>
      <c r="C117" s="39"/>
      <c r="D117" s="228" t="s">
        <v>162</v>
      </c>
      <c r="E117" s="39"/>
      <c r="F117" s="229" t="s">
        <v>190</v>
      </c>
      <c r="G117" s="39"/>
      <c r="H117" s="39"/>
      <c r="I117" s="143"/>
      <c r="J117" s="39"/>
      <c r="K117" s="39"/>
      <c r="L117" s="43"/>
      <c r="M117" s="230"/>
      <c r="N117" s="79"/>
      <c r="O117" s="79"/>
      <c r="P117" s="79"/>
      <c r="Q117" s="79"/>
      <c r="R117" s="79"/>
      <c r="S117" s="79"/>
      <c r="T117" s="80"/>
      <c r="AT117" s="17" t="s">
        <v>162</v>
      </c>
      <c r="AU117" s="17" t="s">
        <v>81</v>
      </c>
    </row>
    <row r="118" spans="2:51" s="12" customFormat="1" ht="12">
      <c r="B118" s="231"/>
      <c r="C118" s="232"/>
      <c r="D118" s="228" t="s">
        <v>143</v>
      </c>
      <c r="E118" s="233" t="s">
        <v>19</v>
      </c>
      <c r="F118" s="234" t="s">
        <v>446</v>
      </c>
      <c r="G118" s="232"/>
      <c r="H118" s="233" t="s">
        <v>19</v>
      </c>
      <c r="I118" s="235"/>
      <c r="J118" s="232"/>
      <c r="K118" s="232"/>
      <c r="L118" s="236"/>
      <c r="M118" s="237"/>
      <c r="N118" s="238"/>
      <c r="O118" s="238"/>
      <c r="P118" s="238"/>
      <c r="Q118" s="238"/>
      <c r="R118" s="238"/>
      <c r="S118" s="238"/>
      <c r="T118" s="239"/>
      <c r="AT118" s="240" t="s">
        <v>143</v>
      </c>
      <c r="AU118" s="240" t="s">
        <v>81</v>
      </c>
      <c r="AV118" s="12" t="s">
        <v>77</v>
      </c>
      <c r="AW118" s="12" t="s">
        <v>35</v>
      </c>
      <c r="AX118" s="12" t="s">
        <v>73</v>
      </c>
      <c r="AY118" s="240" t="s">
        <v>131</v>
      </c>
    </row>
    <row r="119" spans="2:51" s="13" customFormat="1" ht="12">
      <c r="B119" s="241"/>
      <c r="C119" s="242"/>
      <c r="D119" s="228" t="s">
        <v>143</v>
      </c>
      <c r="E119" s="243" t="s">
        <v>19</v>
      </c>
      <c r="F119" s="244" t="s">
        <v>447</v>
      </c>
      <c r="G119" s="242"/>
      <c r="H119" s="245">
        <v>101.12</v>
      </c>
      <c r="I119" s="246"/>
      <c r="J119" s="242"/>
      <c r="K119" s="242"/>
      <c r="L119" s="247"/>
      <c r="M119" s="248"/>
      <c r="N119" s="249"/>
      <c r="O119" s="249"/>
      <c r="P119" s="249"/>
      <c r="Q119" s="249"/>
      <c r="R119" s="249"/>
      <c r="S119" s="249"/>
      <c r="T119" s="250"/>
      <c r="AT119" s="251" t="s">
        <v>143</v>
      </c>
      <c r="AU119" s="251" t="s">
        <v>81</v>
      </c>
      <c r="AV119" s="13" t="s">
        <v>81</v>
      </c>
      <c r="AW119" s="13" t="s">
        <v>35</v>
      </c>
      <c r="AX119" s="13" t="s">
        <v>77</v>
      </c>
      <c r="AY119" s="251" t="s">
        <v>131</v>
      </c>
    </row>
    <row r="120" spans="2:65" s="1" customFormat="1" ht="78.75" customHeight="1">
      <c r="B120" s="38"/>
      <c r="C120" s="216" t="s">
        <v>219</v>
      </c>
      <c r="D120" s="216" t="s">
        <v>134</v>
      </c>
      <c r="E120" s="217" t="s">
        <v>448</v>
      </c>
      <c r="F120" s="218" t="s">
        <v>449</v>
      </c>
      <c r="G120" s="219" t="s">
        <v>157</v>
      </c>
      <c r="H120" s="220">
        <v>89.137</v>
      </c>
      <c r="I120" s="221"/>
      <c r="J120" s="222">
        <f>ROUND(I120*H120,2)</f>
        <v>0</v>
      </c>
      <c r="K120" s="218" t="s">
        <v>138</v>
      </c>
      <c r="L120" s="43"/>
      <c r="M120" s="223" t="s">
        <v>19</v>
      </c>
      <c r="N120" s="224" t="s">
        <v>44</v>
      </c>
      <c r="O120" s="79"/>
      <c r="P120" s="225">
        <f>O120*H120</f>
        <v>0</v>
      </c>
      <c r="Q120" s="225">
        <v>0</v>
      </c>
      <c r="R120" s="225">
        <f>Q120*H120</f>
        <v>0</v>
      </c>
      <c r="S120" s="225">
        <v>0</v>
      </c>
      <c r="T120" s="226">
        <f>S120*H120</f>
        <v>0</v>
      </c>
      <c r="AR120" s="17" t="s">
        <v>139</v>
      </c>
      <c r="AT120" s="17" t="s">
        <v>134</v>
      </c>
      <c r="AU120" s="17" t="s">
        <v>81</v>
      </c>
      <c r="AY120" s="17" t="s">
        <v>131</v>
      </c>
      <c r="BE120" s="227">
        <f>IF(N120="základní",J120,0)</f>
        <v>0</v>
      </c>
      <c r="BF120" s="227">
        <f>IF(N120="snížená",J120,0)</f>
        <v>0</v>
      </c>
      <c r="BG120" s="227">
        <f>IF(N120="zákl. přenesená",J120,0)</f>
        <v>0</v>
      </c>
      <c r="BH120" s="227">
        <f>IF(N120="sníž. přenesená",J120,0)</f>
        <v>0</v>
      </c>
      <c r="BI120" s="227">
        <f>IF(N120="nulová",J120,0)</f>
        <v>0</v>
      </c>
      <c r="BJ120" s="17" t="s">
        <v>77</v>
      </c>
      <c r="BK120" s="227">
        <f>ROUND(I120*H120,2)</f>
        <v>0</v>
      </c>
      <c r="BL120" s="17" t="s">
        <v>139</v>
      </c>
      <c r="BM120" s="17" t="s">
        <v>450</v>
      </c>
    </row>
    <row r="121" spans="2:47" s="1" customFormat="1" ht="12">
      <c r="B121" s="38"/>
      <c r="C121" s="39"/>
      <c r="D121" s="228" t="s">
        <v>162</v>
      </c>
      <c r="E121" s="39"/>
      <c r="F121" s="229" t="s">
        <v>190</v>
      </c>
      <c r="G121" s="39"/>
      <c r="H121" s="39"/>
      <c r="I121" s="143"/>
      <c r="J121" s="39"/>
      <c r="K121" s="39"/>
      <c r="L121" s="43"/>
      <c r="M121" s="230"/>
      <c r="N121" s="79"/>
      <c r="O121" s="79"/>
      <c r="P121" s="79"/>
      <c r="Q121" s="79"/>
      <c r="R121" s="79"/>
      <c r="S121" s="79"/>
      <c r="T121" s="80"/>
      <c r="AT121" s="17" t="s">
        <v>162</v>
      </c>
      <c r="AU121" s="17" t="s">
        <v>81</v>
      </c>
    </row>
    <row r="122" spans="2:47" s="1" customFormat="1" ht="12">
      <c r="B122" s="38"/>
      <c r="C122" s="39"/>
      <c r="D122" s="228" t="s">
        <v>141</v>
      </c>
      <c r="E122" s="39"/>
      <c r="F122" s="229" t="s">
        <v>191</v>
      </c>
      <c r="G122" s="39"/>
      <c r="H122" s="39"/>
      <c r="I122" s="143"/>
      <c r="J122" s="39"/>
      <c r="K122" s="39"/>
      <c r="L122" s="43"/>
      <c r="M122" s="230"/>
      <c r="N122" s="79"/>
      <c r="O122" s="79"/>
      <c r="P122" s="79"/>
      <c r="Q122" s="79"/>
      <c r="R122" s="79"/>
      <c r="S122" s="79"/>
      <c r="T122" s="80"/>
      <c r="AT122" s="17" t="s">
        <v>141</v>
      </c>
      <c r="AU122" s="17" t="s">
        <v>81</v>
      </c>
    </row>
    <row r="123" spans="2:51" s="12" customFormat="1" ht="12">
      <c r="B123" s="231"/>
      <c r="C123" s="232"/>
      <c r="D123" s="228" t="s">
        <v>143</v>
      </c>
      <c r="E123" s="233" t="s">
        <v>19</v>
      </c>
      <c r="F123" s="234" t="s">
        <v>451</v>
      </c>
      <c r="G123" s="232"/>
      <c r="H123" s="233" t="s">
        <v>19</v>
      </c>
      <c r="I123" s="235"/>
      <c r="J123" s="232"/>
      <c r="K123" s="232"/>
      <c r="L123" s="236"/>
      <c r="M123" s="237"/>
      <c r="N123" s="238"/>
      <c r="O123" s="238"/>
      <c r="P123" s="238"/>
      <c r="Q123" s="238"/>
      <c r="R123" s="238"/>
      <c r="S123" s="238"/>
      <c r="T123" s="239"/>
      <c r="AT123" s="240" t="s">
        <v>143</v>
      </c>
      <c r="AU123" s="240" t="s">
        <v>81</v>
      </c>
      <c r="AV123" s="12" t="s">
        <v>77</v>
      </c>
      <c r="AW123" s="12" t="s">
        <v>35</v>
      </c>
      <c r="AX123" s="12" t="s">
        <v>73</v>
      </c>
      <c r="AY123" s="240" t="s">
        <v>131</v>
      </c>
    </row>
    <row r="124" spans="2:51" s="13" customFormat="1" ht="12">
      <c r="B124" s="241"/>
      <c r="C124" s="242"/>
      <c r="D124" s="228" t="s">
        <v>143</v>
      </c>
      <c r="E124" s="243" t="s">
        <v>19</v>
      </c>
      <c r="F124" s="244" t="s">
        <v>452</v>
      </c>
      <c r="G124" s="242"/>
      <c r="H124" s="245">
        <v>89.137</v>
      </c>
      <c r="I124" s="246"/>
      <c r="J124" s="242"/>
      <c r="K124" s="242"/>
      <c r="L124" s="247"/>
      <c r="M124" s="248"/>
      <c r="N124" s="249"/>
      <c r="O124" s="249"/>
      <c r="P124" s="249"/>
      <c r="Q124" s="249"/>
      <c r="R124" s="249"/>
      <c r="S124" s="249"/>
      <c r="T124" s="250"/>
      <c r="AT124" s="251" t="s">
        <v>143</v>
      </c>
      <c r="AU124" s="251" t="s">
        <v>81</v>
      </c>
      <c r="AV124" s="13" t="s">
        <v>81</v>
      </c>
      <c r="AW124" s="13" t="s">
        <v>35</v>
      </c>
      <c r="AX124" s="13" t="s">
        <v>77</v>
      </c>
      <c r="AY124" s="251" t="s">
        <v>131</v>
      </c>
    </row>
    <row r="125" spans="2:65" s="1" customFormat="1" ht="78.75" customHeight="1">
      <c r="B125" s="38"/>
      <c r="C125" s="216" t="s">
        <v>8</v>
      </c>
      <c r="D125" s="216" t="s">
        <v>134</v>
      </c>
      <c r="E125" s="217" t="s">
        <v>187</v>
      </c>
      <c r="F125" s="218" t="s">
        <v>188</v>
      </c>
      <c r="G125" s="219" t="s">
        <v>157</v>
      </c>
      <c r="H125" s="220">
        <v>86.217</v>
      </c>
      <c r="I125" s="221"/>
      <c r="J125" s="222">
        <f>ROUND(I125*H125,2)</f>
        <v>0</v>
      </c>
      <c r="K125" s="218" t="s">
        <v>138</v>
      </c>
      <c r="L125" s="43"/>
      <c r="M125" s="223" t="s">
        <v>19</v>
      </c>
      <c r="N125" s="224" t="s">
        <v>44</v>
      </c>
      <c r="O125" s="79"/>
      <c r="P125" s="225">
        <f>O125*H125</f>
        <v>0</v>
      </c>
      <c r="Q125" s="225">
        <v>0</v>
      </c>
      <c r="R125" s="225">
        <f>Q125*H125</f>
        <v>0</v>
      </c>
      <c r="S125" s="225">
        <v>0</v>
      </c>
      <c r="T125" s="226">
        <f>S125*H125</f>
        <v>0</v>
      </c>
      <c r="AR125" s="17" t="s">
        <v>139</v>
      </c>
      <c r="AT125" s="17" t="s">
        <v>134</v>
      </c>
      <c r="AU125" s="17" t="s">
        <v>81</v>
      </c>
      <c r="AY125" s="17" t="s">
        <v>131</v>
      </c>
      <c r="BE125" s="227">
        <f>IF(N125="základní",J125,0)</f>
        <v>0</v>
      </c>
      <c r="BF125" s="227">
        <f>IF(N125="snížená",J125,0)</f>
        <v>0</v>
      </c>
      <c r="BG125" s="227">
        <f>IF(N125="zákl. přenesená",J125,0)</f>
        <v>0</v>
      </c>
      <c r="BH125" s="227">
        <f>IF(N125="sníž. přenesená",J125,0)</f>
        <v>0</v>
      </c>
      <c r="BI125" s="227">
        <f>IF(N125="nulová",J125,0)</f>
        <v>0</v>
      </c>
      <c r="BJ125" s="17" t="s">
        <v>77</v>
      </c>
      <c r="BK125" s="227">
        <f>ROUND(I125*H125,2)</f>
        <v>0</v>
      </c>
      <c r="BL125" s="17" t="s">
        <v>139</v>
      </c>
      <c r="BM125" s="17" t="s">
        <v>453</v>
      </c>
    </row>
    <row r="126" spans="2:51" s="12" customFormat="1" ht="12">
      <c r="B126" s="231"/>
      <c r="C126" s="232"/>
      <c r="D126" s="228" t="s">
        <v>143</v>
      </c>
      <c r="E126" s="233" t="s">
        <v>19</v>
      </c>
      <c r="F126" s="234" t="s">
        <v>454</v>
      </c>
      <c r="G126" s="232"/>
      <c r="H126" s="233" t="s">
        <v>19</v>
      </c>
      <c r="I126" s="235"/>
      <c r="J126" s="232"/>
      <c r="K126" s="232"/>
      <c r="L126" s="236"/>
      <c r="M126" s="237"/>
      <c r="N126" s="238"/>
      <c r="O126" s="238"/>
      <c r="P126" s="238"/>
      <c r="Q126" s="238"/>
      <c r="R126" s="238"/>
      <c r="S126" s="238"/>
      <c r="T126" s="239"/>
      <c r="AT126" s="240" t="s">
        <v>143</v>
      </c>
      <c r="AU126" s="240" t="s">
        <v>81</v>
      </c>
      <c r="AV126" s="12" t="s">
        <v>77</v>
      </c>
      <c r="AW126" s="12" t="s">
        <v>35</v>
      </c>
      <c r="AX126" s="12" t="s">
        <v>73</v>
      </c>
      <c r="AY126" s="240" t="s">
        <v>131</v>
      </c>
    </row>
    <row r="127" spans="2:51" s="13" customFormat="1" ht="12">
      <c r="B127" s="241"/>
      <c r="C127" s="242"/>
      <c r="D127" s="228" t="s">
        <v>143</v>
      </c>
      <c r="E127" s="243" t="s">
        <v>19</v>
      </c>
      <c r="F127" s="244" t="s">
        <v>455</v>
      </c>
      <c r="G127" s="242"/>
      <c r="H127" s="245">
        <v>85.5</v>
      </c>
      <c r="I127" s="246"/>
      <c r="J127" s="242"/>
      <c r="K127" s="242"/>
      <c r="L127" s="247"/>
      <c r="M127" s="248"/>
      <c r="N127" s="249"/>
      <c r="O127" s="249"/>
      <c r="P127" s="249"/>
      <c r="Q127" s="249"/>
      <c r="R127" s="249"/>
      <c r="S127" s="249"/>
      <c r="T127" s="250"/>
      <c r="AT127" s="251" t="s">
        <v>143</v>
      </c>
      <c r="AU127" s="251" t="s">
        <v>81</v>
      </c>
      <c r="AV127" s="13" t="s">
        <v>81</v>
      </c>
      <c r="AW127" s="13" t="s">
        <v>35</v>
      </c>
      <c r="AX127" s="13" t="s">
        <v>73</v>
      </c>
      <c r="AY127" s="251" t="s">
        <v>131</v>
      </c>
    </row>
    <row r="128" spans="2:51" s="12" customFormat="1" ht="12">
      <c r="B128" s="231"/>
      <c r="C128" s="232"/>
      <c r="D128" s="228" t="s">
        <v>143</v>
      </c>
      <c r="E128" s="233" t="s">
        <v>19</v>
      </c>
      <c r="F128" s="234" t="s">
        <v>456</v>
      </c>
      <c r="G128" s="232"/>
      <c r="H128" s="233" t="s">
        <v>19</v>
      </c>
      <c r="I128" s="235"/>
      <c r="J128" s="232"/>
      <c r="K128" s="232"/>
      <c r="L128" s="236"/>
      <c r="M128" s="237"/>
      <c r="N128" s="238"/>
      <c r="O128" s="238"/>
      <c r="P128" s="238"/>
      <c r="Q128" s="238"/>
      <c r="R128" s="238"/>
      <c r="S128" s="238"/>
      <c r="T128" s="239"/>
      <c r="AT128" s="240" t="s">
        <v>143</v>
      </c>
      <c r="AU128" s="240" t="s">
        <v>81</v>
      </c>
      <c r="AV128" s="12" t="s">
        <v>77</v>
      </c>
      <c r="AW128" s="12" t="s">
        <v>35</v>
      </c>
      <c r="AX128" s="12" t="s">
        <v>73</v>
      </c>
      <c r="AY128" s="240" t="s">
        <v>131</v>
      </c>
    </row>
    <row r="129" spans="2:51" s="13" customFormat="1" ht="12">
      <c r="B129" s="241"/>
      <c r="C129" s="242"/>
      <c r="D129" s="228" t="s">
        <v>143</v>
      </c>
      <c r="E129" s="243" t="s">
        <v>19</v>
      </c>
      <c r="F129" s="244" t="s">
        <v>457</v>
      </c>
      <c r="G129" s="242"/>
      <c r="H129" s="245">
        <v>0.717</v>
      </c>
      <c r="I129" s="246"/>
      <c r="J129" s="242"/>
      <c r="K129" s="242"/>
      <c r="L129" s="247"/>
      <c r="M129" s="248"/>
      <c r="N129" s="249"/>
      <c r="O129" s="249"/>
      <c r="P129" s="249"/>
      <c r="Q129" s="249"/>
      <c r="R129" s="249"/>
      <c r="S129" s="249"/>
      <c r="T129" s="250"/>
      <c r="AT129" s="251" t="s">
        <v>143</v>
      </c>
      <c r="AU129" s="251" t="s">
        <v>81</v>
      </c>
      <c r="AV129" s="13" t="s">
        <v>81</v>
      </c>
      <c r="AW129" s="13" t="s">
        <v>35</v>
      </c>
      <c r="AX129" s="13" t="s">
        <v>73</v>
      </c>
      <c r="AY129" s="251" t="s">
        <v>131</v>
      </c>
    </row>
    <row r="130" spans="2:51" s="14" customFormat="1" ht="12">
      <c r="B130" s="252"/>
      <c r="C130" s="253"/>
      <c r="D130" s="228" t="s">
        <v>143</v>
      </c>
      <c r="E130" s="254" t="s">
        <v>19</v>
      </c>
      <c r="F130" s="255" t="s">
        <v>179</v>
      </c>
      <c r="G130" s="253"/>
      <c r="H130" s="256">
        <v>86.217</v>
      </c>
      <c r="I130" s="257"/>
      <c r="J130" s="253"/>
      <c r="K130" s="253"/>
      <c r="L130" s="258"/>
      <c r="M130" s="259"/>
      <c r="N130" s="260"/>
      <c r="O130" s="260"/>
      <c r="P130" s="260"/>
      <c r="Q130" s="260"/>
      <c r="R130" s="260"/>
      <c r="S130" s="260"/>
      <c r="T130" s="261"/>
      <c r="AT130" s="262" t="s">
        <v>143</v>
      </c>
      <c r="AU130" s="262" t="s">
        <v>81</v>
      </c>
      <c r="AV130" s="14" t="s">
        <v>139</v>
      </c>
      <c r="AW130" s="14" t="s">
        <v>35</v>
      </c>
      <c r="AX130" s="14" t="s">
        <v>77</v>
      </c>
      <c r="AY130" s="262" t="s">
        <v>131</v>
      </c>
    </row>
    <row r="131" spans="2:65" s="1" customFormat="1" ht="78.75" customHeight="1">
      <c r="B131" s="38"/>
      <c r="C131" s="216" t="s">
        <v>229</v>
      </c>
      <c r="D131" s="216" t="s">
        <v>134</v>
      </c>
      <c r="E131" s="217" t="s">
        <v>371</v>
      </c>
      <c r="F131" s="218" t="s">
        <v>372</v>
      </c>
      <c r="G131" s="219" t="s">
        <v>157</v>
      </c>
      <c r="H131" s="220">
        <v>750</v>
      </c>
      <c r="I131" s="221"/>
      <c r="J131" s="222">
        <f>ROUND(I131*H131,2)</f>
        <v>0</v>
      </c>
      <c r="K131" s="218" t="s">
        <v>138</v>
      </c>
      <c r="L131" s="43"/>
      <c r="M131" s="223" t="s">
        <v>19</v>
      </c>
      <c r="N131" s="224" t="s">
        <v>44</v>
      </c>
      <c r="O131" s="79"/>
      <c r="P131" s="225">
        <f>O131*H131</f>
        <v>0</v>
      </c>
      <c r="Q131" s="225">
        <v>0</v>
      </c>
      <c r="R131" s="225">
        <f>Q131*H131</f>
        <v>0</v>
      </c>
      <c r="S131" s="225">
        <v>0</v>
      </c>
      <c r="T131" s="226">
        <f>S131*H131</f>
        <v>0</v>
      </c>
      <c r="AR131" s="17" t="s">
        <v>139</v>
      </c>
      <c r="AT131" s="17" t="s">
        <v>134</v>
      </c>
      <c r="AU131" s="17" t="s">
        <v>81</v>
      </c>
      <c r="AY131" s="17" t="s">
        <v>131</v>
      </c>
      <c r="BE131" s="227">
        <f>IF(N131="základní",J131,0)</f>
        <v>0</v>
      </c>
      <c r="BF131" s="227">
        <f>IF(N131="snížená",J131,0)</f>
        <v>0</v>
      </c>
      <c r="BG131" s="227">
        <f>IF(N131="zákl. přenesená",J131,0)</f>
        <v>0</v>
      </c>
      <c r="BH131" s="227">
        <f>IF(N131="sníž. přenesená",J131,0)</f>
        <v>0</v>
      </c>
      <c r="BI131" s="227">
        <f>IF(N131="nulová",J131,0)</f>
        <v>0</v>
      </c>
      <c r="BJ131" s="17" t="s">
        <v>77</v>
      </c>
      <c r="BK131" s="227">
        <f>ROUND(I131*H131,2)</f>
        <v>0</v>
      </c>
      <c r="BL131" s="17" t="s">
        <v>139</v>
      </c>
      <c r="BM131" s="17" t="s">
        <v>458</v>
      </c>
    </row>
    <row r="132" spans="2:47" s="1" customFormat="1" ht="12">
      <c r="B132" s="38"/>
      <c r="C132" s="39"/>
      <c r="D132" s="228" t="s">
        <v>141</v>
      </c>
      <c r="E132" s="39"/>
      <c r="F132" s="229" t="s">
        <v>191</v>
      </c>
      <c r="G132" s="39"/>
      <c r="H132" s="39"/>
      <c r="I132" s="143"/>
      <c r="J132" s="39"/>
      <c r="K132" s="39"/>
      <c r="L132" s="43"/>
      <c r="M132" s="230"/>
      <c r="N132" s="79"/>
      <c r="O132" s="79"/>
      <c r="P132" s="79"/>
      <c r="Q132" s="79"/>
      <c r="R132" s="79"/>
      <c r="S132" s="79"/>
      <c r="T132" s="80"/>
      <c r="AT132" s="17" t="s">
        <v>141</v>
      </c>
      <c r="AU132" s="17" t="s">
        <v>81</v>
      </c>
    </row>
    <row r="133" spans="2:51" s="12" customFormat="1" ht="12">
      <c r="B133" s="231"/>
      <c r="C133" s="232"/>
      <c r="D133" s="228" t="s">
        <v>143</v>
      </c>
      <c r="E133" s="233" t="s">
        <v>19</v>
      </c>
      <c r="F133" s="234" t="s">
        <v>459</v>
      </c>
      <c r="G133" s="232"/>
      <c r="H133" s="233" t="s">
        <v>19</v>
      </c>
      <c r="I133" s="235"/>
      <c r="J133" s="232"/>
      <c r="K133" s="232"/>
      <c r="L133" s="236"/>
      <c r="M133" s="237"/>
      <c r="N133" s="238"/>
      <c r="O133" s="238"/>
      <c r="P133" s="238"/>
      <c r="Q133" s="238"/>
      <c r="R133" s="238"/>
      <c r="S133" s="238"/>
      <c r="T133" s="239"/>
      <c r="AT133" s="240" t="s">
        <v>143</v>
      </c>
      <c r="AU133" s="240" t="s">
        <v>81</v>
      </c>
      <c r="AV133" s="12" t="s">
        <v>77</v>
      </c>
      <c r="AW133" s="12" t="s">
        <v>35</v>
      </c>
      <c r="AX133" s="12" t="s">
        <v>73</v>
      </c>
      <c r="AY133" s="240" t="s">
        <v>131</v>
      </c>
    </row>
    <row r="134" spans="2:51" s="13" customFormat="1" ht="12">
      <c r="B134" s="241"/>
      <c r="C134" s="242"/>
      <c r="D134" s="228" t="s">
        <v>143</v>
      </c>
      <c r="E134" s="243" t="s">
        <v>19</v>
      </c>
      <c r="F134" s="244" t="s">
        <v>460</v>
      </c>
      <c r="G134" s="242"/>
      <c r="H134" s="245">
        <v>750</v>
      </c>
      <c r="I134" s="246"/>
      <c r="J134" s="242"/>
      <c r="K134" s="242"/>
      <c r="L134" s="247"/>
      <c r="M134" s="248"/>
      <c r="N134" s="249"/>
      <c r="O134" s="249"/>
      <c r="P134" s="249"/>
      <c r="Q134" s="249"/>
      <c r="R134" s="249"/>
      <c r="S134" s="249"/>
      <c r="T134" s="250"/>
      <c r="AT134" s="251" t="s">
        <v>143</v>
      </c>
      <c r="AU134" s="251" t="s">
        <v>81</v>
      </c>
      <c r="AV134" s="13" t="s">
        <v>81</v>
      </c>
      <c r="AW134" s="13" t="s">
        <v>35</v>
      </c>
      <c r="AX134" s="13" t="s">
        <v>77</v>
      </c>
      <c r="AY134" s="251" t="s">
        <v>131</v>
      </c>
    </row>
    <row r="135" spans="2:65" s="1" customFormat="1" ht="33.75" customHeight="1">
      <c r="B135" s="38"/>
      <c r="C135" s="216" t="s">
        <v>233</v>
      </c>
      <c r="D135" s="216" t="s">
        <v>134</v>
      </c>
      <c r="E135" s="217" t="s">
        <v>377</v>
      </c>
      <c r="F135" s="218" t="s">
        <v>378</v>
      </c>
      <c r="G135" s="219" t="s">
        <v>157</v>
      </c>
      <c r="H135" s="220">
        <v>750</v>
      </c>
      <c r="I135" s="221"/>
      <c r="J135" s="222">
        <f>ROUND(I135*H135,2)</f>
        <v>0</v>
      </c>
      <c r="K135" s="218" t="s">
        <v>138</v>
      </c>
      <c r="L135" s="43"/>
      <c r="M135" s="223" t="s">
        <v>19</v>
      </c>
      <c r="N135" s="224" t="s">
        <v>44</v>
      </c>
      <c r="O135" s="79"/>
      <c r="P135" s="225">
        <f>O135*H135</f>
        <v>0</v>
      </c>
      <c r="Q135" s="225">
        <v>0</v>
      </c>
      <c r="R135" s="225">
        <f>Q135*H135</f>
        <v>0</v>
      </c>
      <c r="S135" s="225">
        <v>0</v>
      </c>
      <c r="T135" s="226">
        <f>S135*H135</f>
        <v>0</v>
      </c>
      <c r="AR135" s="17" t="s">
        <v>139</v>
      </c>
      <c r="AT135" s="17" t="s">
        <v>134</v>
      </c>
      <c r="AU135" s="17" t="s">
        <v>81</v>
      </c>
      <c r="AY135" s="17" t="s">
        <v>131</v>
      </c>
      <c r="BE135" s="227">
        <f>IF(N135="základní",J135,0)</f>
        <v>0</v>
      </c>
      <c r="BF135" s="227">
        <f>IF(N135="snížená",J135,0)</f>
        <v>0</v>
      </c>
      <c r="BG135" s="227">
        <f>IF(N135="zákl. přenesená",J135,0)</f>
        <v>0</v>
      </c>
      <c r="BH135" s="227">
        <f>IF(N135="sníž. přenesená",J135,0)</f>
        <v>0</v>
      </c>
      <c r="BI135" s="227">
        <f>IF(N135="nulová",J135,0)</f>
        <v>0</v>
      </c>
      <c r="BJ135" s="17" t="s">
        <v>77</v>
      </c>
      <c r="BK135" s="227">
        <f>ROUND(I135*H135,2)</f>
        <v>0</v>
      </c>
      <c r="BL135" s="17" t="s">
        <v>139</v>
      </c>
      <c r="BM135" s="17" t="s">
        <v>461</v>
      </c>
    </row>
    <row r="136" spans="2:51" s="12" customFormat="1" ht="12">
      <c r="B136" s="231"/>
      <c r="C136" s="232"/>
      <c r="D136" s="228" t="s">
        <v>143</v>
      </c>
      <c r="E136" s="233" t="s">
        <v>19</v>
      </c>
      <c r="F136" s="234" t="s">
        <v>462</v>
      </c>
      <c r="G136" s="232"/>
      <c r="H136" s="233" t="s">
        <v>19</v>
      </c>
      <c r="I136" s="235"/>
      <c r="J136" s="232"/>
      <c r="K136" s="232"/>
      <c r="L136" s="236"/>
      <c r="M136" s="237"/>
      <c r="N136" s="238"/>
      <c r="O136" s="238"/>
      <c r="P136" s="238"/>
      <c r="Q136" s="238"/>
      <c r="R136" s="238"/>
      <c r="S136" s="238"/>
      <c r="T136" s="239"/>
      <c r="AT136" s="240" t="s">
        <v>143</v>
      </c>
      <c r="AU136" s="240" t="s">
        <v>81</v>
      </c>
      <c r="AV136" s="12" t="s">
        <v>77</v>
      </c>
      <c r="AW136" s="12" t="s">
        <v>35</v>
      </c>
      <c r="AX136" s="12" t="s">
        <v>73</v>
      </c>
      <c r="AY136" s="240" t="s">
        <v>131</v>
      </c>
    </row>
    <row r="137" spans="2:51" s="13" customFormat="1" ht="12">
      <c r="B137" s="241"/>
      <c r="C137" s="242"/>
      <c r="D137" s="228" t="s">
        <v>143</v>
      </c>
      <c r="E137" s="243" t="s">
        <v>19</v>
      </c>
      <c r="F137" s="244" t="s">
        <v>460</v>
      </c>
      <c r="G137" s="242"/>
      <c r="H137" s="245">
        <v>750</v>
      </c>
      <c r="I137" s="246"/>
      <c r="J137" s="242"/>
      <c r="K137" s="242"/>
      <c r="L137" s="247"/>
      <c r="M137" s="248"/>
      <c r="N137" s="249"/>
      <c r="O137" s="249"/>
      <c r="P137" s="249"/>
      <c r="Q137" s="249"/>
      <c r="R137" s="249"/>
      <c r="S137" s="249"/>
      <c r="T137" s="250"/>
      <c r="AT137" s="251" t="s">
        <v>143</v>
      </c>
      <c r="AU137" s="251" t="s">
        <v>81</v>
      </c>
      <c r="AV137" s="13" t="s">
        <v>81</v>
      </c>
      <c r="AW137" s="13" t="s">
        <v>35</v>
      </c>
      <c r="AX137" s="13" t="s">
        <v>77</v>
      </c>
      <c r="AY137" s="251" t="s">
        <v>131</v>
      </c>
    </row>
    <row r="138" spans="2:65" s="1" customFormat="1" ht="33.75" customHeight="1">
      <c r="B138" s="38"/>
      <c r="C138" s="216" t="s">
        <v>238</v>
      </c>
      <c r="D138" s="216" t="s">
        <v>134</v>
      </c>
      <c r="E138" s="217" t="s">
        <v>392</v>
      </c>
      <c r="F138" s="218" t="s">
        <v>393</v>
      </c>
      <c r="G138" s="219" t="s">
        <v>148</v>
      </c>
      <c r="H138" s="220">
        <v>1</v>
      </c>
      <c r="I138" s="221"/>
      <c r="J138" s="222">
        <f>ROUND(I138*H138,2)</f>
        <v>0</v>
      </c>
      <c r="K138" s="218" t="s">
        <v>138</v>
      </c>
      <c r="L138" s="43"/>
      <c r="M138" s="223" t="s">
        <v>19</v>
      </c>
      <c r="N138" s="224" t="s">
        <v>44</v>
      </c>
      <c r="O138" s="79"/>
      <c r="P138" s="225">
        <f>O138*H138</f>
        <v>0</v>
      </c>
      <c r="Q138" s="225">
        <v>0</v>
      </c>
      <c r="R138" s="225">
        <f>Q138*H138</f>
        <v>0</v>
      </c>
      <c r="S138" s="225">
        <v>0</v>
      </c>
      <c r="T138" s="226">
        <f>S138*H138</f>
        <v>0</v>
      </c>
      <c r="AR138" s="17" t="s">
        <v>139</v>
      </c>
      <c r="AT138" s="17" t="s">
        <v>134</v>
      </c>
      <c r="AU138" s="17" t="s">
        <v>81</v>
      </c>
      <c r="AY138" s="17" t="s">
        <v>131</v>
      </c>
      <c r="BE138" s="227">
        <f>IF(N138="základní",J138,0)</f>
        <v>0</v>
      </c>
      <c r="BF138" s="227">
        <f>IF(N138="snížená",J138,0)</f>
        <v>0</v>
      </c>
      <c r="BG138" s="227">
        <f>IF(N138="zákl. přenesená",J138,0)</f>
        <v>0</v>
      </c>
      <c r="BH138" s="227">
        <f>IF(N138="sníž. přenesená",J138,0)</f>
        <v>0</v>
      </c>
      <c r="BI138" s="227">
        <f>IF(N138="nulová",J138,0)</f>
        <v>0</v>
      </c>
      <c r="BJ138" s="17" t="s">
        <v>77</v>
      </c>
      <c r="BK138" s="227">
        <f>ROUND(I138*H138,2)</f>
        <v>0</v>
      </c>
      <c r="BL138" s="17" t="s">
        <v>139</v>
      </c>
      <c r="BM138" s="17" t="s">
        <v>463</v>
      </c>
    </row>
    <row r="139" spans="2:47" s="1" customFormat="1" ht="12">
      <c r="B139" s="38"/>
      <c r="C139" s="39"/>
      <c r="D139" s="228" t="s">
        <v>162</v>
      </c>
      <c r="E139" s="39"/>
      <c r="F139" s="229" t="s">
        <v>395</v>
      </c>
      <c r="G139" s="39"/>
      <c r="H139" s="39"/>
      <c r="I139" s="143"/>
      <c r="J139" s="39"/>
      <c r="K139" s="39"/>
      <c r="L139" s="43"/>
      <c r="M139" s="230"/>
      <c r="N139" s="79"/>
      <c r="O139" s="79"/>
      <c r="P139" s="79"/>
      <c r="Q139" s="79"/>
      <c r="R139" s="79"/>
      <c r="S139" s="79"/>
      <c r="T139" s="80"/>
      <c r="AT139" s="17" t="s">
        <v>162</v>
      </c>
      <c r="AU139" s="17" t="s">
        <v>81</v>
      </c>
    </row>
    <row r="140" spans="2:51" s="12" customFormat="1" ht="12">
      <c r="B140" s="231"/>
      <c r="C140" s="232"/>
      <c r="D140" s="228" t="s">
        <v>143</v>
      </c>
      <c r="E140" s="233" t="s">
        <v>19</v>
      </c>
      <c r="F140" s="234" t="s">
        <v>464</v>
      </c>
      <c r="G140" s="232"/>
      <c r="H140" s="233" t="s">
        <v>19</v>
      </c>
      <c r="I140" s="235"/>
      <c r="J140" s="232"/>
      <c r="K140" s="232"/>
      <c r="L140" s="236"/>
      <c r="M140" s="237"/>
      <c r="N140" s="238"/>
      <c r="O140" s="238"/>
      <c r="P140" s="238"/>
      <c r="Q140" s="238"/>
      <c r="R140" s="238"/>
      <c r="S140" s="238"/>
      <c r="T140" s="239"/>
      <c r="AT140" s="240" t="s">
        <v>143</v>
      </c>
      <c r="AU140" s="240" t="s">
        <v>81</v>
      </c>
      <c r="AV140" s="12" t="s">
        <v>77</v>
      </c>
      <c r="AW140" s="12" t="s">
        <v>35</v>
      </c>
      <c r="AX140" s="12" t="s">
        <v>73</v>
      </c>
      <c r="AY140" s="240" t="s">
        <v>131</v>
      </c>
    </row>
    <row r="141" spans="2:51" s="13" customFormat="1" ht="12">
      <c r="B141" s="241"/>
      <c r="C141" s="242"/>
      <c r="D141" s="228" t="s">
        <v>143</v>
      </c>
      <c r="E141" s="243" t="s">
        <v>19</v>
      </c>
      <c r="F141" s="244" t="s">
        <v>77</v>
      </c>
      <c r="G141" s="242"/>
      <c r="H141" s="245">
        <v>1</v>
      </c>
      <c r="I141" s="246"/>
      <c r="J141" s="242"/>
      <c r="K141" s="242"/>
      <c r="L141" s="247"/>
      <c r="M141" s="273"/>
      <c r="N141" s="274"/>
      <c r="O141" s="274"/>
      <c r="P141" s="274"/>
      <c r="Q141" s="274"/>
      <c r="R141" s="274"/>
      <c r="S141" s="274"/>
      <c r="T141" s="275"/>
      <c r="AT141" s="251" t="s">
        <v>143</v>
      </c>
      <c r="AU141" s="251" t="s">
        <v>81</v>
      </c>
      <c r="AV141" s="13" t="s">
        <v>81</v>
      </c>
      <c r="AW141" s="13" t="s">
        <v>35</v>
      </c>
      <c r="AX141" s="13" t="s">
        <v>77</v>
      </c>
      <c r="AY141" s="251" t="s">
        <v>131</v>
      </c>
    </row>
    <row r="142" spans="2:12" s="1" customFormat="1" ht="6.95" customHeight="1">
      <c r="B142" s="57"/>
      <c r="C142" s="58"/>
      <c r="D142" s="58"/>
      <c r="E142" s="58"/>
      <c r="F142" s="58"/>
      <c r="G142" s="58"/>
      <c r="H142" s="58"/>
      <c r="I142" s="167"/>
      <c r="J142" s="58"/>
      <c r="K142" s="58"/>
      <c r="L142" s="43"/>
    </row>
  </sheetData>
  <sheetProtection password="CC35" sheet="1" objects="1" scenarios="1" formatColumns="0" formatRows="0" autoFilter="0"/>
  <autoFilter ref="C86:K141"/>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148"/>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95</v>
      </c>
    </row>
    <row r="3" spans="2:46" ht="6.95" customHeight="1">
      <c r="B3" s="137"/>
      <c r="C3" s="138"/>
      <c r="D3" s="138"/>
      <c r="E3" s="138"/>
      <c r="F3" s="138"/>
      <c r="G3" s="138"/>
      <c r="H3" s="138"/>
      <c r="I3" s="139"/>
      <c r="J3" s="138"/>
      <c r="K3" s="138"/>
      <c r="L3" s="20"/>
      <c r="AT3" s="17" t="s">
        <v>81</v>
      </c>
    </row>
    <row r="4" spans="2:46" ht="24.95" customHeight="1">
      <c r="B4" s="20"/>
      <c r="D4" s="140" t="s">
        <v>105</v>
      </c>
      <c r="L4" s="20"/>
      <c r="M4" s="24" t="s">
        <v>10</v>
      </c>
      <c r="AT4" s="17" t="s">
        <v>4</v>
      </c>
    </row>
    <row r="5" spans="2:12" ht="6.95" customHeight="1">
      <c r="B5" s="20"/>
      <c r="L5" s="20"/>
    </row>
    <row r="6" spans="2:12" ht="12" customHeight="1">
      <c r="B6" s="20"/>
      <c r="D6" s="141" t="s">
        <v>16</v>
      </c>
      <c r="L6" s="20"/>
    </row>
    <row r="7" spans="2:12" ht="16.5" customHeight="1">
      <c r="B7" s="20"/>
      <c r="E7" s="142" t="str">
        <f>'Rekapitulace stavby'!K6</f>
        <v>Oprava trati v úseku 1.TK a 2.TK Boletice n.L - Děčín východ km 451,400 – 452,500_OPRAVA Č. 1</v>
      </c>
      <c r="F7" s="141"/>
      <c r="G7" s="141"/>
      <c r="H7" s="141"/>
      <c r="L7" s="20"/>
    </row>
    <row r="8" spans="2:12" ht="12">
      <c r="B8" s="20"/>
      <c r="D8" s="141" t="s">
        <v>106</v>
      </c>
      <c r="L8" s="20"/>
    </row>
    <row r="9" spans="2:12" ht="16.5" customHeight="1">
      <c r="B9" s="20"/>
      <c r="E9" s="142" t="s">
        <v>107</v>
      </c>
      <c r="L9" s="20"/>
    </row>
    <row r="10" spans="2:12" ht="12" customHeight="1">
      <c r="B10" s="20"/>
      <c r="D10" s="141" t="s">
        <v>108</v>
      </c>
      <c r="L10" s="20"/>
    </row>
    <row r="11" spans="2:12" s="1" customFormat="1" ht="16.5" customHeight="1">
      <c r="B11" s="43"/>
      <c r="E11" s="141" t="s">
        <v>465</v>
      </c>
      <c r="F11" s="1"/>
      <c r="G11" s="1"/>
      <c r="H11" s="1"/>
      <c r="I11" s="143"/>
      <c r="L11" s="43"/>
    </row>
    <row r="12" spans="2:12" s="1" customFormat="1" ht="12" customHeight="1">
      <c r="B12" s="43"/>
      <c r="D12" s="141" t="s">
        <v>466</v>
      </c>
      <c r="I12" s="143"/>
      <c r="L12" s="43"/>
    </row>
    <row r="13" spans="2:12" s="1" customFormat="1" ht="36.95" customHeight="1">
      <c r="B13" s="43"/>
      <c r="E13" s="144" t="s">
        <v>467</v>
      </c>
      <c r="F13" s="1"/>
      <c r="G13" s="1"/>
      <c r="H13" s="1"/>
      <c r="I13" s="143"/>
      <c r="L13" s="43"/>
    </row>
    <row r="14" spans="2:12" s="1" customFormat="1" ht="12">
      <c r="B14" s="43"/>
      <c r="I14" s="143"/>
      <c r="L14" s="43"/>
    </row>
    <row r="15" spans="2:12" s="1" customFormat="1" ht="12" customHeight="1">
      <c r="B15" s="43"/>
      <c r="D15" s="141" t="s">
        <v>18</v>
      </c>
      <c r="F15" s="17" t="s">
        <v>19</v>
      </c>
      <c r="I15" s="145" t="s">
        <v>20</v>
      </c>
      <c r="J15" s="17" t="s">
        <v>19</v>
      </c>
      <c r="L15" s="43"/>
    </row>
    <row r="16" spans="2:12" s="1" customFormat="1" ht="12" customHeight="1">
      <c r="B16" s="43"/>
      <c r="D16" s="141" t="s">
        <v>21</v>
      </c>
      <c r="F16" s="17" t="s">
        <v>22</v>
      </c>
      <c r="I16" s="145" t="s">
        <v>23</v>
      </c>
      <c r="J16" s="146" t="str">
        <f>'Rekapitulace stavby'!AN8</f>
        <v>7. 6. 2019</v>
      </c>
      <c r="L16" s="43"/>
    </row>
    <row r="17" spans="2:12" s="1" customFormat="1" ht="10.8" customHeight="1">
      <c r="B17" s="43"/>
      <c r="I17" s="143"/>
      <c r="L17" s="43"/>
    </row>
    <row r="18" spans="2:12" s="1" customFormat="1" ht="12" customHeight="1">
      <c r="B18" s="43"/>
      <c r="D18" s="141" t="s">
        <v>25</v>
      </c>
      <c r="I18" s="145" t="s">
        <v>26</v>
      </c>
      <c r="J18" s="17" t="s">
        <v>27</v>
      </c>
      <c r="L18" s="43"/>
    </row>
    <row r="19" spans="2:12" s="1" customFormat="1" ht="18" customHeight="1">
      <c r="B19" s="43"/>
      <c r="E19" s="17" t="s">
        <v>28</v>
      </c>
      <c r="I19" s="145" t="s">
        <v>29</v>
      </c>
      <c r="J19" s="17" t="s">
        <v>30</v>
      </c>
      <c r="L19" s="43"/>
    </row>
    <row r="20" spans="2:12" s="1" customFormat="1" ht="6.95" customHeight="1">
      <c r="B20" s="43"/>
      <c r="I20" s="143"/>
      <c r="L20" s="43"/>
    </row>
    <row r="21" spans="2:12" s="1" customFormat="1" ht="12" customHeight="1">
      <c r="B21" s="43"/>
      <c r="D21" s="141" t="s">
        <v>31</v>
      </c>
      <c r="I21" s="145" t="s">
        <v>26</v>
      </c>
      <c r="J21" s="33" t="str">
        <f>'Rekapitulace stavby'!AN13</f>
        <v>Vyplň údaj</v>
      </c>
      <c r="L21" s="43"/>
    </row>
    <row r="22" spans="2:12" s="1" customFormat="1" ht="18" customHeight="1">
      <c r="B22" s="43"/>
      <c r="E22" s="33" t="str">
        <f>'Rekapitulace stavby'!E14</f>
        <v>Vyplň údaj</v>
      </c>
      <c r="F22" s="17"/>
      <c r="G22" s="17"/>
      <c r="H22" s="17"/>
      <c r="I22" s="145" t="s">
        <v>29</v>
      </c>
      <c r="J22" s="33" t="str">
        <f>'Rekapitulace stavby'!AN14</f>
        <v>Vyplň údaj</v>
      </c>
      <c r="L22" s="43"/>
    </row>
    <row r="23" spans="2:12" s="1" customFormat="1" ht="6.95" customHeight="1">
      <c r="B23" s="43"/>
      <c r="I23" s="143"/>
      <c r="L23" s="43"/>
    </row>
    <row r="24" spans="2:12" s="1" customFormat="1" ht="12" customHeight="1">
      <c r="B24" s="43"/>
      <c r="D24" s="141" t="s">
        <v>33</v>
      </c>
      <c r="I24" s="145" t="s">
        <v>26</v>
      </c>
      <c r="J24" s="17" t="str">
        <f>IF('Rekapitulace stavby'!AN16="","",'Rekapitulace stavby'!AN16)</f>
        <v/>
      </c>
      <c r="L24" s="43"/>
    </row>
    <row r="25" spans="2:12" s="1" customFormat="1" ht="18" customHeight="1">
      <c r="B25" s="43"/>
      <c r="E25" s="17" t="str">
        <f>IF('Rekapitulace stavby'!E17="","",'Rekapitulace stavby'!E17)</f>
        <v xml:space="preserve"> </v>
      </c>
      <c r="I25" s="145" t="s">
        <v>29</v>
      </c>
      <c r="J25" s="17" t="str">
        <f>IF('Rekapitulace stavby'!AN17="","",'Rekapitulace stavby'!AN17)</f>
        <v/>
      </c>
      <c r="L25" s="43"/>
    </row>
    <row r="26" spans="2:12" s="1" customFormat="1" ht="6.95" customHeight="1">
      <c r="B26" s="43"/>
      <c r="I26" s="143"/>
      <c r="L26" s="43"/>
    </row>
    <row r="27" spans="2:12" s="1" customFormat="1" ht="12" customHeight="1">
      <c r="B27" s="43"/>
      <c r="D27" s="141" t="s">
        <v>36</v>
      </c>
      <c r="I27" s="145" t="s">
        <v>26</v>
      </c>
      <c r="J27" s="17" t="str">
        <f>IF('Rekapitulace stavby'!AN19="","",'Rekapitulace stavby'!AN19)</f>
        <v/>
      </c>
      <c r="L27" s="43"/>
    </row>
    <row r="28" spans="2:12" s="1" customFormat="1" ht="18" customHeight="1">
      <c r="B28" s="43"/>
      <c r="E28" s="17" t="str">
        <f>IF('Rekapitulace stavby'!E20="","",'Rekapitulace stavby'!E20)</f>
        <v xml:space="preserve"> </v>
      </c>
      <c r="I28" s="145" t="s">
        <v>29</v>
      </c>
      <c r="J28" s="17" t="str">
        <f>IF('Rekapitulace stavby'!AN20="","",'Rekapitulace stavby'!AN20)</f>
        <v/>
      </c>
      <c r="L28" s="43"/>
    </row>
    <row r="29" spans="2:12" s="1" customFormat="1" ht="6.95" customHeight="1">
      <c r="B29" s="43"/>
      <c r="I29" s="143"/>
      <c r="L29" s="43"/>
    </row>
    <row r="30" spans="2:12" s="1" customFormat="1" ht="12" customHeight="1">
      <c r="B30" s="43"/>
      <c r="D30" s="141" t="s">
        <v>37</v>
      </c>
      <c r="I30" s="143"/>
      <c r="L30" s="43"/>
    </row>
    <row r="31" spans="2:12" s="7" customFormat="1" ht="45" customHeight="1">
      <c r="B31" s="147"/>
      <c r="E31" s="148" t="s">
        <v>38</v>
      </c>
      <c r="F31" s="148"/>
      <c r="G31" s="148"/>
      <c r="H31" s="148"/>
      <c r="I31" s="149"/>
      <c r="L31" s="147"/>
    </row>
    <row r="32" spans="2:12" s="1" customFormat="1" ht="6.95" customHeight="1">
      <c r="B32" s="43"/>
      <c r="I32" s="143"/>
      <c r="L32" s="43"/>
    </row>
    <row r="33" spans="2:12" s="1" customFormat="1" ht="6.95" customHeight="1">
      <c r="B33" s="43"/>
      <c r="D33" s="71"/>
      <c r="E33" s="71"/>
      <c r="F33" s="71"/>
      <c r="G33" s="71"/>
      <c r="H33" s="71"/>
      <c r="I33" s="150"/>
      <c r="J33" s="71"/>
      <c r="K33" s="71"/>
      <c r="L33" s="43"/>
    </row>
    <row r="34" spans="2:12" s="1" customFormat="1" ht="25.4" customHeight="1">
      <c r="B34" s="43"/>
      <c r="D34" s="151" t="s">
        <v>39</v>
      </c>
      <c r="I34" s="143"/>
      <c r="J34" s="152">
        <f>ROUND(J94,2)</f>
        <v>0</v>
      </c>
      <c r="L34" s="43"/>
    </row>
    <row r="35" spans="2:12" s="1" customFormat="1" ht="6.95" customHeight="1">
      <c r="B35" s="43"/>
      <c r="D35" s="71"/>
      <c r="E35" s="71"/>
      <c r="F35" s="71"/>
      <c r="G35" s="71"/>
      <c r="H35" s="71"/>
      <c r="I35" s="150"/>
      <c r="J35" s="71"/>
      <c r="K35" s="71"/>
      <c r="L35" s="43"/>
    </row>
    <row r="36" spans="2:12" s="1" customFormat="1" ht="14.4" customHeight="1">
      <c r="B36" s="43"/>
      <c r="F36" s="153" t="s">
        <v>41</v>
      </c>
      <c r="I36" s="154" t="s">
        <v>40</v>
      </c>
      <c r="J36" s="153" t="s">
        <v>42</v>
      </c>
      <c r="L36" s="43"/>
    </row>
    <row r="37" spans="2:12" s="1" customFormat="1" ht="14.4" customHeight="1">
      <c r="B37" s="43"/>
      <c r="D37" s="141" t="s">
        <v>43</v>
      </c>
      <c r="E37" s="141" t="s">
        <v>44</v>
      </c>
      <c r="F37" s="155">
        <f>ROUND((SUM(BE94:BE147)),2)</f>
        <v>0</v>
      </c>
      <c r="I37" s="156">
        <v>0.21</v>
      </c>
      <c r="J37" s="155">
        <f>ROUND(((SUM(BE94:BE147))*I37),2)</f>
        <v>0</v>
      </c>
      <c r="L37" s="43"/>
    </row>
    <row r="38" spans="2:12" s="1" customFormat="1" ht="14.4" customHeight="1">
      <c r="B38" s="43"/>
      <c r="E38" s="141" t="s">
        <v>45</v>
      </c>
      <c r="F38" s="155">
        <f>ROUND((SUM(BF94:BF147)),2)</f>
        <v>0</v>
      </c>
      <c r="I38" s="156">
        <v>0.15</v>
      </c>
      <c r="J38" s="155">
        <f>ROUND(((SUM(BF94:BF147))*I38),2)</f>
        <v>0</v>
      </c>
      <c r="L38" s="43"/>
    </row>
    <row r="39" spans="2:12" s="1" customFormat="1" ht="14.4" customHeight="1" hidden="1">
      <c r="B39" s="43"/>
      <c r="E39" s="141" t="s">
        <v>46</v>
      </c>
      <c r="F39" s="155">
        <f>ROUND((SUM(BG94:BG147)),2)</f>
        <v>0</v>
      </c>
      <c r="I39" s="156">
        <v>0.21</v>
      </c>
      <c r="J39" s="155">
        <f>0</f>
        <v>0</v>
      </c>
      <c r="L39" s="43"/>
    </row>
    <row r="40" spans="2:12" s="1" customFormat="1" ht="14.4" customHeight="1" hidden="1">
      <c r="B40" s="43"/>
      <c r="E40" s="141" t="s">
        <v>47</v>
      </c>
      <c r="F40" s="155">
        <f>ROUND((SUM(BH94:BH147)),2)</f>
        <v>0</v>
      </c>
      <c r="I40" s="156">
        <v>0.15</v>
      </c>
      <c r="J40" s="155">
        <f>0</f>
        <v>0</v>
      </c>
      <c r="L40" s="43"/>
    </row>
    <row r="41" spans="2:12" s="1" customFormat="1" ht="14.4" customHeight="1" hidden="1">
      <c r="B41" s="43"/>
      <c r="E41" s="141" t="s">
        <v>48</v>
      </c>
      <c r="F41" s="155">
        <f>ROUND((SUM(BI94:BI147)),2)</f>
        <v>0</v>
      </c>
      <c r="I41" s="156">
        <v>0</v>
      </c>
      <c r="J41" s="155">
        <f>0</f>
        <v>0</v>
      </c>
      <c r="L41" s="43"/>
    </row>
    <row r="42" spans="2:12" s="1" customFormat="1" ht="6.95" customHeight="1">
      <c r="B42" s="43"/>
      <c r="I42" s="143"/>
      <c r="L42" s="43"/>
    </row>
    <row r="43" spans="2:12" s="1" customFormat="1" ht="25.4" customHeight="1">
      <c r="B43" s="43"/>
      <c r="C43" s="157"/>
      <c r="D43" s="158" t="s">
        <v>49</v>
      </c>
      <c r="E43" s="159"/>
      <c r="F43" s="159"/>
      <c r="G43" s="160" t="s">
        <v>50</v>
      </c>
      <c r="H43" s="161" t="s">
        <v>51</v>
      </c>
      <c r="I43" s="162"/>
      <c r="J43" s="163">
        <f>SUM(J34:J41)</f>
        <v>0</v>
      </c>
      <c r="K43" s="164"/>
      <c r="L43" s="43"/>
    </row>
    <row r="44" spans="2:12" s="1" customFormat="1" ht="14.4" customHeight="1">
      <c r="B44" s="165"/>
      <c r="C44" s="166"/>
      <c r="D44" s="166"/>
      <c r="E44" s="166"/>
      <c r="F44" s="166"/>
      <c r="G44" s="166"/>
      <c r="H44" s="166"/>
      <c r="I44" s="167"/>
      <c r="J44" s="166"/>
      <c r="K44" s="166"/>
      <c r="L44" s="43"/>
    </row>
    <row r="48" spans="2:12" s="1" customFormat="1" ht="6.95" customHeight="1">
      <c r="B48" s="168"/>
      <c r="C48" s="169"/>
      <c r="D48" s="169"/>
      <c r="E48" s="169"/>
      <c r="F48" s="169"/>
      <c r="G48" s="169"/>
      <c r="H48" s="169"/>
      <c r="I48" s="170"/>
      <c r="J48" s="169"/>
      <c r="K48" s="169"/>
      <c r="L48" s="43"/>
    </row>
    <row r="49" spans="2:12" s="1" customFormat="1" ht="24.95" customHeight="1">
      <c r="B49" s="38"/>
      <c r="C49" s="23" t="s">
        <v>110</v>
      </c>
      <c r="D49" s="39"/>
      <c r="E49" s="39"/>
      <c r="F49" s="39"/>
      <c r="G49" s="39"/>
      <c r="H49" s="39"/>
      <c r="I49" s="143"/>
      <c r="J49" s="39"/>
      <c r="K49" s="39"/>
      <c r="L49" s="43"/>
    </row>
    <row r="50" spans="2:12" s="1" customFormat="1" ht="6.95" customHeight="1">
      <c r="B50" s="38"/>
      <c r="C50" s="39"/>
      <c r="D50" s="39"/>
      <c r="E50" s="39"/>
      <c r="F50" s="39"/>
      <c r="G50" s="39"/>
      <c r="H50" s="39"/>
      <c r="I50" s="143"/>
      <c r="J50" s="39"/>
      <c r="K50" s="39"/>
      <c r="L50" s="43"/>
    </row>
    <row r="51" spans="2:12" s="1" customFormat="1" ht="12" customHeight="1">
      <c r="B51" s="38"/>
      <c r="C51" s="32" t="s">
        <v>16</v>
      </c>
      <c r="D51" s="39"/>
      <c r="E51" s="39"/>
      <c r="F51" s="39"/>
      <c r="G51" s="39"/>
      <c r="H51" s="39"/>
      <c r="I51" s="143"/>
      <c r="J51" s="39"/>
      <c r="K51" s="39"/>
      <c r="L51" s="43"/>
    </row>
    <row r="52" spans="2:12" s="1" customFormat="1" ht="16.5" customHeight="1">
      <c r="B52" s="38"/>
      <c r="C52" s="39"/>
      <c r="D52" s="39"/>
      <c r="E52" s="171" t="str">
        <f>E7</f>
        <v>Oprava trati v úseku 1.TK a 2.TK Boletice n.L - Děčín východ km 451,400 – 452,500_OPRAVA Č. 1</v>
      </c>
      <c r="F52" s="32"/>
      <c r="G52" s="32"/>
      <c r="H52" s="32"/>
      <c r="I52" s="143"/>
      <c r="J52" s="39"/>
      <c r="K52" s="39"/>
      <c r="L52" s="43"/>
    </row>
    <row r="53" spans="2:12" ht="12" customHeight="1">
      <c r="B53" s="21"/>
      <c r="C53" s="32" t="s">
        <v>106</v>
      </c>
      <c r="D53" s="22"/>
      <c r="E53" s="22"/>
      <c r="F53" s="22"/>
      <c r="G53" s="22"/>
      <c r="H53" s="22"/>
      <c r="I53" s="136"/>
      <c r="J53" s="22"/>
      <c r="K53" s="22"/>
      <c r="L53" s="20"/>
    </row>
    <row r="54" spans="2:12" ht="16.5" customHeight="1">
      <c r="B54" s="21"/>
      <c r="C54" s="22"/>
      <c r="D54" s="22"/>
      <c r="E54" s="171" t="s">
        <v>107</v>
      </c>
      <c r="F54" s="22"/>
      <c r="G54" s="22"/>
      <c r="H54" s="22"/>
      <c r="I54" s="136"/>
      <c r="J54" s="22"/>
      <c r="K54" s="22"/>
      <c r="L54" s="20"/>
    </row>
    <row r="55" spans="2:12" ht="12" customHeight="1">
      <c r="B55" s="21"/>
      <c r="C55" s="32" t="s">
        <v>108</v>
      </c>
      <c r="D55" s="22"/>
      <c r="E55" s="22"/>
      <c r="F55" s="22"/>
      <c r="G55" s="22"/>
      <c r="H55" s="22"/>
      <c r="I55" s="136"/>
      <c r="J55" s="22"/>
      <c r="K55" s="22"/>
      <c r="L55" s="20"/>
    </row>
    <row r="56" spans="2:12" s="1" customFormat="1" ht="16.5" customHeight="1">
      <c r="B56" s="38"/>
      <c r="C56" s="39"/>
      <c r="D56" s="39"/>
      <c r="E56" s="32" t="s">
        <v>465</v>
      </c>
      <c r="F56" s="39"/>
      <c r="G56" s="39"/>
      <c r="H56" s="39"/>
      <c r="I56" s="143"/>
      <c r="J56" s="39"/>
      <c r="K56" s="39"/>
      <c r="L56" s="43"/>
    </row>
    <row r="57" spans="2:12" s="1" customFormat="1" ht="12" customHeight="1">
      <c r="B57" s="38"/>
      <c r="C57" s="32" t="s">
        <v>466</v>
      </c>
      <c r="D57" s="39"/>
      <c r="E57" s="39"/>
      <c r="F57" s="39"/>
      <c r="G57" s="39"/>
      <c r="H57" s="39"/>
      <c r="I57" s="143"/>
      <c r="J57" s="39"/>
      <c r="K57" s="39"/>
      <c r="L57" s="43"/>
    </row>
    <row r="58" spans="2:12" s="1" customFormat="1" ht="16.5" customHeight="1">
      <c r="B58" s="38"/>
      <c r="C58" s="39"/>
      <c r="D58" s="39"/>
      <c r="E58" s="64" t="str">
        <f>E13</f>
        <v>1 - P2991</v>
      </c>
      <c r="F58" s="39"/>
      <c r="G58" s="39"/>
      <c r="H58" s="39"/>
      <c r="I58" s="143"/>
      <c r="J58" s="39"/>
      <c r="K58" s="39"/>
      <c r="L58" s="43"/>
    </row>
    <row r="59" spans="2:12" s="1" customFormat="1" ht="6.95" customHeight="1">
      <c r="B59" s="38"/>
      <c r="C59" s="39"/>
      <c r="D59" s="39"/>
      <c r="E59" s="39"/>
      <c r="F59" s="39"/>
      <c r="G59" s="39"/>
      <c r="H59" s="39"/>
      <c r="I59" s="143"/>
      <c r="J59" s="39"/>
      <c r="K59" s="39"/>
      <c r="L59" s="43"/>
    </row>
    <row r="60" spans="2:12" s="1" customFormat="1" ht="12" customHeight="1">
      <c r="B60" s="38"/>
      <c r="C60" s="32" t="s">
        <v>21</v>
      </c>
      <c r="D60" s="39"/>
      <c r="E60" s="39"/>
      <c r="F60" s="27" t="str">
        <f>F16</f>
        <v>trať 073</v>
      </c>
      <c r="G60" s="39"/>
      <c r="H60" s="39"/>
      <c r="I60" s="145" t="s">
        <v>23</v>
      </c>
      <c r="J60" s="67" t="str">
        <f>IF(J16="","",J16)</f>
        <v>7. 6. 2019</v>
      </c>
      <c r="K60" s="39"/>
      <c r="L60" s="43"/>
    </row>
    <row r="61" spans="2:12" s="1" customFormat="1" ht="6.95" customHeight="1">
      <c r="B61" s="38"/>
      <c r="C61" s="39"/>
      <c r="D61" s="39"/>
      <c r="E61" s="39"/>
      <c r="F61" s="39"/>
      <c r="G61" s="39"/>
      <c r="H61" s="39"/>
      <c r="I61" s="143"/>
      <c r="J61" s="39"/>
      <c r="K61" s="39"/>
      <c r="L61" s="43"/>
    </row>
    <row r="62" spans="2:12" s="1" customFormat="1" ht="13.65" customHeight="1">
      <c r="B62" s="38"/>
      <c r="C62" s="32" t="s">
        <v>25</v>
      </c>
      <c r="D62" s="39"/>
      <c r="E62" s="39"/>
      <c r="F62" s="27" t="str">
        <f>E19</f>
        <v>SŽDC s.o., OŘ Ústí n.L., ST Ústí n.L.</v>
      </c>
      <c r="G62" s="39"/>
      <c r="H62" s="39"/>
      <c r="I62" s="145" t="s">
        <v>33</v>
      </c>
      <c r="J62" s="36" t="str">
        <f>E25</f>
        <v xml:space="preserve"> </v>
      </c>
      <c r="K62" s="39"/>
      <c r="L62" s="43"/>
    </row>
    <row r="63" spans="2:12" s="1" customFormat="1" ht="13.65" customHeight="1">
      <c r="B63" s="38"/>
      <c r="C63" s="32" t="s">
        <v>31</v>
      </c>
      <c r="D63" s="39"/>
      <c r="E63" s="39"/>
      <c r="F63" s="27" t="str">
        <f>IF(E22="","",E22)</f>
        <v>Vyplň údaj</v>
      </c>
      <c r="G63" s="39"/>
      <c r="H63" s="39"/>
      <c r="I63" s="145" t="s">
        <v>36</v>
      </c>
      <c r="J63" s="36" t="str">
        <f>E28</f>
        <v xml:space="preserve"> </v>
      </c>
      <c r="K63" s="39"/>
      <c r="L63" s="43"/>
    </row>
    <row r="64" spans="2:12" s="1" customFormat="1" ht="10.3" customHeight="1">
      <c r="B64" s="38"/>
      <c r="C64" s="39"/>
      <c r="D64" s="39"/>
      <c r="E64" s="39"/>
      <c r="F64" s="39"/>
      <c r="G64" s="39"/>
      <c r="H64" s="39"/>
      <c r="I64" s="143"/>
      <c r="J64" s="39"/>
      <c r="K64" s="39"/>
      <c r="L64" s="43"/>
    </row>
    <row r="65" spans="2:12" s="1" customFormat="1" ht="29.25" customHeight="1">
      <c r="B65" s="38"/>
      <c r="C65" s="172" t="s">
        <v>111</v>
      </c>
      <c r="D65" s="173"/>
      <c r="E65" s="173"/>
      <c r="F65" s="173"/>
      <c r="G65" s="173"/>
      <c r="H65" s="173"/>
      <c r="I65" s="174"/>
      <c r="J65" s="175" t="s">
        <v>112</v>
      </c>
      <c r="K65" s="173"/>
      <c r="L65" s="43"/>
    </row>
    <row r="66" spans="2:12" s="1" customFormat="1" ht="10.3" customHeight="1">
      <c r="B66" s="38"/>
      <c r="C66" s="39"/>
      <c r="D66" s="39"/>
      <c r="E66" s="39"/>
      <c r="F66" s="39"/>
      <c r="G66" s="39"/>
      <c r="H66" s="39"/>
      <c r="I66" s="143"/>
      <c r="J66" s="39"/>
      <c r="K66" s="39"/>
      <c r="L66" s="43"/>
    </row>
    <row r="67" spans="2:47" s="1" customFormat="1" ht="22.8" customHeight="1">
      <c r="B67" s="38"/>
      <c r="C67" s="176" t="s">
        <v>71</v>
      </c>
      <c r="D67" s="39"/>
      <c r="E67" s="39"/>
      <c r="F67" s="39"/>
      <c r="G67" s="39"/>
      <c r="H67" s="39"/>
      <c r="I67" s="143"/>
      <c r="J67" s="97">
        <f>J94</f>
        <v>0</v>
      </c>
      <c r="K67" s="39"/>
      <c r="L67" s="43"/>
      <c r="AU67" s="17" t="s">
        <v>113</v>
      </c>
    </row>
    <row r="68" spans="2:12" s="8" customFormat="1" ht="24.95" customHeight="1">
      <c r="B68" s="177"/>
      <c r="C68" s="178"/>
      <c r="D68" s="179" t="s">
        <v>114</v>
      </c>
      <c r="E68" s="180"/>
      <c r="F68" s="180"/>
      <c r="G68" s="180"/>
      <c r="H68" s="180"/>
      <c r="I68" s="181"/>
      <c r="J68" s="182">
        <f>J95</f>
        <v>0</v>
      </c>
      <c r="K68" s="178"/>
      <c r="L68" s="183"/>
    </row>
    <row r="69" spans="2:12" s="9" customFormat="1" ht="19.9" customHeight="1">
      <c r="B69" s="184"/>
      <c r="C69" s="121"/>
      <c r="D69" s="185" t="s">
        <v>115</v>
      </c>
      <c r="E69" s="186"/>
      <c r="F69" s="186"/>
      <c r="G69" s="186"/>
      <c r="H69" s="186"/>
      <c r="I69" s="187"/>
      <c r="J69" s="188">
        <f>J96</f>
        <v>0</v>
      </c>
      <c r="K69" s="121"/>
      <c r="L69" s="189"/>
    </row>
    <row r="70" spans="2:12" s="8" customFormat="1" ht="24.95" customHeight="1">
      <c r="B70" s="177"/>
      <c r="C70" s="178"/>
      <c r="D70" s="179" t="s">
        <v>468</v>
      </c>
      <c r="E70" s="180"/>
      <c r="F70" s="180"/>
      <c r="G70" s="180"/>
      <c r="H70" s="180"/>
      <c r="I70" s="181"/>
      <c r="J70" s="182">
        <f>J130</f>
        <v>0</v>
      </c>
      <c r="K70" s="178"/>
      <c r="L70" s="183"/>
    </row>
    <row r="71" spans="2:12" s="1" customFormat="1" ht="21.8" customHeight="1">
      <c r="B71" s="38"/>
      <c r="C71" s="39"/>
      <c r="D71" s="39"/>
      <c r="E71" s="39"/>
      <c r="F71" s="39"/>
      <c r="G71" s="39"/>
      <c r="H71" s="39"/>
      <c r="I71" s="143"/>
      <c r="J71" s="39"/>
      <c r="K71" s="39"/>
      <c r="L71" s="43"/>
    </row>
    <row r="72" spans="2:12" s="1" customFormat="1" ht="6.95" customHeight="1">
      <c r="B72" s="57"/>
      <c r="C72" s="58"/>
      <c r="D72" s="58"/>
      <c r="E72" s="58"/>
      <c r="F72" s="58"/>
      <c r="G72" s="58"/>
      <c r="H72" s="58"/>
      <c r="I72" s="167"/>
      <c r="J72" s="58"/>
      <c r="K72" s="58"/>
      <c r="L72" s="43"/>
    </row>
    <row r="76" spans="2:12" s="1" customFormat="1" ht="6.95" customHeight="1">
      <c r="B76" s="59"/>
      <c r="C76" s="60"/>
      <c r="D76" s="60"/>
      <c r="E76" s="60"/>
      <c r="F76" s="60"/>
      <c r="G76" s="60"/>
      <c r="H76" s="60"/>
      <c r="I76" s="170"/>
      <c r="J76" s="60"/>
      <c r="K76" s="60"/>
      <c r="L76" s="43"/>
    </row>
    <row r="77" spans="2:12" s="1" customFormat="1" ht="24.95" customHeight="1">
      <c r="B77" s="38"/>
      <c r="C77" s="23" t="s">
        <v>116</v>
      </c>
      <c r="D77" s="39"/>
      <c r="E77" s="39"/>
      <c r="F77" s="39"/>
      <c r="G77" s="39"/>
      <c r="H77" s="39"/>
      <c r="I77" s="143"/>
      <c r="J77" s="39"/>
      <c r="K77" s="39"/>
      <c r="L77" s="43"/>
    </row>
    <row r="78" spans="2:12" s="1" customFormat="1" ht="6.95" customHeight="1">
      <c r="B78" s="38"/>
      <c r="C78" s="39"/>
      <c r="D78" s="39"/>
      <c r="E78" s="39"/>
      <c r="F78" s="39"/>
      <c r="G78" s="39"/>
      <c r="H78" s="39"/>
      <c r="I78" s="143"/>
      <c r="J78" s="39"/>
      <c r="K78" s="39"/>
      <c r="L78" s="43"/>
    </row>
    <row r="79" spans="2:12" s="1" customFormat="1" ht="12" customHeight="1">
      <c r="B79" s="38"/>
      <c r="C79" s="32" t="s">
        <v>16</v>
      </c>
      <c r="D79" s="39"/>
      <c r="E79" s="39"/>
      <c r="F79" s="39"/>
      <c r="G79" s="39"/>
      <c r="H79" s="39"/>
      <c r="I79" s="143"/>
      <c r="J79" s="39"/>
      <c r="K79" s="39"/>
      <c r="L79" s="43"/>
    </row>
    <row r="80" spans="2:12" s="1" customFormat="1" ht="16.5" customHeight="1">
      <c r="B80" s="38"/>
      <c r="C80" s="39"/>
      <c r="D80" s="39"/>
      <c r="E80" s="171" t="str">
        <f>E7</f>
        <v>Oprava trati v úseku 1.TK a 2.TK Boletice n.L - Děčín východ km 451,400 – 452,500_OPRAVA Č. 1</v>
      </c>
      <c r="F80" s="32"/>
      <c r="G80" s="32"/>
      <c r="H80" s="32"/>
      <c r="I80" s="143"/>
      <c r="J80" s="39"/>
      <c r="K80" s="39"/>
      <c r="L80" s="43"/>
    </row>
    <row r="81" spans="2:12" ht="12" customHeight="1">
      <c r="B81" s="21"/>
      <c r="C81" s="32" t="s">
        <v>106</v>
      </c>
      <c r="D81" s="22"/>
      <c r="E81" s="22"/>
      <c r="F81" s="22"/>
      <c r="G81" s="22"/>
      <c r="H81" s="22"/>
      <c r="I81" s="136"/>
      <c r="J81" s="22"/>
      <c r="K81" s="22"/>
      <c r="L81" s="20"/>
    </row>
    <row r="82" spans="2:12" ht="16.5" customHeight="1">
      <c r="B82" s="21"/>
      <c r="C82" s="22"/>
      <c r="D82" s="22"/>
      <c r="E82" s="171" t="s">
        <v>107</v>
      </c>
      <c r="F82" s="22"/>
      <c r="G82" s="22"/>
      <c r="H82" s="22"/>
      <c r="I82" s="136"/>
      <c r="J82" s="22"/>
      <c r="K82" s="22"/>
      <c r="L82" s="20"/>
    </row>
    <row r="83" spans="2:12" ht="12" customHeight="1">
      <c r="B83" s="21"/>
      <c r="C83" s="32" t="s">
        <v>108</v>
      </c>
      <c r="D83" s="22"/>
      <c r="E83" s="22"/>
      <c r="F83" s="22"/>
      <c r="G83" s="22"/>
      <c r="H83" s="22"/>
      <c r="I83" s="136"/>
      <c r="J83" s="22"/>
      <c r="K83" s="22"/>
      <c r="L83" s="20"/>
    </row>
    <row r="84" spans="2:12" s="1" customFormat="1" ht="16.5" customHeight="1">
      <c r="B84" s="38"/>
      <c r="C84" s="39"/>
      <c r="D84" s="39"/>
      <c r="E84" s="32" t="s">
        <v>465</v>
      </c>
      <c r="F84" s="39"/>
      <c r="G84" s="39"/>
      <c r="H84" s="39"/>
      <c r="I84" s="143"/>
      <c r="J84" s="39"/>
      <c r="K84" s="39"/>
      <c r="L84" s="43"/>
    </row>
    <row r="85" spans="2:12" s="1" customFormat="1" ht="12" customHeight="1">
      <c r="B85" s="38"/>
      <c r="C85" s="32" t="s">
        <v>466</v>
      </c>
      <c r="D85" s="39"/>
      <c r="E85" s="39"/>
      <c r="F85" s="39"/>
      <c r="G85" s="39"/>
      <c r="H85" s="39"/>
      <c r="I85" s="143"/>
      <c r="J85" s="39"/>
      <c r="K85" s="39"/>
      <c r="L85" s="43"/>
    </row>
    <row r="86" spans="2:12" s="1" customFormat="1" ht="16.5" customHeight="1">
      <c r="B86" s="38"/>
      <c r="C86" s="39"/>
      <c r="D86" s="39"/>
      <c r="E86" s="64" t="str">
        <f>E13</f>
        <v>1 - P2991</v>
      </c>
      <c r="F86" s="39"/>
      <c r="G86" s="39"/>
      <c r="H86" s="39"/>
      <c r="I86" s="143"/>
      <c r="J86" s="39"/>
      <c r="K86" s="39"/>
      <c r="L86" s="43"/>
    </row>
    <row r="87" spans="2:12" s="1" customFormat="1" ht="6.95" customHeight="1">
      <c r="B87" s="38"/>
      <c r="C87" s="39"/>
      <c r="D87" s="39"/>
      <c r="E87" s="39"/>
      <c r="F87" s="39"/>
      <c r="G87" s="39"/>
      <c r="H87" s="39"/>
      <c r="I87" s="143"/>
      <c r="J87" s="39"/>
      <c r="K87" s="39"/>
      <c r="L87" s="43"/>
    </row>
    <row r="88" spans="2:12" s="1" customFormat="1" ht="12" customHeight="1">
      <c r="B88" s="38"/>
      <c r="C88" s="32" t="s">
        <v>21</v>
      </c>
      <c r="D88" s="39"/>
      <c r="E88" s="39"/>
      <c r="F88" s="27" t="str">
        <f>F16</f>
        <v>trať 073</v>
      </c>
      <c r="G88" s="39"/>
      <c r="H88" s="39"/>
      <c r="I88" s="145" t="s">
        <v>23</v>
      </c>
      <c r="J88" s="67" t="str">
        <f>IF(J16="","",J16)</f>
        <v>7. 6. 2019</v>
      </c>
      <c r="K88" s="39"/>
      <c r="L88" s="43"/>
    </row>
    <row r="89" spans="2:12" s="1" customFormat="1" ht="6.95" customHeight="1">
      <c r="B89" s="38"/>
      <c r="C89" s="39"/>
      <c r="D89" s="39"/>
      <c r="E89" s="39"/>
      <c r="F89" s="39"/>
      <c r="G89" s="39"/>
      <c r="H89" s="39"/>
      <c r="I89" s="143"/>
      <c r="J89" s="39"/>
      <c r="K89" s="39"/>
      <c r="L89" s="43"/>
    </row>
    <row r="90" spans="2:12" s="1" customFormat="1" ht="13.65" customHeight="1">
      <c r="B90" s="38"/>
      <c r="C90" s="32" t="s">
        <v>25</v>
      </c>
      <c r="D90" s="39"/>
      <c r="E90" s="39"/>
      <c r="F90" s="27" t="str">
        <f>E19</f>
        <v>SŽDC s.o., OŘ Ústí n.L., ST Ústí n.L.</v>
      </c>
      <c r="G90" s="39"/>
      <c r="H90" s="39"/>
      <c r="I90" s="145" t="s">
        <v>33</v>
      </c>
      <c r="J90" s="36" t="str">
        <f>E25</f>
        <v xml:space="preserve"> </v>
      </c>
      <c r="K90" s="39"/>
      <c r="L90" s="43"/>
    </row>
    <row r="91" spans="2:12" s="1" customFormat="1" ht="13.65" customHeight="1">
      <c r="B91" s="38"/>
      <c r="C91" s="32" t="s">
        <v>31</v>
      </c>
      <c r="D91" s="39"/>
      <c r="E91" s="39"/>
      <c r="F91" s="27" t="str">
        <f>IF(E22="","",E22)</f>
        <v>Vyplň údaj</v>
      </c>
      <c r="G91" s="39"/>
      <c r="H91" s="39"/>
      <c r="I91" s="145" t="s">
        <v>36</v>
      </c>
      <c r="J91" s="36" t="str">
        <f>E28</f>
        <v xml:space="preserve"> </v>
      </c>
      <c r="K91" s="39"/>
      <c r="L91" s="43"/>
    </row>
    <row r="92" spans="2:12" s="1" customFormat="1" ht="10.3" customHeight="1">
      <c r="B92" s="38"/>
      <c r="C92" s="39"/>
      <c r="D92" s="39"/>
      <c r="E92" s="39"/>
      <c r="F92" s="39"/>
      <c r="G92" s="39"/>
      <c r="H92" s="39"/>
      <c r="I92" s="143"/>
      <c r="J92" s="39"/>
      <c r="K92" s="39"/>
      <c r="L92" s="43"/>
    </row>
    <row r="93" spans="2:20" s="10" customFormat="1" ht="29.25" customHeight="1">
      <c r="B93" s="190"/>
      <c r="C93" s="191" t="s">
        <v>117</v>
      </c>
      <c r="D93" s="192" t="s">
        <v>58</v>
      </c>
      <c r="E93" s="192" t="s">
        <v>54</v>
      </c>
      <c r="F93" s="192" t="s">
        <v>55</v>
      </c>
      <c r="G93" s="192" t="s">
        <v>118</v>
      </c>
      <c r="H93" s="192" t="s">
        <v>119</v>
      </c>
      <c r="I93" s="193" t="s">
        <v>120</v>
      </c>
      <c r="J93" s="192" t="s">
        <v>112</v>
      </c>
      <c r="K93" s="194" t="s">
        <v>121</v>
      </c>
      <c r="L93" s="195"/>
      <c r="M93" s="87" t="s">
        <v>19</v>
      </c>
      <c r="N93" s="88" t="s">
        <v>43</v>
      </c>
      <c r="O93" s="88" t="s">
        <v>122</v>
      </c>
      <c r="P93" s="88" t="s">
        <v>123</v>
      </c>
      <c r="Q93" s="88" t="s">
        <v>124</v>
      </c>
      <c r="R93" s="88" t="s">
        <v>125</v>
      </c>
      <c r="S93" s="88" t="s">
        <v>126</v>
      </c>
      <c r="T93" s="89" t="s">
        <v>127</v>
      </c>
    </row>
    <row r="94" spans="2:63" s="1" customFormat="1" ht="22.8" customHeight="1">
      <c r="B94" s="38"/>
      <c r="C94" s="94" t="s">
        <v>128</v>
      </c>
      <c r="D94" s="39"/>
      <c r="E94" s="39"/>
      <c r="F94" s="39"/>
      <c r="G94" s="39"/>
      <c r="H94" s="39"/>
      <c r="I94" s="143"/>
      <c r="J94" s="196">
        <f>BK94</f>
        <v>0</v>
      </c>
      <c r="K94" s="39"/>
      <c r="L94" s="43"/>
      <c r="M94" s="90"/>
      <c r="N94" s="91"/>
      <c r="O94" s="91"/>
      <c r="P94" s="197">
        <f>P95+P130</f>
        <v>0</v>
      </c>
      <c r="Q94" s="91"/>
      <c r="R94" s="197">
        <f>R95+R130</f>
        <v>7.840719999999999</v>
      </c>
      <c r="S94" s="91"/>
      <c r="T94" s="198">
        <f>T95+T130</f>
        <v>0</v>
      </c>
      <c r="AT94" s="17" t="s">
        <v>72</v>
      </c>
      <c r="AU94" s="17" t="s">
        <v>113</v>
      </c>
      <c r="BK94" s="199">
        <f>BK95+BK130</f>
        <v>0</v>
      </c>
    </row>
    <row r="95" spans="2:63" s="11" customFormat="1" ht="25.9" customHeight="1">
      <c r="B95" s="200"/>
      <c r="C95" s="201"/>
      <c r="D95" s="202" t="s">
        <v>72</v>
      </c>
      <c r="E95" s="203" t="s">
        <v>129</v>
      </c>
      <c r="F95" s="203" t="s">
        <v>130</v>
      </c>
      <c r="G95" s="201"/>
      <c r="H95" s="201"/>
      <c r="I95" s="204"/>
      <c r="J95" s="205">
        <f>BK95</f>
        <v>0</v>
      </c>
      <c r="K95" s="201"/>
      <c r="L95" s="206"/>
      <c r="M95" s="207"/>
      <c r="N95" s="208"/>
      <c r="O95" s="208"/>
      <c r="P95" s="209">
        <f>P96</f>
        <v>0</v>
      </c>
      <c r="Q95" s="208"/>
      <c r="R95" s="209">
        <f>R96</f>
        <v>7.840719999999999</v>
      </c>
      <c r="S95" s="208"/>
      <c r="T95" s="210">
        <f>T96</f>
        <v>0</v>
      </c>
      <c r="AR95" s="211" t="s">
        <v>77</v>
      </c>
      <c r="AT95" s="212" t="s">
        <v>72</v>
      </c>
      <c r="AU95" s="212" t="s">
        <v>73</v>
      </c>
      <c r="AY95" s="211" t="s">
        <v>131</v>
      </c>
      <c r="BK95" s="213">
        <f>BK96</f>
        <v>0</v>
      </c>
    </row>
    <row r="96" spans="2:63" s="11" customFormat="1" ht="22.8" customHeight="1">
      <c r="B96" s="200"/>
      <c r="C96" s="201"/>
      <c r="D96" s="202" t="s">
        <v>72</v>
      </c>
      <c r="E96" s="214" t="s">
        <v>132</v>
      </c>
      <c r="F96" s="214" t="s">
        <v>133</v>
      </c>
      <c r="G96" s="201"/>
      <c r="H96" s="201"/>
      <c r="I96" s="204"/>
      <c r="J96" s="215">
        <f>BK96</f>
        <v>0</v>
      </c>
      <c r="K96" s="201"/>
      <c r="L96" s="206"/>
      <c r="M96" s="207"/>
      <c r="N96" s="208"/>
      <c r="O96" s="208"/>
      <c r="P96" s="209">
        <f>SUM(P97:P129)</f>
        <v>0</v>
      </c>
      <c r="Q96" s="208"/>
      <c r="R96" s="209">
        <f>SUM(R97:R129)</f>
        <v>7.840719999999999</v>
      </c>
      <c r="S96" s="208"/>
      <c r="T96" s="210">
        <f>SUM(T97:T129)</f>
        <v>0</v>
      </c>
      <c r="AR96" s="211" t="s">
        <v>77</v>
      </c>
      <c r="AT96" s="212" t="s">
        <v>72</v>
      </c>
      <c r="AU96" s="212" t="s">
        <v>77</v>
      </c>
      <c r="AY96" s="211" t="s">
        <v>131</v>
      </c>
      <c r="BK96" s="213">
        <f>SUM(BK97:BK129)</f>
        <v>0</v>
      </c>
    </row>
    <row r="97" spans="2:65" s="1" customFormat="1" ht="22.5" customHeight="1">
      <c r="B97" s="38"/>
      <c r="C97" s="216" t="s">
        <v>77</v>
      </c>
      <c r="D97" s="216" t="s">
        <v>134</v>
      </c>
      <c r="E97" s="217" t="s">
        <v>469</v>
      </c>
      <c r="F97" s="218" t="s">
        <v>470</v>
      </c>
      <c r="G97" s="219" t="s">
        <v>137</v>
      </c>
      <c r="H97" s="220">
        <v>7.6</v>
      </c>
      <c r="I97" s="221"/>
      <c r="J97" s="222">
        <f>ROUND(I97*H97,2)</f>
        <v>0</v>
      </c>
      <c r="K97" s="218" t="s">
        <v>138</v>
      </c>
      <c r="L97" s="43"/>
      <c r="M97" s="223" t="s">
        <v>19</v>
      </c>
      <c r="N97" s="224" t="s">
        <v>44</v>
      </c>
      <c r="O97" s="79"/>
      <c r="P97" s="225">
        <f>O97*H97</f>
        <v>0</v>
      </c>
      <c r="Q97" s="225">
        <v>0</v>
      </c>
      <c r="R97" s="225">
        <f>Q97*H97</f>
        <v>0</v>
      </c>
      <c r="S97" s="225">
        <v>0</v>
      </c>
      <c r="T97" s="226">
        <f>S97*H97</f>
        <v>0</v>
      </c>
      <c r="AR97" s="17" t="s">
        <v>471</v>
      </c>
      <c r="AT97" s="17" t="s">
        <v>134</v>
      </c>
      <c r="AU97" s="17" t="s">
        <v>81</v>
      </c>
      <c r="AY97" s="17" t="s">
        <v>131</v>
      </c>
      <c r="BE97" s="227">
        <f>IF(N97="základní",J97,0)</f>
        <v>0</v>
      </c>
      <c r="BF97" s="227">
        <f>IF(N97="snížená",J97,0)</f>
        <v>0</v>
      </c>
      <c r="BG97" s="227">
        <f>IF(N97="zákl. přenesená",J97,0)</f>
        <v>0</v>
      </c>
      <c r="BH97" s="227">
        <f>IF(N97="sníž. přenesená",J97,0)</f>
        <v>0</v>
      </c>
      <c r="BI97" s="227">
        <f>IF(N97="nulová",J97,0)</f>
        <v>0</v>
      </c>
      <c r="BJ97" s="17" t="s">
        <v>77</v>
      </c>
      <c r="BK97" s="227">
        <f>ROUND(I97*H97,2)</f>
        <v>0</v>
      </c>
      <c r="BL97" s="17" t="s">
        <v>471</v>
      </c>
      <c r="BM97" s="17" t="s">
        <v>472</v>
      </c>
    </row>
    <row r="98" spans="2:47" s="1" customFormat="1" ht="12">
      <c r="B98" s="38"/>
      <c r="C98" s="39"/>
      <c r="D98" s="228" t="s">
        <v>162</v>
      </c>
      <c r="E98" s="39"/>
      <c r="F98" s="229" t="s">
        <v>473</v>
      </c>
      <c r="G98" s="39"/>
      <c r="H98" s="39"/>
      <c r="I98" s="143"/>
      <c r="J98" s="39"/>
      <c r="K98" s="39"/>
      <c r="L98" s="43"/>
      <c r="M98" s="230"/>
      <c r="N98" s="79"/>
      <c r="O98" s="79"/>
      <c r="P98" s="79"/>
      <c r="Q98" s="79"/>
      <c r="R98" s="79"/>
      <c r="S98" s="79"/>
      <c r="T98" s="80"/>
      <c r="AT98" s="17" t="s">
        <v>162</v>
      </c>
      <c r="AU98" s="17" t="s">
        <v>81</v>
      </c>
    </row>
    <row r="99" spans="2:51" s="14" customFormat="1" ht="12">
      <c r="B99" s="252"/>
      <c r="C99" s="253"/>
      <c r="D99" s="228" t="s">
        <v>143</v>
      </c>
      <c r="E99" s="254" t="s">
        <v>19</v>
      </c>
      <c r="F99" s="255" t="s">
        <v>179</v>
      </c>
      <c r="G99" s="253"/>
      <c r="H99" s="256">
        <v>7.6</v>
      </c>
      <c r="I99" s="257"/>
      <c r="J99" s="253"/>
      <c r="K99" s="253"/>
      <c r="L99" s="258"/>
      <c r="M99" s="259"/>
      <c r="N99" s="260"/>
      <c r="O99" s="260"/>
      <c r="P99" s="260"/>
      <c r="Q99" s="260"/>
      <c r="R99" s="260"/>
      <c r="S99" s="260"/>
      <c r="T99" s="261"/>
      <c r="AT99" s="262" t="s">
        <v>143</v>
      </c>
      <c r="AU99" s="262" t="s">
        <v>81</v>
      </c>
      <c r="AV99" s="14" t="s">
        <v>139</v>
      </c>
      <c r="AW99" s="14" t="s">
        <v>35</v>
      </c>
      <c r="AX99" s="14" t="s">
        <v>73</v>
      </c>
      <c r="AY99" s="262" t="s">
        <v>131</v>
      </c>
    </row>
    <row r="100" spans="2:65" s="1" customFormat="1" ht="22.5" customHeight="1">
      <c r="B100" s="38"/>
      <c r="C100" s="216" t="s">
        <v>81</v>
      </c>
      <c r="D100" s="216" t="s">
        <v>134</v>
      </c>
      <c r="E100" s="217" t="s">
        <v>474</v>
      </c>
      <c r="F100" s="218" t="s">
        <v>475</v>
      </c>
      <c r="G100" s="219" t="s">
        <v>286</v>
      </c>
      <c r="H100" s="220">
        <v>28.9</v>
      </c>
      <c r="I100" s="221"/>
      <c r="J100" s="222">
        <f>ROUND(I100*H100,2)</f>
        <v>0</v>
      </c>
      <c r="K100" s="218" t="s">
        <v>138</v>
      </c>
      <c r="L100" s="43"/>
      <c r="M100" s="223" t="s">
        <v>19</v>
      </c>
      <c r="N100" s="224" t="s">
        <v>44</v>
      </c>
      <c r="O100" s="79"/>
      <c r="P100" s="225">
        <f>O100*H100</f>
        <v>0</v>
      </c>
      <c r="Q100" s="225">
        <v>0</v>
      </c>
      <c r="R100" s="225">
        <f>Q100*H100</f>
        <v>0</v>
      </c>
      <c r="S100" s="225">
        <v>0</v>
      </c>
      <c r="T100" s="226">
        <f>S100*H100</f>
        <v>0</v>
      </c>
      <c r="AR100" s="17" t="s">
        <v>471</v>
      </c>
      <c r="AT100" s="17" t="s">
        <v>134</v>
      </c>
      <c r="AU100" s="17" t="s">
        <v>81</v>
      </c>
      <c r="AY100" s="17" t="s">
        <v>131</v>
      </c>
      <c r="BE100" s="227">
        <f>IF(N100="základní",J100,0)</f>
        <v>0</v>
      </c>
      <c r="BF100" s="227">
        <f>IF(N100="snížená",J100,0)</f>
        <v>0</v>
      </c>
      <c r="BG100" s="227">
        <f>IF(N100="zákl. přenesená",J100,0)</f>
        <v>0</v>
      </c>
      <c r="BH100" s="227">
        <f>IF(N100="sníž. přenesená",J100,0)</f>
        <v>0</v>
      </c>
      <c r="BI100" s="227">
        <f>IF(N100="nulová",J100,0)</f>
        <v>0</v>
      </c>
      <c r="BJ100" s="17" t="s">
        <v>77</v>
      </c>
      <c r="BK100" s="227">
        <f>ROUND(I100*H100,2)</f>
        <v>0</v>
      </c>
      <c r="BL100" s="17" t="s">
        <v>471</v>
      </c>
      <c r="BM100" s="17" t="s">
        <v>476</v>
      </c>
    </row>
    <row r="101" spans="2:47" s="1" customFormat="1" ht="12">
      <c r="B101" s="38"/>
      <c r="C101" s="39"/>
      <c r="D101" s="228" t="s">
        <v>162</v>
      </c>
      <c r="E101" s="39"/>
      <c r="F101" s="229" t="s">
        <v>477</v>
      </c>
      <c r="G101" s="39"/>
      <c r="H101" s="39"/>
      <c r="I101" s="143"/>
      <c r="J101" s="39"/>
      <c r="K101" s="39"/>
      <c r="L101" s="43"/>
      <c r="M101" s="230"/>
      <c r="N101" s="79"/>
      <c r="O101" s="79"/>
      <c r="P101" s="79"/>
      <c r="Q101" s="79"/>
      <c r="R101" s="79"/>
      <c r="S101" s="79"/>
      <c r="T101" s="80"/>
      <c r="AT101" s="17" t="s">
        <v>162</v>
      </c>
      <c r="AU101" s="17" t="s">
        <v>81</v>
      </c>
    </row>
    <row r="102" spans="2:51" s="13" customFormat="1" ht="12">
      <c r="B102" s="241"/>
      <c r="C102" s="242"/>
      <c r="D102" s="228" t="s">
        <v>143</v>
      </c>
      <c r="E102" s="243" t="s">
        <v>19</v>
      </c>
      <c r="F102" s="244" t="s">
        <v>478</v>
      </c>
      <c r="G102" s="242"/>
      <c r="H102" s="245">
        <v>13.6</v>
      </c>
      <c r="I102" s="246"/>
      <c r="J102" s="242"/>
      <c r="K102" s="242"/>
      <c r="L102" s="247"/>
      <c r="M102" s="248"/>
      <c r="N102" s="249"/>
      <c r="O102" s="249"/>
      <c r="P102" s="249"/>
      <c r="Q102" s="249"/>
      <c r="R102" s="249"/>
      <c r="S102" s="249"/>
      <c r="T102" s="250"/>
      <c r="AT102" s="251" t="s">
        <v>143</v>
      </c>
      <c r="AU102" s="251" t="s">
        <v>81</v>
      </c>
      <c r="AV102" s="13" t="s">
        <v>81</v>
      </c>
      <c r="AW102" s="13" t="s">
        <v>35</v>
      </c>
      <c r="AX102" s="13" t="s">
        <v>73</v>
      </c>
      <c r="AY102" s="251" t="s">
        <v>131</v>
      </c>
    </row>
    <row r="103" spans="2:51" s="13" customFormat="1" ht="12">
      <c r="B103" s="241"/>
      <c r="C103" s="242"/>
      <c r="D103" s="228" t="s">
        <v>143</v>
      </c>
      <c r="E103" s="243" t="s">
        <v>19</v>
      </c>
      <c r="F103" s="244" t="s">
        <v>479</v>
      </c>
      <c r="G103" s="242"/>
      <c r="H103" s="245">
        <v>10</v>
      </c>
      <c r="I103" s="246"/>
      <c r="J103" s="242"/>
      <c r="K103" s="242"/>
      <c r="L103" s="247"/>
      <c r="M103" s="248"/>
      <c r="N103" s="249"/>
      <c r="O103" s="249"/>
      <c r="P103" s="249"/>
      <c r="Q103" s="249"/>
      <c r="R103" s="249"/>
      <c r="S103" s="249"/>
      <c r="T103" s="250"/>
      <c r="AT103" s="251" t="s">
        <v>143</v>
      </c>
      <c r="AU103" s="251" t="s">
        <v>81</v>
      </c>
      <c r="AV103" s="13" t="s">
        <v>81</v>
      </c>
      <c r="AW103" s="13" t="s">
        <v>35</v>
      </c>
      <c r="AX103" s="13" t="s">
        <v>73</v>
      </c>
      <c r="AY103" s="251" t="s">
        <v>131</v>
      </c>
    </row>
    <row r="104" spans="2:51" s="13" customFormat="1" ht="12">
      <c r="B104" s="241"/>
      <c r="C104" s="242"/>
      <c r="D104" s="228" t="s">
        <v>143</v>
      </c>
      <c r="E104" s="243" t="s">
        <v>19</v>
      </c>
      <c r="F104" s="244" t="s">
        <v>480</v>
      </c>
      <c r="G104" s="242"/>
      <c r="H104" s="245">
        <v>5.3</v>
      </c>
      <c r="I104" s="246"/>
      <c r="J104" s="242"/>
      <c r="K104" s="242"/>
      <c r="L104" s="247"/>
      <c r="M104" s="248"/>
      <c r="N104" s="249"/>
      <c r="O104" s="249"/>
      <c r="P104" s="249"/>
      <c r="Q104" s="249"/>
      <c r="R104" s="249"/>
      <c r="S104" s="249"/>
      <c r="T104" s="250"/>
      <c r="AT104" s="251" t="s">
        <v>143</v>
      </c>
      <c r="AU104" s="251" t="s">
        <v>81</v>
      </c>
      <c r="AV104" s="13" t="s">
        <v>81</v>
      </c>
      <c r="AW104" s="13" t="s">
        <v>35</v>
      </c>
      <c r="AX104" s="13" t="s">
        <v>73</v>
      </c>
      <c r="AY104" s="251" t="s">
        <v>131</v>
      </c>
    </row>
    <row r="105" spans="2:65" s="1" customFormat="1" ht="22.5" customHeight="1">
      <c r="B105" s="38"/>
      <c r="C105" s="216" t="s">
        <v>94</v>
      </c>
      <c r="D105" s="216" t="s">
        <v>134</v>
      </c>
      <c r="E105" s="217" t="s">
        <v>481</v>
      </c>
      <c r="F105" s="218" t="s">
        <v>482</v>
      </c>
      <c r="G105" s="219" t="s">
        <v>148</v>
      </c>
      <c r="H105" s="220">
        <v>2</v>
      </c>
      <c r="I105" s="221"/>
      <c r="J105" s="222">
        <f>ROUND(I105*H105,2)</f>
        <v>0</v>
      </c>
      <c r="K105" s="218" t="s">
        <v>138</v>
      </c>
      <c r="L105" s="43"/>
      <c r="M105" s="223" t="s">
        <v>19</v>
      </c>
      <c r="N105" s="224" t="s">
        <v>44</v>
      </c>
      <c r="O105" s="79"/>
      <c r="P105" s="225">
        <f>O105*H105</f>
        <v>0</v>
      </c>
      <c r="Q105" s="225">
        <v>0</v>
      </c>
      <c r="R105" s="225">
        <f>Q105*H105</f>
        <v>0</v>
      </c>
      <c r="S105" s="225">
        <v>0</v>
      </c>
      <c r="T105" s="226">
        <f>S105*H105</f>
        <v>0</v>
      </c>
      <c r="AR105" s="17" t="s">
        <v>471</v>
      </c>
      <c r="AT105" s="17" t="s">
        <v>134</v>
      </c>
      <c r="AU105" s="17" t="s">
        <v>81</v>
      </c>
      <c r="AY105" s="17" t="s">
        <v>131</v>
      </c>
      <c r="BE105" s="227">
        <f>IF(N105="základní",J105,0)</f>
        <v>0</v>
      </c>
      <c r="BF105" s="227">
        <f>IF(N105="snížená",J105,0)</f>
        <v>0</v>
      </c>
      <c r="BG105" s="227">
        <f>IF(N105="zákl. přenesená",J105,0)</f>
        <v>0</v>
      </c>
      <c r="BH105" s="227">
        <f>IF(N105="sníž. přenesená",J105,0)</f>
        <v>0</v>
      </c>
      <c r="BI105" s="227">
        <f>IF(N105="nulová",J105,0)</f>
        <v>0</v>
      </c>
      <c r="BJ105" s="17" t="s">
        <v>77</v>
      </c>
      <c r="BK105" s="227">
        <f>ROUND(I105*H105,2)</f>
        <v>0</v>
      </c>
      <c r="BL105" s="17" t="s">
        <v>471</v>
      </c>
      <c r="BM105" s="17" t="s">
        <v>483</v>
      </c>
    </row>
    <row r="106" spans="2:47" s="1" customFormat="1" ht="12">
      <c r="B106" s="38"/>
      <c r="C106" s="39"/>
      <c r="D106" s="228" t="s">
        <v>162</v>
      </c>
      <c r="E106" s="39"/>
      <c r="F106" s="229" t="s">
        <v>484</v>
      </c>
      <c r="G106" s="39"/>
      <c r="H106" s="39"/>
      <c r="I106" s="143"/>
      <c r="J106" s="39"/>
      <c r="K106" s="39"/>
      <c r="L106" s="43"/>
      <c r="M106" s="230"/>
      <c r="N106" s="79"/>
      <c r="O106" s="79"/>
      <c r="P106" s="79"/>
      <c r="Q106" s="79"/>
      <c r="R106" s="79"/>
      <c r="S106" s="79"/>
      <c r="T106" s="80"/>
      <c r="AT106" s="17" t="s">
        <v>162</v>
      </c>
      <c r="AU106" s="17" t="s">
        <v>81</v>
      </c>
    </row>
    <row r="107" spans="2:51" s="13" customFormat="1" ht="12">
      <c r="B107" s="241"/>
      <c r="C107" s="242"/>
      <c r="D107" s="228" t="s">
        <v>143</v>
      </c>
      <c r="E107" s="243" t="s">
        <v>19</v>
      </c>
      <c r="F107" s="244" t="s">
        <v>81</v>
      </c>
      <c r="G107" s="242"/>
      <c r="H107" s="245">
        <v>2</v>
      </c>
      <c r="I107" s="246"/>
      <c r="J107" s="242"/>
      <c r="K107" s="242"/>
      <c r="L107" s="247"/>
      <c r="M107" s="248"/>
      <c r="N107" s="249"/>
      <c r="O107" s="249"/>
      <c r="P107" s="249"/>
      <c r="Q107" s="249"/>
      <c r="R107" s="249"/>
      <c r="S107" s="249"/>
      <c r="T107" s="250"/>
      <c r="AT107" s="251" t="s">
        <v>143</v>
      </c>
      <c r="AU107" s="251" t="s">
        <v>81</v>
      </c>
      <c r="AV107" s="13" t="s">
        <v>81</v>
      </c>
      <c r="AW107" s="13" t="s">
        <v>35</v>
      </c>
      <c r="AX107" s="13" t="s">
        <v>77</v>
      </c>
      <c r="AY107" s="251" t="s">
        <v>131</v>
      </c>
    </row>
    <row r="108" spans="2:65" s="1" customFormat="1" ht="33.75" customHeight="1">
      <c r="B108" s="38"/>
      <c r="C108" s="216" t="s">
        <v>139</v>
      </c>
      <c r="D108" s="216" t="s">
        <v>134</v>
      </c>
      <c r="E108" s="217" t="s">
        <v>485</v>
      </c>
      <c r="F108" s="218" t="s">
        <v>486</v>
      </c>
      <c r="G108" s="219" t="s">
        <v>487</v>
      </c>
      <c r="H108" s="220">
        <v>22</v>
      </c>
      <c r="I108" s="221"/>
      <c r="J108" s="222">
        <f>ROUND(I108*H108,2)</f>
        <v>0</v>
      </c>
      <c r="K108" s="218" t="s">
        <v>138</v>
      </c>
      <c r="L108" s="43"/>
      <c r="M108" s="223" t="s">
        <v>19</v>
      </c>
      <c r="N108" s="224" t="s">
        <v>44</v>
      </c>
      <c r="O108" s="79"/>
      <c r="P108" s="225">
        <f>O108*H108</f>
        <v>0</v>
      </c>
      <c r="Q108" s="225">
        <v>0</v>
      </c>
      <c r="R108" s="225">
        <f>Q108*H108</f>
        <v>0</v>
      </c>
      <c r="S108" s="225">
        <v>0</v>
      </c>
      <c r="T108" s="226">
        <f>S108*H108</f>
        <v>0</v>
      </c>
      <c r="AR108" s="17" t="s">
        <v>471</v>
      </c>
      <c r="AT108" s="17" t="s">
        <v>134</v>
      </c>
      <c r="AU108" s="17" t="s">
        <v>81</v>
      </c>
      <c r="AY108" s="17" t="s">
        <v>131</v>
      </c>
      <c r="BE108" s="227">
        <f>IF(N108="základní",J108,0)</f>
        <v>0</v>
      </c>
      <c r="BF108" s="227">
        <f>IF(N108="snížená",J108,0)</f>
        <v>0</v>
      </c>
      <c r="BG108" s="227">
        <f>IF(N108="zákl. přenesená",J108,0)</f>
        <v>0</v>
      </c>
      <c r="BH108" s="227">
        <f>IF(N108="sníž. přenesená",J108,0)</f>
        <v>0</v>
      </c>
      <c r="BI108" s="227">
        <f>IF(N108="nulová",J108,0)</f>
        <v>0</v>
      </c>
      <c r="BJ108" s="17" t="s">
        <v>77</v>
      </c>
      <c r="BK108" s="227">
        <f>ROUND(I108*H108,2)</f>
        <v>0</v>
      </c>
      <c r="BL108" s="17" t="s">
        <v>471</v>
      </c>
      <c r="BM108" s="17" t="s">
        <v>488</v>
      </c>
    </row>
    <row r="109" spans="2:47" s="1" customFormat="1" ht="12">
      <c r="B109" s="38"/>
      <c r="C109" s="39"/>
      <c r="D109" s="228" t="s">
        <v>162</v>
      </c>
      <c r="E109" s="39"/>
      <c r="F109" s="229" t="s">
        <v>489</v>
      </c>
      <c r="G109" s="39"/>
      <c r="H109" s="39"/>
      <c r="I109" s="143"/>
      <c r="J109" s="39"/>
      <c r="K109" s="39"/>
      <c r="L109" s="43"/>
      <c r="M109" s="230"/>
      <c r="N109" s="79"/>
      <c r="O109" s="79"/>
      <c r="P109" s="79"/>
      <c r="Q109" s="79"/>
      <c r="R109" s="79"/>
      <c r="S109" s="79"/>
      <c r="T109" s="80"/>
      <c r="AT109" s="17" t="s">
        <v>162</v>
      </c>
      <c r="AU109" s="17" t="s">
        <v>81</v>
      </c>
    </row>
    <row r="110" spans="2:51" s="13" customFormat="1" ht="12">
      <c r="B110" s="241"/>
      <c r="C110" s="242"/>
      <c r="D110" s="228" t="s">
        <v>143</v>
      </c>
      <c r="E110" s="243" t="s">
        <v>19</v>
      </c>
      <c r="F110" s="244" t="s">
        <v>490</v>
      </c>
      <c r="G110" s="242"/>
      <c r="H110" s="245">
        <v>22</v>
      </c>
      <c r="I110" s="246"/>
      <c r="J110" s="242"/>
      <c r="K110" s="242"/>
      <c r="L110" s="247"/>
      <c r="M110" s="248"/>
      <c r="N110" s="249"/>
      <c r="O110" s="249"/>
      <c r="P110" s="249"/>
      <c r="Q110" s="249"/>
      <c r="R110" s="249"/>
      <c r="S110" s="249"/>
      <c r="T110" s="250"/>
      <c r="AT110" s="251" t="s">
        <v>143</v>
      </c>
      <c r="AU110" s="251" t="s">
        <v>81</v>
      </c>
      <c r="AV110" s="13" t="s">
        <v>81</v>
      </c>
      <c r="AW110" s="13" t="s">
        <v>35</v>
      </c>
      <c r="AX110" s="13" t="s">
        <v>77</v>
      </c>
      <c r="AY110" s="251" t="s">
        <v>131</v>
      </c>
    </row>
    <row r="111" spans="2:65" s="1" customFormat="1" ht="22.5" customHeight="1">
      <c r="B111" s="38"/>
      <c r="C111" s="263" t="s">
        <v>132</v>
      </c>
      <c r="D111" s="263" t="s">
        <v>181</v>
      </c>
      <c r="E111" s="264" t="s">
        <v>491</v>
      </c>
      <c r="F111" s="265" t="s">
        <v>492</v>
      </c>
      <c r="G111" s="266" t="s">
        <v>148</v>
      </c>
      <c r="H111" s="267">
        <v>44</v>
      </c>
      <c r="I111" s="268"/>
      <c r="J111" s="269">
        <f>ROUND(I111*H111,2)</f>
        <v>0</v>
      </c>
      <c r="K111" s="265" t="s">
        <v>138</v>
      </c>
      <c r="L111" s="270"/>
      <c r="M111" s="271" t="s">
        <v>19</v>
      </c>
      <c r="N111" s="272" t="s">
        <v>44</v>
      </c>
      <c r="O111" s="79"/>
      <c r="P111" s="225">
        <f>O111*H111</f>
        <v>0</v>
      </c>
      <c r="Q111" s="225">
        <v>0.00105</v>
      </c>
      <c r="R111" s="225">
        <f>Q111*H111</f>
        <v>0.0462</v>
      </c>
      <c r="S111" s="225">
        <v>0</v>
      </c>
      <c r="T111" s="226">
        <f>S111*H111</f>
        <v>0</v>
      </c>
      <c r="AR111" s="17" t="s">
        <v>471</v>
      </c>
      <c r="AT111" s="17" t="s">
        <v>181</v>
      </c>
      <c r="AU111" s="17" t="s">
        <v>81</v>
      </c>
      <c r="AY111" s="17" t="s">
        <v>131</v>
      </c>
      <c r="BE111" s="227">
        <f>IF(N111="základní",J111,0)</f>
        <v>0</v>
      </c>
      <c r="BF111" s="227">
        <f>IF(N111="snížená",J111,0)</f>
        <v>0</v>
      </c>
      <c r="BG111" s="227">
        <f>IF(N111="zákl. přenesená",J111,0)</f>
        <v>0</v>
      </c>
      <c r="BH111" s="227">
        <f>IF(N111="sníž. přenesená",J111,0)</f>
        <v>0</v>
      </c>
      <c r="BI111" s="227">
        <f>IF(N111="nulová",J111,0)</f>
        <v>0</v>
      </c>
      <c r="BJ111" s="17" t="s">
        <v>77</v>
      </c>
      <c r="BK111" s="227">
        <f>ROUND(I111*H111,2)</f>
        <v>0</v>
      </c>
      <c r="BL111" s="17" t="s">
        <v>471</v>
      </c>
      <c r="BM111" s="17" t="s">
        <v>493</v>
      </c>
    </row>
    <row r="112" spans="2:51" s="13" customFormat="1" ht="12">
      <c r="B112" s="241"/>
      <c r="C112" s="242"/>
      <c r="D112" s="228" t="s">
        <v>143</v>
      </c>
      <c r="E112" s="243" t="s">
        <v>19</v>
      </c>
      <c r="F112" s="244" t="s">
        <v>494</v>
      </c>
      <c r="G112" s="242"/>
      <c r="H112" s="245">
        <v>44</v>
      </c>
      <c r="I112" s="246"/>
      <c r="J112" s="242"/>
      <c r="K112" s="242"/>
      <c r="L112" s="247"/>
      <c r="M112" s="248"/>
      <c r="N112" s="249"/>
      <c r="O112" s="249"/>
      <c r="P112" s="249"/>
      <c r="Q112" s="249"/>
      <c r="R112" s="249"/>
      <c r="S112" s="249"/>
      <c r="T112" s="250"/>
      <c r="AT112" s="251" t="s">
        <v>143</v>
      </c>
      <c r="AU112" s="251" t="s">
        <v>81</v>
      </c>
      <c r="AV112" s="13" t="s">
        <v>81</v>
      </c>
      <c r="AW112" s="13" t="s">
        <v>35</v>
      </c>
      <c r="AX112" s="13" t="s">
        <v>77</v>
      </c>
      <c r="AY112" s="251" t="s">
        <v>131</v>
      </c>
    </row>
    <row r="113" spans="2:65" s="1" customFormat="1" ht="22.5" customHeight="1">
      <c r="B113" s="38"/>
      <c r="C113" s="216" t="s">
        <v>164</v>
      </c>
      <c r="D113" s="216" t="s">
        <v>134</v>
      </c>
      <c r="E113" s="217" t="s">
        <v>495</v>
      </c>
      <c r="F113" s="218" t="s">
        <v>496</v>
      </c>
      <c r="G113" s="219" t="s">
        <v>137</v>
      </c>
      <c r="H113" s="220">
        <v>4.8</v>
      </c>
      <c r="I113" s="221"/>
      <c r="J113" s="222">
        <f>ROUND(I113*H113,2)</f>
        <v>0</v>
      </c>
      <c r="K113" s="218" t="s">
        <v>138</v>
      </c>
      <c r="L113" s="43"/>
      <c r="M113" s="223" t="s">
        <v>19</v>
      </c>
      <c r="N113" s="224" t="s">
        <v>44</v>
      </c>
      <c r="O113" s="79"/>
      <c r="P113" s="225">
        <f>O113*H113</f>
        <v>0</v>
      </c>
      <c r="Q113" s="225">
        <v>0</v>
      </c>
      <c r="R113" s="225">
        <f>Q113*H113</f>
        <v>0</v>
      </c>
      <c r="S113" s="225">
        <v>0</v>
      </c>
      <c r="T113" s="226">
        <f>S113*H113</f>
        <v>0</v>
      </c>
      <c r="AR113" s="17" t="s">
        <v>471</v>
      </c>
      <c r="AT113" s="17" t="s">
        <v>134</v>
      </c>
      <c r="AU113" s="17" t="s">
        <v>81</v>
      </c>
      <c r="AY113" s="17" t="s">
        <v>131</v>
      </c>
      <c r="BE113" s="227">
        <f>IF(N113="základní",J113,0)</f>
        <v>0</v>
      </c>
      <c r="BF113" s="227">
        <f>IF(N113="snížená",J113,0)</f>
        <v>0</v>
      </c>
      <c r="BG113" s="227">
        <f>IF(N113="zákl. přenesená",J113,0)</f>
        <v>0</v>
      </c>
      <c r="BH113" s="227">
        <f>IF(N113="sníž. přenesená",J113,0)</f>
        <v>0</v>
      </c>
      <c r="BI113" s="227">
        <f>IF(N113="nulová",J113,0)</f>
        <v>0</v>
      </c>
      <c r="BJ113" s="17" t="s">
        <v>77</v>
      </c>
      <c r="BK113" s="227">
        <f>ROUND(I113*H113,2)</f>
        <v>0</v>
      </c>
      <c r="BL113" s="17" t="s">
        <v>471</v>
      </c>
      <c r="BM113" s="17" t="s">
        <v>497</v>
      </c>
    </row>
    <row r="114" spans="2:47" s="1" customFormat="1" ht="12">
      <c r="B114" s="38"/>
      <c r="C114" s="39"/>
      <c r="D114" s="228" t="s">
        <v>162</v>
      </c>
      <c r="E114" s="39"/>
      <c r="F114" s="229" t="s">
        <v>498</v>
      </c>
      <c r="G114" s="39"/>
      <c r="H114" s="39"/>
      <c r="I114" s="143"/>
      <c r="J114" s="39"/>
      <c r="K114" s="39"/>
      <c r="L114" s="43"/>
      <c r="M114" s="230"/>
      <c r="N114" s="79"/>
      <c r="O114" s="79"/>
      <c r="P114" s="79"/>
      <c r="Q114" s="79"/>
      <c r="R114" s="79"/>
      <c r="S114" s="79"/>
      <c r="T114" s="80"/>
      <c r="AT114" s="17" t="s">
        <v>162</v>
      </c>
      <c r="AU114" s="17" t="s">
        <v>81</v>
      </c>
    </row>
    <row r="115" spans="2:51" s="13" customFormat="1" ht="12">
      <c r="B115" s="241"/>
      <c r="C115" s="242"/>
      <c r="D115" s="228" t="s">
        <v>143</v>
      </c>
      <c r="E115" s="243" t="s">
        <v>19</v>
      </c>
      <c r="F115" s="244" t="s">
        <v>499</v>
      </c>
      <c r="G115" s="242"/>
      <c r="H115" s="245">
        <v>4.8</v>
      </c>
      <c r="I115" s="246"/>
      <c r="J115" s="242"/>
      <c r="K115" s="242"/>
      <c r="L115" s="247"/>
      <c r="M115" s="248"/>
      <c r="N115" s="249"/>
      <c r="O115" s="249"/>
      <c r="P115" s="249"/>
      <c r="Q115" s="249"/>
      <c r="R115" s="249"/>
      <c r="S115" s="249"/>
      <c r="T115" s="250"/>
      <c r="AT115" s="251" t="s">
        <v>143</v>
      </c>
      <c r="AU115" s="251" t="s">
        <v>81</v>
      </c>
      <c r="AV115" s="13" t="s">
        <v>81</v>
      </c>
      <c r="AW115" s="13" t="s">
        <v>35</v>
      </c>
      <c r="AX115" s="13" t="s">
        <v>77</v>
      </c>
      <c r="AY115" s="251" t="s">
        <v>131</v>
      </c>
    </row>
    <row r="116" spans="2:65" s="1" customFormat="1" ht="22.5" customHeight="1">
      <c r="B116" s="38"/>
      <c r="C116" s="263" t="s">
        <v>170</v>
      </c>
      <c r="D116" s="263" t="s">
        <v>181</v>
      </c>
      <c r="E116" s="264" t="s">
        <v>500</v>
      </c>
      <c r="F116" s="265" t="s">
        <v>501</v>
      </c>
      <c r="G116" s="266" t="s">
        <v>137</v>
      </c>
      <c r="H116" s="267">
        <v>9.6</v>
      </c>
      <c r="I116" s="268"/>
      <c r="J116" s="269">
        <f>ROUND(I116*H116,2)</f>
        <v>0</v>
      </c>
      <c r="K116" s="265" t="s">
        <v>138</v>
      </c>
      <c r="L116" s="270"/>
      <c r="M116" s="271" t="s">
        <v>19</v>
      </c>
      <c r="N116" s="272" t="s">
        <v>44</v>
      </c>
      <c r="O116" s="79"/>
      <c r="P116" s="225">
        <f>O116*H116</f>
        <v>0</v>
      </c>
      <c r="Q116" s="225">
        <v>0</v>
      </c>
      <c r="R116" s="225">
        <f>Q116*H116</f>
        <v>0</v>
      </c>
      <c r="S116" s="225">
        <v>0</v>
      </c>
      <c r="T116" s="226">
        <f>S116*H116</f>
        <v>0</v>
      </c>
      <c r="AR116" s="17" t="s">
        <v>180</v>
      </c>
      <c r="AT116" s="17" t="s">
        <v>181</v>
      </c>
      <c r="AU116" s="17" t="s">
        <v>81</v>
      </c>
      <c r="AY116" s="17" t="s">
        <v>131</v>
      </c>
      <c r="BE116" s="227">
        <f>IF(N116="základní",J116,0)</f>
        <v>0</v>
      </c>
      <c r="BF116" s="227">
        <f>IF(N116="snížená",J116,0)</f>
        <v>0</v>
      </c>
      <c r="BG116" s="227">
        <f>IF(N116="zákl. přenesená",J116,0)</f>
        <v>0</v>
      </c>
      <c r="BH116" s="227">
        <f>IF(N116="sníž. přenesená",J116,0)</f>
        <v>0</v>
      </c>
      <c r="BI116" s="227">
        <f>IF(N116="nulová",J116,0)</f>
        <v>0</v>
      </c>
      <c r="BJ116" s="17" t="s">
        <v>77</v>
      </c>
      <c r="BK116" s="227">
        <f>ROUND(I116*H116,2)</f>
        <v>0</v>
      </c>
      <c r="BL116" s="17" t="s">
        <v>139</v>
      </c>
      <c r="BM116" s="17" t="s">
        <v>502</v>
      </c>
    </row>
    <row r="117" spans="2:51" s="13" customFormat="1" ht="12">
      <c r="B117" s="241"/>
      <c r="C117" s="242"/>
      <c r="D117" s="228" t="s">
        <v>143</v>
      </c>
      <c r="E117" s="243" t="s">
        <v>19</v>
      </c>
      <c r="F117" s="244" t="s">
        <v>503</v>
      </c>
      <c r="G117" s="242"/>
      <c r="H117" s="245">
        <v>9.6</v>
      </c>
      <c r="I117" s="246"/>
      <c r="J117" s="242"/>
      <c r="K117" s="242"/>
      <c r="L117" s="247"/>
      <c r="M117" s="248"/>
      <c r="N117" s="249"/>
      <c r="O117" s="249"/>
      <c r="P117" s="249"/>
      <c r="Q117" s="249"/>
      <c r="R117" s="249"/>
      <c r="S117" s="249"/>
      <c r="T117" s="250"/>
      <c r="AT117" s="251" t="s">
        <v>143</v>
      </c>
      <c r="AU117" s="251" t="s">
        <v>81</v>
      </c>
      <c r="AV117" s="13" t="s">
        <v>81</v>
      </c>
      <c r="AW117" s="13" t="s">
        <v>35</v>
      </c>
      <c r="AX117" s="13" t="s">
        <v>77</v>
      </c>
      <c r="AY117" s="251" t="s">
        <v>131</v>
      </c>
    </row>
    <row r="118" spans="2:65" s="1" customFormat="1" ht="22.5" customHeight="1">
      <c r="B118" s="38"/>
      <c r="C118" s="263" t="s">
        <v>180</v>
      </c>
      <c r="D118" s="263" t="s">
        <v>181</v>
      </c>
      <c r="E118" s="264" t="s">
        <v>412</v>
      </c>
      <c r="F118" s="265" t="s">
        <v>413</v>
      </c>
      <c r="G118" s="266" t="s">
        <v>173</v>
      </c>
      <c r="H118" s="267">
        <v>0.78</v>
      </c>
      <c r="I118" s="268"/>
      <c r="J118" s="269">
        <f>ROUND(I118*H118,2)</f>
        <v>0</v>
      </c>
      <c r="K118" s="265" t="s">
        <v>138</v>
      </c>
      <c r="L118" s="270"/>
      <c r="M118" s="271" t="s">
        <v>19</v>
      </c>
      <c r="N118" s="272" t="s">
        <v>44</v>
      </c>
      <c r="O118" s="79"/>
      <c r="P118" s="225">
        <f>O118*H118</f>
        <v>0</v>
      </c>
      <c r="Q118" s="225">
        <v>2.234</v>
      </c>
      <c r="R118" s="225">
        <f>Q118*H118</f>
        <v>1.74252</v>
      </c>
      <c r="S118" s="225">
        <v>0</v>
      </c>
      <c r="T118" s="226">
        <f>S118*H118</f>
        <v>0</v>
      </c>
      <c r="AR118" s="17" t="s">
        <v>471</v>
      </c>
      <c r="AT118" s="17" t="s">
        <v>181</v>
      </c>
      <c r="AU118" s="17" t="s">
        <v>81</v>
      </c>
      <c r="AY118" s="17" t="s">
        <v>131</v>
      </c>
      <c r="BE118" s="227">
        <f>IF(N118="základní",J118,0)</f>
        <v>0</v>
      </c>
      <c r="BF118" s="227">
        <f>IF(N118="snížená",J118,0)</f>
        <v>0</v>
      </c>
      <c r="BG118" s="227">
        <f>IF(N118="zákl. přenesená",J118,0)</f>
        <v>0</v>
      </c>
      <c r="BH118" s="227">
        <f>IF(N118="sníž. přenesená",J118,0)</f>
        <v>0</v>
      </c>
      <c r="BI118" s="227">
        <f>IF(N118="nulová",J118,0)</f>
        <v>0</v>
      </c>
      <c r="BJ118" s="17" t="s">
        <v>77</v>
      </c>
      <c r="BK118" s="227">
        <f>ROUND(I118*H118,2)</f>
        <v>0</v>
      </c>
      <c r="BL118" s="17" t="s">
        <v>471</v>
      </c>
      <c r="BM118" s="17" t="s">
        <v>504</v>
      </c>
    </row>
    <row r="119" spans="2:51" s="13" customFormat="1" ht="12">
      <c r="B119" s="241"/>
      <c r="C119" s="242"/>
      <c r="D119" s="228" t="s">
        <v>143</v>
      </c>
      <c r="E119" s="243" t="s">
        <v>19</v>
      </c>
      <c r="F119" s="244" t="s">
        <v>505</v>
      </c>
      <c r="G119" s="242"/>
      <c r="H119" s="245">
        <v>0.78</v>
      </c>
      <c r="I119" s="246"/>
      <c r="J119" s="242"/>
      <c r="K119" s="242"/>
      <c r="L119" s="247"/>
      <c r="M119" s="248"/>
      <c r="N119" s="249"/>
      <c r="O119" s="249"/>
      <c r="P119" s="249"/>
      <c r="Q119" s="249"/>
      <c r="R119" s="249"/>
      <c r="S119" s="249"/>
      <c r="T119" s="250"/>
      <c r="AT119" s="251" t="s">
        <v>143</v>
      </c>
      <c r="AU119" s="251" t="s">
        <v>81</v>
      </c>
      <c r="AV119" s="13" t="s">
        <v>81</v>
      </c>
      <c r="AW119" s="13" t="s">
        <v>35</v>
      </c>
      <c r="AX119" s="13" t="s">
        <v>77</v>
      </c>
      <c r="AY119" s="251" t="s">
        <v>131</v>
      </c>
    </row>
    <row r="120" spans="2:65" s="1" customFormat="1" ht="33.75" customHeight="1">
      <c r="B120" s="38"/>
      <c r="C120" s="216" t="s">
        <v>186</v>
      </c>
      <c r="D120" s="216" t="s">
        <v>134</v>
      </c>
      <c r="E120" s="217" t="s">
        <v>506</v>
      </c>
      <c r="F120" s="218" t="s">
        <v>507</v>
      </c>
      <c r="G120" s="219" t="s">
        <v>286</v>
      </c>
      <c r="H120" s="220">
        <v>12.8</v>
      </c>
      <c r="I120" s="221"/>
      <c r="J120" s="222">
        <f>ROUND(I120*H120,2)</f>
        <v>0</v>
      </c>
      <c r="K120" s="218" t="s">
        <v>138</v>
      </c>
      <c r="L120" s="43"/>
      <c r="M120" s="223" t="s">
        <v>19</v>
      </c>
      <c r="N120" s="224" t="s">
        <v>44</v>
      </c>
      <c r="O120" s="79"/>
      <c r="P120" s="225">
        <f>O120*H120</f>
        <v>0</v>
      </c>
      <c r="Q120" s="225">
        <v>0</v>
      </c>
      <c r="R120" s="225">
        <f>Q120*H120</f>
        <v>0</v>
      </c>
      <c r="S120" s="225">
        <v>0</v>
      </c>
      <c r="T120" s="226">
        <f>S120*H120</f>
        <v>0</v>
      </c>
      <c r="AR120" s="17" t="s">
        <v>471</v>
      </c>
      <c r="AT120" s="17" t="s">
        <v>134</v>
      </c>
      <c r="AU120" s="17" t="s">
        <v>81</v>
      </c>
      <c r="AY120" s="17" t="s">
        <v>131</v>
      </c>
      <c r="BE120" s="227">
        <f>IF(N120="základní",J120,0)</f>
        <v>0</v>
      </c>
      <c r="BF120" s="227">
        <f>IF(N120="snížená",J120,0)</f>
        <v>0</v>
      </c>
      <c r="BG120" s="227">
        <f>IF(N120="zákl. přenesená",J120,0)</f>
        <v>0</v>
      </c>
      <c r="BH120" s="227">
        <f>IF(N120="sníž. přenesená",J120,0)</f>
        <v>0</v>
      </c>
      <c r="BI120" s="227">
        <f>IF(N120="nulová",J120,0)</f>
        <v>0</v>
      </c>
      <c r="BJ120" s="17" t="s">
        <v>77</v>
      </c>
      <c r="BK120" s="227">
        <f>ROUND(I120*H120,2)</f>
        <v>0</v>
      </c>
      <c r="BL120" s="17" t="s">
        <v>471</v>
      </c>
      <c r="BM120" s="17" t="s">
        <v>508</v>
      </c>
    </row>
    <row r="121" spans="2:47" s="1" customFormat="1" ht="12">
      <c r="B121" s="38"/>
      <c r="C121" s="39"/>
      <c r="D121" s="228" t="s">
        <v>162</v>
      </c>
      <c r="E121" s="39"/>
      <c r="F121" s="229" t="s">
        <v>509</v>
      </c>
      <c r="G121" s="39"/>
      <c r="H121" s="39"/>
      <c r="I121" s="143"/>
      <c r="J121" s="39"/>
      <c r="K121" s="39"/>
      <c r="L121" s="43"/>
      <c r="M121" s="230"/>
      <c r="N121" s="79"/>
      <c r="O121" s="79"/>
      <c r="P121" s="79"/>
      <c r="Q121" s="79"/>
      <c r="R121" s="79"/>
      <c r="S121" s="79"/>
      <c r="T121" s="80"/>
      <c r="AT121" s="17" t="s">
        <v>162</v>
      </c>
      <c r="AU121" s="17" t="s">
        <v>81</v>
      </c>
    </row>
    <row r="122" spans="2:51" s="13" customFormat="1" ht="12">
      <c r="B122" s="241"/>
      <c r="C122" s="242"/>
      <c r="D122" s="228" t="s">
        <v>143</v>
      </c>
      <c r="E122" s="243" t="s">
        <v>19</v>
      </c>
      <c r="F122" s="244" t="s">
        <v>510</v>
      </c>
      <c r="G122" s="242"/>
      <c r="H122" s="245">
        <v>11</v>
      </c>
      <c r="I122" s="246"/>
      <c r="J122" s="242"/>
      <c r="K122" s="242"/>
      <c r="L122" s="247"/>
      <c r="M122" s="248"/>
      <c r="N122" s="249"/>
      <c r="O122" s="249"/>
      <c r="P122" s="249"/>
      <c r="Q122" s="249"/>
      <c r="R122" s="249"/>
      <c r="S122" s="249"/>
      <c r="T122" s="250"/>
      <c r="AT122" s="251" t="s">
        <v>143</v>
      </c>
      <c r="AU122" s="251" t="s">
        <v>81</v>
      </c>
      <c r="AV122" s="13" t="s">
        <v>81</v>
      </c>
      <c r="AW122" s="13" t="s">
        <v>35</v>
      </c>
      <c r="AX122" s="13" t="s">
        <v>73</v>
      </c>
      <c r="AY122" s="251" t="s">
        <v>131</v>
      </c>
    </row>
    <row r="123" spans="2:51" s="13" customFormat="1" ht="12">
      <c r="B123" s="241"/>
      <c r="C123" s="242"/>
      <c r="D123" s="228" t="s">
        <v>143</v>
      </c>
      <c r="E123" s="243" t="s">
        <v>19</v>
      </c>
      <c r="F123" s="244" t="s">
        <v>511</v>
      </c>
      <c r="G123" s="242"/>
      <c r="H123" s="245">
        <v>1.8</v>
      </c>
      <c r="I123" s="246"/>
      <c r="J123" s="242"/>
      <c r="K123" s="242"/>
      <c r="L123" s="247"/>
      <c r="M123" s="248"/>
      <c r="N123" s="249"/>
      <c r="O123" s="249"/>
      <c r="P123" s="249"/>
      <c r="Q123" s="249"/>
      <c r="R123" s="249"/>
      <c r="S123" s="249"/>
      <c r="T123" s="250"/>
      <c r="AT123" s="251" t="s">
        <v>143</v>
      </c>
      <c r="AU123" s="251" t="s">
        <v>81</v>
      </c>
      <c r="AV123" s="13" t="s">
        <v>81</v>
      </c>
      <c r="AW123" s="13" t="s">
        <v>35</v>
      </c>
      <c r="AX123" s="13" t="s">
        <v>73</v>
      </c>
      <c r="AY123" s="251" t="s">
        <v>131</v>
      </c>
    </row>
    <row r="124" spans="2:51" s="14" customFormat="1" ht="12">
      <c r="B124" s="252"/>
      <c r="C124" s="253"/>
      <c r="D124" s="228" t="s">
        <v>143</v>
      </c>
      <c r="E124" s="254" t="s">
        <v>19</v>
      </c>
      <c r="F124" s="255" t="s">
        <v>179</v>
      </c>
      <c r="G124" s="253"/>
      <c r="H124" s="256">
        <v>12.8</v>
      </c>
      <c r="I124" s="257"/>
      <c r="J124" s="253"/>
      <c r="K124" s="253"/>
      <c r="L124" s="258"/>
      <c r="M124" s="259"/>
      <c r="N124" s="260"/>
      <c r="O124" s="260"/>
      <c r="P124" s="260"/>
      <c r="Q124" s="260"/>
      <c r="R124" s="260"/>
      <c r="S124" s="260"/>
      <c r="T124" s="261"/>
      <c r="AT124" s="262" t="s">
        <v>143</v>
      </c>
      <c r="AU124" s="262" t="s">
        <v>81</v>
      </c>
      <c r="AV124" s="14" t="s">
        <v>139</v>
      </c>
      <c r="AW124" s="14" t="s">
        <v>35</v>
      </c>
      <c r="AX124" s="14" t="s">
        <v>77</v>
      </c>
      <c r="AY124" s="262" t="s">
        <v>131</v>
      </c>
    </row>
    <row r="125" spans="2:65" s="1" customFormat="1" ht="22.5" customHeight="1">
      <c r="B125" s="38"/>
      <c r="C125" s="263" t="s">
        <v>196</v>
      </c>
      <c r="D125" s="263" t="s">
        <v>181</v>
      </c>
      <c r="E125" s="264" t="s">
        <v>512</v>
      </c>
      <c r="F125" s="265" t="s">
        <v>513</v>
      </c>
      <c r="G125" s="266" t="s">
        <v>157</v>
      </c>
      <c r="H125" s="267">
        <v>6.052</v>
      </c>
      <c r="I125" s="268"/>
      <c r="J125" s="269">
        <f>ROUND(I125*H125,2)</f>
        <v>0</v>
      </c>
      <c r="K125" s="265" t="s">
        <v>138</v>
      </c>
      <c r="L125" s="270"/>
      <c r="M125" s="271" t="s">
        <v>19</v>
      </c>
      <c r="N125" s="272" t="s">
        <v>44</v>
      </c>
      <c r="O125" s="79"/>
      <c r="P125" s="225">
        <f>O125*H125</f>
        <v>0</v>
      </c>
      <c r="Q125" s="225">
        <v>1</v>
      </c>
      <c r="R125" s="225">
        <f>Q125*H125</f>
        <v>6.052</v>
      </c>
      <c r="S125" s="225">
        <v>0</v>
      </c>
      <c r="T125" s="226">
        <f>S125*H125</f>
        <v>0</v>
      </c>
      <c r="AR125" s="17" t="s">
        <v>471</v>
      </c>
      <c r="AT125" s="17" t="s">
        <v>181</v>
      </c>
      <c r="AU125" s="17" t="s">
        <v>81</v>
      </c>
      <c r="AY125" s="17" t="s">
        <v>131</v>
      </c>
      <c r="BE125" s="227">
        <f>IF(N125="základní",J125,0)</f>
        <v>0</v>
      </c>
      <c r="BF125" s="227">
        <f>IF(N125="snížená",J125,0)</f>
        <v>0</v>
      </c>
      <c r="BG125" s="227">
        <f>IF(N125="zákl. přenesená",J125,0)</f>
        <v>0</v>
      </c>
      <c r="BH125" s="227">
        <f>IF(N125="sníž. přenesená",J125,0)</f>
        <v>0</v>
      </c>
      <c r="BI125" s="227">
        <f>IF(N125="nulová",J125,0)</f>
        <v>0</v>
      </c>
      <c r="BJ125" s="17" t="s">
        <v>77</v>
      </c>
      <c r="BK125" s="227">
        <f>ROUND(I125*H125,2)</f>
        <v>0</v>
      </c>
      <c r="BL125" s="17" t="s">
        <v>471</v>
      </c>
      <c r="BM125" s="17" t="s">
        <v>514</v>
      </c>
    </row>
    <row r="126" spans="2:51" s="13" customFormat="1" ht="12">
      <c r="B126" s="241"/>
      <c r="C126" s="242"/>
      <c r="D126" s="228" t="s">
        <v>143</v>
      </c>
      <c r="E126" s="243" t="s">
        <v>19</v>
      </c>
      <c r="F126" s="244" t="s">
        <v>515</v>
      </c>
      <c r="G126" s="242"/>
      <c r="H126" s="245">
        <v>6.052</v>
      </c>
      <c r="I126" s="246"/>
      <c r="J126" s="242"/>
      <c r="K126" s="242"/>
      <c r="L126" s="247"/>
      <c r="M126" s="248"/>
      <c r="N126" s="249"/>
      <c r="O126" s="249"/>
      <c r="P126" s="249"/>
      <c r="Q126" s="249"/>
      <c r="R126" s="249"/>
      <c r="S126" s="249"/>
      <c r="T126" s="250"/>
      <c r="AT126" s="251" t="s">
        <v>143</v>
      </c>
      <c r="AU126" s="251" t="s">
        <v>81</v>
      </c>
      <c r="AV126" s="13" t="s">
        <v>81</v>
      </c>
      <c r="AW126" s="13" t="s">
        <v>35</v>
      </c>
      <c r="AX126" s="13" t="s">
        <v>77</v>
      </c>
      <c r="AY126" s="251" t="s">
        <v>131</v>
      </c>
    </row>
    <row r="127" spans="2:65" s="1" customFormat="1" ht="33.75" customHeight="1">
      <c r="B127" s="38"/>
      <c r="C127" s="216" t="s">
        <v>202</v>
      </c>
      <c r="D127" s="216" t="s">
        <v>134</v>
      </c>
      <c r="E127" s="217" t="s">
        <v>516</v>
      </c>
      <c r="F127" s="218" t="s">
        <v>517</v>
      </c>
      <c r="G127" s="219" t="s">
        <v>137</v>
      </c>
      <c r="H127" s="220">
        <v>24</v>
      </c>
      <c r="I127" s="221"/>
      <c r="J127" s="222">
        <f>ROUND(I127*H127,2)</f>
        <v>0</v>
      </c>
      <c r="K127" s="218" t="s">
        <v>138</v>
      </c>
      <c r="L127" s="43"/>
      <c r="M127" s="223" t="s">
        <v>19</v>
      </c>
      <c r="N127" s="224" t="s">
        <v>44</v>
      </c>
      <c r="O127" s="79"/>
      <c r="P127" s="225">
        <f>O127*H127</f>
        <v>0</v>
      </c>
      <c r="Q127" s="225">
        <v>0</v>
      </c>
      <c r="R127" s="225">
        <f>Q127*H127</f>
        <v>0</v>
      </c>
      <c r="S127" s="225">
        <v>0</v>
      </c>
      <c r="T127" s="226">
        <f>S127*H127</f>
        <v>0</v>
      </c>
      <c r="AR127" s="17" t="s">
        <v>471</v>
      </c>
      <c r="AT127" s="17" t="s">
        <v>134</v>
      </c>
      <c r="AU127" s="17" t="s">
        <v>81</v>
      </c>
      <c r="AY127" s="17" t="s">
        <v>131</v>
      </c>
      <c r="BE127" s="227">
        <f>IF(N127="základní",J127,0)</f>
        <v>0</v>
      </c>
      <c r="BF127" s="227">
        <f>IF(N127="snížená",J127,0)</f>
        <v>0</v>
      </c>
      <c r="BG127" s="227">
        <f>IF(N127="zákl. přenesená",J127,0)</f>
        <v>0</v>
      </c>
      <c r="BH127" s="227">
        <f>IF(N127="sníž. přenesená",J127,0)</f>
        <v>0</v>
      </c>
      <c r="BI127" s="227">
        <f>IF(N127="nulová",J127,0)</f>
        <v>0</v>
      </c>
      <c r="BJ127" s="17" t="s">
        <v>77</v>
      </c>
      <c r="BK127" s="227">
        <f>ROUND(I127*H127,2)</f>
        <v>0</v>
      </c>
      <c r="BL127" s="17" t="s">
        <v>471</v>
      </c>
      <c r="BM127" s="17" t="s">
        <v>518</v>
      </c>
    </row>
    <row r="128" spans="2:47" s="1" customFormat="1" ht="12">
      <c r="B128" s="38"/>
      <c r="C128" s="39"/>
      <c r="D128" s="228" t="s">
        <v>162</v>
      </c>
      <c r="E128" s="39"/>
      <c r="F128" s="229" t="s">
        <v>519</v>
      </c>
      <c r="G128" s="39"/>
      <c r="H128" s="39"/>
      <c r="I128" s="143"/>
      <c r="J128" s="39"/>
      <c r="K128" s="39"/>
      <c r="L128" s="43"/>
      <c r="M128" s="230"/>
      <c r="N128" s="79"/>
      <c r="O128" s="79"/>
      <c r="P128" s="79"/>
      <c r="Q128" s="79"/>
      <c r="R128" s="79"/>
      <c r="S128" s="79"/>
      <c r="T128" s="80"/>
      <c r="AT128" s="17" t="s">
        <v>162</v>
      </c>
      <c r="AU128" s="17" t="s">
        <v>81</v>
      </c>
    </row>
    <row r="129" spans="2:51" s="13" customFormat="1" ht="12">
      <c r="B129" s="241"/>
      <c r="C129" s="242"/>
      <c r="D129" s="228" t="s">
        <v>143</v>
      </c>
      <c r="E129" s="243" t="s">
        <v>19</v>
      </c>
      <c r="F129" s="244" t="s">
        <v>520</v>
      </c>
      <c r="G129" s="242"/>
      <c r="H129" s="245">
        <v>24</v>
      </c>
      <c r="I129" s="246"/>
      <c r="J129" s="242"/>
      <c r="K129" s="242"/>
      <c r="L129" s="247"/>
      <c r="M129" s="248"/>
      <c r="N129" s="249"/>
      <c r="O129" s="249"/>
      <c r="P129" s="249"/>
      <c r="Q129" s="249"/>
      <c r="R129" s="249"/>
      <c r="S129" s="249"/>
      <c r="T129" s="250"/>
      <c r="AT129" s="251" t="s">
        <v>143</v>
      </c>
      <c r="AU129" s="251" t="s">
        <v>81</v>
      </c>
      <c r="AV129" s="13" t="s">
        <v>81</v>
      </c>
      <c r="AW129" s="13" t="s">
        <v>35</v>
      </c>
      <c r="AX129" s="13" t="s">
        <v>77</v>
      </c>
      <c r="AY129" s="251" t="s">
        <v>131</v>
      </c>
    </row>
    <row r="130" spans="2:63" s="11" customFormat="1" ht="25.9" customHeight="1">
      <c r="B130" s="200"/>
      <c r="C130" s="201"/>
      <c r="D130" s="202" t="s">
        <v>72</v>
      </c>
      <c r="E130" s="203" t="s">
        <v>521</v>
      </c>
      <c r="F130" s="203" t="s">
        <v>522</v>
      </c>
      <c r="G130" s="201"/>
      <c r="H130" s="201"/>
      <c r="I130" s="204"/>
      <c r="J130" s="205">
        <f>BK130</f>
        <v>0</v>
      </c>
      <c r="K130" s="201"/>
      <c r="L130" s="206"/>
      <c r="M130" s="207"/>
      <c r="N130" s="208"/>
      <c r="O130" s="208"/>
      <c r="P130" s="209">
        <f>SUM(P131:P147)</f>
        <v>0</v>
      </c>
      <c r="Q130" s="208"/>
      <c r="R130" s="209">
        <f>SUM(R131:R147)</f>
        <v>0</v>
      </c>
      <c r="S130" s="208"/>
      <c r="T130" s="210">
        <f>SUM(T131:T147)</f>
        <v>0</v>
      </c>
      <c r="AR130" s="211" t="s">
        <v>139</v>
      </c>
      <c r="AT130" s="212" t="s">
        <v>72</v>
      </c>
      <c r="AU130" s="212" t="s">
        <v>73</v>
      </c>
      <c r="AY130" s="211" t="s">
        <v>131</v>
      </c>
      <c r="BK130" s="213">
        <f>SUM(BK131:BK147)</f>
        <v>0</v>
      </c>
    </row>
    <row r="131" spans="2:65" s="1" customFormat="1" ht="33.75" customHeight="1">
      <c r="B131" s="38"/>
      <c r="C131" s="216" t="s">
        <v>208</v>
      </c>
      <c r="D131" s="216" t="s">
        <v>134</v>
      </c>
      <c r="E131" s="217" t="s">
        <v>523</v>
      </c>
      <c r="F131" s="218" t="s">
        <v>524</v>
      </c>
      <c r="G131" s="219" t="s">
        <v>148</v>
      </c>
      <c r="H131" s="220">
        <v>2</v>
      </c>
      <c r="I131" s="221"/>
      <c r="J131" s="222">
        <f>ROUND(I131*H131,2)</f>
        <v>0</v>
      </c>
      <c r="K131" s="218" t="s">
        <v>138</v>
      </c>
      <c r="L131" s="43"/>
      <c r="M131" s="223" t="s">
        <v>19</v>
      </c>
      <c r="N131" s="224" t="s">
        <v>44</v>
      </c>
      <c r="O131" s="79"/>
      <c r="P131" s="225">
        <f>O131*H131</f>
        <v>0</v>
      </c>
      <c r="Q131" s="225">
        <v>0</v>
      </c>
      <c r="R131" s="225">
        <f>Q131*H131</f>
        <v>0</v>
      </c>
      <c r="S131" s="225">
        <v>0</v>
      </c>
      <c r="T131" s="226">
        <f>S131*H131</f>
        <v>0</v>
      </c>
      <c r="AR131" s="17" t="s">
        <v>471</v>
      </c>
      <c r="AT131" s="17" t="s">
        <v>134</v>
      </c>
      <c r="AU131" s="17" t="s">
        <v>77</v>
      </c>
      <c r="AY131" s="17" t="s">
        <v>131</v>
      </c>
      <c r="BE131" s="227">
        <f>IF(N131="základní",J131,0)</f>
        <v>0</v>
      </c>
      <c r="BF131" s="227">
        <f>IF(N131="snížená",J131,0)</f>
        <v>0</v>
      </c>
      <c r="BG131" s="227">
        <f>IF(N131="zákl. přenesená",J131,0)</f>
        <v>0</v>
      </c>
      <c r="BH131" s="227">
        <f>IF(N131="sníž. přenesená",J131,0)</f>
        <v>0</v>
      </c>
      <c r="BI131" s="227">
        <f>IF(N131="nulová",J131,0)</f>
        <v>0</v>
      </c>
      <c r="BJ131" s="17" t="s">
        <v>77</v>
      </c>
      <c r="BK131" s="227">
        <f>ROUND(I131*H131,2)</f>
        <v>0</v>
      </c>
      <c r="BL131" s="17" t="s">
        <v>471</v>
      </c>
      <c r="BM131" s="17" t="s">
        <v>525</v>
      </c>
    </row>
    <row r="132" spans="2:47" s="1" customFormat="1" ht="12">
      <c r="B132" s="38"/>
      <c r="C132" s="39"/>
      <c r="D132" s="228" t="s">
        <v>162</v>
      </c>
      <c r="E132" s="39"/>
      <c r="F132" s="229" t="s">
        <v>190</v>
      </c>
      <c r="G132" s="39"/>
      <c r="H132" s="39"/>
      <c r="I132" s="143"/>
      <c r="J132" s="39"/>
      <c r="K132" s="39"/>
      <c r="L132" s="43"/>
      <c r="M132" s="230"/>
      <c r="N132" s="79"/>
      <c r="O132" s="79"/>
      <c r="P132" s="79"/>
      <c r="Q132" s="79"/>
      <c r="R132" s="79"/>
      <c r="S132" s="79"/>
      <c r="T132" s="80"/>
      <c r="AT132" s="17" t="s">
        <v>162</v>
      </c>
      <c r="AU132" s="17" t="s">
        <v>77</v>
      </c>
    </row>
    <row r="133" spans="2:51" s="13" customFormat="1" ht="12">
      <c r="B133" s="241"/>
      <c r="C133" s="242"/>
      <c r="D133" s="228" t="s">
        <v>143</v>
      </c>
      <c r="E133" s="243" t="s">
        <v>19</v>
      </c>
      <c r="F133" s="244" t="s">
        <v>526</v>
      </c>
      <c r="G133" s="242"/>
      <c r="H133" s="245">
        <v>1</v>
      </c>
      <c r="I133" s="246"/>
      <c r="J133" s="242"/>
      <c r="K133" s="242"/>
      <c r="L133" s="247"/>
      <c r="M133" s="248"/>
      <c r="N133" s="249"/>
      <c r="O133" s="249"/>
      <c r="P133" s="249"/>
      <c r="Q133" s="249"/>
      <c r="R133" s="249"/>
      <c r="S133" s="249"/>
      <c r="T133" s="250"/>
      <c r="AT133" s="251" t="s">
        <v>143</v>
      </c>
      <c r="AU133" s="251" t="s">
        <v>77</v>
      </c>
      <c r="AV133" s="13" t="s">
        <v>81</v>
      </c>
      <c r="AW133" s="13" t="s">
        <v>35</v>
      </c>
      <c r="AX133" s="13" t="s">
        <v>73</v>
      </c>
      <c r="AY133" s="251" t="s">
        <v>131</v>
      </c>
    </row>
    <row r="134" spans="2:51" s="13" customFormat="1" ht="12">
      <c r="B134" s="241"/>
      <c r="C134" s="242"/>
      <c r="D134" s="228" t="s">
        <v>143</v>
      </c>
      <c r="E134" s="243" t="s">
        <v>19</v>
      </c>
      <c r="F134" s="244" t="s">
        <v>527</v>
      </c>
      <c r="G134" s="242"/>
      <c r="H134" s="245">
        <v>1</v>
      </c>
      <c r="I134" s="246"/>
      <c r="J134" s="242"/>
      <c r="K134" s="242"/>
      <c r="L134" s="247"/>
      <c r="M134" s="248"/>
      <c r="N134" s="249"/>
      <c r="O134" s="249"/>
      <c r="P134" s="249"/>
      <c r="Q134" s="249"/>
      <c r="R134" s="249"/>
      <c r="S134" s="249"/>
      <c r="T134" s="250"/>
      <c r="AT134" s="251" t="s">
        <v>143</v>
      </c>
      <c r="AU134" s="251" t="s">
        <v>77</v>
      </c>
      <c r="AV134" s="13" t="s">
        <v>81</v>
      </c>
      <c r="AW134" s="13" t="s">
        <v>35</v>
      </c>
      <c r="AX134" s="13" t="s">
        <v>73</v>
      </c>
      <c r="AY134" s="251" t="s">
        <v>131</v>
      </c>
    </row>
    <row r="135" spans="2:51" s="14" customFormat="1" ht="12">
      <c r="B135" s="252"/>
      <c r="C135" s="253"/>
      <c r="D135" s="228" t="s">
        <v>143</v>
      </c>
      <c r="E135" s="254" t="s">
        <v>19</v>
      </c>
      <c r="F135" s="255" t="s">
        <v>179</v>
      </c>
      <c r="G135" s="253"/>
      <c r="H135" s="256">
        <v>2</v>
      </c>
      <c r="I135" s="257"/>
      <c r="J135" s="253"/>
      <c r="K135" s="253"/>
      <c r="L135" s="258"/>
      <c r="M135" s="259"/>
      <c r="N135" s="260"/>
      <c r="O135" s="260"/>
      <c r="P135" s="260"/>
      <c r="Q135" s="260"/>
      <c r="R135" s="260"/>
      <c r="S135" s="260"/>
      <c r="T135" s="261"/>
      <c r="AT135" s="262" t="s">
        <v>143</v>
      </c>
      <c r="AU135" s="262" t="s">
        <v>77</v>
      </c>
      <c r="AV135" s="14" t="s">
        <v>139</v>
      </c>
      <c r="AW135" s="14" t="s">
        <v>35</v>
      </c>
      <c r="AX135" s="14" t="s">
        <v>77</v>
      </c>
      <c r="AY135" s="262" t="s">
        <v>131</v>
      </c>
    </row>
    <row r="136" spans="2:65" s="1" customFormat="1" ht="33.75" customHeight="1">
      <c r="B136" s="38"/>
      <c r="C136" s="216" t="s">
        <v>212</v>
      </c>
      <c r="D136" s="216" t="s">
        <v>134</v>
      </c>
      <c r="E136" s="217" t="s">
        <v>365</v>
      </c>
      <c r="F136" s="218" t="s">
        <v>528</v>
      </c>
      <c r="G136" s="219" t="s">
        <v>157</v>
      </c>
      <c r="H136" s="220">
        <v>13.664</v>
      </c>
      <c r="I136" s="221"/>
      <c r="J136" s="222">
        <f>ROUND(I136*H136,2)</f>
        <v>0</v>
      </c>
      <c r="K136" s="218" t="s">
        <v>138</v>
      </c>
      <c r="L136" s="43"/>
      <c r="M136" s="223" t="s">
        <v>19</v>
      </c>
      <c r="N136" s="224" t="s">
        <v>44</v>
      </c>
      <c r="O136" s="79"/>
      <c r="P136" s="225">
        <f>O136*H136</f>
        <v>0</v>
      </c>
      <c r="Q136" s="225">
        <v>0</v>
      </c>
      <c r="R136" s="225">
        <f>Q136*H136</f>
        <v>0</v>
      </c>
      <c r="S136" s="225">
        <v>0</v>
      </c>
      <c r="T136" s="226">
        <f>S136*H136</f>
        <v>0</v>
      </c>
      <c r="AR136" s="17" t="s">
        <v>471</v>
      </c>
      <c r="AT136" s="17" t="s">
        <v>134</v>
      </c>
      <c r="AU136" s="17" t="s">
        <v>77</v>
      </c>
      <c r="AY136" s="17" t="s">
        <v>131</v>
      </c>
      <c r="BE136" s="227">
        <f>IF(N136="základní",J136,0)</f>
        <v>0</v>
      </c>
      <c r="BF136" s="227">
        <f>IF(N136="snížená",J136,0)</f>
        <v>0</v>
      </c>
      <c r="BG136" s="227">
        <f>IF(N136="zákl. přenesená",J136,0)</f>
        <v>0</v>
      </c>
      <c r="BH136" s="227">
        <f>IF(N136="sníž. přenesená",J136,0)</f>
        <v>0</v>
      </c>
      <c r="BI136" s="227">
        <f>IF(N136="nulová",J136,0)</f>
        <v>0</v>
      </c>
      <c r="BJ136" s="17" t="s">
        <v>77</v>
      </c>
      <c r="BK136" s="227">
        <f>ROUND(I136*H136,2)</f>
        <v>0</v>
      </c>
      <c r="BL136" s="17" t="s">
        <v>471</v>
      </c>
      <c r="BM136" s="17" t="s">
        <v>529</v>
      </c>
    </row>
    <row r="137" spans="2:47" s="1" customFormat="1" ht="12">
      <c r="B137" s="38"/>
      <c r="C137" s="39"/>
      <c r="D137" s="228" t="s">
        <v>162</v>
      </c>
      <c r="E137" s="39"/>
      <c r="F137" s="229" t="s">
        <v>190</v>
      </c>
      <c r="G137" s="39"/>
      <c r="H137" s="39"/>
      <c r="I137" s="143"/>
      <c r="J137" s="39"/>
      <c r="K137" s="39"/>
      <c r="L137" s="43"/>
      <c r="M137" s="230"/>
      <c r="N137" s="79"/>
      <c r="O137" s="79"/>
      <c r="P137" s="79"/>
      <c r="Q137" s="79"/>
      <c r="R137" s="79"/>
      <c r="S137" s="79"/>
      <c r="T137" s="80"/>
      <c r="AT137" s="17" t="s">
        <v>162</v>
      </c>
      <c r="AU137" s="17" t="s">
        <v>77</v>
      </c>
    </row>
    <row r="138" spans="2:51" s="13" customFormat="1" ht="12">
      <c r="B138" s="241"/>
      <c r="C138" s="242"/>
      <c r="D138" s="228" t="s">
        <v>143</v>
      </c>
      <c r="E138" s="243" t="s">
        <v>19</v>
      </c>
      <c r="F138" s="244" t="s">
        <v>530</v>
      </c>
      <c r="G138" s="242"/>
      <c r="H138" s="245">
        <v>13.664</v>
      </c>
      <c r="I138" s="246"/>
      <c r="J138" s="242"/>
      <c r="K138" s="242"/>
      <c r="L138" s="247"/>
      <c r="M138" s="248"/>
      <c r="N138" s="249"/>
      <c r="O138" s="249"/>
      <c r="P138" s="249"/>
      <c r="Q138" s="249"/>
      <c r="R138" s="249"/>
      <c r="S138" s="249"/>
      <c r="T138" s="250"/>
      <c r="AT138" s="251" t="s">
        <v>143</v>
      </c>
      <c r="AU138" s="251" t="s">
        <v>77</v>
      </c>
      <c r="AV138" s="13" t="s">
        <v>81</v>
      </c>
      <c r="AW138" s="13" t="s">
        <v>35</v>
      </c>
      <c r="AX138" s="13" t="s">
        <v>77</v>
      </c>
      <c r="AY138" s="251" t="s">
        <v>131</v>
      </c>
    </row>
    <row r="139" spans="2:65" s="1" customFormat="1" ht="33.75" customHeight="1">
      <c r="B139" s="38"/>
      <c r="C139" s="216" t="s">
        <v>219</v>
      </c>
      <c r="D139" s="216" t="s">
        <v>134</v>
      </c>
      <c r="E139" s="217" t="s">
        <v>448</v>
      </c>
      <c r="F139" s="218" t="s">
        <v>531</v>
      </c>
      <c r="G139" s="219" t="s">
        <v>157</v>
      </c>
      <c r="H139" s="220">
        <v>6.052</v>
      </c>
      <c r="I139" s="221"/>
      <c r="J139" s="222">
        <f>ROUND(I139*H139,2)</f>
        <v>0</v>
      </c>
      <c r="K139" s="218" t="s">
        <v>138</v>
      </c>
      <c r="L139" s="43"/>
      <c r="M139" s="223" t="s">
        <v>19</v>
      </c>
      <c r="N139" s="224" t="s">
        <v>44</v>
      </c>
      <c r="O139" s="79"/>
      <c r="P139" s="225">
        <f>O139*H139</f>
        <v>0</v>
      </c>
      <c r="Q139" s="225">
        <v>0</v>
      </c>
      <c r="R139" s="225">
        <f>Q139*H139</f>
        <v>0</v>
      </c>
      <c r="S139" s="225">
        <v>0</v>
      </c>
      <c r="T139" s="226">
        <f>S139*H139</f>
        <v>0</v>
      </c>
      <c r="AR139" s="17" t="s">
        <v>471</v>
      </c>
      <c r="AT139" s="17" t="s">
        <v>134</v>
      </c>
      <c r="AU139" s="17" t="s">
        <v>77</v>
      </c>
      <c r="AY139" s="17" t="s">
        <v>131</v>
      </c>
      <c r="BE139" s="227">
        <f>IF(N139="základní",J139,0)</f>
        <v>0</v>
      </c>
      <c r="BF139" s="227">
        <f>IF(N139="snížená",J139,0)</f>
        <v>0</v>
      </c>
      <c r="BG139" s="227">
        <f>IF(N139="zákl. přenesená",J139,0)</f>
        <v>0</v>
      </c>
      <c r="BH139" s="227">
        <f>IF(N139="sníž. přenesená",J139,0)</f>
        <v>0</v>
      </c>
      <c r="BI139" s="227">
        <f>IF(N139="nulová",J139,0)</f>
        <v>0</v>
      </c>
      <c r="BJ139" s="17" t="s">
        <v>77</v>
      </c>
      <c r="BK139" s="227">
        <f>ROUND(I139*H139,2)</f>
        <v>0</v>
      </c>
      <c r="BL139" s="17" t="s">
        <v>471</v>
      </c>
      <c r="BM139" s="17" t="s">
        <v>532</v>
      </c>
    </row>
    <row r="140" spans="2:47" s="1" customFormat="1" ht="12">
      <c r="B140" s="38"/>
      <c r="C140" s="39"/>
      <c r="D140" s="228" t="s">
        <v>162</v>
      </c>
      <c r="E140" s="39"/>
      <c r="F140" s="229" t="s">
        <v>190</v>
      </c>
      <c r="G140" s="39"/>
      <c r="H140" s="39"/>
      <c r="I140" s="143"/>
      <c r="J140" s="39"/>
      <c r="K140" s="39"/>
      <c r="L140" s="43"/>
      <c r="M140" s="230"/>
      <c r="N140" s="79"/>
      <c r="O140" s="79"/>
      <c r="P140" s="79"/>
      <c r="Q140" s="79"/>
      <c r="R140" s="79"/>
      <c r="S140" s="79"/>
      <c r="T140" s="80"/>
      <c r="AT140" s="17" t="s">
        <v>162</v>
      </c>
      <c r="AU140" s="17" t="s">
        <v>77</v>
      </c>
    </row>
    <row r="141" spans="2:51" s="13" customFormat="1" ht="12">
      <c r="B141" s="241"/>
      <c r="C141" s="242"/>
      <c r="D141" s="228" t="s">
        <v>143</v>
      </c>
      <c r="E141" s="243" t="s">
        <v>19</v>
      </c>
      <c r="F141" s="244" t="s">
        <v>533</v>
      </c>
      <c r="G141" s="242"/>
      <c r="H141" s="245">
        <v>6.052</v>
      </c>
      <c r="I141" s="246"/>
      <c r="J141" s="242"/>
      <c r="K141" s="242"/>
      <c r="L141" s="247"/>
      <c r="M141" s="248"/>
      <c r="N141" s="249"/>
      <c r="O141" s="249"/>
      <c r="P141" s="249"/>
      <c r="Q141" s="249"/>
      <c r="R141" s="249"/>
      <c r="S141" s="249"/>
      <c r="T141" s="250"/>
      <c r="AT141" s="251" t="s">
        <v>143</v>
      </c>
      <c r="AU141" s="251" t="s">
        <v>77</v>
      </c>
      <c r="AV141" s="13" t="s">
        <v>81</v>
      </c>
      <c r="AW141" s="13" t="s">
        <v>35</v>
      </c>
      <c r="AX141" s="13" t="s">
        <v>77</v>
      </c>
      <c r="AY141" s="251" t="s">
        <v>131</v>
      </c>
    </row>
    <row r="142" spans="2:65" s="1" customFormat="1" ht="33.75" customHeight="1">
      <c r="B142" s="38"/>
      <c r="C142" s="216" t="s">
        <v>8</v>
      </c>
      <c r="D142" s="216" t="s">
        <v>134</v>
      </c>
      <c r="E142" s="217" t="s">
        <v>332</v>
      </c>
      <c r="F142" s="218" t="s">
        <v>534</v>
      </c>
      <c r="G142" s="219" t="s">
        <v>157</v>
      </c>
      <c r="H142" s="220">
        <v>17</v>
      </c>
      <c r="I142" s="221"/>
      <c r="J142" s="222">
        <f>ROUND(I142*H142,2)</f>
        <v>0</v>
      </c>
      <c r="K142" s="218" t="s">
        <v>138</v>
      </c>
      <c r="L142" s="43"/>
      <c r="M142" s="223" t="s">
        <v>19</v>
      </c>
      <c r="N142" s="224" t="s">
        <v>44</v>
      </c>
      <c r="O142" s="79"/>
      <c r="P142" s="225">
        <f>O142*H142</f>
        <v>0</v>
      </c>
      <c r="Q142" s="225">
        <v>0</v>
      </c>
      <c r="R142" s="225">
        <f>Q142*H142</f>
        <v>0</v>
      </c>
      <c r="S142" s="225">
        <v>0</v>
      </c>
      <c r="T142" s="226">
        <f>S142*H142</f>
        <v>0</v>
      </c>
      <c r="AR142" s="17" t="s">
        <v>471</v>
      </c>
      <c r="AT142" s="17" t="s">
        <v>134</v>
      </c>
      <c r="AU142" s="17" t="s">
        <v>77</v>
      </c>
      <c r="AY142" s="17" t="s">
        <v>131</v>
      </c>
      <c r="BE142" s="227">
        <f>IF(N142="základní",J142,0)</f>
        <v>0</v>
      </c>
      <c r="BF142" s="227">
        <f>IF(N142="snížená",J142,0)</f>
        <v>0</v>
      </c>
      <c r="BG142" s="227">
        <f>IF(N142="zákl. přenesená",J142,0)</f>
        <v>0</v>
      </c>
      <c r="BH142" s="227">
        <f>IF(N142="sníž. přenesená",J142,0)</f>
        <v>0</v>
      </c>
      <c r="BI142" s="227">
        <f>IF(N142="nulová",J142,0)</f>
        <v>0</v>
      </c>
      <c r="BJ142" s="17" t="s">
        <v>77</v>
      </c>
      <c r="BK142" s="227">
        <f>ROUND(I142*H142,2)</f>
        <v>0</v>
      </c>
      <c r="BL142" s="17" t="s">
        <v>471</v>
      </c>
      <c r="BM142" s="17" t="s">
        <v>535</v>
      </c>
    </row>
    <row r="143" spans="2:47" s="1" customFormat="1" ht="12">
      <c r="B143" s="38"/>
      <c r="C143" s="39"/>
      <c r="D143" s="228" t="s">
        <v>162</v>
      </c>
      <c r="E143" s="39"/>
      <c r="F143" s="229" t="s">
        <v>190</v>
      </c>
      <c r="G143" s="39"/>
      <c r="H143" s="39"/>
      <c r="I143" s="143"/>
      <c r="J143" s="39"/>
      <c r="K143" s="39"/>
      <c r="L143" s="43"/>
      <c r="M143" s="230"/>
      <c r="N143" s="79"/>
      <c r="O143" s="79"/>
      <c r="P143" s="79"/>
      <c r="Q143" s="79"/>
      <c r="R143" s="79"/>
      <c r="S143" s="79"/>
      <c r="T143" s="80"/>
      <c r="AT143" s="17" t="s">
        <v>162</v>
      </c>
      <c r="AU143" s="17" t="s">
        <v>77</v>
      </c>
    </row>
    <row r="144" spans="2:51" s="13" customFormat="1" ht="12">
      <c r="B144" s="241"/>
      <c r="C144" s="242"/>
      <c r="D144" s="228" t="s">
        <v>143</v>
      </c>
      <c r="E144" s="243" t="s">
        <v>19</v>
      </c>
      <c r="F144" s="244" t="s">
        <v>536</v>
      </c>
      <c r="G144" s="242"/>
      <c r="H144" s="245">
        <v>17</v>
      </c>
      <c r="I144" s="246"/>
      <c r="J144" s="242"/>
      <c r="K144" s="242"/>
      <c r="L144" s="247"/>
      <c r="M144" s="248"/>
      <c r="N144" s="249"/>
      <c r="O144" s="249"/>
      <c r="P144" s="249"/>
      <c r="Q144" s="249"/>
      <c r="R144" s="249"/>
      <c r="S144" s="249"/>
      <c r="T144" s="250"/>
      <c r="AT144" s="251" t="s">
        <v>143</v>
      </c>
      <c r="AU144" s="251" t="s">
        <v>77</v>
      </c>
      <c r="AV144" s="13" t="s">
        <v>81</v>
      </c>
      <c r="AW144" s="13" t="s">
        <v>35</v>
      </c>
      <c r="AX144" s="13" t="s">
        <v>77</v>
      </c>
      <c r="AY144" s="251" t="s">
        <v>131</v>
      </c>
    </row>
    <row r="145" spans="2:65" s="1" customFormat="1" ht="33.75" customHeight="1">
      <c r="B145" s="38"/>
      <c r="C145" s="216" t="s">
        <v>229</v>
      </c>
      <c r="D145" s="216" t="s">
        <v>134</v>
      </c>
      <c r="E145" s="217" t="s">
        <v>377</v>
      </c>
      <c r="F145" s="218" t="s">
        <v>537</v>
      </c>
      <c r="G145" s="219" t="s">
        <v>157</v>
      </c>
      <c r="H145" s="220">
        <v>13.664</v>
      </c>
      <c r="I145" s="221"/>
      <c r="J145" s="222">
        <f>ROUND(I145*H145,2)</f>
        <v>0</v>
      </c>
      <c r="K145" s="218" t="s">
        <v>138</v>
      </c>
      <c r="L145" s="43"/>
      <c r="M145" s="223" t="s">
        <v>19</v>
      </c>
      <c r="N145" s="224" t="s">
        <v>44</v>
      </c>
      <c r="O145" s="79"/>
      <c r="P145" s="225">
        <f>O145*H145</f>
        <v>0</v>
      </c>
      <c r="Q145" s="225">
        <v>0</v>
      </c>
      <c r="R145" s="225">
        <f>Q145*H145</f>
        <v>0</v>
      </c>
      <c r="S145" s="225">
        <v>0</v>
      </c>
      <c r="T145" s="226">
        <f>S145*H145</f>
        <v>0</v>
      </c>
      <c r="AR145" s="17" t="s">
        <v>139</v>
      </c>
      <c r="AT145" s="17" t="s">
        <v>134</v>
      </c>
      <c r="AU145" s="17" t="s">
        <v>77</v>
      </c>
      <c r="AY145" s="17" t="s">
        <v>131</v>
      </c>
      <c r="BE145" s="227">
        <f>IF(N145="základní",J145,0)</f>
        <v>0</v>
      </c>
      <c r="BF145" s="227">
        <f>IF(N145="snížená",J145,0)</f>
        <v>0</v>
      </c>
      <c r="BG145" s="227">
        <f>IF(N145="zákl. přenesená",J145,0)</f>
        <v>0</v>
      </c>
      <c r="BH145" s="227">
        <f>IF(N145="sníž. přenesená",J145,0)</f>
        <v>0</v>
      </c>
      <c r="BI145" s="227">
        <f>IF(N145="nulová",J145,0)</f>
        <v>0</v>
      </c>
      <c r="BJ145" s="17" t="s">
        <v>77</v>
      </c>
      <c r="BK145" s="227">
        <f>ROUND(I145*H145,2)</f>
        <v>0</v>
      </c>
      <c r="BL145" s="17" t="s">
        <v>139</v>
      </c>
      <c r="BM145" s="17" t="s">
        <v>538</v>
      </c>
    </row>
    <row r="146" spans="2:47" s="1" customFormat="1" ht="12">
      <c r="B146" s="38"/>
      <c r="C146" s="39"/>
      <c r="D146" s="228" t="s">
        <v>162</v>
      </c>
      <c r="E146" s="39"/>
      <c r="F146" s="229" t="s">
        <v>390</v>
      </c>
      <c r="G146" s="39"/>
      <c r="H146" s="39"/>
      <c r="I146" s="143"/>
      <c r="J146" s="39"/>
      <c r="K146" s="39"/>
      <c r="L146" s="43"/>
      <c r="M146" s="230"/>
      <c r="N146" s="79"/>
      <c r="O146" s="79"/>
      <c r="P146" s="79"/>
      <c r="Q146" s="79"/>
      <c r="R146" s="79"/>
      <c r="S146" s="79"/>
      <c r="T146" s="80"/>
      <c r="AT146" s="17" t="s">
        <v>162</v>
      </c>
      <c r="AU146" s="17" t="s">
        <v>77</v>
      </c>
    </row>
    <row r="147" spans="2:51" s="13" customFormat="1" ht="12">
      <c r="B147" s="241"/>
      <c r="C147" s="242"/>
      <c r="D147" s="228" t="s">
        <v>143</v>
      </c>
      <c r="E147" s="243" t="s">
        <v>19</v>
      </c>
      <c r="F147" s="244" t="s">
        <v>530</v>
      </c>
      <c r="G147" s="242"/>
      <c r="H147" s="245">
        <v>13.664</v>
      </c>
      <c r="I147" s="246"/>
      <c r="J147" s="242"/>
      <c r="K147" s="242"/>
      <c r="L147" s="247"/>
      <c r="M147" s="273"/>
      <c r="N147" s="274"/>
      <c r="O147" s="274"/>
      <c r="P147" s="274"/>
      <c r="Q147" s="274"/>
      <c r="R147" s="274"/>
      <c r="S147" s="274"/>
      <c r="T147" s="275"/>
      <c r="AT147" s="251" t="s">
        <v>143</v>
      </c>
      <c r="AU147" s="251" t="s">
        <v>77</v>
      </c>
      <c r="AV147" s="13" t="s">
        <v>81</v>
      </c>
      <c r="AW147" s="13" t="s">
        <v>35</v>
      </c>
      <c r="AX147" s="13" t="s">
        <v>77</v>
      </c>
      <c r="AY147" s="251" t="s">
        <v>131</v>
      </c>
    </row>
    <row r="148" spans="2:12" s="1" customFormat="1" ht="6.95" customHeight="1">
      <c r="B148" s="57"/>
      <c r="C148" s="58"/>
      <c r="D148" s="58"/>
      <c r="E148" s="58"/>
      <c r="F148" s="58"/>
      <c r="G148" s="58"/>
      <c r="H148" s="58"/>
      <c r="I148" s="167"/>
      <c r="J148" s="58"/>
      <c r="K148" s="58"/>
      <c r="L148" s="43"/>
    </row>
  </sheetData>
  <sheetProtection password="CC35" sheet="1" objects="1" scenarios="1" formatColumns="0" formatRows="0" autoFilter="0"/>
  <autoFilter ref="C93:K147"/>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6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97</v>
      </c>
    </row>
    <row r="3" spans="2:46" ht="6.95" customHeight="1">
      <c r="B3" s="137"/>
      <c r="C3" s="138"/>
      <c r="D3" s="138"/>
      <c r="E3" s="138"/>
      <c r="F3" s="138"/>
      <c r="G3" s="138"/>
      <c r="H3" s="138"/>
      <c r="I3" s="139"/>
      <c r="J3" s="138"/>
      <c r="K3" s="138"/>
      <c r="L3" s="20"/>
      <c r="AT3" s="17" t="s">
        <v>81</v>
      </c>
    </row>
    <row r="4" spans="2:46" ht="24.95" customHeight="1">
      <c r="B4" s="20"/>
      <c r="D4" s="140" t="s">
        <v>105</v>
      </c>
      <c r="L4" s="20"/>
      <c r="M4" s="24" t="s">
        <v>10</v>
      </c>
      <c r="AT4" s="17" t="s">
        <v>4</v>
      </c>
    </row>
    <row r="5" spans="2:12" ht="6.95" customHeight="1">
      <c r="B5" s="20"/>
      <c r="L5" s="20"/>
    </row>
    <row r="6" spans="2:12" ht="12" customHeight="1">
      <c r="B6" s="20"/>
      <c r="D6" s="141" t="s">
        <v>16</v>
      </c>
      <c r="L6" s="20"/>
    </row>
    <row r="7" spans="2:12" ht="16.5" customHeight="1">
      <c r="B7" s="20"/>
      <c r="E7" s="142" t="str">
        <f>'Rekapitulace stavby'!K6</f>
        <v>Oprava trati v úseku 1.TK a 2.TK Boletice n.L - Děčín východ km 451,400 – 452,500_OPRAVA Č. 1</v>
      </c>
      <c r="F7" s="141"/>
      <c r="G7" s="141"/>
      <c r="H7" s="141"/>
      <c r="L7" s="20"/>
    </row>
    <row r="8" spans="2:12" ht="12">
      <c r="B8" s="20"/>
      <c r="D8" s="141" t="s">
        <v>106</v>
      </c>
      <c r="L8" s="20"/>
    </row>
    <row r="9" spans="2:12" ht="16.5" customHeight="1">
      <c r="B9" s="20"/>
      <c r="E9" s="142" t="s">
        <v>107</v>
      </c>
      <c r="L9" s="20"/>
    </row>
    <row r="10" spans="2:12" ht="12" customHeight="1">
      <c r="B10" s="20"/>
      <c r="D10" s="141" t="s">
        <v>108</v>
      </c>
      <c r="L10" s="20"/>
    </row>
    <row r="11" spans="2:12" s="1" customFormat="1" ht="16.5" customHeight="1">
      <c r="B11" s="43"/>
      <c r="E11" s="141" t="s">
        <v>465</v>
      </c>
      <c r="F11" s="1"/>
      <c r="G11" s="1"/>
      <c r="H11" s="1"/>
      <c r="I11" s="143"/>
      <c r="L11" s="43"/>
    </row>
    <row r="12" spans="2:12" s="1" customFormat="1" ht="12" customHeight="1">
      <c r="B12" s="43"/>
      <c r="D12" s="141" t="s">
        <v>466</v>
      </c>
      <c r="I12" s="143"/>
      <c r="L12" s="43"/>
    </row>
    <row r="13" spans="2:12" s="1" customFormat="1" ht="36.95" customHeight="1">
      <c r="B13" s="43"/>
      <c r="E13" s="144" t="s">
        <v>539</v>
      </c>
      <c r="F13" s="1"/>
      <c r="G13" s="1"/>
      <c r="H13" s="1"/>
      <c r="I13" s="143"/>
      <c r="L13" s="43"/>
    </row>
    <row r="14" spans="2:12" s="1" customFormat="1" ht="12">
      <c r="B14" s="43"/>
      <c r="I14" s="143"/>
      <c r="L14" s="43"/>
    </row>
    <row r="15" spans="2:12" s="1" customFormat="1" ht="12" customHeight="1">
      <c r="B15" s="43"/>
      <c r="D15" s="141" t="s">
        <v>18</v>
      </c>
      <c r="F15" s="17" t="s">
        <v>19</v>
      </c>
      <c r="I15" s="145" t="s">
        <v>20</v>
      </c>
      <c r="J15" s="17" t="s">
        <v>19</v>
      </c>
      <c r="L15" s="43"/>
    </row>
    <row r="16" spans="2:12" s="1" customFormat="1" ht="12" customHeight="1">
      <c r="B16" s="43"/>
      <c r="D16" s="141" t="s">
        <v>21</v>
      </c>
      <c r="F16" s="17" t="s">
        <v>22</v>
      </c>
      <c r="I16" s="145" t="s">
        <v>23</v>
      </c>
      <c r="J16" s="146" t="str">
        <f>'Rekapitulace stavby'!AN8</f>
        <v>7. 6. 2019</v>
      </c>
      <c r="L16" s="43"/>
    </row>
    <row r="17" spans="2:12" s="1" customFormat="1" ht="10.8" customHeight="1">
      <c r="B17" s="43"/>
      <c r="I17" s="143"/>
      <c r="L17" s="43"/>
    </row>
    <row r="18" spans="2:12" s="1" customFormat="1" ht="12" customHeight="1">
      <c r="B18" s="43"/>
      <c r="D18" s="141" t="s">
        <v>25</v>
      </c>
      <c r="I18" s="145" t="s">
        <v>26</v>
      </c>
      <c r="J18" s="17" t="s">
        <v>27</v>
      </c>
      <c r="L18" s="43"/>
    </row>
    <row r="19" spans="2:12" s="1" customFormat="1" ht="18" customHeight="1">
      <c r="B19" s="43"/>
      <c r="E19" s="17" t="s">
        <v>28</v>
      </c>
      <c r="I19" s="145" t="s">
        <v>29</v>
      </c>
      <c r="J19" s="17" t="s">
        <v>30</v>
      </c>
      <c r="L19" s="43"/>
    </row>
    <row r="20" spans="2:12" s="1" customFormat="1" ht="6.95" customHeight="1">
      <c r="B20" s="43"/>
      <c r="I20" s="143"/>
      <c r="L20" s="43"/>
    </row>
    <row r="21" spans="2:12" s="1" customFormat="1" ht="12" customHeight="1">
      <c r="B21" s="43"/>
      <c r="D21" s="141" t="s">
        <v>31</v>
      </c>
      <c r="I21" s="145" t="s">
        <v>26</v>
      </c>
      <c r="J21" s="33" t="str">
        <f>'Rekapitulace stavby'!AN13</f>
        <v>Vyplň údaj</v>
      </c>
      <c r="L21" s="43"/>
    </row>
    <row r="22" spans="2:12" s="1" customFormat="1" ht="18" customHeight="1">
      <c r="B22" s="43"/>
      <c r="E22" s="33" t="str">
        <f>'Rekapitulace stavby'!E14</f>
        <v>Vyplň údaj</v>
      </c>
      <c r="F22" s="17"/>
      <c r="G22" s="17"/>
      <c r="H22" s="17"/>
      <c r="I22" s="145" t="s">
        <v>29</v>
      </c>
      <c r="J22" s="33" t="str">
        <f>'Rekapitulace stavby'!AN14</f>
        <v>Vyplň údaj</v>
      </c>
      <c r="L22" s="43"/>
    </row>
    <row r="23" spans="2:12" s="1" customFormat="1" ht="6.95" customHeight="1">
      <c r="B23" s="43"/>
      <c r="I23" s="143"/>
      <c r="L23" s="43"/>
    </row>
    <row r="24" spans="2:12" s="1" customFormat="1" ht="12" customHeight="1">
      <c r="B24" s="43"/>
      <c r="D24" s="141" t="s">
        <v>33</v>
      </c>
      <c r="I24" s="145" t="s">
        <v>26</v>
      </c>
      <c r="J24" s="17" t="str">
        <f>IF('Rekapitulace stavby'!AN16="","",'Rekapitulace stavby'!AN16)</f>
        <v/>
      </c>
      <c r="L24" s="43"/>
    </row>
    <row r="25" spans="2:12" s="1" customFormat="1" ht="18" customHeight="1">
      <c r="B25" s="43"/>
      <c r="E25" s="17" t="str">
        <f>IF('Rekapitulace stavby'!E17="","",'Rekapitulace stavby'!E17)</f>
        <v xml:space="preserve"> </v>
      </c>
      <c r="I25" s="145" t="s">
        <v>29</v>
      </c>
      <c r="J25" s="17" t="str">
        <f>IF('Rekapitulace stavby'!AN17="","",'Rekapitulace stavby'!AN17)</f>
        <v/>
      </c>
      <c r="L25" s="43"/>
    </row>
    <row r="26" spans="2:12" s="1" customFormat="1" ht="6.95" customHeight="1">
      <c r="B26" s="43"/>
      <c r="I26" s="143"/>
      <c r="L26" s="43"/>
    </row>
    <row r="27" spans="2:12" s="1" customFormat="1" ht="12" customHeight="1">
      <c r="B27" s="43"/>
      <c r="D27" s="141" t="s">
        <v>36</v>
      </c>
      <c r="I27" s="145" t="s">
        <v>26</v>
      </c>
      <c r="J27" s="17" t="str">
        <f>IF('Rekapitulace stavby'!AN19="","",'Rekapitulace stavby'!AN19)</f>
        <v/>
      </c>
      <c r="L27" s="43"/>
    </row>
    <row r="28" spans="2:12" s="1" customFormat="1" ht="18" customHeight="1">
      <c r="B28" s="43"/>
      <c r="E28" s="17" t="str">
        <f>IF('Rekapitulace stavby'!E20="","",'Rekapitulace stavby'!E20)</f>
        <v xml:space="preserve"> </v>
      </c>
      <c r="I28" s="145" t="s">
        <v>29</v>
      </c>
      <c r="J28" s="17" t="str">
        <f>IF('Rekapitulace stavby'!AN20="","",'Rekapitulace stavby'!AN20)</f>
        <v/>
      </c>
      <c r="L28" s="43"/>
    </row>
    <row r="29" spans="2:12" s="1" customFormat="1" ht="6.95" customHeight="1">
      <c r="B29" s="43"/>
      <c r="I29" s="143"/>
      <c r="L29" s="43"/>
    </row>
    <row r="30" spans="2:12" s="1" customFormat="1" ht="12" customHeight="1">
      <c r="B30" s="43"/>
      <c r="D30" s="141" t="s">
        <v>37</v>
      </c>
      <c r="I30" s="143"/>
      <c r="L30" s="43"/>
    </row>
    <row r="31" spans="2:12" s="7" customFormat="1" ht="45" customHeight="1">
      <c r="B31" s="147"/>
      <c r="E31" s="148" t="s">
        <v>38</v>
      </c>
      <c r="F31" s="148"/>
      <c r="G31" s="148"/>
      <c r="H31" s="148"/>
      <c r="I31" s="149"/>
      <c r="L31" s="147"/>
    </row>
    <row r="32" spans="2:12" s="1" customFormat="1" ht="6.95" customHeight="1">
      <c r="B32" s="43"/>
      <c r="I32" s="143"/>
      <c r="L32" s="43"/>
    </row>
    <row r="33" spans="2:12" s="1" customFormat="1" ht="6.95" customHeight="1">
      <c r="B33" s="43"/>
      <c r="D33" s="71"/>
      <c r="E33" s="71"/>
      <c r="F33" s="71"/>
      <c r="G33" s="71"/>
      <c r="H33" s="71"/>
      <c r="I33" s="150"/>
      <c r="J33" s="71"/>
      <c r="K33" s="71"/>
      <c r="L33" s="43"/>
    </row>
    <row r="34" spans="2:12" s="1" customFormat="1" ht="25.4" customHeight="1">
      <c r="B34" s="43"/>
      <c r="D34" s="151" t="s">
        <v>39</v>
      </c>
      <c r="I34" s="143"/>
      <c r="J34" s="152">
        <f>ROUND(J94,2)</f>
        <v>0</v>
      </c>
      <c r="L34" s="43"/>
    </row>
    <row r="35" spans="2:12" s="1" customFormat="1" ht="6.95" customHeight="1">
      <c r="B35" s="43"/>
      <c r="D35" s="71"/>
      <c r="E35" s="71"/>
      <c r="F35" s="71"/>
      <c r="G35" s="71"/>
      <c r="H35" s="71"/>
      <c r="I35" s="150"/>
      <c r="J35" s="71"/>
      <c r="K35" s="71"/>
      <c r="L35" s="43"/>
    </row>
    <row r="36" spans="2:12" s="1" customFormat="1" ht="14.4" customHeight="1">
      <c r="B36" s="43"/>
      <c r="F36" s="153" t="s">
        <v>41</v>
      </c>
      <c r="I36" s="154" t="s">
        <v>40</v>
      </c>
      <c r="J36" s="153" t="s">
        <v>42</v>
      </c>
      <c r="L36" s="43"/>
    </row>
    <row r="37" spans="2:12" s="1" customFormat="1" ht="14.4" customHeight="1">
      <c r="B37" s="43"/>
      <c r="D37" s="141" t="s">
        <v>43</v>
      </c>
      <c r="E37" s="141" t="s">
        <v>44</v>
      </c>
      <c r="F37" s="155">
        <f>ROUND((SUM(BE94:BE161)),2)</f>
        <v>0</v>
      </c>
      <c r="I37" s="156">
        <v>0.21</v>
      </c>
      <c r="J37" s="155">
        <f>ROUND(((SUM(BE94:BE161))*I37),2)</f>
        <v>0</v>
      </c>
      <c r="L37" s="43"/>
    </row>
    <row r="38" spans="2:12" s="1" customFormat="1" ht="14.4" customHeight="1">
      <c r="B38" s="43"/>
      <c r="E38" s="141" t="s">
        <v>45</v>
      </c>
      <c r="F38" s="155">
        <f>ROUND((SUM(BF94:BF161)),2)</f>
        <v>0</v>
      </c>
      <c r="I38" s="156">
        <v>0.15</v>
      </c>
      <c r="J38" s="155">
        <f>ROUND(((SUM(BF94:BF161))*I38),2)</f>
        <v>0</v>
      </c>
      <c r="L38" s="43"/>
    </row>
    <row r="39" spans="2:12" s="1" customFormat="1" ht="14.4" customHeight="1" hidden="1">
      <c r="B39" s="43"/>
      <c r="E39" s="141" t="s">
        <v>46</v>
      </c>
      <c r="F39" s="155">
        <f>ROUND((SUM(BG94:BG161)),2)</f>
        <v>0</v>
      </c>
      <c r="I39" s="156">
        <v>0.21</v>
      </c>
      <c r="J39" s="155">
        <f>0</f>
        <v>0</v>
      </c>
      <c r="L39" s="43"/>
    </row>
    <row r="40" spans="2:12" s="1" customFormat="1" ht="14.4" customHeight="1" hidden="1">
      <c r="B40" s="43"/>
      <c r="E40" s="141" t="s">
        <v>47</v>
      </c>
      <c r="F40" s="155">
        <f>ROUND((SUM(BH94:BH161)),2)</f>
        <v>0</v>
      </c>
      <c r="I40" s="156">
        <v>0.15</v>
      </c>
      <c r="J40" s="155">
        <f>0</f>
        <v>0</v>
      </c>
      <c r="L40" s="43"/>
    </row>
    <row r="41" spans="2:12" s="1" customFormat="1" ht="14.4" customHeight="1" hidden="1">
      <c r="B41" s="43"/>
      <c r="E41" s="141" t="s">
        <v>48</v>
      </c>
      <c r="F41" s="155">
        <f>ROUND((SUM(BI94:BI161)),2)</f>
        <v>0</v>
      </c>
      <c r="I41" s="156">
        <v>0</v>
      </c>
      <c r="J41" s="155">
        <f>0</f>
        <v>0</v>
      </c>
      <c r="L41" s="43"/>
    </row>
    <row r="42" spans="2:12" s="1" customFormat="1" ht="6.95" customHeight="1">
      <c r="B42" s="43"/>
      <c r="I42" s="143"/>
      <c r="L42" s="43"/>
    </row>
    <row r="43" spans="2:12" s="1" customFormat="1" ht="25.4" customHeight="1">
      <c r="B43" s="43"/>
      <c r="C43" s="157"/>
      <c r="D43" s="158" t="s">
        <v>49</v>
      </c>
      <c r="E43" s="159"/>
      <c r="F43" s="159"/>
      <c r="G43" s="160" t="s">
        <v>50</v>
      </c>
      <c r="H43" s="161" t="s">
        <v>51</v>
      </c>
      <c r="I43" s="162"/>
      <c r="J43" s="163">
        <f>SUM(J34:J41)</f>
        <v>0</v>
      </c>
      <c r="K43" s="164"/>
      <c r="L43" s="43"/>
    </row>
    <row r="44" spans="2:12" s="1" customFormat="1" ht="14.4" customHeight="1">
      <c r="B44" s="165"/>
      <c r="C44" s="166"/>
      <c r="D44" s="166"/>
      <c r="E44" s="166"/>
      <c r="F44" s="166"/>
      <c r="G44" s="166"/>
      <c r="H44" s="166"/>
      <c r="I44" s="167"/>
      <c r="J44" s="166"/>
      <c r="K44" s="166"/>
      <c r="L44" s="43"/>
    </row>
    <row r="48" spans="2:12" s="1" customFormat="1" ht="6.95" customHeight="1">
      <c r="B48" s="168"/>
      <c r="C48" s="169"/>
      <c r="D48" s="169"/>
      <c r="E48" s="169"/>
      <c r="F48" s="169"/>
      <c r="G48" s="169"/>
      <c r="H48" s="169"/>
      <c r="I48" s="170"/>
      <c r="J48" s="169"/>
      <c r="K48" s="169"/>
      <c r="L48" s="43"/>
    </row>
    <row r="49" spans="2:12" s="1" customFormat="1" ht="24.95" customHeight="1">
      <c r="B49" s="38"/>
      <c r="C49" s="23" t="s">
        <v>110</v>
      </c>
      <c r="D49" s="39"/>
      <c r="E49" s="39"/>
      <c r="F49" s="39"/>
      <c r="G49" s="39"/>
      <c r="H49" s="39"/>
      <c r="I49" s="143"/>
      <c r="J49" s="39"/>
      <c r="K49" s="39"/>
      <c r="L49" s="43"/>
    </row>
    <row r="50" spans="2:12" s="1" customFormat="1" ht="6.95" customHeight="1">
      <c r="B50" s="38"/>
      <c r="C50" s="39"/>
      <c r="D50" s="39"/>
      <c r="E50" s="39"/>
      <c r="F50" s="39"/>
      <c r="G50" s="39"/>
      <c r="H50" s="39"/>
      <c r="I50" s="143"/>
      <c r="J50" s="39"/>
      <c r="K50" s="39"/>
      <c r="L50" s="43"/>
    </row>
    <row r="51" spans="2:12" s="1" customFormat="1" ht="12" customHeight="1">
      <c r="B51" s="38"/>
      <c r="C51" s="32" t="s">
        <v>16</v>
      </c>
      <c r="D51" s="39"/>
      <c r="E51" s="39"/>
      <c r="F51" s="39"/>
      <c r="G51" s="39"/>
      <c r="H51" s="39"/>
      <c r="I51" s="143"/>
      <c r="J51" s="39"/>
      <c r="K51" s="39"/>
      <c r="L51" s="43"/>
    </row>
    <row r="52" spans="2:12" s="1" customFormat="1" ht="16.5" customHeight="1">
      <c r="B52" s="38"/>
      <c r="C52" s="39"/>
      <c r="D52" s="39"/>
      <c r="E52" s="171" t="str">
        <f>E7</f>
        <v>Oprava trati v úseku 1.TK a 2.TK Boletice n.L - Děčín východ km 451,400 – 452,500_OPRAVA Č. 1</v>
      </c>
      <c r="F52" s="32"/>
      <c r="G52" s="32"/>
      <c r="H52" s="32"/>
      <c r="I52" s="143"/>
      <c r="J52" s="39"/>
      <c r="K52" s="39"/>
      <c r="L52" s="43"/>
    </row>
    <row r="53" spans="2:12" ht="12" customHeight="1">
      <c r="B53" s="21"/>
      <c r="C53" s="32" t="s">
        <v>106</v>
      </c>
      <c r="D53" s="22"/>
      <c r="E53" s="22"/>
      <c r="F53" s="22"/>
      <c r="G53" s="22"/>
      <c r="H53" s="22"/>
      <c r="I53" s="136"/>
      <c r="J53" s="22"/>
      <c r="K53" s="22"/>
      <c r="L53" s="20"/>
    </row>
    <row r="54" spans="2:12" ht="16.5" customHeight="1">
      <c r="B54" s="21"/>
      <c r="C54" s="22"/>
      <c r="D54" s="22"/>
      <c r="E54" s="171" t="s">
        <v>107</v>
      </c>
      <c r="F54" s="22"/>
      <c r="G54" s="22"/>
      <c r="H54" s="22"/>
      <c r="I54" s="136"/>
      <c r="J54" s="22"/>
      <c r="K54" s="22"/>
      <c r="L54" s="20"/>
    </row>
    <row r="55" spans="2:12" ht="12" customHeight="1">
      <c r="B55" s="21"/>
      <c r="C55" s="32" t="s">
        <v>108</v>
      </c>
      <c r="D55" s="22"/>
      <c r="E55" s="22"/>
      <c r="F55" s="22"/>
      <c r="G55" s="22"/>
      <c r="H55" s="22"/>
      <c r="I55" s="136"/>
      <c r="J55" s="22"/>
      <c r="K55" s="22"/>
      <c r="L55" s="20"/>
    </row>
    <row r="56" spans="2:12" s="1" customFormat="1" ht="16.5" customHeight="1">
      <c r="B56" s="38"/>
      <c r="C56" s="39"/>
      <c r="D56" s="39"/>
      <c r="E56" s="32" t="s">
        <v>465</v>
      </c>
      <c r="F56" s="39"/>
      <c r="G56" s="39"/>
      <c r="H56" s="39"/>
      <c r="I56" s="143"/>
      <c r="J56" s="39"/>
      <c r="K56" s="39"/>
      <c r="L56" s="43"/>
    </row>
    <row r="57" spans="2:12" s="1" customFormat="1" ht="12" customHeight="1">
      <c r="B57" s="38"/>
      <c r="C57" s="32" t="s">
        <v>466</v>
      </c>
      <c r="D57" s="39"/>
      <c r="E57" s="39"/>
      <c r="F57" s="39"/>
      <c r="G57" s="39"/>
      <c r="H57" s="39"/>
      <c r="I57" s="143"/>
      <c r="J57" s="39"/>
      <c r="K57" s="39"/>
      <c r="L57" s="43"/>
    </row>
    <row r="58" spans="2:12" s="1" customFormat="1" ht="16.5" customHeight="1">
      <c r="B58" s="38"/>
      <c r="C58" s="39"/>
      <c r="D58" s="39"/>
      <c r="E58" s="64" t="str">
        <f>E13</f>
        <v>2 - P2992</v>
      </c>
      <c r="F58" s="39"/>
      <c r="G58" s="39"/>
      <c r="H58" s="39"/>
      <c r="I58" s="143"/>
      <c r="J58" s="39"/>
      <c r="K58" s="39"/>
      <c r="L58" s="43"/>
    </row>
    <row r="59" spans="2:12" s="1" customFormat="1" ht="6.95" customHeight="1">
      <c r="B59" s="38"/>
      <c r="C59" s="39"/>
      <c r="D59" s="39"/>
      <c r="E59" s="39"/>
      <c r="F59" s="39"/>
      <c r="G59" s="39"/>
      <c r="H59" s="39"/>
      <c r="I59" s="143"/>
      <c r="J59" s="39"/>
      <c r="K59" s="39"/>
      <c r="L59" s="43"/>
    </row>
    <row r="60" spans="2:12" s="1" customFormat="1" ht="12" customHeight="1">
      <c r="B60" s="38"/>
      <c r="C60" s="32" t="s">
        <v>21</v>
      </c>
      <c r="D60" s="39"/>
      <c r="E60" s="39"/>
      <c r="F60" s="27" t="str">
        <f>F16</f>
        <v>trať 073</v>
      </c>
      <c r="G60" s="39"/>
      <c r="H60" s="39"/>
      <c r="I60" s="145" t="s">
        <v>23</v>
      </c>
      <c r="J60" s="67" t="str">
        <f>IF(J16="","",J16)</f>
        <v>7. 6. 2019</v>
      </c>
      <c r="K60" s="39"/>
      <c r="L60" s="43"/>
    </row>
    <row r="61" spans="2:12" s="1" customFormat="1" ht="6.95" customHeight="1">
      <c r="B61" s="38"/>
      <c r="C61" s="39"/>
      <c r="D61" s="39"/>
      <c r="E61" s="39"/>
      <c r="F61" s="39"/>
      <c r="G61" s="39"/>
      <c r="H61" s="39"/>
      <c r="I61" s="143"/>
      <c r="J61" s="39"/>
      <c r="K61" s="39"/>
      <c r="L61" s="43"/>
    </row>
    <row r="62" spans="2:12" s="1" customFormat="1" ht="13.65" customHeight="1">
      <c r="B62" s="38"/>
      <c r="C62" s="32" t="s">
        <v>25</v>
      </c>
      <c r="D62" s="39"/>
      <c r="E62" s="39"/>
      <c r="F62" s="27" t="str">
        <f>E19</f>
        <v>SŽDC s.o., OŘ Ústí n.L., ST Ústí n.L.</v>
      </c>
      <c r="G62" s="39"/>
      <c r="H62" s="39"/>
      <c r="I62" s="145" t="s">
        <v>33</v>
      </c>
      <c r="J62" s="36" t="str">
        <f>E25</f>
        <v xml:space="preserve"> </v>
      </c>
      <c r="K62" s="39"/>
      <c r="L62" s="43"/>
    </row>
    <row r="63" spans="2:12" s="1" customFormat="1" ht="13.65" customHeight="1">
      <c r="B63" s="38"/>
      <c r="C63" s="32" t="s">
        <v>31</v>
      </c>
      <c r="D63" s="39"/>
      <c r="E63" s="39"/>
      <c r="F63" s="27" t="str">
        <f>IF(E22="","",E22)</f>
        <v>Vyplň údaj</v>
      </c>
      <c r="G63" s="39"/>
      <c r="H63" s="39"/>
      <c r="I63" s="145" t="s">
        <v>36</v>
      </c>
      <c r="J63" s="36" t="str">
        <f>E28</f>
        <v xml:space="preserve"> </v>
      </c>
      <c r="K63" s="39"/>
      <c r="L63" s="43"/>
    </row>
    <row r="64" spans="2:12" s="1" customFormat="1" ht="10.3" customHeight="1">
      <c r="B64" s="38"/>
      <c r="C64" s="39"/>
      <c r="D64" s="39"/>
      <c r="E64" s="39"/>
      <c r="F64" s="39"/>
      <c r="G64" s="39"/>
      <c r="H64" s="39"/>
      <c r="I64" s="143"/>
      <c r="J64" s="39"/>
      <c r="K64" s="39"/>
      <c r="L64" s="43"/>
    </row>
    <row r="65" spans="2:12" s="1" customFormat="1" ht="29.25" customHeight="1">
      <c r="B65" s="38"/>
      <c r="C65" s="172" t="s">
        <v>111</v>
      </c>
      <c r="D65" s="173"/>
      <c r="E65" s="173"/>
      <c r="F65" s="173"/>
      <c r="G65" s="173"/>
      <c r="H65" s="173"/>
      <c r="I65" s="174"/>
      <c r="J65" s="175" t="s">
        <v>112</v>
      </c>
      <c r="K65" s="173"/>
      <c r="L65" s="43"/>
    </row>
    <row r="66" spans="2:12" s="1" customFormat="1" ht="10.3" customHeight="1">
      <c r="B66" s="38"/>
      <c r="C66" s="39"/>
      <c r="D66" s="39"/>
      <c r="E66" s="39"/>
      <c r="F66" s="39"/>
      <c r="G66" s="39"/>
      <c r="H66" s="39"/>
      <c r="I66" s="143"/>
      <c r="J66" s="39"/>
      <c r="K66" s="39"/>
      <c r="L66" s="43"/>
    </row>
    <row r="67" spans="2:47" s="1" customFormat="1" ht="22.8" customHeight="1">
      <c r="B67" s="38"/>
      <c r="C67" s="176" t="s">
        <v>71</v>
      </c>
      <c r="D67" s="39"/>
      <c r="E67" s="39"/>
      <c r="F67" s="39"/>
      <c r="G67" s="39"/>
      <c r="H67" s="39"/>
      <c r="I67" s="143"/>
      <c r="J67" s="97">
        <f>J94</f>
        <v>0</v>
      </c>
      <c r="K67" s="39"/>
      <c r="L67" s="43"/>
      <c r="AU67" s="17" t="s">
        <v>113</v>
      </c>
    </row>
    <row r="68" spans="2:12" s="8" customFormat="1" ht="24.95" customHeight="1">
      <c r="B68" s="177"/>
      <c r="C68" s="178"/>
      <c r="D68" s="179" t="s">
        <v>114</v>
      </c>
      <c r="E68" s="180"/>
      <c r="F68" s="180"/>
      <c r="G68" s="180"/>
      <c r="H68" s="180"/>
      <c r="I68" s="181"/>
      <c r="J68" s="182">
        <f>J95</f>
        <v>0</v>
      </c>
      <c r="K68" s="178"/>
      <c r="L68" s="183"/>
    </row>
    <row r="69" spans="2:12" s="9" customFormat="1" ht="19.9" customHeight="1">
      <c r="B69" s="184"/>
      <c r="C69" s="121"/>
      <c r="D69" s="185" t="s">
        <v>115</v>
      </c>
      <c r="E69" s="186"/>
      <c r="F69" s="186"/>
      <c r="G69" s="186"/>
      <c r="H69" s="186"/>
      <c r="I69" s="187"/>
      <c r="J69" s="188">
        <f>J96</f>
        <v>0</v>
      </c>
      <c r="K69" s="121"/>
      <c r="L69" s="189"/>
    </row>
    <row r="70" spans="2:12" s="8" customFormat="1" ht="24.95" customHeight="1">
      <c r="B70" s="177"/>
      <c r="C70" s="178"/>
      <c r="D70" s="179" t="s">
        <v>468</v>
      </c>
      <c r="E70" s="180"/>
      <c r="F70" s="180"/>
      <c r="G70" s="180"/>
      <c r="H70" s="180"/>
      <c r="I70" s="181"/>
      <c r="J70" s="182">
        <f>J137</f>
        <v>0</v>
      </c>
      <c r="K70" s="178"/>
      <c r="L70" s="183"/>
    </row>
    <row r="71" spans="2:12" s="1" customFormat="1" ht="21.8" customHeight="1">
      <c r="B71" s="38"/>
      <c r="C71" s="39"/>
      <c r="D71" s="39"/>
      <c r="E71" s="39"/>
      <c r="F71" s="39"/>
      <c r="G71" s="39"/>
      <c r="H71" s="39"/>
      <c r="I71" s="143"/>
      <c r="J71" s="39"/>
      <c r="K71" s="39"/>
      <c r="L71" s="43"/>
    </row>
    <row r="72" spans="2:12" s="1" customFormat="1" ht="6.95" customHeight="1">
      <c r="B72" s="57"/>
      <c r="C72" s="58"/>
      <c r="D72" s="58"/>
      <c r="E72" s="58"/>
      <c r="F72" s="58"/>
      <c r="G72" s="58"/>
      <c r="H72" s="58"/>
      <c r="I72" s="167"/>
      <c r="J72" s="58"/>
      <c r="K72" s="58"/>
      <c r="L72" s="43"/>
    </row>
    <row r="76" spans="2:12" s="1" customFormat="1" ht="6.95" customHeight="1">
      <c r="B76" s="59"/>
      <c r="C76" s="60"/>
      <c r="D76" s="60"/>
      <c r="E76" s="60"/>
      <c r="F76" s="60"/>
      <c r="G76" s="60"/>
      <c r="H76" s="60"/>
      <c r="I76" s="170"/>
      <c r="J76" s="60"/>
      <c r="K76" s="60"/>
      <c r="L76" s="43"/>
    </row>
    <row r="77" spans="2:12" s="1" customFormat="1" ht="24.95" customHeight="1">
      <c r="B77" s="38"/>
      <c r="C77" s="23" t="s">
        <v>116</v>
      </c>
      <c r="D77" s="39"/>
      <c r="E77" s="39"/>
      <c r="F77" s="39"/>
      <c r="G77" s="39"/>
      <c r="H77" s="39"/>
      <c r="I77" s="143"/>
      <c r="J77" s="39"/>
      <c r="K77" s="39"/>
      <c r="L77" s="43"/>
    </row>
    <row r="78" spans="2:12" s="1" customFormat="1" ht="6.95" customHeight="1">
      <c r="B78" s="38"/>
      <c r="C78" s="39"/>
      <c r="D78" s="39"/>
      <c r="E78" s="39"/>
      <c r="F78" s="39"/>
      <c r="G78" s="39"/>
      <c r="H78" s="39"/>
      <c r="I78" s="143"/>
      <c r="J78" s="39"/>
      <c r="K78" s="39"/>
      <c r="L78" s="43"/>
    </row>
    <row r="79" spans="2:12" s="1" customFormat="1" ht="12" customHeight="1">
      <c r="B79" s="38"/>
      <c r="C79" s="32" t="s">
        <v>16</v>
      </c>
      <c r="D79" s="39"/>
      <c r="E79" s="39"/>
      <c r="F79" s="39"/>
      <c r="G79" s="39"/>
      <c r="H79" s="39"/>
      <c r="I79" s="143"/>
      <c r="J79" s="39"/>
      <c r="K79" s="39"/>
      <c r="L79" s="43"/>
    </row>
    <row r="80" spans="2:12" s="1" customFormat="1" ht="16.5" customHeight="1">
      <c r="B80" s="38"/>
      <c r="C80" s="39"/>
      <c r="D80" s="39"/>
      <c r="E80" s="171" t="str">
        <f>E7</f>
        <v>Oprava trati v úseku 1.TK a 2.TK Boletice n.L - Děčín východ km 451,400 – 452,500_OPRAVA Č. 1</v>
      </c>
      <c r="F80" s="32"/>
      <c r="G80" s="32"/>
      <c r="H80" s="32"/>
      <c r="I80" s="143"/>
      <c r="J80" s="39"/>
      <c r="K80" s="39"/>
      <c r="L80" s="43"/>
    </row>
    <row r="81" spans="2:12" ht="12" customHeight="1">
      <c r="B81" s="21"/>
      <c r="C81" s="32" t="s">
        <v>106</v>
      </c>
      <c r="D81" s="22"/>
      <c r="E81" s="22"/>
      <c r="F81" s="22"/>
      <c r="G81" s="22"/>
      <c r="H81" s="22"/>
      <c r="I81" s="136"/>
      <c r="J81" s="22"/>
      <c r="K81" s="22"/>
      <c r="L81" s="20"/>
    </row>
    <row r="82" spans="2:12" ht="16.5" customHeight="1">
      <c r="B82" s="21"/>
      <c r="C82" s="22"/>
      <c r="D82" s="22"/>
      <c r="E82" s="171" t="s">
        <v>107</v>
      </c>
      <c r="F82" s="22"/>
      <c r="G82" s="22"/>
      <c r="H82" s="22"/>
      <c r="I82" s="136"/>
      <c r="J82" s="22"/>
      <c r="K82" s="22"/>
      <c r="L82" s="20"/>
    </row>
    <row r="83" spans="2:12" ht="12" customHeight="1">
      <c r="B83" s="21"/>
      <c r="C83" s="32" t="s">
        <v>108</v>
      </c>
      <c r="D83" s="22"/>
      <c r="E83" s="22"/>
      <c r="F83" s="22"/>
      <c r="G83" s="22"/>
      <c r="H83" s="22"/>
      <c r="I83" s="136"/>
      <c r="J83" s="22"/>
      <c r="K83" s="22"/>
      <c r="L83" s="20"/>
    </row>
    <row r="84" spans="2:12" s="1" customFormat="1" ht="16.5" customHeight="1">
      <c r="B84" s="38"/>
      <c r="C84" s="39"/>
      <c r="D84" s="39"/>
      <c r="E84" s="32" t="s">
        <v>465</v>
      </c>
      <c r="F84" s="39"/>
      <c r="G84" s="39"/>
      <c r="H84" s="39"/>
      <c r="I84" s="143"/>
      <c r="J84" s="39"/>
      <c r="K84" s="39"/>
      <c r="L84" s="43"/>
    </row>
    <row r="85" spans="2:12" s="1" customFormat="1" ht="12" customHeight="1">
      <c r="B85" s="38"/>
      <c r="C85" s="32" t="s">
        <v>466</v>
      </c>
      <c r="D85" s="39"/>
      <c r="E85" s="39"/>
      <c r="F85" s="39"/>
      <c r="G85" s="39"/>
      <c r="H85" s="39"/>
      <c r="I85" s="143"/>
      <c r="J85" s="39"/>
      <c r="K85" s="39"/>
      <c r="L85" s="43"/>
    </row>
    <row r="86" spans="2:12" s="1" customFormat="1" ht="16.5" customHeight="1">
      <c r="B86" s="38"/>
      <c r="C86" s="39"/>
      <c r="D86" s="39"/>
      <c r="E86" s="64" t="str">
        <f>E13</f>
        <v>2 - P2992</v>
      </c>
      <c r="F86" s="39"/>
      <c r="G86" s="39"/>
      <c r="H86" s="39"/>
      <c r="I86" s="143"/>
      <c r="J86" s="39"/>
      <c r="K86" s="39"/>
      <c r="L86" s="43"/>
    </row>
    <row r="87" spans="2:12" s="1" customFormat="1" ht="6.95" customHeight="1">
      <c r="B87" s="38"/>
      <c r="C87" s="39"/>
      <c r="D87" s="39"/>
      <c r="E87" s="39"/>
      <c r="F87" s="39"/>
      <c r="G87" s="39"/>
      <c r="H87" s="39"/>
      <c r="I87" s="143"/>
      <c r="J87" s="39"/>
      <c r="K87" s="39"/>
      <c r="L87" s="43"/>
    </row>
    <row r="88" spans="2:12" s="1" customFormat="1" ht="12" customHeight="1">
      <c r="B88" s="38"/>
      <c r="C88" s="32" t="s">
        <v>21</v>
      </c>
      <c r="D88" s="39"/>
      <c r="E88" s="39"/>
      <c r="F88" s="27" t="str">
        <f>F16</f>
        <v>trať 073</v>
      </c>
      <c r="G88" s="39"/>
      <c r="H88" s="39"/>
      <c r="I88" s="145" t="s">
        <v>23</v>
      </c>
      <c r="J88" s="67" t="str">
        <f>IF(J16="","",J16)</f>
        <v>7. 6. 2019</v>
      </c>
      <c r="K88" s="39"/>
      <c r="L88" s="43"/>
    </row>
    <row r="89" spans="2:12" s="1" customFormat="1" ht="6.95" customHeight="1">
      <c r="B89" s="38"/>
      <c r="C89" s="39"/>
      <c r="D89" s="39"/>
      <c r="E89" s="39"/>
      <c r="F89" s="39"/>
      <c r="G89" s="39"/>
      <c r="H89" s="39"/>
      <c r="I89" s="143"/>
      <c r="J89" s="39"/>
      <c r="K89" s="39"/>
      <c r="L89" s="43"/>
    </row>
    <row r="90" spans="2:12" s="1" customFormat="1" ht="13.65" customHeight="1">
      <c r="B90" s="38"/>
      <c r="C90" s="32" t="s">
        <v>25</v>
      </c>
      <c r="D90" s="39"/>
      <c r="E90" s="39"/>
      <c r="F90" s="27" t="str">
        <f>E19</f>
        <v>SŽDC s.o., OŘ Ústí n.L., ST Ústí n.L.</v>
      </c>
      <c r="G90" s="39"/>
      <c r="H90" s="39"/>
      <c r="I90" s="145" t="s">
        <v>33</v>
      </c>
      <c r="J90" s="36" t="str">
        <f>E25</f>
        <v xml:space="preserve"> </v>
      </c>
      <c r="K90" s="39"/>
      <c r="L90" s="43"/>
    </row>
    <row r="91" spans="2:12" s="1" customFormat="1" ht="13.65" customHeight="1">
      <c r="B91" s="38"/>
      <c r="C91" s="32" t="s">
        <v>31</v>
      </c>
      <c r="D91" s="39"/>
      <c r="E91" s="39"/>
      <c r="F91" s="27" t="str">
        <f>IF(E22="","",E22)</f>
        <v>Vyplň údaj</v>
      </c>
      <c r="G91" s="39"/>
      <c r="H91" s="39"/>
      <c r="I91" s="145" t="s">
        <v>36</v>
      </c>
      <c r="J91" s="36" t="str">
        <f>E28</f>
        <v xml:space="preserve"> </v>
      </c>
      <c r="K91" s="39"/>
      <c r="L91" s="43"/>
    </row>
    <row r="92" spans="2:12" s="1" customFormat="1" ht="10.3" customHeight="1">
      <c r="B92" s="38"/>
      <c r="C92" s="39"/>
      <c r="D92" s="39"/>
      <c r="E92" s="39"/>
      <c r="F92" s="39"/>
      <c r="G92" s="39"/>
      <c r="H92" s="39"/>
      <c r="I92" s="143"/>
      <c r="J92" s="39"/>
      <c r="K92" s="39"/>
      <c r="L92" s="43"/>
    </row>
    <row r="93" spans="2:20" s="10" customFormat="1" ht="29.25" customHeight="1">
      <c r="B93" s="190"/>
      <c r="C93" s="191" t="s">
        <v>117</v>
      </c>
      <c r="D93" s="192" t="s">
        <v>58</v>
      </c>
      <c r="E93" s="192" t="s">
        <v>54</v>
      </c>
      <c r="F93" s="192" t="s">
        <v>55</v>
      </c>
      <c r="G93" s="192" t="s">
        <v>118</v>
      </c>
      <c r="H93" s="192" t="s">
        <v>119</v>
      </c>
      <c r="I93" s="193" t="s">
        <v>120</v>
      </c>
      <c r="J93" s="192" t="s">
        <v>112</v>
      </c>
      <c r="K93" s="194" t="s">
        <v>121</v>
      </c>
      <c r="L93" s="195"/>
      <c r="M93" s="87" t="s">
        <v>19</v>
      </c>
      <c r="N93" s="88" t="s">
        <v>43</v>
      </c>
      <c r="O93" s="88" t="s">
        <v>122</v>
      </c>
      <c r="P93" s="88" t="s">
        <v>123</v>
      </c>
      <c r="Q93" s="88" t="s">
        <v>124</v>
      </c>
      <c r="R93" s="88" t="s">
        <v>125</v>
      </c>
      <c r="S93" s="88" t="s">
        <v>126</v>
      </c>
      <c r="T93" s="89" t="s">
        <v>127</v>
      </c>
    </row>
    <row r="94" spans="2:63" s="1" customFormat="1" ht="22.8" customHeight="1">
      <c r="B94" s="38"/>
      <c r="C94" s="94" t="s">
        <v>128</v>
      </c>
      <c r="D94" s="39"/>
      <c r="E94" s="39"/>
      <c r="F94" s="39"/>
      <c r="G94" s="39"/>
      <c r="H94" s="39"/>
      <c r="I94" s="143"/>
      <c r="J94" s="196">
        <f>BK94</f>
        <v>0</v>
      </c>
      <c r="K94" s="39"/>
      <c r="L94" s="43"/>
      <c r="M94" s="90"/>
      <c r="N94" s="91"/>
      <c r="O94" s="91"/>
      <c r="P94" s="197">
        <f>P95+P137</f>
        <v>0</v>
      </c>
      <c r="Q94" s="91"/>
      <c r="R94" s="197">
        <f>R95+R137</f>
        <v>25.875958</v>
      </c>
      <c r="S94" s="91"/>
      <c r="T94" s="198">
        <f>T95+T137</f>
        <v>0</v>
      </c>
      <c r="AT94" s="17" t="s">
        <v>72</v>
      </c>
      <c r="AU94" s="17" t="s">
        <v>113</v>
      </c>
      <c r="BK94" s="199">
        <f>BK95+BK137</f>
        <v>0</v>
      </c>
    </row>
    <row r="95" spans="2:63" s="11" customFormat="1" ht="25.9" customHeight="1">
      <c r="B95" s="200"/>
      <c r="C95" s="201"/>
      <c r="D95" s="202" t="s">
        <v>72</v>
      </c>
      <c r="E95" s="203" t="s">
        <v>129</v>
      </c>
      <c r="F95" s="203" t="s">
        <v>130</v>
      </c>
      <c r="G95" s="201"/>
      <c r="H95" s="201"/>
      <c r="I95" s="204"/>
      <c r="J95" s="205">
        <f>BK95</f>
        <v>0</v>
      </c>
      <c r="K95" s="201"/>
      <c r="L95" s="206"/>
      <c r="M95" s="207"/>
      <c r="N95" s="208"/>
      <c r="O95" s="208"/>
      <c r="P95" s="209">
        <f>P96</f>
        <v>0</v>
      </c>
      <c r="Q95" s="208"/>
      <c r="R95" s="209">
        <f>R96</f>
        <v>25.875958</v>
      </c>
      <c r="S95" s="208"/>
      <c r="T95" s="210">
        <f>T96</f>
        <v>0</v>
      </c>
      <c r="AR95" s="211" t="s">
        <v>77</v>
      </c>
      <c r="AT95" s="212" t="s">
        <v>72</v>
      </c>
      <c r="AU95" s="212" t="s">
        <v>73</v>
      </c>
      <c r="AY95" s="211" t="s">
        <v>131</v>
      </c>
      <c r="BK95" s="213">
        <f>BK96</f>
        <v>0</v>
      </c>
    </row>
    <row r="96" spans="2:63" s="11" customFormat="1" ht="22.8" customHeight="1">
      <c r="B96" s="200"/>
      <c r="C96" s="201"/>
      <c r="D96" s="202" t="s">
        <v>72</v>
      </c>
      <c r="E96" s="214" t="s">
        <v>132</v>
      </c>
      <c r="F96" s="214" t="s">
        <v>133</v>
      </c>
      <c r="G96" s="201"/>
      <c r="H96" s="201"/>
      <c r="I96" s="204"/>
      <c r="J96" s="215">
        <f>BK96</f>
        <v>0</v>
      </c>
      <c r="K96" s="201"/>
      <c r="L96" s="206"/>
      <c r="M96" s="207"/>
      <c r="N96" s="208"/>
      <c r="O96" s="208"/>
      <c r="P96" s="209">
        <f>SUM(P97:P136)</f>
        <v>0</v>
      </c>
      <c r="Q96" s="208"/>
      <c r="R96" s="209">
        <f>SUM(R97:R136)</f>
        <v>25.875958</v>
      </c>
      <c r="S96" s="208"/>
      <c r="T96" s="210">
        <f>SUM(T97:T136)</f>
        <v>0</v>
      </c>
      <c r="AR96" s="211" t="s">
        <v>77</v>
      </c>
      <c r="AT96" s="212" t="s">
        <v>72</v>
      </c>
      <c r="AU96" s="212" t="s">
        <v>77</v>
      </c>
      <c r="AY96" s="211" t="s">
        <v>131</v>
      </c>
      <c r="BK96" s="213">
        <f>SUM(BK97:BK136)</f>
        <v>0</v>
      </c>
    </row>
    <row r="97" spans="2:65" s="1" customFormat="1" ht="22.5" customHeight="1">
      <c r="B97" s="38"/>
      <c r="C97" s="216" t="s">
        <v>77</v>
      </c>
      <c r="D97" s="216" t="s">
        <v>134</v>
      </c>
      <c r="E97" s="217" t="s">
        <v>469</v>
      </c>
      <c r="F97" s="218" t="s">
        <v>470</v>
      </c>
      <c r="G97" s="219" t="s">
        <v>137</v>
      </c>
      <c r="H97" s="220">
        <v>18</v>
      </c>
      <c r="I97" s="221"/>
      <c r="J97" s="222">
        <f>ROUND(I97*H97,2)</f>
        <v>0</v>
      </c>
      <c r="K97" s="218" t="s">
        <v>138</v>
      </c>
      <c r="L97" s="43"/>
      <c r="M97" s="223" t="s">
        <v>19</v>
      </c>
      <c r="N97" s="224" t="s">
        <v>44</v>
      </c>
      <c r="O97" s="79"/>
      <c r="P97" s="225">
        <f>O97*H97</f>
        <v>0</v>
      </c>
      <c r="Q97" s="225">
        <v>0</v>
      </c>
      <c r="R97" s="225">
        <f>Q97*H97</f>
        <v>0</v>
      </c>
      <c r="S97" s="225">
        <v>0</v>
      </c>
      <c r="T97" s="226">
        <f>S97*H97</f>
        <v>0</v>
      </c>
      <c r="AR97" s="17" t="s">
        <v>471</v>
      </c>
      <c r="AT97" s="17" t="s">
        <v>134</v>
      </c>
      <c r="AU97" s="17" t="s">
        <v>81</v>
      </c>
      <c r="AY97" s="17" t="s">
        <v>131</v>
      </c>
      <c r="BE97" s="227">
        <f>IF(N97="základní",J97,0)</f>
        <v>0</v>
      </c>
      <c r="BF97" s="227">
        <f>IF(N97="snížená",J97,0)</f>
        <v>0</v>
      </c>
      <c r="BG97" s="227">
        <f>IF(N97="zákl. přenesená",J97,0)</f>
        <v>0</v>
      </c>
      <c r="BH97" s="227">
        <f>IF(N97="sníž. přenesená",J97,0)</f>
        <v>0</v>
      </c>
      <c r="BI97" s="227">
        <f>IF(N97="nulová",J97,0)</f>
        <v>0</v>
      </c>
      <c r="BJ97" s="17" t="s">
        <v>77</v>
      </c>
      <c r="BK97" s="227">
        <f>ROUND(I97*H97,2)</f>
        <v>0</v>
      </c>
      <c r="BL97" s="17" t="s">
        <v>471</v>
      </c>
      <c r="BM97" s="17" t="s">
        <v>540</v>
      </c>
    </row>
    <row r="98" spans="2:47" s="1" customFormat="1" ht="12">
      <c r="B98" s="38"/>
      <c r="C98" s="39"/>
      <c r="D98" s="228" t="s">
        <v>162</v>
      </c>
      <c r="E98" s="39"/>
      <c r="F98" s="229" t="s">
        <v>473</v>
      </c>
      <c r="G98" s="39"/>
      <c r="H98" s="39"/>
      <c r="I98" s="143"/>
      <c r="J98" s="39"/>
      <c r="K98" s="39"/>
      <c r="L98" s="43"/>
      <c r="M98" s="230"/>
      <c r="N98" s="79"/>
      <c r="O98" s="79"/>
      <c r="P98" s="79"/>
      <c r="Q98" s="79"/>
      <c r="R98" s="79"/>
      <c r="S98" s="79"/>
      <c r="T98" s="80"/>
      <c r="AT98" s="17" t="s">
        <v>162</v>
      </c>
      <c r="AU98" s="17" t="s">
        <v>81</v>
      </c>
    </row>
    <row r="99" spans="2:51" s="14" customFormat="1" ht="12">
      <c r="B99" s="252"/>
      <c r="C99" s="253"/>
      <c r="D99" s="228" t="s">
        <v>143</v>
      </c>
      <c r="E99" s="254" t="s">
        <v>19</v>
      </c>
      <c r="F99" s="255" t="s">
        <v>179</v>
      </c>
      <c r="G99" s="253"/>
      <c r="H99" s="256">
        <v>18</v>
      </c>
      <c r="I99" s="257"/>
      <c r="J99" s="253"/>
      <c r="K99" s="253"/>
      <c r="L99" s="258"/>
      <c r="M99" s="259"/>
      <c r="N99" s="260"/>
      <c r="O99" s="260"/>
      <c r="P99" s="260"/>
      <c r="Q99" s="260"/>
      <c r="R99" s="260"/>
      <c r="S99" s="260"/>
      <c r="T99" s="261"/>
      <c r="AT99" s="262" t="s">
        <v>143</v>
      </c>
      <c r="AU99" s="262" t="s">
        <v>81</v>
      </c>
      <c r="AV99" s="14" t="s">
        <v>139</v>
      </c>
      <c r="AW99" s="14" t="s">
        <v>35</v>
      </c>
      <c r="AX99" s="14" t="s">
        <v>73</v>
      </c>
      <c r="AY99" s="262" t="s">
        <v>131</v>
      </c>
    </row>
    <row r="100" spans="2:65" s="1" customFormat="1" ht="22.5" customHeight="1">
      <c r="B100" s="38"/>
      <c r="C100" s="216" t="s">
        <v>81</v>
      </c>
      <c r="D100" s="216" t="s">
        <v>134</v>
      </c>
      <c r="E100" s="217" t="s">
        <v>474</v>
      </c>
      <c r="F100" s="218" t="s">
        <v>475</v>
      </c>
      <c r="G100" s="219" t="s">
        <v>286</v>
      </c>
      <c r="H100" s="220">
        <v>74</v>
      </c>
      <c r="I100" s="221"/>
      <c r="J100" s="222">
        <f>ROUND(I100*H100,2)</f>
        <v>0</v>
      </c>
      <c r="K100" s="218" t="s">
        <v>138</v>
      </c>
      <c r="L100" s="43"/>
      <c r="M100" s="223" t="s">
        <v>19</v>
      </c>
      <c r="N100" s="224" t="s">
        <v>44</v>
      </c>
      <c r="O100" s="79"/>
      <c r="P100" s="225">
        <f>O100*H100</f>
        <v>0</v>
      </c>
      <c r="Q100" s="225">
        <v>0</v>
      </c>
      <c r="R100" s="225">
        <f>Q100*H100</f>
        <v>0</v>
      </c>
      <c r="S100" s="225">
        <v>0</v>
      </c>
      <c r="T100" s="226">
        <f>S100*H100</f>
        <v>0</v>
      </c>
      <c r="AR100" s="17" t="s">
        <v>471</v>
      </c>
      <c r="AT100" s="17" t="s">
        <v>134</v>
      </c>
      <c r="AU100" s="17" t="s">
        <v>81</v>
      </c>
      <c r="AY100" s="17" t="s">
        <v>131</v>
      </c>
      <c r="BE100" s="227">
        <f>IF(N100="základní",J100,0)</f>
        <v>0</v>
      </c>
      <c r="BF100" s="227">
        <f>IF(N100="snížená",J100,0)</f>
        <v>0</v>
      </c>
      <c r="BG100" s="227">
        <f>IF(N100="zákl. přenesená",J100,0)</f>
        <v>0</v>
      </c>
      <c r="BH100" s="227">
        <f>IF(N100="sníž. přenesená",J100,0)</f>
        <v>0</v>
      </c>
      <c r="BI100" s="227">
        <f>IF(N100="nulová",J100,0)</f>
        <v>0</v>
      </c>
      <c r="BJ100" s="17" t="s">
        <v>77</v>
      </c>
      <c r="BK100" s="227">
        <f>ROUND(I100*H100,2)</f>
        <v>0</v>
      </c>
      <c r="BL100" s="17" t="s">
        <v>471</v>
      </c>
      <c r="BM100" s="17" t="s">
        <v>541</v>
      </c>
    </row>
    <row r="101" spans="2:47" s="1" customFormat="1" ht="12">
      <c r="B101" s="38"/>
      <c r="C101" s="39"/>
      <c r="D101" s="228" t="s">
        <v>162</v>
      </c>
      <c r="E101" s="39"/>
      <c r="F101" s="229" t="s">
        <v>477</v>
      </c>
      <c r="G101" s="39"/>
      <c r="H101" s="39"/>
      <c r="I101" s="143"/>
      <c r="J101" s="39"/>
      <c r="K101" s="39"/>
      <c r="L101" s="43"/>
      <c r="M101" s="230"/>
      <c r="N101" s="79"/>
      <c r="O101" s="79"/>
      <c r="P101" s="79"/>
      <c r="Q101" s="79"/>
      <c r="R101" s="79"/>
      <c r="S101" s="79"/>
      <c r="T101" s="80"/>
      <c r="AT101" s="17" t="s">
        <v>162</v>
      </c>
      <c r="AU101" s="17" t="s">
        <v>81</v>
      </c>
    </row>
    <row r="102" spans="2:51" s="13" customFormat="1" ht="12">
      <c r="B102" s="241"/>
      <c r="C102" s="242"/>
      <c r="D102" s="228" t="s">
        <v>143</v>
      </c>
      <c r="E102" s="243" t="s">
        <v>19</v>
      </c>
      <c r="F102" s="244" t="s">
        <v>542</v>
      </c>
      <c r="G102" s="242"/>
      <c r="H102" s="245">
        <v>34.5</v>
      </c>
      <c r="I102" s="246"/>
      <c r="J102" s="242"/>
      <c r="K102" s="242"/>
      <c r="L102" s="247"/>
      <c r="M102" s="248"/>
      <c r="N102" s="249"/>
      <c r="O102" s="249"/>
      <c r="P102" s="249"/>
      <c r="Q102" s="249"/>
      <c r="R102" s="249"/>
      <c r="S102" s="249"/>
      <c r="T102" s="250"/>
      <c r="AT102" s="251" t="s">
        <v>143</v>
      </c>
      <c r="AU102" s="251" t="s">
        <v>81</v>
      </c>
      <c r="AV102" s="13" t="s">
        <v>81</v>
      </c>
      <c r="AW102" s="13" t="s">
        <v>35</v>
      </c>
      <c r="AX102" s="13" t="s">
        <v>73</v>
      </c>
      <c r="AY102" s="251" t="s">
        <v>131</v>
      </c>
    </row>
    <row r="103" spans="2:51" s="13" customFormat="1" ht="12">
      <c r="B103" s="241"/>
      <c r="C103" s="242"/>
      <c r="D103" s="228" t="s">
        <v>143</v>
      </c>
      <c r="E103" s="243" t="s">
        <v>19</v>
      </c>
      <c r="F103" s="244" t="s">
        <v>543</v>
      </c>
      <c r="G103" s="242"/>
      <c r="H103" s="245">
        <v>17.9</v>
      </c>
      <c r="I103" s="246"/>
      <c r="J103" s="242"/>
      <c r="K103" s="242"/>
      <c r="L103" s="247"/>
      <c r="M103" s="248"/>
      <c r="N103" s="249"/>
      <c r="O103" s="249"/>
      <c r="P103" s="249"/>
      <c r="Q103" s="249"/>
      <c r="R103" s="249"/>
      <c r="S103" s="249"/>
      <c r="T103" s="250"/>
      <c r="AT103" s="251" t="s">
        <v>143</v>
      </c>
      <c r="AU103" s="251" t="s">
        <v>81</v>
      </c>
      <c r="AV103" s="13" t="s">
        <v>81</v>
      </c>
      <c r="AW103" s="13" t="s">
        <v>35</v>
      </c>
      <c r="AX103" s="13" t="s">
        <v>73</v>
      </c>
      <c r="AY103" s="251" t="s">
        <v>131</v>
      </c>
    </row>
    <row r="104" spans="2:51" s="13" customFormat="1" ht="12">
      <c r="B104" s="241"/>
      <c r="C104" s="242"/>
      <c r="D104" s="228" t="s">
        <v>143</v>
      </c>
      <c r="E104" s="243" t="s">
        <v>19</v>
      </c>
      <c r="F104" s="244" t="s">
        <v>544</v>
      </c>
      <c r="G104" s="242"/>
      <c r="H104" s="245">
        <v>21.6</v>
      </c>
      <c r="I104" s="246"/>
      <c r="J104" s="242"/>
      <c r="K104" s="242"/>
      <c r="L104" s="247"/>
      <c r="M104" s="248"/>
      <c r="N104" s="249"/>
      <c r="O104" s="249"/>
      <c r="P104" s="249"/>
      <c r="Q104" s="249"/>
      <c r="R104" s="249"/>
      <c r="S104" s="249"/>
      <c r="T104" s="250"/>
      <c r="AT104" s="251" t="s">
        <v>143</v>
      </c>
      <c r="AU104" s="251" t="s">
        <v>81</v>
      </c>
      <c r="AV104" s="13" t="s">
        <v>81</v>
      </c>
      <c r="AW104" s="13" t="s">
        <v>35</v>
      </c>
      <c r="AX104" s="13" t="s">
        <v>73</v>
      </c>
      <c r="AY104" s="251" t="s">
        <v>131</v>
      </c>
    </row>
    <row r="105" spans="2:65" s="1" customFormat="1" ht="22.5" customHeight="1">
      <c r="B105" s="38"/>
      <c r="C105" s="216" t="s">
        <v>94</v>
      </c>
      <c r="D105" s="216" t="s">
        <v>134</v>
      </c>
      <c r="E105" s="217" t="s">
        <v>481</v>
      </c>
      <c r="F105" s="218" t="s">
        <v>482</v>
      </c>
      <c r="G105" s="219" t="s">
        <v>148</v>
      </c>
      <c r="H105" s="220">
        <v>3</v>
      </c>
      <c r="I105" s="221"/>
      <c r="J105" s="222">
        <f>ROUND(I105*H105,2)</f>
        <v>0</v>
      </c>
      <c r="K105" s="218" t="s">
        <v>138</v>
      </c>
      <c r="L105" s="43"/>
      <c r="M105" s="223" t="s">
        <v>19</v>
      </c>
      <c r="N105" s="224" t="s">
        <v>44</v>
      </c>
      <c r="O105" s="79"/>
      <c r="P105" s="225">
        <f>O105*H105</f>
        <v>0</v>
      </c>
      <c r="Q105" s="225">
        <v>0</v>
      </c>
      <c r="R105" s="225">
        <f>Q105*H105</f>
        <v>0</v>
      </c>
      <c r="S105" s="225">
        <v>0</v>
      </c>
      <c r="T105" s="226">
        <f>S105*H105</f>
        <v>0</v>
      </c>
      <c r="AR105" s="17" t="s">
        <v>471</v>
      </c>
      <c r="AT105" s="17" t="s">
        <v>134</v>
      </c>
      <c r="AU105" s="17" t="s">
        <v>81</v>
      </c>
      <c r="AY105" s="17" t="s">
        <v>131</v>
      </c>
      <c r="BE105" s="227">
        <f>IF(N105="základní",J105,0)</f>
        <v>0</v>
      </c>
      <c r="BF105" s="227">
        <f>IF(N105="snížená",J105,0)</f>
        <v>0</v>
      </c>
      <c r="BG105" s="227">
        <f>IF(N105="zákl. přenesená",J105,0)</f>
        <v>0</v>
      </c>
      <c r="BH105" s="227">
        <f>IF(N105="sníž. přenesená",J105,0)</f>
        <v>0</v>
      </c>
      <c r="BI105" s="227">
        <f>IF(N105="nulová",J105,0)</f>
        <v>0</v>
      </c>
      <c r="BJ105" s="17" t="s">
        <v>77</v>
      </c>
      <c r="BK105" s="227">
        <f>ROUND(I105*H105,2)</f>
        <v>0</v>
      </c>
      <c r="BL105" s="17" t="s">
        <v>471</v>
      </c>
      <c r="BM105" s="17" t="s">
        <v>545</v>
      </c>
    </row>
    <row r="106" spans="2:47" s="1" customFormat="1" ht="12">
      <c r="B106" s="38"/>
      <c r="C106" s="39"/>
      <c r="D106" s="228" t="s">
        <v>162</v>
      </c>
      <c r="E106" s="39"/>
      <c r="F106" s="229" t="s">
        <v>484</v>
      </c>
      <c r="G106" s="39"/>
      <c r="H106" s="39"/>
      <c r="I106" s="143"/>
      <c r="J106" s="39"/>
      <c r="K106" s="39"/>
      <c r="L106" s="43"/>
      <c r="M106" s="230"/>
      <c r="N106" s="79"/>
      <c r="O106" s="79"/>
      <c r="P106" s="79"/>
      <c r="Q106" s="79"/>
      <c r="R106" s="79"/>
      <c r="S106" s="79"/>
      <c r="T106" s="80"/>
      <c r="AT106" s="17" t="s">
        <v>162</v>
      </c>
      <c r="AU106" s="17" t="s">
        <v>81</v>
      </c>
    </row>
    <row r="107" spans="2:51" s="13" customFormat="1" ht="12">
      <c r="B107" s="241"/>
      <c r="C107" s="242"/>
      <c r="D107" s="228" t="s">
        <v>143</v>
      </c>
      <c r="E107" s="243" t="s">
        <v>19</v>
      </c>
      <c r="F107" s="244" t="s">
        <v>94</v>
      </c>
      <c r="G107" s="242"/>
      <c r="H107" s="245">
        <v>3</v>
      </c>
      <c r="I107" s="246"/>
      <c r="J107" s="242"/>
      <c r="K107" s="242"/>
      <c r="L107" s="247"/>
      <c r="M107" s="248"/>
      <c r="N107" s="249"/>
      <c r="O107" s="249"/>
      <c r="P107" s="249"/>
      <c r="Q107" s="249"/>
      <c r="R107" s="249"/>
      <c r="S107" s="249"/>
      <c r="T107" s="250"/>
      <c r="AT107" s="251" t="s">
        <v>143</v>
      </c>
      <c r="AU107" s="251" t="s">
        <v>81</v>
      </c>
      <c r="AV107" s="13" t="s">
        <v>81</v>
      </c>
      <c r="AW107" s="13" t="s">
        <v>35</v>
      </c>
      <c r="AX107" s="13" t="s">
        <v>77</v>
      </c>
      <c r="AY107" s="251" t="s">
        <v>131</v>
      </c>
    </row>
    <row r="108" spans="2:65" s="1" customFormat="1" ht="33.75" customHeight="1">
      <c r="B108" s="38"/>
      <c r="C108" s="216" t="s">
        <v>139</v>
      </c>
      <c r="D108" s="216" t="s">
        <v>134</v>
      </c>
      <c r="E108" s="217" t="s">
        <v>546</v>
      </c>
      <c r="F108" s="218" t="s">
        <v>547</v>
      </c>
      <c r="G108" s="219" t="s">
        <v>137</v>
      </c>
      <c r="H108" s="220">
        <v>10</v>
      </c>
      <c r="I108" s="221"/>
      <c r="J108" s="222">
        <f>ROUND(I108*H108,2)</f>
        <v>0</v>
      </c>
      <c r="K108" s="218" t="s">
        <v>138</v>
      </c>
      <c r="L108" s="43"/>
      <c r="M108" s="223" t="s">
        <v>19</v>
      </c>
      <c r="N108" s="224" t="s">
        <v>44</v>
      </c>
      <c r="O108" s="79"/>
      <c r="P108" s="225">
        <f>O108*H108</f>
        <v>0</v>
      </c>
      <c r="Q108" s="225">
        <v>0</v>
      </c>
      <c r="R108" s="225">
        <f>Q108*H108</f>
        <v>0</v>
      </c>
      <c r="S108" s="225">
        <v>0</v>
      </c>
      <c r="T108" s="226">
        <f>S108*H108</f>
        <v>0</v>
      </c>
      <c r="AR108" s="17" t="s">
        <v>139</v>
      </c>
      <c r="AT108" s="17" t="s">
        <v>134</v>
      </c>
      <c r="AU108" s="17" t="s">
        <v>81</v>
      </c>
      <c r="AY108" s="17" t="s">
        <v>131</v>
      </c>
      <c r="BE108" s="227">
        <f>IF(N108="základní",J108,0)</f>
        <v>0</v>
      </c>
      <c r="BF108" s="227">
        <f>IF(N108="snížená",J108,0)</f>
        <v>0</v>
      </c>
      <c r="BG108" s="227">
        <f>IF(N108="zákl. přenesená",J108,0)</f>
        <v>0</v>
      </c>
      <c r="BH108" s="227">
        <f>IF(N108="sníž. přenesená",J108,0)</f>
        <v>0</v>
      </c>
      <c r="BI108" s="227">
        <f>IF(N108="nulová",J108,0)</f>
        <v>0</v>
      </c>
      <c r="BJ108" s="17" t="s">
        <v>77</v>
      </c>
      <c r="BK108" s="227">
        <f>ROUND(I108*H108,2)</f>
        <v>0</v>
      </c>
      <c r="BL108" s="17" t="s">
        <v>139</v>
      </c>
      <c r="BM108" s="17" t="s">
        <v>548</v>
      </c>
    </row>
    <row r="109" spans="2:47" s="1" customFormat="1" ht="12">
      <c r="B109" s="38"/>
      <c r="C109" s="39"/>
      <c r="D109" s="228" t="s">
        <v>162</v>
      </c>
      <c r="E109" s="39"/>
      <c r="F109" s="229" t="s">
        <v>549</v>
      </c>
      <c r="G109" s="39"/>
      <c r="H109" s="39"/>
      <c r="I109" s="143"/>
      <c r="J109" s="39"/>
      <c r="K109" s="39"/>
      <c r="L109" s="43"/>
      <c r="M109" s="230"/>
      <c r="N109" s="79"/>
      <c r="O109" s="79"/>
      <c r="P109" s="79"/>
      <c r="Q109" s="79"/>
      <c r="R109" s="79"/>
      <c r="S109" s="79"/>
      <c r="T109" s="80"/>
      <c r="AT109" s="17" t="s">
        <v>162</v>
      </c>
      <c r="AU109" s="17" t="s">
        <v>81</v>
      </c>
    </row>
    <row r="110" spans="2:65" s="1" customFormat="1" ht="33.75" customHeight="1">
      <c r="B110" s="38"/>
      <c r="C110" s="216" t="s">
        <v>132</v>
      </c>
      <c r="D110" s="216" t="s">
        <v>134</v>
      </c>
      <c r="E110" s="217" t="s">
        <v>550</v>
      </c>
      <c r="F110" s="218" t="s">
        <v>551</v>
      </c>
      <c r="G110" s="219" t="s">
        <v>137</v>
      </c>
      <c r="H110" s="220">
        <v>10.5</v>
      </c>
      <c r="I110" s="221"/>
      <c r="J110" s="222">
        <f>ROUND(I110*H110,2)</f>
        <v>0</v>
      </c>
      <c r="K110" s="218" t="s">
        <v>138</v>
      </c>
      <c r="L110" s="43"/>
      <c r="M110" s="223" t="s">
        <v>19</v>
      </c>
      <c r="N110" s="224" t="s">
        <v>44</v>
      </c>
      <c r="O110" s="79"/>
      <c r="P110" s="225">
        <f>O110*H110</f>
        <v>0</v>
      </c>
      <c r="Q110" s="225">
        <v>0</v>
      </c>
      <c r="R110" s="225">
        <f>Q110*H110</f>
        <v>0</v>
      </c>
      <c r="S110" s="225">
        <v>0</v>
      </c>
      <c r="T110" s="226">
        <f>S110*H110</f>
        <v>0</v>
      </c>
      <c r="AR110" s="17" t="s">
        <v>139</v>
      </c>
      <c r="AT110" s="17" t="s">
        <v>134</v>
      </c>
      <c r="AU110" s="17" t="s">
        <v>81</v>
      </c>
      <c r="AY110" s="17" t="s">
        <v>131</v>
      </c>
      <c r="BE110" s="227">
        <f>IF(N110="základní",J110,0)</f>
        <v>0</v>
      </c>
      <c r="BF110" s="227">
        <f>IF(N110="snížená",J110,0)</f>
        <v>0</v>
      </c>
      <c r="BG110" s="227">
        <f>IF(N110="zákl. přenesená",J110,0)</f>
        <v>0</v>
      </c>
      <c r="BH110" s="227">
        <f>IF(N110="sníž. přenesená",J110,0)</f>
        <v>0</v>
      </c>
      <c r="BI110" s="227">
        <f>IF(N110="nulová",J110,0)</f>
        <v>0</v>
      </c>
      <c r="BJ110" s="17" t="s">
        <v>77</v>
      </c>
      <c r="BK110" s="227">
        <f>ROUND(I110*H110,2)</f>
        <v>0</v>
      </c>
      <c r="BL110" s="17" t="s">
        <v>139</v>
      </c>
      <c r="BM110" s="17" t="s">
        <v>552</v>
      </c>
    </row>
    <row r="111" spans="2:47" s="1" customFormat="1" ht="12">
      <c r="B111" s="38"/>
      <c r="C111" s="39"/>
      <c r="D111" s="228" t="s">
        <v>162</v>
      </c>
      <c r="E111" s="39"/>
      <c r="F111" s="229" t="s">
        <v>553</v>
      </c>
      <c r="G111" s="39"/>
      <c r="H111" s="39"/>
      <c r="I111" s="143"/>
      <c r="J111" s="39"/>
      <c r="K111" s="39"/>
      <c r="L111" s="43"/>
      <c r="M111" s="230"/>
      <c r="N111" s="79"/>
      <c r="O111" s="79"/>
      <c r="P111" s="79"/>
      <c r="Q111" s="79"/>
      <c r="R111" s="79"/>
      <c r="S111" s="79"/>
      <c r="T111" s="80"/>
      <c r="AT111" s="17" t="s">
        <v>162</v>
      </c>
      <c r="AU111" s="17" t="s">
        <v>81</v>
      </c>
    </row>
    <row r="112" spans="2:51" s="13" customFormat="1" ht="12">
      <c r="B112" s="241"/>
      <c r="C112" s="242"/>
      <c r="D112" s="228" t="s">
        <v>143</v>
      </c>
      <c r="E112" s="243" t="s">
        <v>19</v>
      </c>
      <c r="F112" s="244" t="s">
        <v>554</v>
      </c>
      <c r="G112" s="242"/>
      <c r="H112" s="245">
        <v>10.5</v>
      </c>
      <c r="I112" s="246"/>
      <c r="J112" s="242"/>
      <c r="K112" s="242"/>
      <c r="L112" s="247"/>
      <c r="M112" s="248"/>
      <c r="N112" s="249"/>
      <c r="O112" s="249"/>
      <c r="P112" s="249"/>
      <c r="Q112" s="249"/>
      <c r="R112" s="249"/>
      <c r="S112" s="249"/>
      <c r="T112" s="250"/>
      <c r="AT112" s="251" t="s">
        <v>143</v>
      </c>
      <c r="AU112" s="251" t="s">
        <v>81</v>
      </c>
      <c r="AV112" s="13" t="s">
        <v>81</v>
      </c>
      <c r="AW112" s="13" t="s">
        <v>35</v>
      </c>
      <c r="AX112" s="13" t="s">
        <v>77</v>
      </c>
      <c r="AY112" s="251" t="s">
        <v>131</v>
      </c>
    </row>
    <row r="113" spans="2:65" s="1" customFormat="1" ht="22.5" customHeight="1">
      <c r="B113" s="38"/>
      <c r="C113" s="263" t="s">
        <v>164</v>
      </c>
      <c r="D113" s="263" t="s">
        <v>181</v>
      </c>
      <c r="E113" s="264" t="s">
        <v>555</v>
      </c>
      <c r="F113" s="265" t="s">
        <v>556</v>
      </c>
      <c r="G113" s="266" t="s">
        <v>148</v>
      </c>
      <c r="H113" s="267">
        <v>7</v>
      </c>
      <c r="I113" s="268"/>
      <c r="J113" s="269">
        <f>ROUND(I113*H113,2)</f>
        <v>0</v>
      </c>
      <c r="K113" s="265" t="s">
        <v>138</v>
      </c>
      <c r="L113" s="270"/>
      <c r="M113" s="271" t="s">
        <v>19</v>
      </c>
      <c r="N113" s="272" t="s">
        <v>44</v>
      </c>
      <c r="O113" s="79"/>
      <c r="P113" s="225">
        <f>O113*H113</f>
        <v>0</v>
      </c>
      <c r="Q113" s="225">
        <v>0</v>
      </c>
      <c r="R113" s="225">
        <f>Q113*H113</f>
        <v>0</v>
      </c>
      <c r="S113" s="225">
        <v>0</v>
      </c>
      <c r="T113" s="226">
        <f>S113*H113</f>
        <v>0</v>
      </c>
      <c r="AR113" s="17" t="s">
        <v>180</v>
      </c>
      <c r="AT113" s="17" t="s">
        <v>181</v>
      </c>
      <c r="AU113" s="17" t="s">
        <v>81</v>
      </c>
      <c r="AY113" s="17" t="s">
        <v>131</v>
      </c>
      <c r="BE113" s="227">
        <f>IF(N113="základní",J113,0)</f>
        <v>0</v>
      </c>
      <c r="BF113" s="227">
        <f>IF(N113="snížená",J113,0)</f>
        <v>0</v>
      </c>
      <c r="BG113" s="227">
        <f>IF(N113="zákl. přenesená",J113,0)</f>
        <v>0</v>
      </c>
      <c r="BH113" s="227">
        <f>IF(N113="sníž. přenesená",J113,0)</f>
        <v>0</v>
      </c>
      <c r="BI113" s="227">
        <f>IF(N113="nulová",J113,0)</f>
        <v>0</v>
      </c>
      <c r="BJ113" s="17" t="s">
        <v>77</v>
      </c>
      <c r="BK113" s="227">
        <f>ROUND(I113*H113,2)</f>
        <v>0</v>
      </c>
      <c r="BL113" s="17" t="s">
        <v>139</v>
      </c>
      <c r="BM113" s="17" t="s">
        <v>557</v>
      </c>
    </row>
    <row r="114" spans="2:51" s="13" customFormat="1" ht="12">
      <c r="B114" s="241"/>
      <c r="C114" s="242"/>
      <c r="D114" s="228" t="s">
        <v>143</v>
      </c>
      <c r="E114" s="243" t="s">
        <v>19</v>
      </c>
      <c r="F114" s="244" t="s">
        <v>558</v>
      </c>
      <c r="G114" s="242"/>
      <c r="H114" s="245">
        <v>7</v>
      </c>
      <c r="I114" s="246"/>
      <c r="J114" s="242"/>
      <c r="K114" s="242"/>
      <c r="L114" s="247"/>
      <c r="M114" s="248"/>
      <c r="N114" s="249"/>
      <c r="O114" s="249"/>
      <c r="P114" s="249"/>
      <c r="Q114" s="249"/>
      <c r="R114" s="249"/>
      <c r="S114" s="249"/>
      <c r="T114" s="250"/>
      <c r="AT114" s="251" t="s">
        <v>143</v>
      </c>
      <c r="AU114" s="251" t="s">
        <v>81</v>
      </c>
      <c r="AV114" s="13" t="s">
        <v>81</v>
      </c>
      <c r="AW114" s="13" t="s">
        <v>35</v>
      </c>
      <c r="AX114" s="13" t="s">
        <v>77</v>
      </c>
      <c r="AY114" s="251" t="s">
        <v>131</v>
      </c>
    </row>
    <row r="115" spans="2:65" s="1" customFormat="1" ht="22.5" customHeight="1">
      <c r="B115" s="38"/>
      <c r="C115" s="263" t="s">
        <v>170</v>
      </c>
      <c r="D115" s="263" t="s">
        <v>181</v>
      </c>
      <c r="E115" s="264" t="s">
        <v>412</v>
      </c>
      <c r="F115" s="265" t="s">
        <v>413</v>
      </c>
      <c r="G115" s="266" t="s">
        <v>173</v>
      </c>
      <c r="H115" s="267">
        <v>2.387</v>
      </c>
      <c r="I115" s="268"/>
      <c r="J115" s="269">
        <f>ROUND(I115*H115,2)</f>
        <v>0</v>
      </c>
      <c r="K115" s="265" t="s">
        <v>138</v>
      </c>
      <c r="L115" s="270"/>
      <c r="M115" s="271" t="s">
        <v>19</v>
      </c>
      <c r="N115" s="272" t="s">
        <v>44</v>
      </c>
      <c r="O115" s="79"/>
      <c r="P115" s="225">
        <f>O115*H115</f>
        <v>0</v>
      </c>
      <c r="Q115" s="225">
        <v>2.234</v>
      </c>
      <c r="R115" s="225">
        <f>Q115*H115</f>
        <v>5.332558</v>
      </c>
      <c r="S115" s="225">
        <v>0</v>
      </c>
      <c r="T115" s="226">
        <f>S115*H115</f>
        <v>0</v>
      </c>
      <c r="AR115" s="17" t="s">
        <v>471</v>
      </c>
      <c r="AT115" s="17" t="s">
        <v>181</v>
      </c>
      <c r="AU115" s="17" t="s">
        <v>81</v>
      </c>
      <c r="AY115" s="17" t="s">
        <v>131</v>
      </c>
      <c r="BE115" s="227">
        <f>IF(N115="základní",J115,0)</f>
        <v>0</v>
      </c>
      <c r="BF115" s="227">
        <f>IF(N115="snížená",J115,0)</f>
        <v>0</v>
      </c>
      <c r="BG115" s="227">
        <f>IF(N115="zákl. přenesená",J115,0)</f>
        <v>0</v>
      </c>
      <c r="BH115" s="227">
        <f>IF(N115="sníž. přenesená",J115,0)</f>
        <v>0</v>
      </c>
      <c r="BI115" s="227">
        <f>IF(N115="nulová",J115,0)</f>
        <v>0</v>
      </c>
      <c r="BJ115" s="17" t="s">
        <v>77</v>
      </c>
      <c r="BK115" s="227">
        <f>ROUND(I115*H115,2)</f>
        <v>0</v>
      </c>
      <c r="BL115" s="17" t="s">
        <v>471</v>
      </c>
      <c r="BM115" s="17" t="s">
        <v>559</v>
      </c>
    </row>
    <row r="116" spans="2:51" s="13" customFormat="1" ht="12">
      <c r="B116" s="241"/>
      <c r="C116" s="242"/>
      <c r="D116" s="228" t="s">
        <v>143</v>
      </c>
      <c r="E116" s="243" t="s">
        <v>19</v>
      </c>
      <c r="F116" s="244" t="s">
        <v>560</v>
      </c>
      <c r="G116" s="242"/>
      <c r="H116" s="245">
        <v>2.387</v>
      </c>
      <c r="I116" s="246"/>
      <c r="J116" s="242"/>
      <c r="K116" s="242"/>
      <c r="L116" s="247"/>
      <c r="M116" s="248"/>
      <c r="N116" s="249"/>
      <c r="O116" s="249"/>
      <c r="P116" s="249"/>
      <c r="Q116" s="249"/>
      <c r="R116" s="249"/>
      <c r="S116" s="249"/>
      <c r="T116" s="250"/>
      <c r="AT116" s="251" t="s">
        <v>143</v>
      </c>
      <c r="AU116" s="251" t="s">
        <v>81</v>
      </c>
      <c r="AV116" s="13" t="s">
        <v>81</v>
      </c>
      <c r="AW116" s="13" t="s">
        <v>35</v>
      </c>
      <c r="AX116" s="13" t="s">
        <v>77</v>
      </c>
      <c r="AY116" s="251" t="s">
        <v>131</v>
      </c>
    </row>
    <row r="117" spans="2:65" s="1" customFormat="1" ht="33.75" customHeight="1">
      <c r="B117" s="38"/>
      <c r="C117" s="216" t="s">
        <v>180</v>
      </c>
      <c r="D117" s="216" t="s">
        <v>134</v>
      </c>
      <c r="E117" s="217" t="s">
        <v>485</v>
      </c>
      <c r="F117" s="218" t="s">
        <v>486</v>
      </c>
      <c r="G117" s="219" t="s">
        <v>487</v>
      </c>
      <c r="H117" s="220">
        <v>34</v>
      </c>
      <c r="I117" s="221"/>
      <c r="J117" s="222">
        <f>ROUND(I117*H117,2)</f>
        <v>0</v>
      </c>
      <c r="K117" s="218" t="s">
        <v>138</v>
      </c>
      <c r="L117" s="43"/>
      <c r="M117" s="223" t="s">
        <v>19</v>
      </c>
      <c r="N117" s="224" t="s">
        <v>44</v>
      </c>
      <c r="O117" s="79"/>
      <c r="P117" s="225">
        <f>O117*H117</f>
        <v>0</v>
      </c>
      <c r="Q117" s="225">
        <v>0</v>
      </c>
      <c r="R117" s="225">
        <f>Q117*H117</f>
        <v>0</v>
      </c>
      <c r="S117" s="225">
        <v>0</v>
      </c>
      <c r="T117" s="226">
        <f>S117*H117</f>
        <v>0</v>
      </c>
      <c r="AR117" s="17" t="s">
        <v>471</v>
      </c>
      <c r="AT117" s="17" t="s">
        <v>134</v>
      </c>
      <c r="AU117" s="17" t="s">
        <v>81</v>
      </c>
      <c r="AY117" s="17" t="s">
        <v>131</v>
      </c>
      <c r="BE117" s="227">
        <f>IF(N117="základní",J117,0)</f>
        <v>0</v>
      </c>
      <c r="BF117" s="227">
        <f>IF(N117="snížená",J117,0)</f>
        <v>0</v>
      </c>
      <c r="BG117" s="227">
        <f>IF(N117="zákl. přenesená",J117,0)</f>
        <v>0</v>
      </c>
      <c r="BH117" s="227">
        <f>IF(N117="sníž. přenesená",J117,0)</f>
        <v>0</v>
      </c>
      <c r="BI117" s="227">
        <f>IF(N117="nulová",J117,0)</f>
        <v>0</v>
      </c>
      <c r="BJ117" s="17" t="s">
        <v>77</v>
      </c>
      <c r="BK117" s="227">
        <f>ROUND(I117*H117,2)</f>
        <v>0</v>
      </c>
      <c r="BL117" s="17" t="s">
        <v>471</v>
      </c>
      <c r="BM117" s="17" t="s">
        <v>561</v>
      </c>
    </row>
    <row r="118" spans="2:47" s="1" customFormat="1" ht="12">
      <c r="B118" s="38"/>
      <c r="C118" s="39"/>
      <c r="D118" s="228" t="s">
        <v>162</v>
      </c>
      <c r="E118" s="39"/>
      <c r="F118" s="229" t="s">
        <v>489</v>
      </c>
      <c r="G118" s="39"/>
      <c r="H118" s="39"/>
      <c r="I118" s="143"/>
      <c r="J118" s="39"/>
      <c r="K118" s="39"/>
      <c r="L118" s="43"/>
      <c r="M118" s="230"/>
      <c r="N118" s="79"/>
      <c r="O118" s="79"/>
      <c r="P118" s="79"/>
      <c r="Q118" s="79"/>
      <c r="R118" s="79"/>
      <c r="S118" s="79"/>
      <c r="T118" s="80"/>
      <c r="AT118" s="17" t="s">
        <v>162</v>
      </c>
      <c r="AU118" s="17" t="s">
        <v>81</v>
      </c>
    </row>
    <row r="119" spans="2:51" s="13" customFormat="1" ht="12">
      <c r="B119" s="241"/>
      <c r="C119" s="242"/>
      <c r="D119" s="228" t="s">
        <v>143</v>
      </c>
      <c r="E119" s="243" t="s">
        <v>19</v>
      </c>
      <c r="F119" s="244" t="s">
        <v>562</v>
      </c>
      <c r="G119" s="242"/>
      <c r="H119" s="245">
        <v>34</v>
      </c>
      <c r="I119" s="246"/>
      <c r="J119" s="242"/>
      <c r="K119" s="242"/>
      <c r="L119" s="247"/>
      <c r="M119" s="248"/>
      <c r="N119" s="249"/>
      <c r="O119" s="249"/>
      <c r="P119" s="249"/>
      <c r="Q119" s="249"/>
      <c r="R119" s="249"/>
      <c r="S119" s="249"/>
      <c r="T119" s="250"/>
      <c r="AT119" s="251" t="s">
        <v>143</v>
      </c>
      <c r="AU119" s="251" t="s">
        <v>81</v>
      </c>
      <c r="AV119" s="13" t="s">
        <v>81</v>
      </c>
      <c r="AW119" s="13" t="s">
        <v>35</v>
      </c>
      <c r="AX119" s="13" t="s">
        <v>77</v>
      </c>
      <c r="AY119" s="251" t="s">
        <v>131</v>
      </c>
    </row>
    <row r="120" spans="2:65" s="1" customFormat="1" ht="22.5" customHeight="1">
      <c r="B120" s="38"/>
      <c r="C120" s="263" t="s">
        <v>186</v>
      </c>
      <c r="D120" s="263" t="s">
        <v>181</v>
      </c>
      <c r="E120" s="264" t="s">
        <v>491</v>
      </c>
      <c r="F120" s="265" t="s">
        <v>492</v>
      </c>
      <c r="G120" s="266" t="s">
        <v>148</v>
      </c>
      <c r="H120" s="267">
        <v>68</v>
      </c>
      <c r="I120" s="268"/>
      <c r="J120" s="269">
        <f>ROUND(I120*H120,2)</f>
        <v>0</v>
      </c>
      <c r="K120" s="265" t="s">
        <v>138</v>
      </c>
      <c r="L120" s="270"/>
      <c r="M120" s="271" t="s">
        <v>19</v>
      </c>
      <c r="N120" s="272" t="s">
        <v>44</v>
      </c>
      <c r="O120" s="79"/>
      <c r="P120" s="225">
        <f>O120*H120</f>
        <v>0</v>
      </c>
      <c r="Q120" s="225">
        <v>0.00105</v>
      </c>
      <c r="R120" s="225">
        <f>Q120*H120</f>
        <v>0.07139999999999999</v>
      </c>
      <c r="S120" s="225">
        <v>0</v>
      </c>
      <c r="T120" s="226">
        <f>S120*H120</f>
        <v>0</v>
      </c>
      <c r="AR120" s="17" t="s">
        <v>471</v>
      </c>
      <c r="AT120" s="17" t="s">
        <v>181</v>
      </c>
      <c r="AU120" s="17" t="s">
        <v>81</v>
      </c>
      <c r="AY120" s="17" t="s">
        <v>131</v>
      </c>
      <c r="BE120" s="227">
        <f>IF(N120="základní",J120,0)</f>
        <v>0</v>
      </c>
      <c r="BF120" s="227">
        <f>IF(N120="snížená",J120,0)</f>
        <v>0</v>
      </c>
      <c r="BG120" s="227">
        <f>IF(N120="zákl. přenesená",J120,0)</f>
        <v>0</v>
      </c>
      <c r="BH120" s="227">
        <f>IF(N120="sníž. přenesená",J120,0)</f>
        <v>0</v>
      </c>
      <c r="BI120" s="227">
        <f>IF(N120="nulová",J120,0)</f>
        <v>0</v>
      </c>
      <c r="BJ120" s="17" t="s">
        <v>77</v>
      </c>
      <c r="BK120" s="227">
        <f>ROUND(I120*H120,2)</f>
        <v>0</v>
      </c>
      <c r="BL120" s="17" t="s">
        <v>471</v>
      </c>
      <c r="BM120" s="17" t="s">
        <v>563</v>
      </c>
    </row>
    <row r="121" spans="2:51" s="13" customFormat="1" ht="12">
      <c r="B121" s="241"/>
      <c r="C121" s="242"/>
      <c r="D121" s="228" t="s">
        <v>143</v>
      </c>
      <c r="E121" s="243" t="s">
        <v>19</v>
      </c>
      <c r="F121" s="244" t="s">
        <v>564</v>
      </c>
      <c r="G121" s="242"/>
      <c r="H121" s="245">
        <v>68</v>
      </c>
      <c r="I121" s="246"/>
      <c r="J121" s="242"/>
      <c r="K121" s="242"/>
      <c r="L121" s="247"/>
      <c r="M121" s="248"/>
      <c r="N121" s="249"/>
      <c r="O121" s="249"/>
      <c r="P121" s="249"/>
      <c r="Q121" s="249"/>
      <c r="R121" s="249"/>
      <c r="S121" s="249"/>
      <c r="T121" s="250"/>
      <c r="AT121" s="251" t="s">
        <v>143</v>
      </c>
      <c r="AU121" s="251" t="s">
        <v>81</v>
      </c>
      <c r="AV121" s="13" t="s">
        <v>81</v>
      </c>
      <c r="AW121" s="13" t="s">
        <v>35</v>
      </c>
      <c r="AX121" s="13" t="s">
        <v>77</v>
      </c>
      <c r="AY121" s="251" t="s">
        <v>131</v>
      </c>
    </row>
    <row r="122" spans="2:65" s="1" customFormat="1" ht="22.5" customHeight="1">
      <c r="B122" s="38"/>
      <c r="C122" s="216" t="s">
        <v>196</v>
      </c>
      <c r="D122" s="216" t="s">
        <v>134</v>
      </c>
      <c r="E122" s="217" t="s">
        <v>495</v>
      </c>
      <c r="F122" s="218" t="s">
        <v>496</v>
      </c>
      <c r="G122" s="219" t="s">
        <v>137</v>
      </c>
      <c r="H122" s="220">
        <v>8.4</v>
      </c>
      <c r="I122" s="221"/>
      <c r="J122" s="222">
        <f>ROUND(I122*H122,2)</f>
        <v>0</v>
      </c>
      <c r="K122" s="218" t="s">
        <v>138</v>
      </c>
      <c r="L122" s="43"/>
      <c r="M122" s="223" t="s">
        <v>19</v>
      </c>
      <c r="N122" s="224" t="s">
        <v>44</v>
      </c>
      <c r="O122" s="79"/>
      <c r="P122" s="225">
        <f>O122*H122</f>
        <v>0</v>
      </c>
      <c r="Q122" s="225">
        <v>0</v>
      </c>
      <c r="R122" s="225">
        <f>Q122*H122</f>
        <v>0</v>
      </c>
      <c r="S122" s="225">
        <v>0</v>
      </c>
      <c r="T122" s="226">
        <f>S122*H122</f>
        <v>0</v>
      </c>
      <c r="AR122" s="17" t="s">
        <v>471</v>
      </c>
      <c r="AT122" s="17" t="s">
        <v>134</v>
      </c>
      <c r="AU122" s="17" t="s">
        <v>81</v>
      </c>
      <c r="AY122" s="17" t="s">
        <v>131</v>
      </c>
      <c r="BE122" s="227">
        <f>IF(N122="základní",J122,0)</f>
        <v>0</v>
      </c>
      <c r="BF122" s="227">
        <f>IF(N122="snížená",J122,0)</f>
        <v>0</v>
      </c>
      <c r="BG122" s="227">
        <f>IF(N122="zákl. přenesená",J122,0)</f>
        <v>0</v>
      </c>
      <c r="BH122" s="227">
        <f>IF(N122="sníž. přenesená",J122,0)</f>
        <v>0</v>
      </c>
      <c r="BI122" s="227">
        <f>IF(N122="nulová",J122,0)</f>
        <v>0</v>
      </c>
      <c r="BJ122" s="17" t="s">
        <v>77</v>
      </c>
      <c r="BK122" s="227">
        <f>ROUND(I122*H122,2)</f>
        <v>0</v>
      </c>
      <c r="BL122" s="17" t="s">
        <v>471</v>
      </c>
      <c r="BM122" s="17" t="s">
        <v>565</v>
      </c>
    </row>
    <row r="123" spans="2:47" s="1" customFormat="1" ht="12">
      <c r="B123" s="38"/>
      <c r="C123" s="39"/>
      <c r="D123" s="228" t="s">
        <v>162</v>
      </c>
      <c r="E123" s="39"/>
      <c r="F123" s="229" t="s">
        <v>498</v>
      </c>
      <c r="G123" s="39"/>
      <c r="H123" s="39"/>
      <c r="I123" s="143"/>
      <c r="J123" s="39"/>
      <c r="K123" s="39"/>
      <c r="L123" s="43"/>
      <c r="M123" s="230"/>
      <c r="N123" s="79"/>
      <c r="O123" s="79"/>
      <c r="P123" s="79"/>
      <c r="Q123" s="79"/>
      <c r="R123" s="79"/>
      <c r="S123" s="79"/>
      <c r="T123" s="80"/>
      <c r="AT123" s="17" t="s">
        <v>162</v>
      </c>
      <c r="AU123" s="17" t="s">
        <v>81</v>
      </c>
    </row>
    <row r="124" spans="2:51" s="13" customFormat="1" ht="12">
      <c r="B124" s="241"/>
      <c r="C124" s="242"/>
      <c r="D124" s="228" t="s">
        <v>143</v>
      </c>
      <c r="E124" s="243" t="s">
        <v>19</v>
      </c>
      <c r="F124" s="244" t="s">
        <v>566</v>
      </c>
      <c r="G124" s="242"/>
      <c r="H124" s="245">
        <v>8.4</v>
      </c>
      <c r="I124" s="246"/>
      <c r="J124" s="242"/>
      <c r="K124" s="242"/>
      <c r="L124" s="247"/>
      <c r="M124" s="248"/>
      <c r="N124" s="249"/>
      <c r="O124" s="249"/>
      <c r="P124" s="249"/>
      <c r="Q124" s="249"/>
      <c r="R124" s="249"/>
      <c r="S124" s="249"/>
      <c r="T124" s="250"/>
      <c r="AT124" s="251" t="s">
        <v>143</v>
      </c>
      <c r="AU124" s="251" t="s">
        <v>81</v>
      </c>
      <c r="AV124" s="13" t="s">
        <v>81</v>
      </c>
      <c r="AW124" s="13" t="s">
        <v>35</v>
      </c>
      <c r="AX124" s="13" t="s">
        <v>77</v>
      </c>
      <c r="AY124" s="251" t="s">
        <v>131</v>
      </c>
    </row>
    <row r="125" spans="2:65" s="1" customFormat="1" ht="22.5" customHeight="1">
      <c r="B125" s="38"/>
      <c r="C125" s="263" t="s">
        <v>202</v>
      </c>
      <c r="D125" s="263" t="s">
        <v>181</v>
      </c>
      <c r="E125" s="264" t="s">
        <v>500</v>
      </c>
      <c r="F125" s="265" t="s">
        <v>501</v>
      </c>
      <c r="G125" s="266" t="s">
        <v>137</v>
      </c>
      <c r="H125" s="267">
        <v>16.8</v>
      </c>
      <c r="I125" s="268"/>
      <c r="J125" s="269">
        <f>ROUND(I125*H125,2)</f>
        <v>0</v>
      </c>
      <c r="K125" s="265" t="s">
        <v>138</v>
      </c>
      <c r="L125" s="270"/>
      <c r="M125" s="271" t="s">
        <v>19</v>
      </c>
      <c r="N125" s="272" t="s">
        <v>44</v>
      </c>
      <c r="O125" s="79"/>
      <c r="P125" s="225">
        <f>O125*H125</f>
        <v>0</v>
      </c>
      <c r="Q125" s="225">
        <v>0</v>
      </c>
      <c r="R125" s="225">
        <f>Q125*H125</f>
        <v>0</v>
      </c>
      <c r="S125" s="225">
        <v>0</v>
      </c>
      <c r="T125" s="226">
        <f>S125*H125</f>
        <v>0</v>
      </c>
      <c r="AR125" s="17" t="s">
        <v>180</v>
      </c>
      <c r="AT125" s="17" t="s">
        <v>181</v>
      </c>
      <c r="AU125" s="17" t="s">
        <v>81</v>
      </c>
      <c r="AY125" s="17" t="s">
        <v>131</v>
      </c>
      <c r="BE125" s="227">
        <f>IF(N125="základní",J125,0)</f>
        <v>0</v>
      </c>
      <c r="BF125" s="227">
        <f>IF(N125="snížená",J125,0)</f>
        <v>0</v>
      </c>
      <c r="BG125" s="227">
        <f>IF(N125="zákl. přenesená",J125,0)</f>
        <v>0</v>
      </c>
      <c r="BH125" s="227">
        <f>IF(N125="sníž. přenesená",J125,0)</f>
        <v>0</v>
      </c>
      <c r="BI125" s="227">
        <f>IF(N125="nulová",J125,0)</f>
        <v>0</v>
      </c>
      <c r="BJ125" s="17" t="s">
        <v>77</v>
      </c>
      <c r="BK125" s="227">
        <f>ROUND(I125*H125,2)</f>
        <v>0</v>
      </c>
      <c r="BL125" s="17" t="s">
        <v>139</v>
      </c>
      <c r="BM125" s="17" t="s">
        <v>567</v>
      </c>
    </row>
    <row r="126" spans="2:51" s="13" customFormat="1" ht="12">
      <c r="B126" s="241"/>
      <c r="C126" s="242"/>
      <c r="D126" s="228" t="s">
        <v>143</v>
      </c>
      <c r="E126" s="243" t="s">
        <v>19</v>
      </c>
      <c r="F126" s="244" t="s">
        <v>568</v>
      </c>
      <c r="G126" s="242"/>
      <c r="H126" s="245">
        <v>16.8</v>
      </c>
      <c r="I126" s="246"/>
      <c r="J126" s="242"/>
      <c r="K126" s="242"/>
      <c r="L126" s="247"/>
      <c r="M126" s="248"/>
      <c r="N126" s="249"/>
      <c r="O126" s="249"/>
      <c r="P126" s="249"/>
      <c r="Q126" s="249"/>
      <c r="R126" s="249"/>
      <c r="S126" s="249"/>
      <c r="T126" s="250"/>
      <c r="AT126" s="251" t="s">
        <v>143</v>
      </c>
      <c r="AU126" s="251" t="s">
        <v>81</v>
      </c>
      <c r="AV126" s="13" t="s">
        <v>81</v>
      </c>
      <c r="AW126" s="13" t="s">
        <v>35</v>
      </c>
      <c r="AX126" s="13" t="s">
        <v>77</v>
      </c>
      <c r="AY126" s="251" t="s">
        <v>131</v>
      </c>
    </row>
    <row r="127" spans="2:65" s="1" customFormat="1" ht="33.75" customHeight="1">
      <c r="B127" s="38"/>
      <c r="C127" s="216" t="s">
        <v>208</v>
      </c>
      <c r="D127" s="216" t="s">
        <v>134</v>
      </c>
      <c r="E127" s="217" t="s">
        <v>506</v>
      </c>
      <c r="F127" s="218" t="s">
        <v>507</v>
      </c>
      <c r="G127" s="219" t="s">
        <v>286</v>
      </c>
      <c r="H127" s="220">
        <v>43.3</v>
      </c>
      <c r="I127" s="221"/>
      <c r="J127" s="222">
        <f>ROUND(I127*H127,2)</f>
        <v>0</v>
      </c>
      <c r="K127" s="218" t="s">
        <v>138</v>
      </c>
      <c r="L127" s="43"/>
      <c r="M127" s="223" t="s">
        <v>19</v>
      </c>
      <c r="N127" s="224" t="s">
        <v>44</v>
      </c>
      <c r="O127" s="79"/>
      <c r="P127" s="225">
        <f>O127*H127</f>
        <v>0</v>
      </c>
      <c r="Q127" s="225">
        <v>0</v>
      </c>
      <c r="R127" s="225">
        <f>Q127*H127</f>
        <v>0</v>
      </c>
      <c r="S127" s="225">
        <v>0</v>
      </c>
      <c r="T127" s="226">
        <f>S127*H127</f>
        <v>0</v>
      </c>
      <c r="AR127" s="17" t="s">
        <v>471</v>
      </c>
      <c r="AT127" s="17" t="s">
        <v>134</v>
      </c>
      <c r="AU127" s="17" t="s">
        <v>81</v>
      </c>
      <c r="AY127" s="17" t="s">
        <v>131</v>
      </c>
      <c r="BE127" s="227">
        <f>IF(N127="základní",J127,0)</f>
        <v>0</v>
      </c>
      <c r="BF127" s="227">
        <f>IF(N127="snížená",J127,0)</f>
        <v>0</v>
      </c>
      <c r="BG127" s="227">
        <f>IF(N127="zákl. přenesená",J127,0)</f>
        <v>0</v>
      </c>
      <c r="BH127" s="227">
        <f>IF(N127="sníž. přenesená",J127,0)</f>
        <v>0</v>
      </c>
      <c r="BI127" s="227">
        <f>IF(N127="nulová",J127,0)</f>
        <v>0</v>
      </c>
      <c r="BJ127" s="17" t="s">
        <v>77</v>
      </c>
      <c r="BK127" s="227">
        <f>ROUND(I127*H127,2)</f>
        <v>0</v>
      </c>
      <c r="BL127" s="17" t="s">
        <v>471</v>
      </c>
      <c r="BM127" s="17" t="s">
        <v>569</v>
      </c>
    </row>
    <row r="128" spans="2:47" s="1" customFormat="1" ht="12">
      <c r="B128" s="38"/>
      <c r="C128" s="39"/>
      <c r="D128" s="228" t="s">
        <v>162</v>
      </c>
      <c r="E128" s="39"/>
      <c r="F128" s="229" t="s">
        <v>509</v>
      </c>
      <c r="G128" s="39"/>
      <c r="H128" s="39"/>
      <c r="I128" s="143"/>
      <c r="J128" s="39"/>
      <c r="K128" s="39"/>
      <c r="L128" s="43"/>
      <c r="M128" s="230"/>
      <c r="N128" s="79"/>
      <c r="O128" s="79"/>
      <c r="P128" s="79"/>
      <c r="Q128" s="79"/>
      <c r="R128" s="79"/>
      <c r="S128" s="79"/>
      <c r="T128" s="80"/>
      <c r="AT128" s="17" t="s">
        <v>162</v>
      </c>
      <c r="AU128" s="17" t="s">
        <v>81</v>
      </c>
    </row>
    <row r="129" spans="2:51" s="13" customFormat="1" ht="12">
      <c r="B129" s="241"/>
      <c r="C129" s="242"/>
      <c r="D129" s="228" t="s">
        <v>143</v>
      </c>
      <c r="E129" s="243" t="s">
        <v>19</v>
      </c>
      <c r="F129" s="244" t="s">
        <v>570</v>
      </c>
      <c r="G129" s="242"/>
      <c r="H129" s="245">
        <v>26.5</v>
      </c>
      <c r="I129" s="246"/>
      <c r="J129" s="242"/>
      <c r="K129" s="242"/>
      <c r="L129" s="247"/>
      <c r="M129" s="248"/>
      <c r="N129" s="249"/>
      <c r="O129" s="249"/>
      <c r="P129" s="249"/>
      <c r="Q129" s="249"/>
      <c r="R129" s="249"/>
      <c r="S129" s="249"/>
      <c r="T129" s="250"/>
      <c r="AT129" s="251" t="s">
        <v>143</v>
      </c>
      <c r="AU129" s="251" t="s">
        <v>81</v>
      </c>
      <c r="AV129" s="13" t="s">
        <v>81</v>
      </c>
      <c r="AW129" s="13" t="s">
        <v>35</v>
      </c>
      <c r="AX129" s="13" t="s">
        <v>73</v>
      </c>
      <c r="AY129" s="251" t="s">
        <v>131</v>
      </c>
    </row>
    <row r="130" spans="2:51" s="13" customFormat="1" ht="12">
      <c r="B130" s="241"/>
      <c r="C130" s="242"/>
      <c r="D130" s="228" t="s">
        <v>143</v>
      </c>
      <c r="E130" s="243" t="s">
        <v>19</v>
      </c>
      <c r="F130" s="244" t="s">
        <v>571</v>
      </c>
      <c r="G130" s="242"/>
      <c r="H130" s="245">
        <v>16.8</v>
      </c>
      <c r="I130" s="246"/>
      <c r="J130" s="242"/>
      <c r="K130" s="242"/>
      <c r="L130" s="247"/>
      <c r="M130" s="248"/>
      <c r="N130" s="249"/>
      <c r="O130" s="249"/>
      <c r="P130" s="249"/>
      <c r="Q130" s="249"/>
      <c r="R130" s="249"/>
      <c r="S130" s="249"/>
      <c r="T130" s="250"/>
      <c r="AT130" s="251" t="s">
        <v>143</v>
      </c>
      <c r="AU130" s="251" t="s">
        <v>81</v>
      </c>
      <c r="AV130" s="13" t="s">
        <v>81</v>
      </c>
      <c r="AW130" s="13" t="s">
        <v>35</v>
      </c>
      <c r="AX130" s="13" t="s">
        <v>73</v>
      </c>
      <c r="AY130" s="251" t="s">
        <v>131</v>
      </c>
    </row>
    <row r="131" spans="2:51" s="14" customFormat="1" ht="12">
      <c r="B131" s="252"/>
      <c r="C131" s="253"/>
      <c r="D131" s="228" t="s">
        <v>143</v>
      </c>
      <c r="E131" s="254" t="s">
        <v>19</v>
      </c>
      <c r="F131" s="255" t="s">
        <v>179</v>
      </c>
      <c r="G131" s="253"/>
      <c r="H131" s="256">
        <v>43.3</v>
      </c>
      <c r="I131" s="257"/>
      <c r="J131" s="253"/>
      <c r="K131" s="253"/>
      <c r="L131" s="258"/>
      <c r="M131" s="259"/>
      <c r="N131" s="260"/>
      <c r="O131" s="260"/>
      <c r="P131" s="260"/>
      <c r="Q131" s="260"/>
      <c r="R131" s="260"/>
      <c r="S131" s="260"/>
      <c r="T131" s="261"/>
      <c r="AT131" s="262" t="s">
        <v>143</v>
      </c>
      <c r="AU131" s="262" t="s">
        <v>81</v>
      </c>
      <c r="AV131" s="14" t="s">
        <v>139</v>
      </c>
      <c r="AW131" s="14" t="s">
        <v>35</v>
      </c>
      <c r="AX131" s="14" t="s">
        <v>77</v>
      </c>
      <c r="AY131" s="262" t="s">
        <v>131</v>
      </c>
    </row>
    <row r="132" spans="2:65" s="1" customFormat="1" ht="22.5" customHeight="1">
      <c r="B132" s="38"/>
      <c r="C132" s="263" t="s">
        <v>212</v>
      </c>
      <c r="D132" s="263" t="s">
        <v>181</v>
      </c>
      <c r="E132" s="264" t="s">
        <v>512</v>
      </c>
      <c r="F132" s="265" t="s">
        <v>513</v>
      </c>
      <c r="G132" s="266" t="s">
        <v>157</v>
      </c>
      <c r="H132" s="267">
        <v>20.472</v>
      </c>
      <c r="I132" s="268"/>
      <c r="J132" s="269">
        <f>ROUND(I132*H132,2)</f>
        <v>0</v>
      </c>
      <c r="K132" s="265" t="s">
        <v>138</v>
      </c>
      <c r="L132" s="270"/>
      <c r="M132" s="271" t="s">
        <v>19</v>
      </c>
      <c r="N132" s="272" t="s">
        <v>44</v>
      </c>
      <c r="O132" s="79"/>
      <c r="P132" s="225">
        <f>O132*H132</f>
        <v>0</v>
      </c>
      <c r="Q132" s="225">
        <v>1</v>
      </c>
      <c r="R132" s="225">
        <f>Q132*H132</f>
        <v>20.472</v>
      </c>
      <c r="S132" s="225">
        <v>0</v>
      </c>
      <c r="T132" s="226">
        <f>S132*H132</f>
        <v>0</v>
      </c>
      <c r="AR132" s="17" t="s">
        <v>471</v>
      </c>
      <c r="AT132" s="17" t="s">
        <v>181</v>
      </c>
      <c r="AU132" s="17" t="s">
        <v>81</v>
      </c>
      <c r="AY132" s="17" t="s">
        <v>131</v>
      </c>
      <c r="BE132" s="227">
        <f>IF(N132="základní",J132,0)</f>
        <v>0</v>
      </c>
      <c r="BF132" s="227">
        <f>IF(N132="snížená",J132,0)</f>
        <v>0</v>
      </c>
      <c r="BG132" s="227">
        <f>IF(N132="zákl. přenesená",J132,0)</f>
        <v>0</v>
      </c>
      <c r="BH132" s="227">
        <f>IF(N132="sníž. přenesená",J132,0)</f>
        <v>0</v>
      </c>
      <c r="BI132" s="227">
        <f>IF(N132="nulová",J132,0)</f>
        <v>0</v>
      </c>
      <c r="BJ132" s="17" t="s">
        <v>77</v>
      </c>
      <c r="BK132" s="227">
        <f>ROUND(I132*H132,2)</f>
        <v>0</v>
      </c>
      <c r="BL132" s="17" t="s">
        <v>471</v>
      </c>
      <c r="BM132" s="17" t="s">
        <v>572</v>
      </c>
    </row>
    <row r="133" spans="2:51" s="13" customFormat="1" ht="12">
      <c r="B133" s="241"/>
      <c r="C133" s="242"/>
      <c r="D133" s="228" t="s">
        <v>143</v>
      </c>
      <c r="E133" s="243" t="s">
        <v>19</v>
      </c>
      <c r="F133" s="244" t="s">
        <v>573</v>
      </c>
      <c r="G133" s="242"/>
      <c r="H133" s="245">
        <v>20.472</v>
      </c>
      <c r="I133" s="246"/>
      <c r="J133" s="242"/>
      <c r="K133" s="242"/>
      <c r="L133" s="247"/>
      <c r="M133" s="248"/>
      <c r="N133" s="249"/>
      <c r="O133" s="249"/>
      <c r="P133" s="249"/>
      <c r="Q133" s="249"/>
      <c r="R133" s="249"/>
      <c r="S133" s="249"/>
      <c r="T133" s="250"/>
      <c r="AT133" s="251" t="s">
        <v>143</v>
      </c>
      <c r="AU133" s="251" t="s">
        <v>81</v>
      </c>
      <c r="AV133" s="13" t="s">
        <v>81</v>
      </c>
      <c r="AW133" s="13" t="s">
        <v>35</v>
      </c>
      <c r="AX133" s="13" t="s">
        <v>77</v>
      </c>
      <c r="AY133" s="251" t="s">
        <v>131</v>
      </c>
    </row>
    <row r="134" spans="2:65" s="1" customFormat="1" ht="33.75" customHeight="1">
      <c r="B134" s="38"/>
      <c r="C134" s="216" t="s">
        <v>219</v>
      </c>
      <c r="D134" s="216" t="s">
        <v>134</v>
      </c>
      <c r="E134" s="217" t="s">
        <v>516</v>
      </c>
      <c r="F134" s="218" t="s">
        <v>517</v>
      </c>
      <c r="G134" s="219" t="s">
        <v>137</v>
      </c>
      <c r="H134" s="220">
        <v>28</v>
      </c>
      <c r="I134" s="221"/>
      <c r="J134" s="222">
        <f>ROUND(I134*H134,2)</f>
        <v>0</v>
      </c>
      <c r="K134" s="218" t="s">
        <v>138</v>
      </c>
      <c r="L134" s="43"/>
      <c r="M134" s="223" t="s">
        <v>19</v>
      </c>
      <c r="N134" s="224" t="s">
        <v>44</v>
      </c>
      <c r="O134" s="79"/>
      <c r="P134" s="225">
        <f>O134*H134</f>
        <v>0</v>
      </c>
      <c r="Q134" s="225">
        <v>0</v>
      </c>
      <c r="R134" s="225">
        <f>Q134*H134</f>
        <v>0</v>
      </c>
      <c r="S134" s="225">
        <v>0</v>
      </c>
      <c r="T134" s="226">
        <f>S134*H134</f>
        <v>0</v>
      </c>
      <c r="AR134" s="17" t="s">
        <v>471</v>
      </c>
      <c r="AT134" s="17" t="s">
        <v>134</v>
      </c>
      <c r="AU134" s="17" t="s">
        <v>81</v>
      </c>
      <c r="AY134" s="17" t="s">
        <v>131</v>
      </c>
      <c r="BE134" s="227">
        <f>IF(N134="základní",J134,0)</f>
        <v>0</v>
      </c>
      <c r="BF134" s="227">
        <f>IF(N134="snížená",J134,0)</f>
        <v>0</v>
      </c>
      <c r="BG134" s="227">
        <f>IF(N134="zákl. přenesená",J134,0)</f>
        <v>0</v>
      </c>
      <c r="BH134" s="227">
        <f>IF(N134="sníž. přenesená",J134,0)</f>
        <v>0</v>
      </c>
      <c r="BI134" s="227">
        <f>IF(N134="nulová",J134,0)</f>
        <v>0</v>
      </c>
      <c r="BJ134" s="17" t="s">
        <v>77</v>
      </c>
      <c r="BK134" s="227">
        <f>ROUND(I134*H134,2)</f>
        <v>0</v>
      </c>
      <c r="BL134" s="17" t="s">
        <v>471</v>
      </c>
      <c r="BM134" s="17" t="s">
        <v>574</v>
      </c>
    </row>
    <row r="135" spans="2:47" s="1" customFormat="1" ht="12">
      <c r="B135" s="38"/>
      <c r="C135" s="39"/>
      <c r="D135" s="228" t="s">
        <v>162</v>
      </c>
      <c r="E135" s="39"/>
      <c r="F135" s="229" t="s">
        <v>519</v>
      </c>
      <c r="G135" s="39"/>
      <c r="H135" s="39"/>
      <c r="I135" s="143"/>
      <c r="J135" s="39"/>
      <c r="K135" s="39"/>
      <c r="L135" s="43"/>
      <c r="M135" s="230"/>
      <c r="N135" s="79"/>
      <c r="O135" s="79"/>
      <c r="P135" s="79"/>
      <c r="Q135" s="79"/>
      <c r="R135" s="79"/>
      <c r="S135" s="79"/>
      <c r="T135" s="80"/>
      <c r="AT135" s="17" t="s">
        <v>162</v>
      </c>
      <c r="AU135" s="17" t="s">
        <v>81</v>
      </c>
    </row>
    <row r="136" spans="2:51" s="13" customFormat="1" ht="12">
      <c r="B136" s="241"/>
      <c r="C136" s="242"/>
      <c r="D136" s="228" t="s">
        <v>143</v>
      </c>
      <c r="E136" s="243" t="s">
        <v>19</v>
      </c>
      <c r="F136" s="244" t="s">
        <v>575</v>
      </c>
      <c r="G136" s="242"/>
      <c r="H136" s="245">
        <v>28</v>
      </c>
      <c r="I136" s="246"/>
      <c r="J136" s="242"/>
      <c r="K136" s="242"/>
      <c r="L136" s="247"/>
      <c r="M136" s="248"/>
      <c r="N136" s="249"/>
      <c r="O136" s="249"/>
      <c r="P136" s="249"/>
      <c r="Q136" s="249"/>
      <c r="R136" s="249"/>
      <c r="S136" s="249"/>
      <c r="T136" s="250"/>
      <c r="AT136" s="251" t="s">
        <v>143</v>
      </c>
      <c r="AU136" s="251" t="s">
        <v>81</v>
      </c>
      <c r="AV136" s="13" t="s">
        <v>81</v>
      </c>
      <c r="AW136" s="13" t="s">
        <v>35</v>
      </c>
      <c r="AX136" s="13" t="s">
        <v>77</v>
      </c>
      <c r="AY136" s="251" t="s">
        <v>131</v>
      </c>
    </row>
    <row r="137" spans="2:63" s="11" customFormat="1" ht="25.9" customHeight="1">
      <c r="B137" s="200"/>
      <c r="C137" s="201"/>
      <c r="D137" s="202" t="s">
        <v>72</v>
      </c>
      <c r="E137" s="203" t="s">
        <v>521</v>
      </c>
      <c r="F137" s="203" t="s">
        <v>522</v>
      </c>
      <c r="G137" s="201"/>
      <c r="H137" s="201"/>
      <c r="I137" s="204"/>
      <c r="J137" s="205">
        <f>BK137</f>
        <v>0</v>
      </c>
      <c r="K137" s="201"/>
      <c r="L137" s="206"/>
      <c r="M137" s="207"/>
      <c r="N137" s="208"/>
      <c r="O137" s="208"/>
      <c r="P137" s="209">
        <f>SUM(P138:P161)</f>
        <v>0</v>
      </c>
      <c r="Q137" s="208"/>
      <c r="R137" s="209">
        <f>SUM(R138:R161)</f>
        <v>0</v>
      </c>
      <c r="S137" s="208"/>
      <c r="T137" s="210">
        <f>SUM(T138:T161)</f>
        <v>0</v>
      </c>
      <c r="AR137" s="211" t="s">
        <v>139</v>
      </c>
      <c r="AT137" s="212" t="s">
        <v>72</v>
      </c>
      <c r="AU137" s="212" t="s">
        <v>73</v>
      </c>
      <c r="AY137" s="211" t="s">
        <v>131</v>
      </c>
      <c r="BK137" s="213">
        <f>SUM(BK138:BK161)</f>
        <v>0</v>
      </c>
    </row>
    <row r="138" spans="2:65" s="1" customFormat="1" ht="33.75" customHeight="1">
      <c r="B138" s="38"/>
      <c r="C138" s="216" t="s">
        <v>8</v>
      </c>
      <c r="D138" s="216" t="s">
        <v>134</v>
      </c>
      <c r="E138" s="217" t="s">
        <v>523</v>
      </c>
      <c r="F138" s="218" t="s">
        <v>524</v>
      </c>
      <c r="G138" s="219" t="s">
        <v>148</v>
      </c>
      <c r="H138" s="220">
        <v>1</v>
      </c>
      <c r="I138" s="221"/>
      <c r="J138" s="222">
        <f>ROUND(I138*H138,2)</f>
        <v>0</v>
      </c>
      <c r="K138" s="218" t="s">
        <v>138</v>
      </c>
      <c r="L138" s="43"/>
      <c r="M138" s="223" t="s">
        <v>19</v>
      </c>
      <c r="N138" s="224" t="s">
        <v>44</v>
      </c>
      <c r="O138" s="79"/>
      <c r="P138" s="225">
        <f>O138*H138</f>
        <v>0</v>
      </c>
      <c r="Q138" s="225">
        <v>0</v>
      </c>
      <c r="R138" s="225">
        <f>Q138*H138</f>
        <v>0</v>
      </c>
      <c r="S138" s="225">
        <v>0</v>
      </c>
      <c r="T138" s="226">
        <f>S138*H138</f>
        <v>0</v>
      </c>
      <c r="AR138" s="17" t="s">
        <v>471</v>
      </c>
      <c r="AT138" s="17" t="s">
        <v>134</v>
      </c>
      <c r="AU138" s="17" t="s">
        <v>77</v>
      </c>
      <c r="AY138" s="17" t="s">
        <v>131</v>
      </c>
      <c r="BE138" s="227">
        <f>IF(N138="základní",J138,0)</f>
        <v>0</v>
      </c>
      <c r="BF138" s="227">
        <f>IF(N138="snížená",J138,0)</f>
        <v>0</v>
      </c>
      <c r="BG138" s="227">
        <f>IF(N138="zákl. přenesená",J138,0)</f>
        <v>0</v>
      </c>
      <c r="BH138" s="227">
        <f>IF(N138="sníž. přenesená",J138,0)</f>
        <v>0</v>
      </c>
      <c r="BI138" s="227">
        <f>IF(N138="nulová",J138,0)</f>
        <v>0</v>
      </c>
      <c r="BJ138" s="17" t="s">
        <v>77</v>
      </c>
      <c r="BK138" s="227">
        <f>ROUND(I138*H138,2)</f>
        <v>0</v>
      </c>
      <c r="BL138" s="17" t="s">
        <v>471</v>
      </c>
      <c r="BM138" s="17" t="s">
        <v>576</v>
      </c>
    </row>
    <row r="139" spans="2:47" s="1" customFormat="1" ht="12">
      <c r="B139" s="38"/>
      <c r="C139" s="39"/>
      <c r="D139" s="228" t="s">
        <v>162</v>
      </c>
      <c r="E139" s="39"/>
      <c r="F139" s="229" t="s">
        <v>190</v>
      </c>
      <c r="G139" s="39"/>
      <c r="H139" s="39"/>
      <c r="I139" s="143"/>
      <c r="J139" s="39"/>
      <c r="K139" s="39"/>
      <c r="L139" s="43"/>
      <c r="M139" s="230"/>
      <c r="N139" s="79"/>
      <c r="O139" s="79"/>
      <c r="P139" s="79"/>
      <c r="Q139" s="79"/>
      <c r="R139" s="79"/>
      <c r="S139" s="79"/>
      <c r="T139" s="80"/>
      <c r="AT139" s="17" t="s">
        <v>162</v>
      </c>
      <c r="AU139" s="17" t="s">
        <v>77</v>
      </c>
    </row>
    <row r="140" spans="2:51" s="13" customFormat="1" ht="12">
      <c r="B140" s="241"/>
      <c r="C140" s="242"/>
      <c r="D140" s="228" t="s">
        <v>143</v>
      </c>
      <c r="E140" s="243" t="s">
        <v>19</v>
      </c>
      <c r="F140" s="244" t="s">
        <v>527</v>
      </c>
      <c r="G140" s="242"/>
      <c r="H140" s="245">
        <v>1</v>
      </c>
      <c r="I140" s="246"/>
      <c r="J140" s="242"/>
      <c r="K140" s="242"/>
      <c r="L140" s="247"/>
      <c r="M140" s="248"/>
      <c r="N140" s="249"/>
      <c r="O140" s="249"/>
      <c r="P140" s="249"/>
      <c r="Q140" s="249"/>
      <c r="R140" s="249"/>
      <c r="S140" s="249"/>
      <c r="T140" s="250"/>
      <c r="AT140" s="251" t="s">
        <v>143</v>
      </c>
      <c r="AU140" s="251" t="s">
        <v>77</v>
      </c>
      <c r="AV140" s="13" t="s">
        <v>81</v>
      </c>
      <c r="AW140" s="13" t="s">
        <v>35</v>
      </c>
      <c r="AX140" s="13" t="s">
        <v>77</v>
      </c>
      <c r="AY140" s="251" t="s">
        <v>131</v>
      </c>
    </row>
    <row r="141" spans="2:65" s="1" customFormat="1" ht="33.75" customHeight="1">
      <c r="B141" s="38"/>
      <c r="C141" s="216" t="s">
        <v>229</v>
      </c>
      <c r="D141" s="216" t="s">
        <v>134</v>
      </c>
      <c r="E141" s="217" t="s">
        <v>365</v>
      </c>
      <c r="F141" s="218" t="s">
        <v>528</v>
      </c>
      <c r="G141" s="219" t="s">
        <v>157</v>
      </c>
      <c r="H141" s="220">
        <v>44.431</v>
      </c>
      <c r="I141" s="221"/>
      <c r="J141" s="222">
        <f>ROUND(I141*H141,2)</f>
        <v>0</v>
      </c>
      <c r="K141" s="218" t="s">
        <v>138</v>
      </c>
      <c r="L141" s="43"/>
      <c r="M141" s="223" t="s">
        <v>19</v>
      </c>
      <c r="N141" s="224" t="s">
        <v>44</v>
      </c>
      <c r="O141" s="79"/>
      <c r="P141" s="225">
        <f>O141*H141</f>
        <v>0</v>
      </c>
      <c r="Q141" s="225">
        <v>0</v>
      </c>
      <c r="R141" s="225">
        <f>Q141*H141</f>
        <v>0</v>
      </c>
      <c r="S141" s="225">
        <v>0</v>
      </c>
      <c r="T141" s="226">
        <f>S141*H141</f>
        <v>0</v>
      </c>
      <c r="AR141" s="17" t="s">
        <v>471</v>
      </c>
      <c r="AT141" s="17" t="s">
        <v>134</v>
      </c>
      <c r="AU141" s="17" t="s">
        <v>77</v>
      </c>
      <c r="AY141" s="17" t="s">
        <v>131</v>
      </c>
      <c r="BE141" s="227">
        <f>IF(N141="základní",J141,0)</f>
        <v>0</v>
      </c>
      <c r="BF141" s="227">
        <f>IF(N141="snížená",J141,0)</f>
        <v>0</v>
      </c>
      <c r="BG141" s="227">
        <f>IF(N141="zákl. přenesená",J141,0)</f>
        <v>0</v>
      </c>
      <c r="BH141" s="227">
        <f>IF(N141="sníž. přenesená",J141,0)</f>
        <v>0</v>
      </c>
      <c r="BI141" s="227">
        <f>IF(N141="nulová",J141,0)</f>
        <v>0</v>
      </c>
      <c r="BJ141" s="17" t="s">
        <v>77</v>
      </c>
      <c r="BK141" s="227">
        <f>ROUND(I141*H141,2)</f>
        <v>0</v>
      </c>
      <c r="BL141" s="17" t="s">
        <v>471</v>
      </c>
      <c r="BM141" s="17" t="s">
        <v>577</v>
      </c>
    </row>
    <row r="142" spans="2:47" s="1" customFormat="1" ht="12">
      <c r="B142" s="38"/>
      <c r="C142" s="39"/>
      <c r="D142" s="228" t="s">
        <v>162</v>
      </c>
      <c r="E142" s="39"/>
      <c r="F142" s="229" t="s">
        <v>190</v>
      </c>
      <c r="G142" s="39"/>
      <c r="H142" s="39"/>
      <c r="I142" s="143"/>
      <c r="J142" s="39"/>
      <c r="K142" s="39"/>
      <c r="L142" s="43"/>
      <c r="M142" s="230"/>
      <c r="N142" s="79"/>
      <c r="O142" s="79"/>
      <c r="P142" s="79"/>
      <c r="Q142" s="79"/>
      <c r="R142" s="79"/>
      <c r="S142" s="79"/>
      <c r="T142" s="80"/>
      <c r="AT142" s="17" t="s">
        <v>162</v>
      </c>
      <c r="AU142" s="17" t="s">
        <v>77</v>
      </c>
    </row>
    <row r="143" spans="2:51" s="13" customFormat="1" ht="12">
      <c r="B143" s="241"/>
      <c r="C143" s="242"/>
      <c r="D143" s="228" t="s">
        <v>143</v>
      </c>
      <c r="E143" s="243" t="s">
        <v>19</v>
      </c>
      <c r="F143" s="244" t="s">
        <v>578</v>
      </c>
      <c r="G143" s="242"/>
      <c r="H143" s="245">
        <v>34.987</v>
      </c>
      <c r="I143" s="246"/>
      <c r="J143" s="242"/>
      <c r="K143" s="242"/>
      <c r="L143" s="247"/>
      <c r="M143" s="248"/>
      <c r="N143" s="249"/>
      <c r="O143" s="249"/>
      <c r="P143" s="249"/>
      <c r="Q143" s="249"/>
      <c r="R143" s="249"/>
      <c r="S143" s="249"/>
      <c r="T143" s="250"/>
      <c r="AT143" s="251" t="s">
        <v>143</v>
      </c>
      <c r="AU143" s="251" t="s">
        <v>77</v>
      </c>
      <c r="AV143" s="13" t="s">
        <v>81</v>
      </c>
      <c r="AW143" s="13" t="s">
        <v>35</v>
      </c>
      <c r="AX143" s="13" t="s">
        <v>73</v>
      </c>
      <c r="AY143" s="251" t="s">
        <v>131</v>
      </c>
    </row>
    <row r="144" spans="2:51" s="13" customFormat="1" ht="12">
      <c r="B144" s="241"/>
      <c r="C144" s="242"/>
      <c r="D144" s="228" t="s">
        <v>143</v>
      </c>
      <c r="E144" s="243" t="s">
        <v>19</v>
      </c>
      <c r="F144" s="244" t="s">
        <v>579</v>
      </c>
      <c r="G144" s="242"/>
      <c r="H144" s="245">
        <v>4.67</v>
      </c>
      <c r="I144" s="246"/>
      <c r="J144" s="242"/>
      <c r="K144" s="242"/>
      <c r="L144" s="247"/>
      <c r="M144" s="248"/>
      <c r="N144" s="249"/>
      <c r="O144" s="249"/>
      <c r="P144" s="249"/>
      <c r="Q144" s="249"/>
      <c r="R144" s="249"/>
      <c r="S144" s="249"/>
      <c r="T144" s="250"/>
      <c r="AT144" s="251" t="s">
        <v>143</v>
      </c>
      <c r="AU144" s="251" t="s">
        <v>77</v>
      </c>
      <c r="AV144" s="13" t="s">
        <v>81</v>
      </c>
      <c r="AW144" s="13" t="s">
        <v>35</v>
      </c>
      <c r="AX144" s="13" t="s">
        <v>73</v>
      </c>
      <c r="AY144" s="251" t="s">
        <v>131</v>
      </c>
    </row>
    <row r="145" spans="2:51" s="13" customFormat="1" ht="12">
      <c r="B145" s="241"/>
      <c r="C145" s="242"/>
      <c r="D145" s="228" t="s">
        <v>143</v>
      </c>
      <c r="E145" s="243" t="s">
        <v>19</v>
      </c>
      <c r="F145" s="244" t="s">
        <v>580</v>
      </c>
      <c r="G145" s="242"/>
      <c r="H145" s="245">
        <v>4.774</v>
      </c>
      <c r="I145" s="246"/>
      <c r="J145" s="242"/>
      <c r="K145" s="242"/>
      <c r="L145" s="247"/>
      <c r="M145" s="248"/>
      <c r="N145" s="249"/>
      <c r="O145" s="249"/>
      <c r="P145" s="249"/>
      <c r="Q145" s="249"/>
      <c r="R145" s="249"/>
      <c r="S145" s="249"/>
      <c r="T145" s="250"/>
      <c r="AT145" s="251" t="s">
        <v>143</v>
      </c>
      <c r="AU145" s="251" t="s">
        <v>77</v>
      </c>
      <c r="AV145" s="13" t="s">
        <v>81</v>
      </c>
      <c r="AW145" s="13" t="s">
        <v>35</v>
      </c>
      <c r="AX145" s="13" t="s">
        <v>73</v>
      </c>
      <c r="AY145" s="251" t="s">
        <v>131</v>
      </c>
    </row>
    <row r="146" spans="2:51" s="14" customFormat="1" ht="12">
      <c r="B146" s="252"/>
      <c r="C146" s="253"/>
      <c r="D146" s="228" t="s">
        <v>143</v>
      </c>
      <c r="E146" s="254" t="s">
        <v>19</v>
      </c>
      <c r="F146" s="255" t="s">
        <v>179</v>
      </c>
      <c r="G146" s="253"/>
      <c r="H146" s="256">
        <v>44.431</v>
      </c>
      <c r="I146" s="257"/>
      <c r="J146" s="253"/>
      <c r="K146" s="253"/>
      <c r="L146" s="258"/>
      <c r="M146" s="259"/>
      <c r="N146" s="260"/>
      <c r="O146" s="260"/>
      <c r="P146" s="260"/>
      <c r="Q146" s="260"/>
      <c r="R146" s="260"/>
      <c r="S146" s="260"/>
      <c r="T146" s="261"/>
      <c r="AT146" s="262" t="s">
        <v>143</v>
      </c>
      <c r="AU146" s="262" t="s">
        <v>77</v>
      </c>
      <c r="AV146" s="14" t="s">
        <v>139</v>
      </c>
      <c r="AW146" s="14" t="s">
        <v>35</v>
      </c>
      <c r="AX146" s="14" t="s">
        <v>77</v>
      </c>
      <c r="AY146" s="262" t="s">
        <v>131</v>
      </c>
    </row>
    <row r="147" spans="2:65" s="1" customFormat="1" ht="33.75" customHeight="1">
      <c r="B147" s="38"/>
      <c r="C147" s="216" t="s">
        <v>233</v>
      </c>
      <c r="D147" s="216" t="s">
        <v>134</v>
      </c>
      <c r="E147" s="217" t="s">
        <v>448</v>
      </c>
      <c r="F147" s="218" t="s">
        <v>531</v>
      </c>
      <c r="G147" s="219" t="s">
        <v>157</v>
      </c>
      <c r="H147" s="220">
        <v>20.472</v>
      </c>
      <c r="I147" s="221"/>
      <c r="J147" s="222">
        <f>ROUND(I147*H147,2)</f>
        <v>0</v>
      </c>
      <c r="K147" s="218" t="s">
        <v>138</v>
      </c>
      <c r="L147" s="43"/>
      <c r="M147" s="223" t="s">
        <v>19</v>
      </c>
      <c r="N147" s="224" t="s">
        <v>44</v>
      </c>
      <c r="O147" s="79"/>
      <c r="P147" s="225">
        <f>O147*H147</f>
        <v>0</v>
      </c>
      <c r="Q147" s="225">
        <v>0</v>
      </c>
      <c r="R147" s="225">
        <f>Q147*H147</f>
        <v>0</v>
      </c>
      <c r="S147" s="225">
        <v>0</v>
      </c>
      <c r="T147" s="226">
        <f>S147*H147</f>
        <v>0</v>
      </c>
      <c r="AR147" s="17" t="s">
        <v>471</v>
      </c>
      <c r="AT147" s="17" t="s">
        <v>134</v>
      </c>
      <c r="AU147" s="17" t="s">
        <v>77</v>
      </c>
      <c r="AY147" s="17" t="s">
        <v>131</v>
      </c>
      <c r="BE147" s="227">
        <f>IF(N147="základní",J147,0)</f>
        <v>0</v>
      </c>
      <c r="BF147" s="227">
        <f>IF(N147="snížená",J147,0)</f>
        <v>0</v>
      </c>
      <c r="BG147" s="227">
        <f>IF(N147="zákl. přenesená",J147,0)</f>
        <v>0</v>
      </c>
      <c r="BH147" s="227">
        <f>IF(N147="sníž. přenesená",J147,0)</f>
        <v>0</v>
      </c>
      <c r="BI147" s="227">
        <f>IF(N147="nulová",J147,0)</f>
        <v>0</v>
      </c>
      <c r="BJ147" s="17" t="s">
        <v>77</v>
      </c>
      <c r="BK147" s="227">
        <f>ROUND(I147*H147,2)</f>
        <v>0</v>
      </c>
      <c r="BL147" s="17" t="s">
        <v>471</v>
      </c>
      <c r="BM147" s="17" t="s">
        <v>581</v>
      </c>
    </row>
    <row r="148" spans="2:47" s="1" customFormat="1" ht="12">
      <c r="B148" s="38"/>
      <c r="C148" s="39"/>
      <c r="D148" s="228" t="s">
        <v>162</v>
      </c>
      <c r="E148" s="39"/>
      <c r="F148" s="229" t="s">
        <v>190</v>
      </c>
      <c r="G148" s="39"/>
      <c r="H148" s="39"/>
      <c r="I148" s="143"/>
      <c r="J148" s="39"/>
      <c r="K148" s="39"/>
      <c r="L148" s="43"/>
      <c r="M148" s="230"/>
      <c r="N148" s="79"/>
      <c r="O148" s="79"/>
      <c r="P148" s="79"/>
      <c r="Q148" s="79"/>
      <c r="R148" s="79"/>
      <c r="S148" s="79"/>
      <c r="T148" s="80"/>
      <c r="AT148" s="17" t="s">
        <v>162</v>
      </c>
      <c r="AU148" s="17" t="s">
        <v>77</v>
      </c>
    </row>
    <row r="149" spans="2:51" s="13" customFormat="1" ht="12">
      <c r="B149" s="241"/>
      <c r="C149" s="242"/>
      <c r="D149" s="228" t="s">
        <v>143</v>
      </c>
      <c r="E149" s="243" t="s">
        <v>19</v>
      </c>
      <c r="F149" s="244" t="s">
        <v>582</v>
      </c>
      <c r="G149" s="242"/>
      <c r="H149" s="245">
        <v>20.472</v>
      </c>
      <c r="I149" s="246"/>
      <c r="J149" s="242"/>
      <c r="K149" s="242"/>
      <c r="L149" s="247"/>
      <c r="M149" s="248"/>
      <c r="N149" s="249"/>
      <c r="O149" s="249"/>
      <c r="P149" s="249"/>
      <c r="Q149" s="249"/>
      <c r="R149" s="249"/>
      <c r="S149" s="249"/>
      <c r="T149" s="250"/>
      <c r="AT149" s="251" t="s">
        <v>143</v>
      </c>
      <c r="AU149" s="251" t="s">
        <v>77</v>
      </c>
      <c r="AV149" s="13" t="s">
        <v>81</v>
      </c>
      <c r="AW149" s="13" t="s">
        <v>35</v>
      </c>
      <c r="AX149" s="13" t="s">
        <v>77</v>
      </c>
      <c r="AY149" s="251" t="s">
        <v>131</v>
      </c>
    </row>
    <row r="150" spans="2:65" s="1" customFormat="1" ht="78.75" customHeight="1">
      <c r="B150" s="38"/>
      <c r="C150" s="216" t="s">
        <v>238</v>
      </c>
      <c r="D150" s="216" t="s">
        <v>134</v>
      </c>
      <c r="E150" s="217" t="s">
        <v>382</v>
      </c>
      <c r="F150" s="218" t="s">
        <v>383</v>
      </c>
      <c r="G150" s="219" t="s">
        <v>157</v>
      </c>
      <c r="H150" s="220">
        <v>6.2</v>
      </c>
      <c r="I150" s="221"/>
      <c r="J150" s="222">
        <f>ROUND(I150*H150,2)</f>
        <v>0</v>
      </c>
      <c r="K150" s="218" t="s">
        <v>138</v>
      </c>
      <c r="L150" s="43"/>
      <c r="M150" s="223" t="s">
        <v>19</v>
      </c>
      <c r="N150" s="224" t="s">
        <v>44</v>
      </c>
      <c r="O150" s="79"/>
      <c r="P150" s="225">
        <f>O150*H150</f>
        <v>0</v>
      </c>
      <c r="Q150" s="225">
        <v>0</v>
      </c>
      <c r="R150" s="225">
        <f>Q150*H150</f>
        <v>0</v>
      </c>
      <c r="S150" s="225">
        <v>0</v>
      </c>
      <c r="T150" s="226">
        <f>S150*H150</f>
        <v>0</v>
      </c>
      <c r="AR150" s="17" t="s">
        <v>471</v>
      </c>
      <c r="AT150" s="17" t="s">
        <v>134</v>
      </c>
      <c r="AU150" s="17" t="s">
        <v>77</v>
      </c>
      <c r="AY150" s="17" t="s">
        <v>131</v>
      </c>
      <c r="BE150" s="227">
        <f>IF(N150="základní",J150,0)</f>
        <v>0</v>
      </c>
      <c r="BF150" s="227">
        <f>IF(N150="snížená",J150,0)</f>
        <v>0</v>
      </c>
      <c r="BG150" s="227">
        <f>IF(N150="zákl. přenesená",J150,0)</f>
        <v>0</v>
      </c>
      <c r="BH150" s="227">
        <f>IF(N150="sníž. přenesená",J150,0)</f>
        <v>0</v>
      </c>
      <c r="BI150" s="227">
        <f>IF(N150="nulová",J150,0)</f>
        <v>0</v>
      </c>
      <c r="BJ150" s="17" t="s">
        <v>77</v>
      </c>
      <c r="BK150" s="227">
        <f>ROUND(I150*H150,2)</f>
        <v>0</v>
      </c>
      <c r="BL150" s="17" t="s">
        <v>471</v>
      </c>
      <c r="BM150" s="17" t="s">
        <v>583</v>
      </c>
    </row>
    <row r="151" spans="2:47" s="1" customFormat="1" ht="12">
      <c r="B151" s="38"/>
      <c r="C151" s="39"/>
      <c r="D151" s="228" t="s">
        <v>162</v>
      </c>
      <c r="E151" s="39"/>
      <c r="F151" s="229" t="s">
        <v>190</v>
      </c>
      <c r="G151" s="39"/>
      <c r="H151" s="39"/>
      <c r="I151" s="143"/>
      <c r="J151" s="39"/>
      <c r="K151" s="39"/>
      <c r="L151" s="43"/>
      <c r="M151" s="230"/>
      <c r="N151" s="79"/>
      <c r="O151" s="79"/>
      <c r="P151" s="79"/>
      <c r="Q151" s="79"/>
      <c r="R151" s="79"/>
      <c r="S151" s="79"/>
      <c r="T151" s="80"/>
      <c r="AT151" s="17" t="s">
        <v>162</v>
      </c>
      <c r="AU151" s="17" t="s">
        <v>77</v>
      </c>
    </row>
    <row r="152" spans="2:51" s="13" customFormat="1" ht="12">
      <c r="B152" s="241"/>
      <c r="C152" s="242"/>
      <c r="D152" s="228" t="s">
        <v>143</v>
      </c>
      <c r="E152" s="243" t="s">
        <v>19</v>
      </c>
      <c r="F152" s="244" t="s">
        <v>584</v>
      </c>
      <c r="G152" s="242"/>
      <c r="H152" s="245">
        <v>6.2</v>
      </c>
      <c r="I152" s="246"/>
      <c r="J152" s="242"/>
      <c r="K152" s="242"/>
      <c r="L152" s="247"/>
      <c r="M152" s="248"/>
      <c r="N152" s="249"/>
      <c r="O152" s="249"/>
      <c r="P152" s="249"/>
      <c r="Q152" s="249"/>
      <c r="R152" s="249"/>
      <c r="S152" s="249"/>
      <c r="T152" s="250"/>
      <c r="AT152" s="251" t="s">
        <v>143</v>
      </c>
      <c r="AU152" s="251" t="s">
        <v>77</v>
      </c>
      <c r="AV152" s="13" t="s">
        <v>81</v>
      </c>
      <c r="AW152" s="13" t="s">
        <v>35</v>
      </c>
      <c r="AX152" s="13" t="s">
        <v>77</v>
      </c>
      <c r="AY152" s="251" t="s">
        <v>131</v>
      </c>
    </row>
    <row r="153" spans="2:65" s="1" customFormat="1" ht="33.75" customHeight="1">
      <c r="B153" s="38"/>
      <c r="C153" s="216" t="s">
        <v>242</v>
      </c>
      <c r="D153" s="216" t="s">
        <v>134</v>
      </c>
      <c r="E153" s="217" t="s">
        <v>332</v>
      </c>
      <c r="F153" s="218" t="s">
        <v>534</v>
      </c>
      <c r="G153" s="219" t="s">
        <v>157</v>
      </c>
      <c r="H153" s="220">
        <v>30</v>
      </c>
      <c r="I153" s="221"/>
      <c r="J153" s="222">
        <f>ROUND(I153*H153,2)</f>
        <v>0</v>
      </c>
      <c r="K153" s="218" t="s">
        <v>138</v>
      </c>
      <c r="L153" s="43"/>
      <c r="M153" s="223" t="s">
        <v>19</v>
      </c>
      <c r="N153" s="224" t="s">
        <v>44</v>
      </c>
      <c r="O153" s="79"/>
      <c r="P153" s="225">
        <f>O153*H153</f>
        <v>0</v>
      </c>
      <c r="Q153" s="225">
        <v>0</v>
      </c>
      <c r="R153" s="225">
        <f>Q153*H153</f>
        <v>0</v>
      </c>
      <c r="S153" s="225">
        <v>0</v>
      </c>
      <c r="T153" s="226">
        <f>S153*H153</f>
        <v>0</v>
      </c>
      <c r="AR153" s="17" t="s">
        <v>471</v>
      </c>
      <c r="AT153" s="17" t="s">
        <v>134</v>
      </c>
      <c r="AU153" s="17" t="s">
        <v>77</v>
      </c>
      <c r="AY153" s="17" t="s">
        <v>131</v>
      </c>
      <c r="BE153" s="227">
        <f>IF(N153="základní",J153,0)</f>
        <v>0</v>
      </c>
      <c r="BF153" s="227">
        <f>IF(N153="snížená",J153,0)</f>
        <v>0</v>
      </c>
      <c r="BG153" s="227">
        <f>IF(N153="zákl. přenesená",J153,0)</f>
        <v>0</v>
      </c>
      <c r="BH153" s="227">
        <f>IF(N153="sníž. přenesená",J153,0)</f>
        <v>0</v>
      </c>
      <c r="BI153" s="227">
        <f>IF(N153="nulová",J153,0)</f>
        <v>0</v>
      </c>
      <c r="BJ153" s="17" t="s">
        <v>77</v>
      </c>
      <c r="BK153" s="227">
        <f>ROUND(I153*H153,2)</f>
        <v>0</v>
      </c>
      <c r="BL153" s="17" t="s">
        <v>471</v>
      </c>
      <c r="BM153" s="17" t="s">
        <v>585</v>
      </c>
    </row>
    <row r="154" spans="2:47" s="1" customFormat="1" ht="12">
      <c r="B154" s="38"/>
      <c r="C154" s="39"/>
      <c r="D154" s="228" t="s">
        <v>162</v>
      </c>
      <c r="E154" s="39"/>
      <c r="F154" s="229" t="s">
        <v>190</v>
      </c>
      <c r="G154" s="39"/>
      <c r="H154" s="39"/>
      <c r="I154" s="143"/>
      <c r="J154" s="39"/>
      <c r="K154" s="39"/>
      <c r="L154" s="43"/>
      <c r="M154" s="230"/>
      <c r="N154" s="79"/>
      <c r="O154" s="79"/>
      <c r="P154" s="79"/>
      <c r="Q154" s="79"/>
      <c r="R154" s="79"/>
      <c r="S154" s="79"/>
      <c r="T154" s="80"/>
      <c r="AT154" s="17" t="s">
        <v>162</v>
      </c>
      <c r="AU154" s="17" t="s">
        <v>77</v>
      </c>
    </row>
    <row r="155" spans="2:51" s="13" customFormat="1" ht="12">
      <c r="B155" s="241"/>
      <c r="C155" s="242"/>
      <c r="D155" s="228" t="s">
        <v>143</v>
      </c>
      <c r="E155" s="243" t="s">
        <v>19</v>
      </c>
      <c r="F155" s="244" t="s">
        <v>586</v>
      </c>
      <c r="G155" s="242"/>
      <c r="H155" s="245">
        <v>30</v>
      </c>
      <c r="I155" s="246"/>
      <c r="J155" s="242"/>
      <c r="K155" s="242"/>
      <c r="L155" s="247"/>
      <c r="M155" s="248"/>
      <c r="N155" s="249"/>
      <c r="O155" s="249"/>
      <c r="P155" s="249"/>
      <c r="Q155" s="249"/>
      <c r="R155" s="249"/>
      <c r="S155" s="249"/>
      <c r="T155" s="250"/>
      <c r="AT155" s="251" t="s">
        <v>143</v>
      </c>
      <c r="AU155" s="251" t="s">
        <v>77</v>
      </c>
      <c r="AV155" s="13" t="s">
        <v>81</v>
      </c>
      <c r="AW155" s="13" t="s">
        <v>35</v>
      </c>
      <c r="AX155" s="13" t="s">
        <v>77</v>
      </c>
      <c r="AY155" s="251" t="s">
        <v>131</v>
      </c>
    </row>
    <row r="156" spans="2:65" s="1" customFormat="1" ht="33.75" customHeight="1">
      <c r="B156" s="38"/>
      <c r="C156" s="216" t="s">
        <v>247</v>
      </c>
      <c r="D156" s="216" t="s">
        <v>134</v>
      </c>
      <c r="E156" s="217" t="s">
        <v>377</v>
      </c>
      <c r="F156" s="218" t="s">
        <v>537</v>
      </c>
      <c r="G156" s="219" t="s">
        <v>157</v>
      </c>
      <c r="H156" s="220">
        <v>34.987</v>
      </c>
      <c r="I156" s="221"/>
      <c r="J156" s="222">
        <f>ROUND(I156*H156,2)</f>
        <v>0</v>
      </c>
      <c r="K156" s="218" t="s">
        <v>138</v>
      </c>
      <c r="L156" s="43"/>
      <c r="M156" s="223" t="s">
        <v>19</v>
      </c>
      <c r="N156" s="224" t="s">
        <v>44</v>
      </c>
      <c r="O156" s="79"/>
      <c r="P156" s="225">
        <f>O156*H156</f>
        <v>0</v>
      </c>
      <c r="Q156" s="225">
        <v>0</v>
      </c>
      <c r="R156" s="225">
        <f>Q156*H156</f>
        <v>0</v>
      </c>
      <c r="S156" s="225">
        <v>0</v>
      </c>
      <c r="T156" s="226">
        <f>S156*H156</f>
        <v>0</v>
      </c>
      <c r="AR156" s="17" t="s">
        <v>471</v>
      </c>
      <c r="AT156" s="17" t="s">
        <v>134</v>
      </c>
      <c r="AU156" s="17" t="s">
        <v>77</v>
      </c>
      <c r="AY156" s="17" t="s">
        <v>131</v>
      </c>
      <c r="BE156" s="227">
        <f>IF(N156="základní",J156,0)</f>
        <v>0</v>
      </c>
      <c r="BF156" s="227">
        <f>IF(N156="snížená",J156,0)</f>
        <v>0</v>
      </c>
      <c r="BG156" s="227">
        <f>IF(N156="zákl. přenesená",J156,0)</f>
        <v>0</v>
      </c>
      <c r="BH156" s="227">
        <f>IF(N156="sníž. přenesená",J156,0)</f>
        <v>0</v>
      </c>
      <c r="BI156" s="227">
        <f>IF(N156="nulová",J156,0)</f>
        <v>0</v>
      </c>
      <c r="BJ156" s="17" t="s">
        <v>77</v>
      </c>
      <c r="BK156" s="227">
        <f>ROUND(I156*H156,2)</f>
        <v>0</v>
      </c>
      <c r="BL156" s="17" t="s">
        <v>471</v>
      </c>
      <c r="BM156" s="17" t="s">
        <v>587</v>
      </c>
    </row>
    <row r="157" spans="2:47" s="1" customFormat="1" ht="12">
      <c r="B157" s="38"/>
      <c r="C157" s="39"/>
      <c r="D157" s="228" t="s">
        <v>162</v>
      </c>
      <c r="E157" s="39"/>
      <c r="F157" s="229" t="s">
        <v>390</v>
      </c>
      <c r="G157" s="39"/>
      <c r="H157" s="39"/>
      <c r="I157" s="143"/>
      <c r="J157" s="39"/>
      <c r="K157" s="39"/>
      <c r="L157" s="43"/>
      <c r="M157" s="230"/>
      <c r="N157" s="79"/>
      <c r="O157" s="79"/>
      <c r="P157" s="79"/>
      <c r="Q157" s="79"/>
      <c r="R157" s="79"/>
      <c r="S157" s="79"/>
      <c r="T157" s="80"/>
      <c r="AT157" s="17" t="s">
        <v>162</v>
      </c>
      <c r="AU157" s="17" t="s">
        <v>77</v>
      </c>
    </row>
    <row r="158" spans="2:51" s="13" customFormat="1" ht="12">
      <c r="B158" s="241"/>
      <c r="C158" s="242"/>
      <c r="D158" s="228" t="s">
        <v>143</v>
      </c>
      <c r="E158" s="243" t="s">
        <v>19</v>
      </c>
      <c r="F158" s="244" t="s">
        <v>588</v>
      </c>
      <c r="G158" s="242"/>
      <c r="H158" s="245">
        <v>34.987</v>
      </c>
      <c r="I158" s="246"/>
      <c r="J158" s="242"/>
      <c r="K158" s="242"/>
      <c r="L158" s="247"/>
      <c r="M158" s="248"/>
      <c r="N158" s="249"/>
      <c r="O158" s="249"/>
      <c r="P158" s="249"/>
      <c r="Q158" s="249"/>
      <c r="R158" s="249"/>
      <c r="S158" s="249"/>
      <c r="T158" s="250"/>
      <c r="AT158" s="251" t="s">
        <v>143</v>
      </c>
      <c r="AU158" s="251" t="s">
        <v>77</v>
      </c>
      <c r="AV158" s="13" t="s">
        <v>81</v>
      </c>
      <c r="AW158" s="13" t="s">
        <v>35</v>
      </c>
      <c r="AX158" s="13" t="s">
        <v>77</v>
      </c>
      <c r="AY158" s="251" t="s">
        <v>131</v>
      </c>
    </row>
    <row r="159" spans="2:65" s="1" customFormat="1" ht="33.75" customHeight="1">
      <c r="B159" s="38"/>
      <c r="C159" s="216" t="s">
        <v>7</v>
      </c>
      <c r="D159" s="216" t="s">
        <v>134</v>
      </c>
      <c r="E159" s="217" t="s">
        <v>589</v>
      </c>
      <c r="F159" s="218" t="s">
        <v>590</v>
      </c>
      <c r="G159" s="219" t="s">
        <v>157</v>
      </c>
      <c r="H159" s="220">
        <v>4.67</v>
      </c>
      <c r="I159" s="221"/>
      <c r="J159" s="222">
        <f>ROUND(I159*H159,2)</f>
        <v>0</v>
      </c>
      <c r="K159" s="218" t="s">
        <v>138</v>
      </c>
      <c r="L159" s="43"/>
      <c r="M159" s="223" t="s">
        <v>19</v>
      </c>
      <c r="N159" s="224" t="s">
        <v>44</v>
      </c>
      <c r="O159" s="79"/>
      <c r="P159" s="225">
        <f>O159*H159</f>
        <v>0</v>
      </c>
      <c r="Q159" s="225">
        <v>0</v>
      </c>
      <c r="R159" s="225">
        <f>Q159*H159</f>
        <v>0</v>
      </c>
      <c r="S159" s="225">
        <v>0</v>
      </c>
      <c r="T159" s="226">
        <f>S159*H159</f>
        <v>0</v>
      </c>
      <c r="AR159" s="17" t="s">
        <v>471</v>
      </c>
      <c r="AT159" s="17" t="s">
        <v>134</v>
      </c>
      <c r="AU159" s="17" t="s">
        <v>77</v>
      </c>
      <c r="AY159" s="17" t="s">
        <v>131</v>
      </c>
      <c r="BE159" s="227">
        <f>IF(N159="základní",J159,0)</f>
        <v>0</v>
      </c>
      <c r="BF159" s="227">
        <f>IF(N159="snížená",J159,0)</f>
        <v>0</v>
      </c>
      <c r="BG159" s="227">
        <f>IF(N159="zákl. přenesená",J159,0)</f>
        <v>0</v>
      </c>
      <c r="BH159" s="227">
        <f>IF(N159="sníž. přenesená",J159,0)</f>
        <v>0</v>
      </c>
      <c r="BI159" s="227">
        <f>IF(N159="nulová",J159,0)</f>
        <v>0</v>
      </c>
      <c r="BJ159" s="17" t="s">
        <v>77</v>
      </c>
      <c r="BK159" s="227">
        <f>ROUND(I159*H159,2)</f>
        <v>0</v>
      </c>
      <c r="BL159" s="17" t="s">
        <v>471</v>
      </c>
      <c r="BM159" s="17" t="s">
        <v>591</v>
      </c>
    </row>
    <row r="160" spans="2:47" s="1" customFormat="1" ht="12">
      <c r="B160" s="38"/>
      <c r="C160" s="39"/>
      <c r="D160" s="228" t="s">
        <v>162</v>
      </c>
      <c r="E160" s="39"/>
      <c r="F160" s="229" t="s">
        <v>390</v>
      </c>
      <c r="G160" s="39"/>
      <c r="H160" s="39"/>
      <c r="I160" s="143"/>
      <c r="J160" s="39"/>
      <c r="K160" s="39"/>
      <c r="L160" s="43"/>
      <c r="M160" s="230"/>
      <c r="N160" s="79"/>
      <c r="O160" s="79"/>
      <c r="P160" s="79"/>
      <c r="Q160" s="79"/>
      <c r="R160" s="79"/>
      <c r="S160" s="79"/>
      <c r="T160" s="80"/>
      <c r="AT160" s="17" t="s">
        <v>162</v>
      </c>
      <c r="AU160" s="17" t="s">
        <v>77</v>
      </c>
    </row>
    <row r="161" spans="2:51" s="13" customFormat="1" ht="12">
      <c r="B161" s="241"/>
      <c r="C161" s="242"/>
      <c r="D161" s="228" t="s">
        <v>143</v>
      </c>
      <c r="E161" s="243" t="s">
        <v>19</v>
      </c>
      <c r="F161" s="244" t="s">
        <v>579</v>
      </c>
      <c r="G161" s="242"/>
      <c r="H161" s="245">
        <v>4.67</v>
      </c>
      <c r="I161" s="246"/>
      <c r="J161" s="242"/>
      <c r="K161" s="242"/>
      <c r="L161" s="247"/>
      <c r="M161" s="273"/>
      <c r="N161" s="274"/>
      <c r="O161" s="274"/>
      <c r="P161" s="274"/>
      <c r="Q161" s="274"/>
      <c r="R161" s="274"/>
      <c r="S161" s="274"/>
      <c r="T161" s="275"/>
      <c r="AT161" s="251" t="s">
        <v>143</v>
      </c>
      <c r="AU161" s="251" t="s">
        <v>77</v>
      </c>
      <c r="AV161" s="13" t="s">
        <v>81</v>
      </c>
      <c r="AW161" s="13" t="s">
        <v>35</v>
      </c>
      <c r="AX161" s="13" t="s">
        <v>77</v>
      </c>
      <c r="AY161" s="251" t="s">
        <v>131</v>
      </c>
    </row>
    <row r="162" spans="2:12" s="1" customFormat="1" ht="6.95" customHeight="1">
      <c r="B162" s="57"/>
      <c r="C162" s="58"/>
      <c r="D162" s="58"/>
      <c r="E162" s="58"/>
      <c r="F162" s="58"/>
      <c r="G162" s="58"/>
      <c r="H162" s="58"/>
      <c r="I162" s="167"/>
      <c r="J162" s="58"/>
      <c r="K162" s="58"/>
      <c r="L162" s="43"/>
    </row>
  </sheetData>
  <sheetProtection password="CC35" sheet="1" objects="1" scenarios="1" formatColumns="0" formatRows="0" autoFilter="0"/>
  <autoFilter ref="C93:K161"/>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2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100</v>
      </c>
    </row>
    <row r="3" spans="2:46" ht="6.95" customHeight="1">
      <c r="B3" s="137"/>
      <c r="C3" s="138"/>
      <c r="D3" s="138"/>
      <c r="E3" s="138"/>
      <c r="F3" s="138"/>
      <c r="G3" s="138"/>
      <c r="H3" s="138"/>
      <c r="I3" s="139"/>
      <c r="J3" s="138"/>
      <c r="K3" s="138"/>
      <c r="L3" s="20"/>
      <c r="AT3" s="17" t="s">
        <v>81</v>
      </c>
    </row>
    <row r="4" spans="2:46" ht="24.95" customHeight="1">
      <c r="B4" s="20"/>
      <c r="D4" s="140" t="s">
        <v>105</v>
      </c>
      <c r="L4" s="20"/>
      <c r="M4" s="24" t="s">
        <v>10</v>
      </c>
      <c r="AT4" s="17" t="s">
        <v>4</v>
      </c>
    </row>
    <row r="5" spans="2:12" ht="6.95" customHeight="1">
      <c r="B5" s="20"/>
      <c r="L5" s="20"/>
    </row>
    <row r="6" spans="2:12" ht="12" customHeight="1">
      <c r="B6" s="20"/>
      <c r="D6" s="141" t="s">
        <v>16</v>
      </c>
      <c r="L6" s="20"/>
    </row>
    <row r="7" spans="2:12" ht="16.5" customHeight="1">
      <c r="B7" s="20"/>
      <c r="E7" s="142" t="str">
        <f>'Rekapitulace stavby'!K6</f>
        <v>Oprava trati v úseku 1.TK a 2.TK Boletice n.L - Děčín východ km 451,400 – 452,500_OPRAVA Č. 1</v>
      </c>
      <c r="F7" s="141"/>
      <c r="G7" s="141"/>
      <c r="H7" s="141"/>
      <c r="L7" s="20"/>
    </row>
    <row r="8" spans="2:12" ht="12" customHeight="1">
      <c r="B8" s="20"/>
      <c r="D8" s="141" t="s">
        <v>106</v>
      </c>
      <c r="L8" s="20"/>
    </row>
    <row r="9" spans="2:12" s="1" customFormat="1" ht="16.5" customHeight="1">
      <c r="B9" s="43"/>
      <c r="E9" s="142" t="s">
        <v>107</v>
      </c>
      <c r="F9" s="1"/>
      <c r="G9" s="1"/>
      <c r="H9" s="1"/>
      <c r="I9" s="143"/>
      <c r="L9" s="43"/>
    </row>
    <row r="10" spans="2:12" s="1" customFormat="1" ht="12" customHeight="1">
      <c r="B10" s="43"/>
      <c r="D10" s="141" t="s">
        <v>108</v>
      </c>
      <c r="I10" s="143"/>
      <c r="L10" s="43"/>
    </row>
    <row r="11" spans="2:12" s="1" customFormat="1" ht="36.95" customHeight="1">
      <c r="B11" s="43"/>
      <c r="E11" s="144" t="s">
        <v>592</v>
      </c>
      <c r="F11" s="1"/>
      <c r="G11" s="1"/>
      <c r="H11" s="1"/>
      <c r="I11" s="143"/>
      <c r="L11" s="43"/>
    </row>
    <row r="12" spans="2:12" s="1" customFormat="1" ht="12">
      <c r="B12" s="43"/>
      <c r="I12" s="143"/>
      <c r="L12" s="43"/>
    </row>
    <row r="13" spans="2:12" s="1" customFormat="1" ht="12" customHeight="1">
      <c r="B13" s="43"/>
      <c r="D13" s="141" t="s">
        <v>18</v>
      </c>
      <c r="F13" s="17" t="s">
        <v>19</v>
      </c>
      <c r="I13" s="145" t="s">
        <v>20</v>
      </c>
      <c r="J13" s="17" t="s">
        <v>19</v>
      </c>
      <c r="L13" s="43"/>
    </row>
    <row r="14" spans="2:12" s="1" customFormat="1" ht="12" customHeight="1">
      <c r="B14" s="43"/>
      <c r="D14" s="141" t="s">
        <v>21</v>
      </c>
      <c r="F14" s="17" t="s">
        <v>22</v>
      </c>
      <c r="I14" s="145" t="s">
        <v>23</v>
      </c>
      <c r="J14" s="146" t="str">
        <f>'Rekapitulace stavby'!AN8</f>
        <v>7. 6. 2019</v>
      </c>
      <c r="L14" s="43"/>
    </row>
    <row r="15" spans="2:12" s="1" customFormat="1" ht="10.8" customHeight="1">
      <c r="B15" s="43"/>
      <c r="I15" s="143"/>
      <c r="L15" s="43"/>
    </row>
    <row r="16" spans="2:12" s="1" customFormat="1" ht="12" customHeight="1">
      <c r="B16" s="43"/>
      <c r="D16" s="141" t="s">
        <v>25</v>
      </c>
      <c r="I16" s="145" t="s">
        <v>26</v>
      </c>
      <c r="J16" s="17" t="s">
        <v>27</v>
      </c>
      <c r="L16" s="43"/>
    </row>
    <row r="17" spans="2:12" s="1" customFormat="1" ht="18" customHeight="1">
      <c r="B17" s="43"/>
      <c r="E17" s="17" t="s">
        <v>28</v>
      </c>
      <c r="I17" s="145" t="s">
        <v>29</v>
      </c>
      <c r="J17" s="17" t="s">
        <v>30</v>
      </c>
      <c r="L17" s="43"/>
    </row>
    <row r="18" spans="2:12" s="1" customFormat="1" ht="6.95" customHeight="1">
      <c r="B18" s="43"/>
      <c r="I18" s="143"/>
      <c r="L18" s="43"/>
    </row>
    <row r="19" spans="2:12" s="1" customFormat="1" ht="12" customHeight="1">
      <c r="B19" s="43"/>
      <c r="D19" s="141" t="s">
        <v>31</v>
      </c>
      <c r="I19" s="145" t="s">
        <v>26</v>
      </c>
      <c r="J19" s="33" t="str">
        <f>'Rekapitulace stavby'!AN13</f>
        <v>Vyplň údaj</v>
      </c>
      <c r="L19" s="43"/>
    </row>
    <row r="20" spans="2:12" s="1" customFormat="1" ht="18" customHeight="1">
      <c r="B20" s="43"/>
      <c r="E20" s="33" t="str">
        <f>'Rekapitulace stavby'!E14</f>
        <v>Vyplň údaj</v>
      </c>
      <c r="F20" s="17"/>
      <c r="G20" s="17"/>
      <c r="H20" s="17"/>
      <c r="I20" s="145" t="s">
        <v>29</v>
      </c>
      <c r="J20" s="33" t="str">
        <f>'Rekapitulace stavby'!AN14</f>
        <v>Vyplň údaj</v>
      </c>
      <c r="L20" s="43"/>
    </row>
    <row r="21" spans="2:12" s="1" customFormat="1" ht="6.95" customHeight="1">
      <c r="B21" s="43"/>
      <c r="I21" s="143"/>
      <c r="L21" s="43"/>
    </row>
    <row r="22" spans="2:12" s="1" customFormat="1" ht="12" customHeight="1">
      <c r="B22" s="43"/>
      <c r="D22" s="141" t="s">
        <v>33</v>
      </c>
      <c r="I22" s="145" t="s">
        <v>26</v>
      </c>
      <c r="J22" s="17" t="str">
        <f>IF('Rekapitulace stavby'!AN16="","",'Rekapitulace stavby'!AN16)</f>
        <v/>
      </c>
      <c r="L22" s="43"/>
    </row>
    <row r="23" spans="2:12" s="1" customFormat="1" ht="18" customHeight="1">
      <c r="B23" s="43"/>
      <c r="E23" s="17" t="str">
        <f>IF('Rekapitulace stavby'!E17="","",'Rekapitulace stavby'!E17)</f>
        <v xml:space="preserve"> </v>
      </c>
      <c r="I23" s="145" t="s">
        <v>29</v>
      </c>
      <c r="J23" s="17" t="str">
        <f>IF('Rekapitulace stavby'!AN17="","",'Rekapitulace stavby'!AN17)</f>
        <v/>
      </c>
      <c r="L23" s="43"/>
    </row>
    <row r="24" spans="2:12" s="1" customFormat="1" ht="6.95" customHeight="1">
      <c r="B24" s="43"/>
      <c r="I24" s="143"/>
      <c r="L24" s="43"/>
    </row>
    <row r="25" spans="2:12" s="1" customFormat="1" ht="12" customHeight="1">
      <c r="B25" s="43"/>
      <c r="D25" s="141" t="s">
        <v>36</v>
      </c>
      <c r="I25" s="145" t="s">
        <v>26</v>
      </c>
      <c r="J25" s="17" t="str">
        <f>IF('Rekapitulace stavby'!AN19="","",'Rekapitulace stavby'!AN19)</f>
        <v/>
      </c>
      <c r="L25" s="43"/>
    </row>
    <row r="26" spans="2:12" s="1" customFormat="1" ht="18" customHeight="1">
      <c r="B26" s="43"/>
      <c r="E26" s="17" t="str">
        <f>IF('Rekapitulace stavby'!E20="","",'Rekapitulace stavby'!E20)</f>
        <v xml:space="preserve"> </v>
      </c>
      <c r="I26" s="145" t="s">
        <v>29</v>
      </c>
      <c r="J26" s="17" t="str">
        <f>IF('Rekapitulace stavby'!AN20="","",'Rekapitulace stavby'!AN20)</f>
        <v/>
      </c>
      <c r="L26" s="43"/>
    </row>
    <row r="27" spans="2:12" s="1" customFormat="1" ht="6.95" customHeight="1">
      <c r="B27" s="43"/>
      <c r="I27" s="143"/>
      <c r="L27" s="43"/>
    </row>
    <row r="28" spans="2:12" s="1" customFormat="1" ht="12" customHeight="1">
      <c r="B28" s="43"/>
      <c r="D28" s="141" t="s">
        <v>37</v>
      </c>
      <c r="I28" s="143"/>
      <c r="L28" s="43"/>
    </row>
    <row r="29" spans="2:12" s="7" customFormat="1" ht="45" customHeight="1">
      <c r="B29" s="147"/>
      <c r="E29" s="148" t="s">
        <v>38</v>
      </c>
      <c r="F29" s="148"/>
      <c r="G29" s="148"/>
      <c r="H29" s="148"/>
      <c r="I29" s="149"/>
      <c r="L29" s="147"/>
    </row>
    <row r="30" spans="2:12" s="1" customFormat="1" ht="6.95" customHeight="1">
      <c r="B30" s="43"/>
      <c r="I30" s="143"/>
      <c r="L30" s="43"/>
    </row>
    <row r="31" spans="2:12" s="1" customFormat="1" ht="6.95" customHeight="1">
      <c r="B31" s="43"/>
      <c r="D31" s="71"/>
      <c r="E31" s="71"/>
      <c r="F31" s="71"/>
      <c r="G31" s="71"/>
      <c r="H31" s="71"/>
      <c r="I31" s="150"/>
      <c r="J31" s="71"/>
      <c r="K31" s="71"/>
      <c r="L31" s="43"/>
    </row>
    <row r="32" spans="2:12" s="1" customFormat="1" ht="25.4" customHeight="1">
      <c r="B32" s="43"/>
      <c r="D32" s="151" t="s">
        <v>39</v>
      </c>
      <c r="I32" s="143"/>
      <c r="J32" s="152">
        <f>ROUND(J85,2)</f>
        <v>0</v>
      </c>
      <c r="L32" s="43"/>
    </row>
    <row r="33" spans="2:12" s="1" customFormat="1" ht="6.95" customHeight="1">
      <c r="B33" s="43"/>
      <c r="D33" s="71"/>
      <c r="E33" s="71"/>
      <c r="F33" s="71"/>
      <c r="G33" s="71"/>
      <c r="H33" s="71"/>
      <c r="I33" s="150"/>
      <c r="J33" s="71"/>
      <c r="K33" s="71"/>
      <c r="L33" s="43"/>
    </row>
    <row r="34" spans="2:12" s="1" customFormat="1" ht="14.4" customHeight="1">
      <c r="B34" s="43"/>
      <c r="F34" s="153" t="s">
        <v>41</v>
      </c>
      <c r="I34" s="154" t="s">
        <v>40</v>
      </c>
      <c r="J34" s="153" t="s">
        <v>42</v>
      </c>
      <c r="L34" s="43"/>
    </row>
    <row r="35" spans="2:12" s="1" customFormat="1" ht="14.4" customHeight="1">
      <c r="B35" s="43"/>
      <c r="D35" s="141" t="s">
        <v>43</v>
      </c>
      <c r="E35" s="141" t="s">
        <v>44</v>
      </c>
      <c r="F35" s="155">
        <f>ROUND((SUM(BE85:BE122)),2)</f>
        <v>0</v>
      </c>
      <c r="I35" s="156">
        <v>0.21</v>
      </c>
      <c r="J35" s="155">
        <f>ROUND(((SUM(BE85:BE122))*I35),2)</f>
        <v>0</v>
      </c>
      <c r="L35" s="43"/>
    </row>
    <row r="36" spans="2:12" s="1" customFormat="1" ht="14.4" customHeight="1">
      <c r="B36" s="43"/>
      <c r="E36" s="141" t="s">
        <v>45</v>
      </c>
      <c r="F36" s="155">
        <f>ROUND((SUM(BF85:BF122)),2)</f>
        <v>0</v>
      </c>
      <c r="I36" s="156">
        <v>0.15</v>
      </c>
      <c r="J36" s="155">
        <f>ROUND(((SUM(BF85:BF122))*I36),2)</f>
        <v>0</v>
      </c>
      <c r="L36" s="43"/>
    </row>
    <row r="37" spans="2:12" s="1" customFormat="1" ht="14.4" customHeight="1" hidden="1">
      <c r="B37" s="43"/>
      <c r="E37" s="141" t="s">
        <v>46</v>
      </c>
      <c r="F37" s="155">
        <f>ROUND((SUM(BG85:BG122)),2)</f>
        <v>0</v>
      </c>
      <c r="I37" s="156">
        <v>0.21</v>
      </c>
      <c r="J37" s="155">
        <f>0</f>
        <v>0</v>
      </c>
      <c r="L37" s="43"/>
    </row>
    <row r="38" spans="2:12" s="1" customFormat="1" ht="14.4" customHeight="1" hidden="1">
      <c r="B38" s="43"/>
      <c r="E38" s="141" t="s">
        <v>47</v>
      </c>
      <c r="F38" s="155">
        <f>ROUND((SUM(BH85:BH122)),2)</f>
        <v>0</v>
      </c>
      <c r="I38" s="156">
        <v>0.15</v>
      </c>
      <c r="J38" s="155">
        <f>0</f>
        <v>0</v>
      </c>
      <c r="L38" s="43"/>
    </row>
    <row r="39" spans="2:12" s="1" customFormat="1" ht="14.4" customHeight="1" hidden="1">
      <c r="B39" s="43"/>
      <c r="E39" s="141" t="s">
        <v>48</v>
      </c>
      <c r="F39" s="155">
        <f>ROUND((SUM(BI85:BI122)),2)</f>
        <v>0</v>
      </c>
      <c r="I39" s="156">
        <v>0</v>
      </c>
      <c r="J39" s="155">
        <f>0</f>
        <v>0</v>
      </c>
      <c r="L39" s="43"/>
    </row>
    <row r="40" spans="2:12" s="1" customFormat="1" ht="6.95" customHeight="1">
      <c r="B40" s="43"/>
      <c r="I40" s="143"/>
      <c r="L40" s="43"/>
    </row>
    <row r="41" spans="2:12" s="1" customFormat="1" ht="25.4" customHeight="1">
      <c r="B41" s="43"/>
      <c r="C41" s="157"/>
      <c r="D41" s="158" t="s">
        <v>49</v>
      </c>
      <c r="E41" s="159"/>
      <c r="F41" s="159"/>
      <c r="G41" s="160" t="s">
        <v>50</v>
      </c>
      <c r="H41" s="161" t="s">
        <v>51</v>
      </c>
      <c r="I41" s="162"/>
      <c r="J41" s="163">
        <f>SUM(J32:J39)</f>
        <v>0</v>
      </c>
      <c r="K41" s="164"/>
      <c r="L41" s="43"/>
    </row>
    <row r="42" spans="2:12" s="1" customFormat="1" ht="14.4" customHeight="1">
      <c r="B42" s="165"/>
      <c r="C42" s="166"/>
      <c r="D42" s="166"/>
      <c r="E42" s="166"/>
      <c r="F42" s="166"/>
      <c r="G42" s="166"/>
      <c r="H42" s="166"/>
      <c r="I42" s="167"/>
      <c r="J42" s="166"/>
      <c r="K42" s="166"/>
      <c r="L42" s="43"/>
    </row>
    <row r="46" spans="2:12" s="1" customFormat="1" ht="6.95" customHeight="1">
      <c r="B46" s="168"/>
      <c r="C46" s="169"/>
      <c r="D46" s="169"/>
      <c r="E46" s="169"/>
      <c r="F46" s="169"/>
      <c r="G46" s="169"/>
      <c r="H46" s="169"/>
      <c r="I46" s="170"/>
      <c r="J46" s="169"/>
      <c r="K46" s="169"/>
      <c r="L46" s="43"/>
    </row>
    <row r="47" spans="2:12" s="1" customFormat="1" ht="24.95" customHeight="1">
      <c r="B47" s="38"/>
      <c r="C47" s="23" t="s">
        <v>110</v>
      </c>
      <c r="D47" s="39"/>
      <c r="E47" s="39"/>
      <c r="F47" s="39"/>
      <c r="G47" s="39"/>
      <c r="H47" s="39"/>
      <c r="I47" s="143"/>
      <c r="J47" s="39"/>
      <c r="K47" s="39"/>
      <c r="L47" s="43"/>
    </row>
    <row r="48" spans="2:12" s="1" customFormat="1" ht="6.95" customHeight="1">
      <c r="B48" s="38"/>
      <c r="C48" s="39"/>
      <c r="D48" s="39"/>
      <c r="E48" s="39"/>
      <c r="F48" s="39"/>
      <c r="G48" s="39"/>
      <c r="H48" s="39"/>
      <c r="I48" s="143"/>
      <c r="J48" s="39"/>
      <c r="K48" s="39"/>
      <c r="L48" s="43"/>
    </row>
    <row r="49" spans="2:12" s="1" customFormat="1" ht="12" customHeight="1">
      <c r="B49" s="38"/>
      <c r="C49" s="32" t="s">
        <v>16</v>
      </c>
      <c r="D49" s="39"/>
      <c r="E49" s="39"/>
      <c r="F49" s="39"/>
      <c r="G49" s="39"/>
      <c r="H49" s="39"/>
      <c r="I49" s="143"/>
      <c r="J49" s="39"/>
      <c r="K49" s="39"/>
      <c r="L49" s="43"/>
    </row>
    <row r="50" spans="2:12" s="1" customFormat="1" ht="16.5" customHeight="1">
      <c r="B50" s="38"/>
      <c r="C50" s="39"/>
      <c r="D50" s="39"/>
      <c r="E50" s="171" t="str">
        <f>E7</f>
        <v>Oprava trati v úseku 1.TK a 2.TK Boletice n.L - Děčín východ km 451,400 – 452,500_OPRAVA Č. 1</v>
      </c>
      <c r="F50" s="32"/>
      <c r="G50" s="32"/>
      <c r="H50" s="32"/>
      <c r="I50" s="143"/>
      <c r="J50" s="39"/>
      <c r="K50" s="39"/>
      <c r="L50" s="43"/>
    </row>
    <row r="51" spans="2:12" ht="12" customHeight="1">
      <c r="B51" s="21"/>
      <c r="C51" s="32" t="s">
        <v>106</v>
      </c>
      <c r="D51" s="22"/>
      <c r="E51" s="22"/>
      <c r="F51" s="22"/>
      <c r="G51" s="22"/>
      <c r="H51" s="22"/>
      <c r="I51" s="136"/>
      <c r="J51" s="22"/>
      <c r="K51" s="22"/>
      <c r="L51" s="20"/>
    </row>
    <row r="52" spans="2:12" s="1" customFormat="1" ht="16.5" customHeight="1">
      <c r="B52" s="38"/>
      <c r="C52" s="39"/>
      <c r="D52" s="39"/>
      <c r="E52" s="171" t="s">
        <v>107</v>
      </c>
      <c r="F52" s="39"/>
      <c r="G52" s="39"/>
      <c r="H52" s="39"/>
      <c r="I52" s="143"/>
      <c r="J52" s="39"/>
      <c r="K52" s="39"/>
      <c r="L52" s="43"/>
    </row>
    <row r="53" spans="2:12" s="1" customFormat="1" ht="12" customHeight="1">
      <c r="B53" s="38"/>
      <c r="C53" s="32" t="s">
        <v>108</v>
      </c>
      <c r="D53" s="39"/>
      <c r="E53" s="39"/>
      <c r="F53" s="39"/>
      <c r="G53" s="39"/>
      <c r="H53" s="39"/>
      <c r="I53" s="143"/>
      <c r="J53" s="39"/>
      <c r="K53" s="39"/>
      <c r="L53" s="43"/>
    </row>
    <row r="54" spans="2:12" s="1" customFormat="1" ht="16.5" customHeight="1">
      <c r="B54" s="38"/>
      <c r="C54" s="39"/>
      <c r="D54" s="39"/>
      <c r="E54" s="64" t="str">
        <f>E11</f>
        <v>SO 04 - SO 04 - Následné propracování</v>
      </c>
      <c r="F54" s="39"/>
      <c r="G54" s="39"/>
      <c r="H54" s="39"/>
      <c r="I54" s="143"/>
      <c r="J54" s="39"/>
      <c r="K54" s="39"/>
      <c r="L54" s="43"/>
    </row>
    <row r="55" spans="2:12" s="1" customFormat="1" ht="6.95" customHeight="1">
      <c r="B55" s="38"/>
      <c r="C55" s="39"/>
      <c r="D55" s="39"/>
      <c r="E55" s="39"/>
      <c r="F55" s="39"/>
      <c r="G55" s="39"/>
      <c r="H55" s="39"/>
      <c r="I55" s="143"/>
      <c r="J55" s="39"/>
      <c r="K55" s="39"/>
      <c r="L55" s="43"/>
    </row>
    <row r="56" spans="2:12" s="1" customFormat="1" ht="12" customHeight="1">
      <c r="B56" s="38"/>
      <c r="C56" s="32" t="s">
        <v>21</v>
      </c>
      <c r="D56" s="39"/>
      <c r="E56" s="39"/>
      <c r="F56" s="27" t="str">
        <f>F14</f>
        <v>trať 073</v>
      </c>
      <c r="G56" s="39"/>
      <c r="H56" s="39"/>
      <c r="I56" s="145" t="s">
        <v>23</v>
      </c>
      <c r="J56" s="67" t="str">
        <f>IF(J14="","",J14)</f>
        <v>7. 6. 2019</v>
      </c>
      <c r="K56" s="39"/>
      <c r="L56" s="43"/>
    </row>
    <row r="57" spans="2:12" s="1" customFormat="1" ht="6.95" customHeight="1">
      <c r="B57" s="38"/>
      <c r="C57" s="39"/>
      <c r="D57" s="39"/>
      <c r="E57" s="39"/>
      <c r="F57" s="39"/>
      <c r="G57" s="39"/>
      <c r="H57" s="39"/>
      <c r="I57" s="143"/>
      <c r="J57" s="39"/>
      <c r="K57" s="39"/>
      <c r="L57" s="43"/>
    </row>
    <row r="58" spans="2:12" s="1" customFormat="1" ht="13.65" customHeight="1">
      <c r="B58" s="38"/>
      <c r="C58" s="32" t="s">
        <v>25</v>
      </c>
      <c r="D58" s="39"/>
      <c r="E58" s="39"/>
      <c r="F58" s="27" t="str">
        <f>E17</f>
        <v>SŽDC s.o., OŘ Ústí n.L., ST Ústí n.L.</v>
      </c>
      <c r="G58" s="39"/>
      <c r="H58" s="39"/>
      <c r="I58" s="145" t="s">
        <v>33</v>
      </c>
      <c r="J58" s="36" t="str">
        <f>E23</f>
        <v xml:space="preserve"> </v>
      </c>
      <c r="K58" s="39"/>
      <c r="L58" s="43"/>
    </row>
    <row r="59" spans="2:12" s="1" customFormat="1" ht="13.65" customHeight="1">
      <c r="B59" s="38"/>
      <c r="C59" s="32" t="s">
        <v>31</v>
      </c>
      <c r="D59" s="39"/>
      <c r="E59" s="39"/>
      <c r="F59" s="27" t="str">
        <f>IF(E20="","",E20)</f>
        <v>Vyplň údaj</v>
      </c>
      <c r="G59" s="39"/>
      <c r="H59" s="39"/>
      <c r="I59" s="145" t="s">
        <v>36</v>
      </c>
      <c r="J59" s="36" t="str">
        <f>E26</f>
        <v xml:space="preserve"> </v>
      </c>
      <c r="K59" s="39"/>
      <c r="L59" s="43"/>
    </row>
    <row r="60" spans="2:12" s="1" customFormat="1" ht="10.3" customHeight="1">
      <c r="B60" s="38"/>
      <c r="C60" s="39"/>
      <c r="D60" s="39"/>
      <c r="E60" s="39"/>
      <c r="F60" s="39"/>
      <c r="G60" s="39"/>
      <c r="H60" s="39"/>
      <c r="I60" s="143"/>
      <c r="J60" s="39"/>
      <c r="K60" s="39"/>
      <c r="L60" s="43"/>
    </row>
    <row r="61" spans="2:12" s="1" customFormat="1" ht="29.25" customHeight="1">
      <c r="B61" s="38"/>
      <c r="C61" s="172" t="s">
        <v>111</v>
      </c>
      <c r="D61" s="173"/>
      <c r="E61" s="173"/>
      <c r="F61" s="173"/>
      <c r="G61" s="173"/>
      <c r="H61" s="173"/>
      <c r="I61" s="174"/>
      <c r="J61" s="175" t="s">
        <v>112</v>
      </c>
      <c r="K61" s="173"/>
      <c r="L61" s="43"/>
    </row>
    <row r="62" spans="2:12" s="1" customFormat="1" ht="10.3" customHeight="1">
      <c r="B62" s="38"/>
      <c r="C62" s="39"/>
      <c r="D62" s="39"/>
      <c r="E62" s="39"/>
      <c r="F62" s="39"/>
      <c r="G62" s="39"/>
      <c r="H62" s="39"/>
      <c r="I62" s="143"/>
      <c r="J62" s="39"/>
      <c r="K62" s="39"/>
      <c r="L62" s="43"/>
    </row>
    <row r="63" spans="2:47" s="1" customFormat="1" ht="22.8" customHeight="1">
      <c r="B63" s="38"/>
      <c r="C63" s="176" t="s">
        <v>71</v>
      </c>
      <c r="D63" s="39"/>
      <c r="E63" s="39"/>
      <c r="F63" s="39"/>
      <c r="G63" s="39"/>
      <c r="H63" s="39"/>
      <c r="I63" s="143"/>
      <c r="J63" s="97">
        <f>J85</f>
        <v>0</v>
      </c>
      <c r="K63" s="39"/>
      <c r="L63" s="43"/>
      <c r="AU63" s="17" t="s">
        <v>113</v>
      </c>
    </row>
    <row r="64" spans="2:12" s="1" customFormat="1" ht="21.8" customHeight="1">
      <c r="B64" s="38"/>
      <c r="C64" s="39"/>
      <c r="D64" s="39"/>
      <c r="E64" s="39"/>
      <c r="F64" s="39"/>
      <c r="G64" s="39"/>
      <c r="H64" s="39"/>
      <c r="I64" s="143"/>
      <c r="J64" s="39"/>
      <c r="K64" s="39"/>
      <c r="L64" s="43"/>
    </row>
    <row r="65" spans="2:12" s="1" customFormat="1" ht="6.95" customHeight="1">
      <c r="B65" s="57"/>
      <c r="C65" s="58"/>
      <c r="D65" s="58"/>
      <c r="E65" s="58"/>
      <c r="F65" s="58"/>
      <c r="G65" s="58"/>
      <c r="H65" s="58"/>
      <c r="I65" s="167"/>
      <c r="J65" s="58"/>
      <c r="K65" s="58"/>
      <c r="L65" s="43"/>
    </row>
    <row r="69" spans="2:12" s="1" customFormat="1" ht="6.95" customHeight="1">
      <c r="B69" s="59"/>
      <c r="C69" s="60"/>
      <c r="D69" s="60"/>
      <c r="E69" s="60"/>
      <c r="F69" s="60"/>
      <c r="G69" s="60"/>
      <c r="H69" s="60"/>
      <c r="I69" s="170"/>
      <c r="J69" s="60"/>
      <c r="K69" s="60"/>
      <c r="L69" s="43"/>
    </row>
    <row r="70" spans="2:12" s="1" customFormat="1" ht="24.95" customHeight="1">
      <c r="B70" s="38"/>
      <c r="C70" s="23" t="s">
        <v>116</v>
      </c>
      <c r="D70" s="39"/>
      <c r="E70" s="39"/>
      <c r="F70" s="39"/>
      <c r="G70" s="39"/>
      <c r="H70" s="39"/>
      <c r="I70" s="143"/>
      <c r="J70" s="39"/>
      <c r="K70" s="39"/>
      <c r="L70" s="43"/>
    </row>
    <row r="71" spans="2:12" s="1" customFormat="1" ht="6.95" customHeight="1">
      <c r="B71" s="38"/>
      <c r="C71" s="39"/>
      <c r="D71" s="39"/>
      <c r="E71" s="39"/>
      <c r="F71" s="39"/>
      <c r="G71" s="39"/>
      <c r="H71" s="39"/>
      <c r="I71" s="143"/>
      <c r="J71" s="39"/>
      <c r="K71" s="39"/>
      <c r="L71" s="43"/>
    </row>
    <row r="72" spans="2:12" s="1" customFormat="1" ht="12" customHeight="1">
      <c r="B72" s="38"/>
      <c r="C72" s="32" t="s">
        <v>16</v>
      </c>
      <c r="D72" s="39"/>
      <c r="E72" s="39"/>
      <c r="F72" s="39"/>
      <c r="G72" s="39"/>
      <c r="H72" s="39"/>
      <c r="I72" s="143"/>
      <c r="J72" s="39"/>
      <c r="K72" s="39"/>
      <c r="L72" s="43"/>
    </row>
    <row r="73" spans="2:12" s="1" customFormat="1" ht="16.5" customHeight="1">
      <c r="B73" s="38"/>
      <c r="C73" s="39"/>
      <c r="D73" s="39"/>
      <c r="E73" s="171" t="str">
        <f>E7</f>
        <v>Oprava trati v úseku 1.TK a 2.TK Boletice n.L - Děčín východ km 451,400 – 452,500_OPRAVA Č. 1</v>
      </c>
      <c r="F73" s="32"/>
      <c r="G73" s="32"/>
      <c r="H73" s="32"/>
      <c r="I73" s="143"/>
      <c r="J73" s="39"/>
      <c r="K73" s="39"/>
      <c r="L73" s="43"/>
    </row>
    <row r="74" spans="2:12" ht="12" customHeight="1">
      <c r="B74" s="21"/>
      <c r="C74" s="32" t="s">
        <v>106</v>
      </c>
      <c r="D74" s="22"/>
      <c r="E74" s="22"/>
      <c r="F74" s="22"/>
      <c r="G74" s="22"/>
      <c r="H74" s="22"/>
      <c r="I74" s="136"/>
      <c r="J74" s="22"/>
      <c r="K74" s="22"/>
      <c r="L74" s="20"/>
    </row>
    <row r="75" spans="2:12" s="1" customFormat="1" ht="16.5" customHeight="1">
      <c r="B75" s="38"/>
      <c r="C75" s="39"/>
      <c r="D75" s="39"/>
      <c r="E75" s="171" t="s">
        <v>107</v>
      </c>
      <c r="F75" s="39"/>
      <c r="G75" s="39"/>
      <c r="H75" s="39"/>
      <c r="I75" s="143"/>
      <c r="J75" s="39"/>
      <c r="K75" s="39"/>
      <c r="L75" s="43"/>
    </row>
    <row r="76" spans="2:12" s="1" customFormat="1" ht="12" customHeight="1">
      <c r="B76" s="38"/>
      <c r="C76" s="32" t="s">
        <v>108</v>
      </c>
      <c r="D76" s="39"/>
      <c r="E76" s="39"/>
      <c r="F76" s="39"/>
      <c r="G76" s="39"/>
      <c r="H76" s="39"/>
      <c r="I76" s="143"/>
      <c r="J76" s="39"/>
      <c r="K76" s="39"/>
      <c r="L76" s="43"/>
    </row>
    <row r="77" spans="2:12" s="1" customFormat="1" ht="16.5" customHeight="1">
      <c r="B77" s="38"/>
      <c r="C77" s="39"/>
      <c r="D77" s="39"/>
      <c r="E77" s="64" t="str">
        <f>E11</f>
        <v>SO 04 - SO 04 - Následné propracování</v>
      </c>
      <c r="F77" s="39"/>
      <c r="G77" s="39"/>
      <c r="H77" s="39"/>
      <c r="I77" s="143"/>
      <c r="J77" s="39"/>
      <c r="K77" s="39"/>
      <c r="L77" s="43"/>
    </row>
    <row r="78" spans="2:12" s="1" customFormat="1" ht="6.95" customHeight="1">
      <c r="B78" s="38"/>
      <c r="C78" s="39"/>
      <c r="D78" s="39"/>
      <c r="E78" s="39"/>
      <c r="F78" s="39"/>
      <c r="G78" s="39"/>
      <c r="H78" s="39"/>
      <c r="I78" s="143"/>
      <c r="J78" s="39"/>
      <c r="K78" s="39"/>
      <c r="L78" s="43"/>
    </row>
    <row r="79" spans="2:12" s="1" customFormat="1" ht="12" customHeight="1">
      <c r="B79" s="38"/>
      <c r="C79" s="32" t="s">
        <v>21</v>
      </c>
      <c r="D79" s="39"/>
      <c r="E79" s="39"/>
      <c r="F79" s="27" t="str">
        <f>F14</f>
        <v>trať 073</v>
      </c>
      <c r="G79" s="39"/>
      <c r="H79" s="39"/>
      <c r="I79" s="145" t="s">
        <v>23</v>
      </c>
      <c r="J79" s="67" t="str">
        <f>IF(J14="","",J14)</f>
        <v>7. 6. 2019</v>
      </c>
      <c r="K79" s="39"/>
      <c r="L79" s="43"/>
    </row>
    <row r="80" spans="2:12" s="1" customFormat="1" ht="6.95" customHeight="1">
      <c r="B80" s="38"/>
      <c r="C80" s="39"/>
      <c r="D80" s="39"/>
      <c r="E80" s="39"/>
      <c r="F80" s="39"/>
      <c r="G80" s="39"/>
      <c r="H80" s="39"/>
      <c r="I80" s="143"/>
      <c r="J80" s="39"/>
      <c r="K80" s="39"/>
      <c r="L80" s="43"/>
    </row>
    <row r="81" spans="2:12" s="1" customFormat="1" ht="13.65" customHeight="1">
      <c r="B81" s="38"/>
      <c r="C81" s="32" t="s">
        <v>25</v>
      </c>
      <c r="D81" s="39"/>
      <c r="E81" s="39"/>
      <c r="F81" s="27" t="str">
        <f>E17</f>
        <v>SŽDC s.o., OŘ Ústí n.L., ST Ústí n.L.</v>
      </c>
      <c r="G81" s="39"/>
      <c r="H81" s="39"/>
      <c r="I81" s="145" t="s">
        <v>33</v>
      </c>
      <c r="J81" s="36" t="str">
        <f>E23</f>
        <v xml:space="preserve"> </v>
      </c>
      <c r="K81" s="39"/>
      <c r="L81" s="43"/>
    </row>
    <row r="82" spans="2:12" s="1" customFormat="1" ht="13.65" customHeight="1">
      <c r="B82" s="38"/>
      <c r="C82" s="32" t="s">
        <v>31</v>
      </c>
      <c r="D82" s="39"/>
      <c r="E82" s="39"/>
      <c r="F82" s="27" t="str">
        <f>IF(E20="","",E20)</f>
        <v>Vyplň údaj</v>
      </c>
      <c r="G82" s="39"/>
      <c r="H82" s="39"/>
      <c r="I82" s="145" t="s">
        <v>36</v>
      </c>
      <c r="J82" s="36" t="str">
        <f>E26</f>
        <v xml:space="preserve"> </v>
      </c>
      <c r="K82" s="39"/>
      <c r="L82" s="43"/>
    </row>
    <row r="83" spans="2:12" s="1" customFormat="1" ht="10.3" customHeight="1">
      <c r="B83" s="38"/>
      <c r="C83" s="39"/>
      <c r="D83" s="39"/>
      <c r="E83" s="39"/>
      <c r="F83" s="39"/>
      <c r="G83" s="39"/>
      <c r="H83" s="39"/>
      <c r="I83" s="143"/>
      <c r="J83" s="39"/>
      <c r="K83" s="39"/>
      <c r="L83" s="43"/>
    </row>
    <row r="84" spans="2:20" s="10" customFormat="1" ht="29.25" customHeight="1">
      <c r="B84" s="190"/>
      <c r="C84" s="191" t="s">
        <v>117</v>
      </c>
      <c r="D84" s="192" t="s">
        <v>58</v>
      </c>
      <c r="E84" s="192" t="s">
        <v>54</v>
      </c>
      <c r="F84" s="192" t="s">
        <v>55</v>
      </c>
      <c r="G84" s="192" t="s">
        <v>118</v>
      </c>
      <c r="H84" s="192" t="s">
        <v>119</v>
      </c>
      <c r="I84" s="193" t="s">
        <v>120</v>
      </c>
      <c r="J84" s="192" t="s">
        <v>112</v>
      </c>
      <c r="K84" s="194" t="s">
        <v>121</v>
      </c>
      <c r="L84" s="195"/>
      <c r="M84" s="87" t="s">
        <v>19</v>
      </c>
      <c r="N84" s="88" t="s">
        <v>43</v>
      </c>
      <c r="O84" s="88" t="s">
        <v>122</v>
      </c>
      <c r="P84" s="88" t="s">
        <v>123</v>
      </c>
      <c r="Q84" s="88" t="s">
        <v>124</v>
      </c>
      <c r="R84" s="88" t="s">
        <v>125</v>
      </c>
      <c r="S84" s="88" t="s">
        <v>126</v>
      </c>
      <c r="T84" s="89" t="s">
        <v>127</v>
      </c>
    </row>
    <row r="85" spans="2:63" s="1" customFormat="1" ht="22.8" customHeight="1">
      <c r="B85" s="38"/>
      <c r="C85" s="94" t="s">
        <v>128</v>
      </c>
      <c r="D85" s="39"/>
      <c r="E85" s="39"/>
      <c r="F85" s="39"/>
      <c r="G85" s="39"/>
      <c r="H85" s="39"/>
      <c r="I85" s="143"/>
      <c r="J85" s="196">
        <f>BK85</f>
        <v>0</v>
      </c>
      <c r="K85" s="39"/>
      <c r="L85" s="43"/>
      <c r="M85" s="90"/>
      <c r="N85" s="91"/>
      <c r="O85" s="91"/>
      <c r="P85" s="197">
        <f>SUM(P86:P122)</f>
        <v>0</v>
      </c>
      <c r="Q85" s="91"/>
      <c r="R85" s="197">
        <f>SUM(R86:R122)</f>
        <v>396</v>
      </c>
      <c r="S85" s="91"/>
      <c r="T85" s="198">
        <f>SUM(T86:T122)</f>
        <v>0</v>
      </c>
      <c r="AT85" s="17" t="s">
        <v>72</v>
      </c>
      <c r="AU85" s="17" t="s">
        <v>113</v>
      </c>
      <c r="BK85" s="199">
        <f>SUM(BK86:BK122)</f>
        <v>0</v>
      </c>
    </row>
    <row r="86" spans="2:65" s="1" customFormat="1" ht="56.25" customHeight="1">
      <c r="B86" s="38"/>
      <c r="C86" s="216" t="s">
        <v>77</v>
      </c>
      <c r="D86" s="216" t="s">
        <v>134</v>
      </c>
      <c r="E86" s="217" t="s">
        <v>593</v>
      </c>
      <c r="F86" s="218" t="s">
        <v>594</v>
      </c>
      <c r="G86" s="219" t="s">
        <v>167</v>
      </c>
      <c r="H86" s="220">
        <v>2.1</v>
      </c>
      <c r="I86" s="221"/>
      <c r="J86" s="222">
        <f>ROUND(I86*H86,2)</f>
        <v>0</v>
      </c>
      <c r="K86" s="218" t="s">
        <v>138</v>
      </c>
      <c r="L86" s="43"/>
      <c r="M86" s="223" t="s">
        <v>19</v>
      </c>
      <c r="N86" s="224" t="s">
        <v>44</v>
      </c>
      <c r="O86" s="79"/>
      <c r="P86" s="225">
        <f>O86*H86</f>
        <v>0</v>
      </c>
      <c r="Q86" s="225">
        <v>0</v>
      </c>
      <c r="R86" s="225">
        <f>Q86*H86</f>
        <v>0</v>
      </c>
      <c r="S86" s="225">
        <v>0</v>
      </c>
      <c r="T86" s="226">
        <f>S86*H86</f>
        <v>0</v>
      </c>
      <c r="AR86" s="17" t="s">
        <v>139</v>
      </c>
      <c r="AT86" s="17" t="s">
        <v>134</v>
      </c>
      <c r="AU86" s="17" t="s">
        <v>73</v>
      </c>
      <c r="AY86" s="17" t="s">
        <v>131</v>
      </c>
      <c r="BE86" s="227">
        <f>IF(N86="základní",J86,0)</f>
        <v>0</v>
      </c>
      <c r="BF86" s="227">
        <f>IF(N86="snížená",J86,0)</f>
        <v>0</v>
      </c>
      <c r="BG86" s="227">
        <f>IF(N86="zákl. přenesená",J86,0)</f>
        <v>0</v>
      </c>
      <c r="BH86" s="227">
        <f>IF(N86="sníž. přenesená",J86,0)</f>
        <v>0</v>
      </c>
      <c r="BI86" s="227">
        <f>IF(N86="nulová",J86,0)</f>
        <v>0</v>
      </c>
      <c r="BJ86" s="17" t="s">
        <v>77</v>
      </c>
      <c r="BK86" s="227">
        <f>ROUND(I86*H86,2)</f>
        <v>0</v>
      </c>
      <c r="BL86" s="17" t="s">
        <v>139</v>
      </c>
      <c r="BM86" s="17" t="s">
        <v>595</v>
      </c>
    </row>
    <row r="87" spans="2:47" s="1" customFormat="1" ht="12">
      <c r="B87" s="38"/>
      <c r="C87" s="39"/>
      <c r="D87" s="228" t="s">
        <v>141</v>
      </c>
      <c r="E87" s="39"/>
      <c r="F87" s="229" t="s">
        <v>300</v>
      </c>
      <c r="G87" s="39"/>
      <c r="H87" s="39"/>
      <c r="I87" s="143"/>
      <c r="J87" s="39"/>
      <c r="K87" s="39"/>
      <c r="L87" s="43"/>
      <c r="M87" s="230"/>
      <c r="N87" s="79"/>
      <c r="O87" s="79"/>
      <c r="P87" s="79"/>
      <c r="Q87" s="79"/>
      <c r="R87" s="79"/>
      <c r="S87" s="79"/>
      <c r="T87" s="80"/>
      <c r="AT87" s="17" t="s">
        <v>141</v>
      </c>
      <c r="AU87" s="17" t="s">
        <v>73</v>
      </c>
    </row>
    <row r="88" spans="2:51" s="12" customFormat="1" ht="12">
      <c r="B88" s="231"/>
      <c r="C88" s="232"/>
      <c r="D88" s="228" t="s">
        <v>143</v>
      </c>
      <c r="E88" s="233" t="s">
        <v>19</v>
      </c>
      <c r="F88" s="234" t="s">
        <v>596</v>
      </c>
      <c r="G88" s="232"/>
      <c r="H88" s="233" t="s">
        <v>19</v>
      </c>
      <c r="I88" s="235"/>
      <c r="J88" s="232"/>
      <c r="K88" s="232"/>
      <c r="L88" s="236"/>
      <c r="M88" s="237"/>
      <c r="N88" s="238"/>
      <c r="O88" s="238"/>
      <c r="P88" s="238"/>
      <c r="Q88" s="238"/>
      <c r="R88" s="238"/>
      <c r="S88" s="238"/>
      <c r="T88" s="239"/>
      <c r="AT88" s="240" t="s">
        <v>143</v>
      </c>
      <c r="AU88" s="240" t="s">
        <v>73</v>
      </c>
      <c r="AV88" s="12" t="s">
        <v>77</v>
      </c>
      <c r="AW88" s="12" t="s">
        <v>35</v>
      </c>
      <c r="AX88" s="12" t="s">
        <v>73</v>
      </c>
      <c r="AY88" s="240" t="s">
        <v>131</v>
      </c>
    </row>
    <row r="89" spans="2:51" s="13" customFormat="1" ht="12">
      <c r="B89" s="241"/>
      <c r="C89" s="242"/>
      <c r="D89" s="228" t="s">
        <v>143</v>
      </c>
      <c r="E89" s="243" t="s">
        <v>19</v>
      </c>
      <c r="F89" s="244" t="s">
        <v>597</v>
      </c>
      <c r="G89" s="242"/>
      <c r="H89" s="245">
        <v>2.1</v>
      </c>
      <c r="I89" s="246"/>
      <c r="J89" s="242"/>
      <c r="K89" s="242"/>
      <c r="L89" s="247"/>
      <c r="M89" s="248"/>
      <c r="N89" s="249"/>
      <c r="O89" s="249"/>
      <c r="P89" s="249"/>
      <c r="Q89" s="249"/>
      <c r="R89" s="249"/>
      <c r="S89" s="249"/>
      <c r="T89" s="250"/>
      <c r="AT89" s="251" t="s">
        <v>143</v>
      </c>
      <c r="AU89" s="251" t="s">
        <v>73</v>
      </c>
      <c r="AV89" s="13" t="s">
        <v>81</v>
      </c>
      <c r="AW89" s="13" t="s">
        <v>35</v>
      </c>
      <c r="AX89" s="13" t="s">
        <v>77</v>
      </c>
      <c r="AY89" s="251" t="s">
        <v>131</v>
      </c>
    </row>
    <row r="90" spans="2:65" s="1" customFormat="1" ht="45" customHeight="1">
      <c r="B90" s="38"/>
      <c r="C90" s="216" t="s">
        <v>81</v>
      </c>
      <c r="D90" s="216" t="s">
        <v>134</v>
      </c>
      <c r="E90" s="217" t="s">
        <v>598</v>
      </c>
      <c r="F90" s="218" t="s">
        <v>599</v>
      </c>
      <c r="G90" s="219" t="s">
        <v>167</v>
      </c>
      <c r="H90" s="220">
        <v>2.4</v>
      </c>
      <c r="I90" s="221"/>
      <c r="J90" s="222">
        <f>ROUND(I90*H90,2)</f>
        <v>0</v>
      </c>
      <c r="K90" s="218" t="s">
        <v>138</v>
      </c>
      <c r="L90" s="43"/>
      <c r="M90" s="223" t="s">
        <v>19</v>
      </c>
      <c r="N90" s="224" t="s">
        <v>44</v>
      </c>
      <c r="O90" s="79"/>
      <c r="P90" s="225">
        <f>O90*H90</f>
        <v>0</v>
      </c>
      <c r="Q90" s="225">
        <v>0</v>
      </c>
      <c r="R90" s="225">
        <f>Q90*H90</f>
        <v>0</v>
      </c>
      <c r="S90" s="225">
        <v>0</v>
      </c>
      <c r="T90" s="226">
        <f>S90*H90</f>
        <v>0</v>
      </c>
      <c r="AR90" s="17" t="s">
        <v>139</v>
      </c>
      <c r="AT90" s="17" t="s">
        <v>134</v>
      </c>
      <c r="AU90" s="17" t="s">
        <v>73</v>
      </c>
      <c r="AY90" s="17" t="s">
        <v>131</v>
      </c>
      <c r="BE90" s="227">
        <f>IF(N90="základní",J90,0)</f>
        <v>0</v>
      </c>
      <c r="BF90" s="227">
        <f>IF(N90="snížená",J90,0)</f>
        <v>0</v>
      </c>
      <c r="BG90" s="227">
        <f>IF(N90="zákl. přenesená",J90,0)</f>
        <v>0</v>
      </c>
      <c r="BH90" s="227">
        <f>IF(N90="sníž. přenesená",J90,0)</f>
        <v>0</v>
      </c>
      <c r="BI90" s="227">
        <f>IF(N90="nulová",J90,0)</f>
        <v>0</v>
      </c>
      <c r="BJ90" s="17" t="s">
        <v>77</v>
      </c>
      <c r="BK90" s="227">
        <f>ROUND(I90*H90,2)</f>
        <v>0</v>
      </c>
      <c r="BL90" s="17" t="s">
        <v>139</v>
      </c>
      <c r="BM90" s="17" t="s">
        <v>600</v>
      </c>
    </row>
    <row r="91" spans="2:47" s="1" customFormat="1" ht="12">
      <c r="B91" s="38"/>
      <c r="C91" s="39"/>
      <c r="D91" s="228" t="s">
        <v>162</v>
      </c>
      <c r="E91" s="39"/>
      <c r="F91" s="229" t="s">
        <v>601</v>
      </c>
      <c r="G91" s="39"/>
      <c r="H91" s="39"/>
      <c r="I91" s="143"/>
      <c r="J91" s="39"/>
      <c r="K91" s="39"/>
      <c r="L91" s="43"/>
      <c r="M91" s="230"/>
      <c r="N91" s="79"/>
      <c r="O91" s="79"/>
      <c r="P91" s="79"/>
      <c r="Q91" s="79"/>
      <c r="R91" s="79"/>
      <c r="S91" s="79"/>
      <c r="T91" s="80"/>
      <c r="AT91" s="17" t="s">
        <v>162</v>
      </c>
      <c r="AU91" s="17" t="s">
        <v>73</v>
      </c>
    </row>
    <row r="92" spans="2:51" s="12" customFormat="1" ht="12">
      <c r="B92" s="231"/>
      <c r="C92" s="232"/>
      <c r="D92" s="228" t="s">
        <v>143</v>
      </c>
      <c r="E92" s="233" t="s">
        <v>19</v>
      </c>
      <c r="F92" s="234" t="s">
        <v>602</v>
      </c>
      <c r="G92" s="232"/>
      <c r="H92" s="233" t="s">
        <v>19</v>
      </c>
      <c r="I92" s="235"/>
      <c r="J92" s="232"/>
      <c r="K92" s="232"/>
      <c r="L92" s="236"/>
      <c r="M92" s="237"/>
      <c r="N92" s="238"/>
      <c r="O92" s="238"/>
      <c r="P92" s="238"/>
      <c r="Q92" s="238"/>
      <c r="R92" s="238"/>
      <c r="S92" s="238"/>
      <c r="T92" s="239"/>
      <c r="AT92" s="240" t="s">
        <v>143</v>
      </c>
      <c r="AU92" s="240" t="s">
        <v>73</v>
      </c>
      <c r="AV92" s="12" t="s">
        <v>77</v>
      </c>
      <c r="AW92" s="12" t="s">
        <v>35</v>
      </c>
      <c r="AX92" s="12" t="s">
        <v>73</v>
      </c>
      <c r="AY92" s="240" t="s">
        <v>131</v>
      </c>
    </row>
    <row r="93" spans="2:51" s="13" customFormat="1" ht="12">
      <c r="B93" s="241"/>
      <c r="C93" s="242"/>
      <c r="D93" s="228" t="s">
        <v>143</v>
      </c>
      <c r="E93" s="243" t="s">
        <v>19</v>
      </c>
      <c r="F93" s="244" t="s">
        <v>603</v>
      </c>
      <c r="G93" s="242"/>
      <c r="H93" s="245">
        <v>2.4</v>
      </c>
      <c r="I93" s="246"/>
      <c r="J93" s="242"/>
      <c r="K93" s="242"/>
      <c r="L93" s="247"/>
      <c r="M93" s="248"/>
      <c r="N93" s="249"/>
      <c r="O93" s="249"/>
      <c r="P93" s="249"/>
      <c r="Q93" s="249"/>
      <c r="R93" s="249"/>
      <c r="S93" s="249"/>
      <c r="T93" s="250"/>
      <c r="AT93" s="251" t="s">
        <v>143</v>
      </c>
      <c r="AU93" s="251" t="s">
        <v>73</v>
      </c>
      <c r="AV93" s="13" t="s">
        <v>81</v>
      </c>
      <c r="AW93" s="13" t="s">
        <v>35</v>
      </c>
      <c r="AX93" s="13" t="s">
        <v>77</v>
      </c>
      <c r="AY93" s="251" t="s">
        <v>131</v>
      </c>
    </row>
    <row r="94" spans="2:65" s="1" customFormat="1" ht="33.75" customHeight="1">
      <c r="B94" s="38"/>
      <c r="C94" s="216" t="s">
        <v>94</v>
      </c>
      <c r="D94" s="216" t="s">
        <v>134</v>
      </c>
      <c r="E94" s="217" t="s">
        <v>302</v>
      </c>
      <c r="F94" s="218" t="s">
        <v>303</v>
      </c>
      <c r="G94" s="219" t="s">
        <v>167</v>
      </c>
      <c r="H94" s="220">
        <v>4.5</v>
      </c>
      <c r="I94" s="221"/>
      <c r="J94" s="222">
        <f>ROUND(I94*H94,2)</f>
        <v>0</v>
      </c>
      <c r="K94" s="218" t="s">
        <v>138</v>
      </c>
      <c r="L94" s="43"/>
      <c r="M94" s="223" t="s">
        <v>19</v>
      </c>
      <c r="N94" s="224" t="s">
        <v>44</v>
      </c>
      <c r="O94" s="79"/>
      <c r="P94" s="225">
        <f>O94*H94</f>
        <v>0</v>
      </c>
      <c r="Q94" s="225">
        <v>0</v>
      </c>
      <c r="R94" s="225">
        <f>Q94*H94</f>
        <v>0</v>
      </c>
      <c r="S94" s="225">
        <v>0</v>
      </c>
      <c r="T94" s="226">
        <f>S94*H94</f>
        <v>0</v>
      </c>
      <c r="AR94" s="17" t="s">
        <v>139</v>
      </c>
      <c r="AT94" s="17" t="s">
        <v>134</v>
      </c>
      <c r="AU94" s="17" t="s">
        <v>73</v>
      </c>
      <c r="AY94" s="17" t="s">
        <v>131</v>
      </c>
      <c r="BE94" s="227">
        <f>IF(N94="základní",J94,0)</f>
        <v>0</v>
      </c>
      <c r="BF94" s="227">
        <f>IF(N94="snížená",J94,0)</f>
        <v>0</v>
      </c>
      <c r="BG94" s="227">
        <f>IF(N94="zákl. přenesená",J94,0)</f>
        <v>0</v>
      </c>
      <c r="BH94" s="227">
        <f>IF(N94="sníž. přenesená",J94,0)</f>
        <v>0</v>
      </c>
      <c r="BI94" s="227">
        <f>IF(N94="nulová",J94,0)</f>
        <v>0</v>
      </c>
      <c r="BJ94" s="17" t="s">
        <v>77</v>
      </c>
      <c r="BK94" s="227">
        <f>ROUND(I94*H94,2)</f>
        <v>0</v>
      </c>
      <c r="BL94" s="17" t="s">
        <v>139</v>
      </c>
      <c r="BM94" s="17" t="s">
        <v>604</v>
      </c>
    </row>
    <row r="95" spans="2:47" s="1" customFormat="1" ht="12">
      <c r="B95" s="38"/>
      <c r="C95" s="39"/>
      <c r="D95" s="228" t="s">
        <v>141</v>
      </c>
      <c r="E95" s="39"/>
      <c r="F95" s="229" t="s">
        <v>300</v>
      </c>
      <c r="G95" s="39"/>
      <c r="H95" s="39"/>
      <c r="I95" s="143"/>
      <c r="J95" s="39"/>
      <c r="K95" s="39"/>
      <c r="L95" s="43"/>
      <c r="M95" s="230"/>
      <c r="N95" s="79"/>
      <c r="O95" s="79"/>
      <c r="P95" s="79"/>
      <c r="Q95" s="79"/>
      <c r="R95" s="79"/>
      <c r="S95" s="79"/>
      <c r="T95" s="80"/>
      <c r="AT95" s="17" t="s">
        <v>141</v>
      </c>
      <c r="AU95" s="17" t="s">
        <v>73</v>
      </c>
    </row>
    <row r="96" spans="2:65" s="1" customFormat="1" ht="33.75" customHeight="1">
      <c r="B96" s="38"/>
      <c r="C96" s="216" t="s">
        <v>139</v>
      </c>
      <c r="D96" s="216" t="s">
        <v>134</v>
      </c>
      <c r="E96" s="217" t="s">
        <v>171</v>
      </c>
      <c r="F96" s="218" t="s">
        <v>172</v>
      </c>
      <c r="G96" s="219" t="s">
        <v>173</v>
      </c>
      <c r="H96" s="220">
        <v>264</v>
      </c>
      <c r="I96" s="221"/>
      <c r="J96" s="222">
        <f>ROUND(I96*H96,2)</f>
        <v>0</v>
      </c>
      <c r="K96" s="218" t="s">
        <v>138</v>
      </c>
      <c r="L96" s="43"/>
      <c r="M96" s="223" t="s">
        <v>19</v>
      </c>
      <c r="N96" s="224" t="s">
        <v>44</v>
      </c>
      <c r="O96" s="79"/>
      <c r="P96" s="225">
        <f>O96*H96</f>
        <v>0</v>
      </c>
      <c r="Q96" s="225">
        <v>0</v>
      </c>
      <c r="R96" s="225">
        <f>Q96*H96</f>
        <v>0</v>
      </c>
      <c r="S96" s="225">
        <v>0</v>
      </c>
      <c r="T96" s="226">
        <f>S96*H96</f>
        <v>0</v>
      </c>
      <c r="AR96" s="17" t="s">
        <v>139</v>
      </c>
      <c r="AT96" s="17" t="s">
        <v>134</v>
      </c>
      <c r="AU96" s="17" t="s">
        <v>73</v>
      </c>
      <c r="AY96" s="17" t="s">
        <v>131</v>
      </c>
      <c r="BE96" s="227">
        <f>IF(N96="základní",J96,0)</f>
        <v>0</v>
      </c>
      <c r="BF96" s="227">
        <f>IF(N96="snížená",J96,0)</f>
        <v>0</v>
      </c>
      <c r="BG96" s="227">
        <f>IF(N96="zákl. přenesená",J96,0)</f>
        <v>0</v>
      </c>
      <c r="BH96" s="227">
        <f>IF(N96="sníž. přenesená",J96,0)</f>
        <v>0</v>
      </c>
      <c r="BI96" s="227">
        <f>IF(N96="nulová",J96,0)</f>
        <v>0</v>
      </c>
      <c r="BJ96" s="17" t="s">
        <v>77</v>
      </c>
      <c r="BK96" s="227">
        <f>ROUND(I96*H96,2)</f>
        <v>0</v>
      </c>
      <c r="BL96" s="17" t="s">
        <v>139</v>
      </c>
      <c r="BM96" s="17" t="s">
        <v>605</v>
      </c>
    </row>
    <row r="97" spans="2:65" s="1" customFormat="1" ht="22.5" customHeight="1">
      <c r="B97" s="38"/>
      <c r="C97" s="263" t="s">
        <v>132</v>
      </c>
      <c r="D97" s="263" t="s">
        <v>181</v>
      </c>
      <c r="E97" s="264" t="s">
        <v>182</v>
      </c>
      <c r="F97" s="265" t="s">
        <v>183</v>
      </c>
      <c r="G97" s="266" t="s">
        <v>157</v>
      </c>
      <c r="H97" s="267">
        <v>396</v>
      </c>
      <c r="I97" s="268"/>
      <c r="J97" s="269">
        <f>ROUND(I97*H97,2)</f>
        <v>0</v>
      </c>
      <c r="K97" s="265" t="s">
        <v>138</v>
      </c>
      <c r="L97" s="270"/>
      <c r="M97" s="271" t="s">
        <v>19</v>
      </c>
      <c r="N97" s="272" t="s">
        <v>44</v>
      </c>
      <c r="O97" s="79"/>
      <c r="P97" s="225">
        <f>O97*H97</f>
        <v>0</v>
      </c>
      <c r="Q97" s="225">
        <v>1</v>
      </c>
      <c r="R97" s="225">
        <f>Q97*H97</f>
        <v>396</v>
      </c>
      <c r="S97" s="225">
        <v>0</v>
      </c>
      <c r="T97" s="226">
        <f>S97*H97</f>
        <v>0</v>
      </c>
      <c r="AR97" s="17" t="s">
        <v>180</v>
      </c>
      <c r="AT97" s="17" t="s">
        <v>181</v>
      </c>
      <c r="AU97" s="17" t="s">
        <v>73</v>
      </c>
      <c r="AY97" s="17" t="s">
        <v>131</v>
      </c>
      <c r="BE97" s="227">
        <f>IF(N97="základní",J97,0)</f>
        <v>0</v>
      </c>
      <c r="BF97" s="227">
        <f>IF(N97="snížená",J97,0)</f>
        <v>0</v>
      </c>
      <c r="BG97" s="227">
        <f>IF(N97="zákl. přenesená",J97,0)</f>
        <v>0</v>
      </c>
      <c r="BH97" s="227">
        <f>IF(N97="sníž. přenesená",J97,0)</f>
        <v>0</v>
      </c>
      <c r="BI97" s="227">
        <f>IF(N97="nulová",J97,0)</f>
        <v>0</v>
      </c>
      <c r="BJ97" s="17" t="s">
        <v>77</v>
      </c>
      <c r="BK97" s="227">
        <f>ROUND(I97*H97,2)</f>
        <v>0</v>
      </c>
      <c r="BL97" s="17" t="s">
        <v>139</v>
      </c>
      <c r="BM97" s="17" t="s">
        <v>606</v>
      </c>
    </row>
    <row r="98" spans="2:51" s="13" customFormat="1" ht="12">
      <c r="B98" s="241"/>
      <c r="C98" s="242"/>
      <c r="D98" s="228" t="s">
        <v>143</v>
      </c>
      <c r="E98" s="243" t="s">
        <v>19</v>
      </c>
      <c r="F98" s="244" t="s">
        <v>607</v>
      </c>
      <c r="G98" s="242"/>
      <c r="H98" s="245">
        <v>396</v>
      </c>
      <c r="I98" s="246"/>
      <c r="J98" s="242"/>
      <c r="K98" s="242"/>
      <c r="L98" s="247"/>
      <c r="M98" s="248"/>
      <c r="N98" s="249"/>
      <c r="O98" s="249"/>
      <c r="P98" s="249"/>
      <c r="Q98" s="249"/>
      <c r="R98" s="249"/>
      <c r="S98" s="249"/>
      <c r="T98" s="250"/>
      <c r="AT98" s="251" t="s">
        <v>143</v>
      </c>
      <c r="AU98" s="251" t="s">
        <v>73</v>
      </c>
      <c r="AV98" s="13" t="s">
        <v>81</v>
      </c>
      <c r="AW98" s="13" t="s">
        <v>35</v>
      </c>
      <c r="AX98" s="13" t="s">
        <v>77</v>
      </c>
      <c r="AY98" s="251" t="s">
        <v>131</v>
      </c>
    </row>
    <row r="99" spans="2:65" s="1" customFormat="1" ht="78.75" customHeight="1">
      <c r="B99" s="38"/>
      <c r="C99" s="216" t="s">
        <v>164</v>
      </c>
      <c r="D99" s="216" t="s">
        <v>134</v>
      </c>
      <c r="E99" s="217" t="s">
        <v>371</v>
      </c>
      <c r="F99" s="218" t="s">
        <v>372</v>
      </c>
      <c r="G99" s="219" t="s">
        <v>157</v>
      </c>
      <c r="H99" s="220">
        <v>396</v>
      </c>
      <c r="I99" s="221"/>
      <c r="J99" s="222">
        <f>ROUND(I99*H99,2)</f>
        <v>0</v>
      </c>
      <c r="K99" s="218" t="s">
        <v>138</v>
      </c>
      <c r="L99" s="43"/>
      <c r="M99" s="223" t="s">
        <v>19</v>
      </c>
      <c r="N99" s="224" t="s">
        <v>44</v>
      </c>
      <c r="O99" s="79"/>
      <c r="P99" s="225">
        <f>O99*H99</f>
        <v>0</v>
      </c>
      <c r="Q99" s="225">
        <v>0</v>
      </c>
      <c r="R99" s="225">
        <f>Q99*H99</f>
        <v>0</v>
      </c>
      <c r="S99" s="225">
        <v>0</v>
      </c>
      <c r="T99" s="226">
        <f>S99*H99</f>
        <v>0</v>
      </c>
      <c r="AR99" s="17" t="s">
        <v>139</v>
      </c>
      <c r="AT99" s="17" t="s">
        <v>134</v>
      </c>
      <c r="AU99" s="17" t="s">
        <v>73</v>
      </c>
      <c r="AY99" s="17" t="s">
        <v>131</v>
      </c>
      <c r="BE99" s="227">
        <f>IF(N99="základní",J99,0)</f>
        <v>0</v>
      </c>
      <c r="BF99" s="227">
        <f>IF(N99="snížená",J99,0)</f>
        <v>0</v>
      </c>
      <c r="BG99" s="227">
        <f>IF(N99="zákl. přenesená",J99,0)</f>
        <v>0</v>
      </c>
      <c r="BH99" s="227">
        <f>IF(N99="sníž. přenesená",J99,0)</f>
        <v>0</v>
      </c>
      <c r="BI99" s="227">
        <f>IF(N99="nulová",J99,0)</f>
        <v>0</v>
      </c>
      <c r="BJ99" s="17" t="s">
        <v>77</v>
      </c>
      <c r="BK99" s="227">
        <f>ROUND(I99*H99,2)</f>
        <v>0</v>
      </c>
      <c r="BL99" s="17" t="s">
        <v>139</v>
      </c>
      <c r="BM99" s="17" t="s">
        <v>608</v>
      </c>
    </row>
    <row r="100" spans="2:47" s="1" customFormat="1" ht="12">
      <c r="B100" s="38"/>
      <c r="C100" s="39"/>
      <c r="D100" s="228" t="s">
        <v>141</v>
      </c>
      <c r="E100" s="39"/>
      <c r="F100" s="229" t="s">
        <v>191</v>
      </c>
      <c r="G100" s="39"/>
      <c r="H100" s="39"/>
      <c r="I100" s="143"/>
      <c r="J100" s="39"/>
      <c r="K100" s="39"/>
      <c r="L100" s="43"/>
      <c r="M100" s="230"/>
      <c r="N100" s="79"/>
      <c r="O100" s="79"/>
      <c r="P100" s="79"/>
      <c r="Q100" s="79"/>
      <c r="R100" s="79"/>
      <c r="S100" s="79"/>
      <c r="T100" s="80"/>
      <c r="AT100" s="17" t="s">
        <v>141</v>
      </c>
      <c r="AU100" s="17" t="s">
        <v>73</v>
      </c>
    </row>
    <row r="101" spans="2:65" s="1" customFormat="1" ht="22.5" customHeight="1">
      <c r="B101" s="38"/>
      <c r="C101" s="216" t="s">
        <v>170</v>
      </c>
      <c r="D101" s="216" t="s">
        <v>134</v>
      </c>
      <c r="E101" s="217" t="s">
        <v>609</v>
      </c>
      <c r="F101" s="218" t="s">
        <v>610</v>
      </c>
      <c r="G101" s="219" t="s">
        <v>137</v>
      </c>
      <c r="H101" s="220">
        <v>26.4</v>
      </c>
      <c r="I101" s="221"/>
      <c r="J101" s="222">
        <f>ROUND(I101*H101,2)</f>
        <v>0</v>
      </c>
      <c r="K101" s="218" t="s">
        <v>138</v>
      </c>
      <c r="L101" s="43"/>
      <c r="M101" s="223" t="s">
        <v>19</v>
      </c>
      <c r="N101" s="224" t="s">
        <v>44</v>
      </c>
      <c r="O101" s="79"/>
      <c r="P101" s="225">
        <f>O101*H101</f>
        <v>0</v>
      </c>
      <c r="Q101" s="225">
        <v>0</v>
      </c>
      <c r="R101" s="225">
        <f>Q101*H101</f>
        <v>0</v>
      </c>
      <c r="S101" s="225">
        <v>0</v>
      </c>
      <c r="T101" s="226">
        <f>S101*H101</f>
        <v>0</v>
      </c>
      <c r="AR101" s="17" t="s">
        <v>139</v>
      </c>
      <c r="AT101" s="17" t="s">
        <v>134</v>
      </c>
      <c r="AU101" s="17" t="s">
        <v>73</v>
      </c>
      <c r="AY101" s="17" t="s">
        <v>131</v>
      </c>
      <c r="BE101" s="227">
        <f>IF(N101="základní",J101,0)</f>
        <v>0</v>
      </c>
      <c r="BF101" s="227">
        <f>IF(N101="snížená",J101,0)</f>
        <v>0</v>
      </c>
      <c r="BG101" s="227">
        <f>IF(N101="zákl. přenesená",J101,0)</f>
        <v>0</v>
      </c>
      <c r="BH101" s="227">
        <f>IF(N101="sníž. přenesená",J101,0)</f>
        <v>0</v>
      </c>
      <c r="BI101" s="227">
        <f>IF(N101="nulová",J101,0)</f>
        <v>0</v>
      </c>
      <c r="BJ101" s="17" t="s">
        <v>77</v>
      </c>
      <c r="BK101" s="227">
        <f>ROUND(I101*H101,2)</f>
        <v>0</v>
      </c>
      <c r="BL101" s="17" t="s">
        <v>139</v>
      </c>
      <c r="BM101" s="17" t="s">
        <v>611</v>
      </c>
    </row>
    <row r="102" spans="2:51" s="12" customFormat="1" ht="12">
      <c r="B102" s="231"/>
      <c r="C102" s="232"/>
      <c r="D102" s="228" t="s">
        <v>143</v>
      </c>
      <c r="E102" s="233" t="s">
        <v>19</v>
      </c>
      <c r="F102" s="234" t="s">
        <v>612</v>
      </c>
      <c r="G102" s="232"/>
      <c r="H102" s="233" t="s">
        <v>19</v>
      </c>
      <c r="I102" s="235"/>
      <c r="J102" s="232"/>
      <c r="K102" s="232"/>
      <c r="L102" s="236"/>
      <c r="M102" s="237"/>
      <c r="N102" s="238"/>
      <c r="O102" s="238"/>
      <c r="P102" s="238"/>
      <c r="Q102" s="238"/>
      <c r="R102" s="238"/>
      <c r="S102" s="238"/>
      <c r="T102" s="239"/>
      <c r="AT102" s="240" t="s">
        <v>143</v>
      </c>
      <c r="AU102" s="240" t="s">
        <v>73</v>
      </c>
      <c r="AV102" s="12" t="s">
        <v>77</v>
      </c>
      <c r="AW102" s="12" t="s">
        <v>35</v>
      </c>
      <c r="AX102" s="12" t="s">
        <v>73</v>
      </c>
      <c r="AY102" s="240" t="s">
        <v>131</v>
      </c>
    </row>
    <row r="103" spans="2:51" s="13" customFormat="1" ht="12">
      <c r="B103" s="241"/>
      <c r="C103" s="242"/>
      <c r="D103" s="228" t="s">
        <v>143</v>
      </c>
      <c r="E103" s="243" t="s">
        <v>19</v>
      </c>
      <c r="F103" s="244" t="s">
        <v>613</v>
      </c>
      <c r="G103" s="242"/>
      <c r="H103" s="245">
        <v>9.6</v>
      </c>
      <c r="I103" s="246"/>
      <c r="J103" s="242"/>
      <c r="K103" s="242"/>
      <c r="L103" s="247"/>
      <c r="M103" s="248"/>
      <c r="N103" s="249"/>
      <c r="O103" s="249"/>
      <c r="P103" s="249"/>
      <c r="Q103" s="249"/>
      <c r="R103" s="249"/>
      <c r="S103" s="249"/>
      <c r="T103" s="250"/>
      <c r="AT103" s="251" t="s">
        <v>143</v>
      </c>
      <c r="AU103" s="251" t="s">
        <v>73</v>
      </c>
      <c r="AV103" s="13" t="s">
        <v>81</v>
      </c>
      <c r="AW103" s="13" t="s">
        <v>35</v>
      </c>
      <c r="AX103" s="13" t="s">
        <v>73</v>
      </c>
      <c r="AY103" s="251" t="s">
        <v>131</v>
      </c>
    </row>
    <row r="104" spans="2:51" s="12" customFormat="1" ht="12">
      <c r="B104" s="231"/>
      <c r="C104" s="232"/>
      <c r="D104" s="228" t="s">
        <v>143</v>
      </c>
      <c r="E104" s="233" t="s">
        <v>19</v>
      </c>
      <c r="F104" s="234" t="s">
        <v>612</v>
      </c>
      <c r="G104" s="232"/>
      <c r="H104" s="233" t="s">
        <v>19</v>
      </c>
      <c r="I104" s="235"/>
      <c r="J104" s="232"/>
      <c r="K104" s="232"/>
      <c r="L104" s="236"/>
      <c r="M104" s="237"/>
      <c r="N104" s="238"/>
      <c r="O104" s="238"/>
      <c r="P104" s="238"/>
      <c r="Q104" s="238"/>
      <c r="R104" s="238"/>
      <c r="S104" s="238"/>
      <c r="T104" s="239"/>
      <c r="AT104" s="240" t="s">
        <v>143</v>
      </c>
      <c r="AU104" s="240" t="s">
        <v>73</v>
      </c>
      <c r="AV104" s="12" t="s">
        <v>77</v>
      </c>
      <c r="AW104" s="12" t="s">
        <v>35</v>
      </c>
      <c r="AX104" s="12" t="s">
        <v>73</v>
      </c>
      <c r="AY104" s="240" t="s">
        <v>131</v>
      </c>
    </row>
    <row r="105" spans="2:51" s="13" customFormat="1" ht="12">
      <c r="B105" s="241"/>
      <c r="C105" s="242"/>
      <c r="D105" s="228" t="s">
        <v>143</v>
      </c>
      <c r="E105" s="243" t="s">
        <v>19</v>
      </c>
      <c r="F105" s="244" t="s">
        <v>614</v>
      </c>
      <c r="G105" s="242"/>
      <c r="H105" s="245">
        <v>16.8</v>
      </c>
      <c r="I105" s="246"/>
      <c r="J105" s="242"/>
      <c r="K105" s="242"/>
      <c r="L105" s="247"/>
      <c r="M105" s="248"/>
      <c r="N105" s="249"/>
      <c r="O105" s="249"/>
      <c r="P105" s="249"/>
      <c r="Q105" s="249"/>
      <c r="R105" s="249"/>
      <c r="S105" s="249"/>
      <c r="T105" s="250"/>
      <c r="AT105" s="251" t="s">
        <v>143</v>
      </c>
      <c r="AU105" s="251" t="s">
        <v>73</v>
      </c>
      <c r="AV105" s="13" t="s">
        <v>81</v>
      </c>
      <c r="AW105" s="13" t="s">
        <v>35</v>
      </c>
      <c r="AX105" s="13" t="s">
        <v>73</v>
      </c>
      <c r="AY105" s="251" t="s">
        <v>131</v>
      </c>
    </row>
    <row r="106" spans="2:51" s="14" customFormat="1" ht="12">
      <c r="B106" s="252"/>
      <c r="C106" s="253"/>
      <c r="D106" s="228" t="s">
        <v>143</v>
      </c>
      <c r="E106" s="254" t="s">
        <v>19</v>
      </c>
      <c r="F106" s="255" t="s">
        <v>179</v>
      </c>
      <c r="G106" s="253"/>
      <c r="H106" s="256">
        <v>26.4</v>
      </c>
      <c r="I106" s="257"/>
      <c r="J106" s="253"/>
      <c r="K106" s="253"/>
      <c r="L106" s="258"/>
      <c r="M106" s="259"/>
      <c r="N106" s="260"/>
      <c r="O106" s="260"/>
      <c r="P106" s="260"/>
      <c r="Q106" s="260"/>
      <c r="R106" s="260"/>
      <c r="S106" s="260"/>
      <c r="T106" s="261"/>
      <c r="AT106" s="262" t="s">
        <v>143</v>
      </c>
      <c r="AU106" s="262" t="s">
        <v>73</v>
      </c>
      <c r="AV106" s="14" t="s">
        <v>139</v>
      </c>
      <c r="AW106" s="14" t="s">
        <v>35</v>
      </c>
      <c r="AX106" s="14" t="s">
        <v>77</v>
      </c>
      <c r="AY106" s="262" t="s">
        <v>131</v>
      </c>
    </row>
    <row r="107" spans="2:65" s="1" customFormat="1" ht="22.5" customHeight="1">
      <c r="B107" s="38"/>
      <c r="C107" s="216" t="s">
        <v>180</v>
      </c>
      <c r="D107" s="216" t="s">
        <v>134</v>
      </c>
      <c r="E107" s="217" t="s">
        <v>615</v>
      </c>
      <c r="F107" s="218" t="s">
        <v>616</v>
      </c>
      <c r="G107" s="219" t="s">
        <v>137</v>
      </c>
      <c r="H107" s="220">
        <v>26.4</v>
      </c>
      <c r="I107" s="221"/>
      <c r="J107" s="222">
        <f>ROUND(I107*H107,2)</f>
        <v>0</v>
      </c>
      <c r="K107" s="218" t="s">
        <v>138</v>
      </c>
      <c r="L107" s="43"/>
      <c r="M107" s="223" t="s">
        <v>19</v>
      </c>
      <c r="N107" s="224" t="s">
        <v>44</v>
      </c>
      <c r="O107" s="79"/>
      <c r="P107" s="225">
        <f>O107*H107</f>
        <v>0</v>
      </c>
      <c r="Q107" s="225">
        <v>0</v>
      </c>
      <c r="R107" s="225">
        <f>Q107*H107</f>
        <v>0</v>
      </c>
      <c r="S107" s="225">
        <v>0</v>
      </c>
      <c r="T107" s="226">
        <f>S107*H107</f>
        <v>0</v>
      </c>
      <c r="AR107" s="17" t="s">
        <v>139</v>
      </c>
      <c r="AT107" s="17" t="s">
        <v>134</v>
      </c>
      <c r="AU107" s="17" t="s">
        <v>73</v>
      </c>
      <c r="AY107" s="17" t="s">
        <v>131</v>
      </c>
      <c r="BE107" s="227">
        <f>IF(N107="základní",J107,0)</f>
        <v>0</v>
      </c>
      <c r="BF107" s="227">
        <f>IF(N107="snížená",J107,0)</f>
        <v>0</v>
      </c>
      <c r="BG107" s="227">
        <f>IF(N107="zákl. přenesená",J107,0)</f>
        <v>0</v>
      </c>
      <c r="BH107" s="227">
        <f>IF(N107="sníž. přenesená",J107,0)</f>
        <v>0</v>
      </c>
      <c r="BI107" s="227">
        <f>IF(N107="nulová",J107,0)</f>
        <v>0</v>
      </c>
      <c r="BJ107" s="17" t="s">
        <v>77</v>
      </c>
      <c r="BK107" s="227">
        <f>ROUND(I107*H107,2)</f>
        <v>0</v>
      </c>
      <c r="BL107" s="17" t="s">
        <v>139</v>
      </c>
      <c r="BM107" s="17" t="s">
        <v>617</v>
      </c>
    </row>
    <row r="108" spans="2:51" s="12" customFormat="1" ht="12">
      <c r="B108" s="231"/>
      <c r="C108" s="232"/>
      <c r="D108" s="228" t="s">
        <v>143</v>
      </c>
      <c r="E108" s="233" t="s">
        <v>19</v>
      </c>
      <c r="F108" s="234" t="s">
        <v>612</v>
      </c>
      <c r="G108" s="232"/>
      <c r="H108" s="233" t="s">
        <v>19</v>
      </c>
      <c r="I108" s="235"/>
      <c r="J108" s="232"/>
      <c r="K108" s="232"/>
      <c r="L108" s="236"/>
      <c r="M108" s="237"/>
      <c r="N108" s="238"/>
      <c r="O108" s="238"/>
      <c r="P108" s="238"/>
      <c r="Q108" s="238"/>
      <c r="R108" s="238"/>
      <c r="S108" s="238"/>
      <c r="T108" s="239"/>
      <c r="AT108" s="240" t="s">
        <v>143</v>
      </c>
      <c r="AU108" s="240" t="s">
        <v>73</v>
      </c>
      <c r="AV108" s="12" t="s">
        <v>77</v>
      </c>
      <c r="AW108" s="12" t="s">
        <v>35</v>
      </c>
      <c r="AX108" s="12" t="s">
        <v>73</v>
      </c>
      <c r="AY108" s="240" t="s">
        <v>131</v>
      </c>
    </row>
    <row r="109" spans="2:51" s="13" customFormat="1" ht="12">
      <c r="B109" s="241"/>
      <c r="C109" s="242"/>
      <c r="D109" s="228" t="s">
        <v>143</v>
      </c>
      <c r="E109" s="243" t="s">
        <v>19</v>
      </c>
      <c r="F109" s="244" t="s">
        <v>613</v>
      </c>
      <c r="G109" s="242"/>
      <c r="H109" s="245">
        <v>9.6</v>
      </c>
      <c r="I109" s="246"/>
      <c r="J109" s="242"/>
      <c r="K109" s="242"/>
      <c r="L109" s="247"/>
      <c r="M109" s="248"/>
      <c r="N109" s="249"/>
      <c r="O109" s="249"/>
      <c r="P109" s="249"/>
      <c r="Q109" s="249"/>
      <c r="R109" s="249"/>
      <c r="S109" s="249"/>
      <c r="T109" s="250"/>
      <c r="AT109" s="251" t="s">
        <v>143</v>
      </c>
      <c r="AU109" s="251" t="s">
        <v>73</v>
      </c>
      <c r="AV109" s="13" t="s">
        <v>81</v>
      </c>
      <c r="AW109" s="13" t="s">
        <v>35</v>
      </c>
      <c r="AX109" s="13" t="s">
        <v>73</v>
      </c>
      <c r="AY109" s="251" t="s">
        <v>131</v>
      </c>
    </row>
    <row r="110" spans="2:51" s="12" customFormat="1" ht="12">
      <c r="B110" s="231"/>
      <c r="C110" s="232"/>
      <c r="D110" s="228" t="s">
        <v>143</v>
      </c>
      <c r="E110" s="233" t="s">
        <v>19</v>
      </c>
      <c r="F110" s="234" t="s">
        <v>612</v>
      </c>
      <c r="G110" s="232"/>
      <c r="H110" s="233" t="s">
        <v>19</v>
      </c>
      <c r="I110" s="235"/>
      <c r="J110" s="232"/>
      <c r="K110" s="232"/>
      <c r="L110" s="236"/>
      <c r="M110" s="237"/>
      <c r="N110" s="238"/>
      <c r="O110" s="238"/>
      <c r="P110" s="238"/>
      <c r="Q110" s="238"/>
      <c r="R110" s="238"/>
      <c r="S110" s="238"/>
      <c r="T110" s="239"/>
      <c r="AT110" s="240" t="s">
        <v>143</v>
      </c>
      <c r="AU110" s="240" t="s">
        <v>73</v>
      </c>
      <c r="AV110" s="12" t="s">
        <v>77</v>
      </c>
      <c r="AW110" s="12" t="s">
        <v>35</v>
      </c>
      <c r="AX110" s="12" t="s">
        <v>73</v>
      </c>
      <c r="AY110" s="240" t="s">
        <v>131</v>
      </c>
    </row>
    <row r="111" spans="2:51" s="13" customFormat="1" ht="12">
      <c r="B111" s="241"/>
      <c r="C111" s="242"/>
      <c r="D111" s="228" t="s">
        <v>143</v>
      </c>
      <c r="E111" s="243" t="s">
        <v>19</v>
      </c>
      <c r="F111" s="244" t="s">
        <v>614</v>
      </c>
      <c r="G111" s="242"/>
      <c r="H111" s="245">
        <v>16.8</v>
      </c>
      <c r="I111" s="246"/>
      <c r="J111" s="242"/>
      <c r="K111" s="242"/>
      <c r="L111" s="247"/>
      <c r="M111" s="248"/>
      <c r="N111" s="249"/>
      <c r="O111" s="249"/>
      <c r="P111" s="249"/>
      <c r="Q111" s="249"/>
      <c r="R111" s="249"/>
      <c r="S111" s="249"/>
      <c r="T111" s="250"/>
      <c r="AT111" s="251" t="s">
        <v>143</v>
      </c>
      <c r="AU111" s="251" t="s">
        <v>73</v>
      </c>
      <c r="AV111" s="13" t="s">
        <v>81</v>
      </c>
      <c r="AW111" s="13" t="s">
        <v>35</v>
      </c>
      <c r="AX111" s="13" t="s">
        <v>73</v>
      </c>
      <c r="AY111" s="251" t="s">
        <v>131</v>
      </c>
    </row>
    <row r="112" spans="2:51" s="14" customFormat="1" ht="12">
      <c r="B112" s="252"/>
      <c r="C112" s="253"/>
      <c r="D112" s="228" t="s">
        <v>143</v>
      </c>
      <c r="E112" s="254" t="s">
        <v>19</v>
      </c>
      <c r="F112" s="255" t="s">
        <v>179</v>
      </c>
      <c r="G112" s="253"/>
      <c r="H112" s="256">
        <v>26.4</v>
      </c>
      <c r="I112" s="257"/>
      <c r="J112" s="253"/>
      <c r="K112" s="253"/>
      <c r="L112" s="258"/>
      <c r="M112" s="259"/>
      <c r="N112" s="260"/>
      <c r="O112" s="260"/>
      <c r="P112" s="260"/>
      <c r="Q112" s="260"/>
      <c r="R112" s="260"/>
      <c r="S112" s="260"/>
      <c r="T112" s="261"/>
      <c r="AT112" s="262" t="s">
        <v>143</v>
      </c>
      <c r="AU112" s="262" t="s">
        <v>73</v>
      </c>
      <c r="AV112" s="14" t="s">
        <v>139</v>
      </c>
      <c r="AW112" s="14" t="s">
        <v>35</v>
      </c>
      <c r="AX112" s="14" t="s">
        <v>77</v>
      </c>
      <c r="AY112" s="262" t="s">
        <v>131</v>
      </c>
    </row>
    <row r="113" spans="2:65" s="1" customFormat="1" ht="67.5" customHeight="1">
      <c r="B113" s="38"/>
      <c r="C113" s="216" t="s">
        <v>186</v>
      </c>
      <c r="D113" s="216" t="s">
        <v>134</v>
      </c>
      <c r="E113" s="217" t="s">
        <v>618</v>
      </c>
      <c r="F113" s="218" t="s">
        <v>619</v>
      </c>
      <c r="G113" s="219" t="s">
        <v>137</v>
      </c>
      <c r="H113" s="220">
        <v>4120</v>
      </c>
      <c r="I113" s="221"/>
      <c r="J113" s="222">
        <f>ROUND(I113*H113,2)</f>
        <v>0</v>
      </c>
      <c r="K113" s="218" t="s">
        <v>138</v>
      </c>
      <c r="L113" s="43"/>
      <c r="M113" s="223" t="s">
        <v>19</v>
      </c>
      <c r="N113" s="224" t="s">
        <v>44</v>
      </c>
      <c r="O113" s="79"/>
      <c r="P113" s="225">
        <f>O113*H113</f>
        <v>0</v>
      </c>
      <c r="Q113" s="225">
        <v>0</v>
      </c>
      <c r="R113" s="225">
        <f>Q113*H113</f>
        <v>0</v>
      </c>
      <c r="S113" s="225">
        <v>0</v>
      </c>
      <c r="T113" s="226">
        <f>S113*H113</f>
        <v>0</v>
      </c>
      <c r="AR113" s="17" t="s">
        <v>139</v>
      </c>
      <c r="AT113" s="17" t="s">
        <v>134</v>
      </c>
      <c r="AU113" s="17" t="s">
        <v>73</v>
      </c>
      <c r="AY113" s="17" t="s">
        <v>131</v>
      </c>
      <c r="BE113" s="227">
        <f>IF(N113="základní",J113,0)</f>
        <v>0</v>
      </c>
      <c r="BF113" s="227">
        <f>IF(N113="snížená",J113,0)</f>
        <v>0</v>
      </c>
      <c r="BG113" s="227">
        <f>IF(N113="zákl. přenesená",J113,0)</f>
        <v>0</v>
      </c>
      <c r="BH113" s="227">
        <f>IF(N113="sníž. přenesená",J113,0)</f>
        <v>0</v>
      </c>
      <c r="BI113" s="227">
        <f>IF(N113="nulová",J113,0)</f>
        <v>0</v>
      </c>
      <c r="BJ113" s="17" t="s">
        <v>77</v>
      </c>
      <c r="BK113" s="227">
        <f>ROUND(I113*H113,2)</f>
        <v>0</v>
      </c>
      <c r="BL113" s="17" t="s">
        <v>139</v>
      </c>
      <c r="BM113" s="17" t="s">
        <v>620</v>
      </c>
    </row>
    <row r="114" spans="2:47" s="1" customFormat="1" ht="12">
      <c r="B114" s="38"/>
      <c r="C114" s="39"/>
      <c r="D114" s="228" t="s">
        <v>141</v>
      </c>
      <c r="E114" s="39"/>
      <c r="F114" s="229" t="s">
        <v>142</v>
      </c>
      <c r="G114" s="39"/>
      <c r="H114" s="39"/>
      <c r="I114" s="143"/>
      <c r="J114" s="39"/>
      <c r="K114" s="39"/>
      <c r="L114" s="43"/>
      <c r="M114" s="230"/>
      <c r="N114" s="79"/>
      <c r="O114" s="79"/>
      <c r="P114" s="79"/>
      <c r="Q114" s="79"/>
      <c r="R114" s="79"/>
      <c r="S114" s="79"/>
      <c r="T114" s="80"/>
      <c r="AT114" s="17" t="s">
        <v>141</v>
      </c>
      <c r="AU114" s="17" t="s">
        <v>73</v>
      </c>
    </row>
    <row r="115" spans="2:51" s="12" customFormat="1" ht="12">
      <c r="B115" s="231"/>
      <c r="C115" s="232"/>
      <c r="D115" s="228" t="s">
        <v>143</v>
      </c>
      <c r="E115" s="233" t="s">
        <v>19</v>
      </c>
      <c r="F115" s="234" t="s">
        <v>295</v>
      </c>
      <c r="G115" s="232"/>
      <c r="H115" s="233" t="s">
        <v>19</v>
      </c>
      <c r="I115" s="235"/>
      <c r="J115" s="232"/>
      <c r="K115" s="232"/>
      <c r="L115" s="236"/>
      <c r="M115" s="237"/>
      <c r="N115" s="238"/>
      <c r="O115" s="238"/>
      <c r="P115" s="238"/>
      <c r="Q115" s="238"/>
      <c r="R115" s="238"/>
      <c r="S115" s="238"/>
      <c r="T115" s="239"/>
      <c r="AT115" s="240" t="s">
        <v>143</v>
      </c>
      <c r="AU115" s="240" t="s">
        <v>73</v>
      </c>
      <c r="AV115" s="12" t="s">
        <v>77</v>
      </c>
      <c r="AW115" s="12" t="s">
        <v>35</v>
      </c>
      <c r="AX115" s="12" t="s">
        <v>73</v>
      </c>
      <c r="AY115" s="240" t="s">
        <v>131</v>
      </c>
    </row>
    <row r="116" spans="2:51" s="13" customFormat="1" ht="12">
      <c r="B116" s="241"/>
      <c r="C116" s="242"/>
      <c r="D116" s="228" t="s">
        <v>143</v>
      </c>
      <c r="E116" s="243" t="s">
        <v>19</v>
      </c>
      <c r="F116" s="244" t="s">
        <v>145</v>
      </c>
      <c r="G116" s="242"/>
      <c r="H116" s="245">
        <v>4120</v>
      </c>
      <c r="I116" s="246"/>
      <c r="J116" s="242"/>
      <c r="K116" s="242"/>
      <c r="L116" s="247"/>
      <c r="M116" s="248"/>
      <c r="N116" s="249"/>
      <c r="O116" s="249"/>
      <c r="P116" s="249"/>
      <c r="Q116" s="249"/>
      <c r="R116" s="249"/>
      <c r="S116" s="249"/>
      <c r="T116" s="250"/>
      <c r="AT116" s="251" t="s">
        <v>143</v>
      </c>
      <c r="AU116" s="251" t="s">
        <v>73</v>
      </c>
      <c r="AV116" s="13" t="s">
        <v>81</v>
      </c>
      <c r="AW116" s="13" t="s">
        <v>35</v>
      </c>
      <c r="AX116" s="13" t="s">
        <v>77</v>
      </c>
      <c r="AY116" s="251" t="s">
        <v>131</v>
      </c>
    </row>
    <row r="117" spans="2:65" s="1" customFormat="1" ht="22.5" customHeight="1">
      <c r="B117" s="38"/>
      <c r="C117" s="216" t="s">
        <v>196</v>
      </c>
      <c r="D117" s="216" t="s">
        <v>134</v>
      </c>
      <c r="E117" s="217" t="s">
        <v>306</v>
      </c>
      <c r="F117" s="218" t="s">
        <v>307</v>
      </c>
      <c r="G117" s="219" t="s">
        <v>148</v>
      </c>
      <c r="H117" s="220">
        <v>42</v>
      </c>
      <c r="I117" s="221"/>
      <c r="J117" s="222">
        <f>ROUND(I117*H117,2)</f>
        <v>0</v>
      </c>
      <c r="K117" s="218" t="s">
        <v>138</v>
      </c>
      <c r="L117" s="43"/>
      <c r="M117" s="223" t="s">
        <v>19</v>
      </c>
      <c r="N117" s="224" t="s">
        <v>44</v>
      </c>
      <c r="O117" s="79"/>
      <c r="P117" s="225">
        <f>O117*H117</f>
        <v>0</v>
      </c>
      <c r="Q117" s="225">
        <v>0</v>
      </c>
      <c r="R117" s="225">
        <f>Q117*H117</f>
        <v>0</v>
      </c>
      <c r="S117" s="225">
        <v>0</v>
      </c>
      <c r="T117" s="226">
        <f>S117*H117</f>
        <v>0</v>
      </c>
      <c r="AR117" s="17" t="s">
        <v>139</v>
      </c>
      <c r="AT117" s="17" t="s">
        <v>134</v>
      </c>
      <c r="AU117" s="17" t="s">
        <v>73</v>
      </c>
      <c r="AY117" s="17" t="s">
        <v>131</v>
      </c>
      <c r="BE117" s="227">
        <f>IF(N117="základní",J117,0)</f>
        <v>0</v>
      </c>
      <c r="BF117" s="227">
        <f>IF(N117="snížená",J117,0)</f>
        <v>0</v>
      </c>
      <c r="BG117" s="227">
        <f>IF(N117="zákl. přenesená",J117,0)</f>
        <v>0</v>
      </c>
      <c r="BH117" s="227">
        <f>IF(N117="sníž. přenesená",J117,0)</f>
        <v>0</v>
      </c>
      <c r="BI117" s="227">
        <f>IF(N117="nulová",J117,0)</f>
        <v>0</v>
      </c>
      <c r="BJ117" s="17" t="s">
        <v>77</v>
      </c>
      <c r="BK117" s="227">
        <f>ROUND(I117*H117,2)</f>
        <v>0</v>
      </c>
      <c r="BL117" s="17" t="s">
        <v>139</v>
      </c>
      <c r="BM117" s="17" t="s">
        <v>621</v>
      </c>
    </row>
    <row r="118" spans="2:65" s="1" customFormat="1" ht="22.5" customHeight="1">
      <c r="B118" s="38"/>
      <c r="C118" s="216" t="s">
        <v>202</v>
      </c>
      <c r="D118" s="216" t="s">
        <v>134</v>
      </c>
      <c r="E118" s="217" t="s">
        <v>310</v>
      </c>
      <c r="F118" s="218" t="s">
        <v>311</v>
      </c>
      <c r="G118" s="219" t="s">
        <v>148</v>
      </c>
      <c r="H118" s="220">
        <v>42</v>
      </c>
      <c r="I118" s="221"/>
      <c r="J118" s="222">
        <f>ROUND(I118*H118,2)</f>
        <v>0</v>
      </c>
      <c r="K118" s="218" t="s">
        <v>138</v>
      </c>
      <c r="L118" s="43"/>
      <c r="M118" s="223" t="s">
        <v>19</v>
      </c>
      <c r="N118" s="224" t="s">
        <v>44</v>
      </c>
      <c r="O118" s="79"/>
      <c r="P118" s="225">
        <f>O118*H118</f>
        <v>0</v>
      </c>
      <c r="Q118" s="225">
        <v>0</v>
      </c>
      <c r="R118" s="225">
        <f>Q118*H118</f>
        <v>0</v>
      </c>
      <c r="S118" s="225">
        <v>0</v>
      </c>
      <c r="T118" s="226">
        <f>S118*H118</f>
        <v>0</v>
      </c>
      <c r="AR118" s="17" t="s">
        <v>139</v>
      </c>
      <c r="AT118" s="17" t="s">
        <v>134</v>
      </c>
      <c r="AU118" s="17" t="s">
        <v>73</v>
      </c>
      <c r="AY118" s="17" t="s">
        <v>131</v>
      </c>
      <c r="BE118" s="227">
        <f>IF(N118="základní",J118,0)</f>
        <v>0</v>
      </c>
      <c r="BF118" s="227">
        <f>IF(N118="snížená",J118,0)</f>
        <v>0</v>
      </c>
      <c r="BG118" s="227">
        <f>IF(N118="zákl. přenesená",J118,0)</f>
        <v>0</v>
      </c>
      <c r="BH118" s="227">
        <f>IF(N118="sníž. přenesená",J118,0)</f>
        <v>0</v>
      </c>
      <c r="BI118" s="227">
        <f>IF(N118="nulová",J118,0)</f>
        <v>0</v>
      </c>
      <c r="BJ118" s="17" t="s">
        <v>77</v>
      </c>
      <c r="BK118" s="227">
        <f>ROUND(I118*H118,2)</f>
        <v>0</v>
      </c>
      <c r="BL118" s="17" t="s">
        <v>139</v>
      </c>
      <c r="BM118" s="17" t="s">
        <v>622</v>
      </c>
    </row>
    <row r="119" spans="2:65" s="1" customFormat="1" ht="33.75" customHeight="1">
      <c r="B119" s="38"/>
      <c r="C119" s="216" t="s">
        <v>208</v>
      </c>
      <c r="D119" s="216" t="s">
        <v>134</v>
      </c>
      <c r="E119" s="217" t="s">
        <v>392</v>
      </c>
      <c r="F119" s="218" t="s">
        <v>393</v>
      </c>
      <c r="G119" s="219" t="s">
        <v>148</v>
      </c>
      <c r="H119" s="220">
        <v>3</v>
      </c>
      <c r="I119" s="221"/>
      <c r="J119" s="222">
        <f>ROUND(I119*H119,2)</f>
        <v>0</v>
      </c>
      <c r="K119" s="218" t="s">
        <v>138</v>
      </c>
      <c r="L119" s="43"/>
      <c r="M119" s="223" t="s">
        <v>19</v>
      </c>
      <c r="N119" s="224" t="s">
        <v>44</v>
      </c>
      <c r="O119" s="79"/>
      <c r="P119" s="225">
        <f>O119*H119</f>
        <v>0</v>
      </c>
      <c r="Q119" s="225">
        <v>0</v>
      </c>
      <c r="R119" s="225">
        <f>Q119*H119</f>
        <v>0</v>
      </c>
      <c r="S119" s="225">
        <v>0</v>
      </c>
      <c r="T119" s="226">
        <f>S119*H119</f>
        <v>0</v>
      </c>
      <c r="AR119" s="17" t="s">
        <v>139</v>
      </c>
      <c r="AT119" s="17" t="s">
        <v>134</v>
      </c>
      <c r="AU119" s="17" t="s">
        <v>73</v>
      </c>
      <c r="AY119" s="17" t="s">
        <v>131</v>
      </c>
      <c r="BE119" s="227">
        <f>IF(N119="základní",J119,0)</f>
        <v>0</v>
      </c>
      <c r="BF119" s="227">
        <f>IF(N119="snížená",J119,0)</f>
        <v>0</v>
      </c>
      <c r="BG119" s="227">
        <f>IF(N119="zákl. přenesená",J119,0)</f>
        <v>0</v>
      </c>
      <c r="BH119" s="227">
        <f>IF(N119="sníž. přenesená",J119,0)</f>
        <v>0</v>
      </c>
      <c r="BI119" s="227">
        <f>IF(N119="nulová",J119,0)</f>
        <v>0</v>
      </c>
      <c r="BJ119" s="17" t="s">
        <v>77</v>
      </c>
      <c r="BK119" s="227">
        <f>ROUND(I119*H119,2)</f>
        <v>0</v>
      </c>
      <c r="BL119" s="17" t="s">
        <v>139</v>
      </c>
      <c r="BM119" s="17" t="s">
        <v>623</v>
      </c>
    </row>
    <row r="120" spans="2:47" s="1" customFormat="1" ht="12">
      <c r="B120" s="38"/>
      <c r="C120" s="39"/>
      <c r="D120" s="228" t="s">
        <v>162</v>
      </c>
      <c r="E120" s="39"/>
      <c r="F120" s="229" t="s">
        <v>395</v>
      </c>
      <c r="G120" s="39"/>
      <c r="H120" s="39"/>
      <c r="I120" s="143"/>
      <c r="J120" s="39"/>
      <c r="K120" s="39"/>
      <c r="L120" s="43"/>
      <c r="M120" s="230"/>
      <c r="N120" s="79"/>
      <c r="O120" s="79"/>
      <c r="P120" s="79"/>
      <c r="Q120" s="79"/>
      <c r="R120" s="79"/>
      <c r="S120" s="79"/>
      <c r="T120" s="80"/>
      <c r="AT120" s="17" t="s">
        <v>162</v>
      </c>
      <c r="AU120" s="17" t="s">
        <v>73</v>
      </c>
    </row>
    <row r="121" spans="2:51" s="12" customFormat="1" ht="12">
      <c r="B121" s="231"/>
      <c r="C121" s="232"/>
      <c r="D121" s="228" t="s">
        <v>143</v>
      </c>
      <c r="E121" s="233" t="s">
        <v>19</v>
      </c>
      <c r="F121" s="234" t="s">
        <v>624</v>
      </c>
      <c r="G121" s="232"/>
      <c r="H121" s="233" t="s">
        <v>19</v>
      </c>
      <c r="I121" s="235"/>
      <c r="J121" s="232"/>
      <c r="K121" s="232"/>
      <c r="L121" s="236"/>
      <c r="M121" s="237"/>
      <c r="N121" s="238"/>
      <c r="O121" s="238"/>
      <c r="P121" s="238"/>
      <c r="Q121" s="238"/>
      <c r="R121" s="238"/>
      <c r="S121" s="238"/>
      <c r="T121" s="239"/>
      <c r="AT121" s="240" t="s">
        <v>143</v>
      </c>
      <c r="AU121" s="240" t="s">
        <v>73</v>
      </c>
      <c r="AV121" s="12" t="s">
        <v>77</v>
      </c>
      <c r="AW121" s="12" t="s">
        <v>35</v>
      </c>
      <c r="AX121" s="12" t="s">
        <v>73</v>
      </c>
      <c r="AY121" s="240" t="s">
        <v>131</v>
      </c>
    </row>
    <row r="122" spans="2:51" s="13" customFormat="1" ht="12">
      <c r="B122" s="241"/>
      <c r="C122" s="242"/>
      <c r="D122" s="228" t="s">
        <v>143</v>
      </c>
      <c r="E122" s="243" t="s">
        <v>19</v>
      </c>
      <c r="F122" s="244" t="s">
        <v>94</v>
      </c>
      <c r="G122" s="242"/>
      <c r="H122" s="245">
        <v>3</v>
      </c>
      <c r="I122" s="246"/>
      <c r="J122" s="242"/>
      <c r="K122" s="242"/>
      <c r="L122" s="247"/>
      <c r="M122" s="273"/>
      <c r="N122" s="274"/>
      <c r="O122" s="274"/>
      <c r="P122" s="274"/>
      <c r="Q122" s="274"/>
      <c r="R122" s="274"/>
      <c r="S122" s="274"/>
      <c r="T122" s="275"/>
      <c r="AT122" s="251" t="s">
        <v>143</v>
      </c>
      <c r="AU122" s="251" t="s">
        <v>73</v>
      </c>
      <c r="AV122" s="13" t="s">
        <v>81</v>
      </c>
      <c r="AW122" s="13" t="s">
        <v>35</v>
      </c>
      <c r="AX122" s="13" t="s">
        <v>77</v>
      </c>
      <c r="AY122" s="251" t="s">
        <v>131</v>
      </c>
    </row>
    <row r="123" spans="2:12" s="1" customFormat="1" ht="6.95" customHeight="1">
      <c r="B123" s="57"/>
      <c r="C123" s="58"/>
      <c r="D123" s="58"/>
      <c r="E123" s="58"/>
      <c r="F123" s="58"/>
      <c r="G123" s="58"/>
      <c r="H123" s="58"/>
      <c r="I123" s="167"/>
      <c r="J123" s="58"/>
      <c r="K123" s="58"/>
      <c r="L123" s="43"/>
    </row>
  </sheetData>
  <sheetProtection password="CC35" sheet="1" objects="1" scenarios="1" formatColumns="0" formatRows="0" autoFilter="0"/>
  <autoFilter ref="C84:K122"/>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8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102</v>
      </c>
    </row>
    <row r="3" spans="2:46" ht="6.95" customHeight="1">
      <c r="B3" s="137"/>
      <c r="C3" s="138"/>
      <c r="D3" s="138"/>
      <c r="E3" s="138"/>
      <c r="F3" s="138"/>
      <c r="G3" s="138"/>
      <c r="H3" s="138"/>
      <c r="I3" s="139"/>
      <c r="J3" s="138"/>
      <c r="K3" s="138"/>
      <c r="L3" s="20"/>
      <c r="AT3" s="17" t="s">
        <v>81</v>
      </c>
    </row>
    <row r="4" spans="2:46" ht="24.95" customHeight="1">
      <c r="B4" s="20"/>
      <c r="D4" s="140" t="s">
        <v>105</v>
      </c>
      <c r="L4" s="20"/>
      <c r="M4" s="24" t="s">
        <v>10</v>
      </c>
      <c r="AT4" s="17" t="s">
        <v>4</v>
      </c>
    </row>
    <row r="5" spans="2:12" ht="6.95" customHeight="1">
      <c r="B5" s="20"/>
      <c r="L5" s="20"/>
    </row>
    <row r="6" spans="2:12" ht="12" customHeight="1">
      <c r="B6" s="20"/>
      <c r="D6" s="141" t="s">
        <v>16</v>
      </c>
      <c r="L6" s="20"/>
    </row>
    <row r="7" spans="2:12" ht="16.5" customHeight="1">
      <c r="B7" s="20"/>
      <c r="E7" s="142" t="str">
        <f>'Rekapitulace stavby'!K6</f>
        <v>Oprava trati v úseku 1.TK a 2.TK Boletice n.L - Děčín východ km 451,400 – 452,500_OPRAVA Č. 1</v>
      </c>
      <c r="F7" s="141"/>
      <c r="G7" s="141"/>
      <c r="H7" s="141"/>
      <c r="L7" s="20"/>
    </row>
    <row r="8" spans="2:12" s="1" customFormat="1" ht="12" customHeight="1">
      <c r="B8" s="43"/>
      <c r="D8" s="141" t="s">
        <v>106</v>
      </c>
      <c r="I8" s="143"/>
      <c r="L8" s="43"/>
    </row>
    <row r="9" spans="2:12" s="1" customFormat="1" ht="36.95" customHeight="1">
      <c r="B9" s="43"/>
      <c r="E9" s="144" t="s">
        <v>625</v>
      </c>
      <c r="F9" s="1"/>
      <c r="G9" s="1"/>
      <c r="H9" s="1"/>
      <c r="I9" s="143"/>
      <c r="L9" s="43"/>
    </row>
    <row r="10" spans="2:12" s="1" customFormat="1" ht="12">
      <c r="B10" s="43"/>
      <c r="I10" s="143"/>
      <c r="L10" s="43"/>
    </row>
    <row r="11" spans="2:12" s="1" customFormat="1" ht="12" customHeight="1">
      <c r="B11" s="43"/>
      <c r="D11" s="141" t="s">
        <v>18</v>
      </c>
      <c r="F11" s="17" t="s">
        <v>19</v>
      </c>
      <c r="I11" s="145" t="s">
        <v>20</v>
      </c>
      <c r="J11" s="17" t="s">
        <v>19</v>
      </c>
      <c r="L11" s="43"/>
    </row>
    <row r="12" spans="2:12" s="1" customFormat="1" ht="12" customHeight="1">
      <c r="B12" s="43"/>
      <c r="D12" s="141" t="s">
        <v>21</v>
      </c>
      <c r="F12" s="17" t="s">
        <v>22</v>
      </c>
      <c r="I12" s="145" t="s">
        <v>23</v>
      </c>
      <c r="J12" s="146" t="str">
        <f>'Rekapitulace stavby'!AN8</f>
        <v>7. 6. 2019</v>
      </c>
      <c r="L12" s="43"/>
    </row>
    <row r="13" spans="2:12" s="1" customFormat="1" ht="10.8" customHeight="1">
      <c r="B13" s="43"/>
      <c r="I13" s="143"/>
      <c r="L13" s="43"/>
    </row>
    <row r="14" spans="2:12" s="1" customFormat="1" ht="12" customHeight="1">
      <c r="B14" s="43"/>
      <c r="D14" s="141" t="s">
        <v>25</v>
      </c>
      <c r="I14" s="145" t="s">
        <v>26</v>
      </c>
      <c r="J14" s="17" t="s">
        <v>27</v>
      </c>
      <c r="L14" s="43"/>
    </row>
    <row r="15" spans="2:12" s="1" customFormat="1" ht="18" customHeight="1">
      <c r="B15" s="43"/>
      <c r="E15" s="17" t="s">
        <v>28</v>
      </c>
      <c r="I15" s="145" t="s">
        <v>29</v>
      </c>
      <c r="J15" s="17" t="s">
        <v>30</v>
      </c>
      <c r="L15" s="43"/>
    </row>
    <row r="16" spans="2:12" s="1" customFormat="1" ht="6.95" customHeight="1">
      <c r="B16" s="43"/>
      <c r="I16" s="143"/>
      <c r="L16" s="43"/>
    </row>
    <row r="17" spans="2:12" s="1" customFormat="1" ht="12" customHeight="1">
      <c r="B17" s="43"/>
      <c r="D17" s="141" t="s">
        <v>31</v>
      </c>
      <c r="I17" s="145" t="s">
        <v>26</v>
      </c>
      <c r="J17" s="33" t="str">
        <f>'Rekapitulace stavby'!AN13</f>
        <v>Vyplň údaj</v>
      </c>
      <c r="L17" s="43"/>
    </row>
    <row r="18" spans="2:12" s="1" customFormat="1" ht="18" customHeight="1">
      <c r="B18" s="43"/>
      <c r="E18" s="33" t="str">
        <f>'Rekapitulace stavby'!E14</f>
        <v>Vyplň údaj</v>
      </c>
      <c r="F18" s="17"/>
      <c r="G18" s="17"/>
      <c r="H18" s="17"/>
      <c r="I18" s="145" t="s">
        <v>29</v>
      </c>
      <c r="J18" s="33" t="str">
        <f>'Rekapitulace stavby'!AN14</f>
        <v>Vyplň údaj</v>
      </c>
      <c r="L18" s="43"/>
    </row>
    <row r="19" spans="2:12" s="1" customFormat="1" ht="6.95" customHeight="1">
      <c r="B19" s="43"/>
      <c r="I19" s="143"/>
      <c r="L19" s="43"/>
    </row>
    <row r="20" spans="2:12" s="1" customFormat="1" ht="12" customHeight="1">
      <c r="B20" s="43"/>
      <c r="D20" s="141" t="s">
        <v>33</v>
      </c>
      <c r="I20" s="145" t="s">
        <v>26</v>
      </c>
      <c r="J20" s="17" t="str">
        <f>IF('Rekapitulace stavby'!AN16="","",'Rekapitulace stavby'!AN16)</f>
        <v/>
      </c>
      <c r="L20" s="43"/>
    </row>
    <row r="21" spans="2:12" s="1" customFormat="1" ht="18" customHeight="1">
      <c r="B21" s="43"/>
      <c r="E21" s="17" t="str">
        <f>IF('Rekapitulace stavby'!E17="","",'Rekapitulace stavby'!E17)</f>
        <v xml:space="preserve"> </v>
      </c>
      <c r="I21" s="145" t="s">
        <v>29</v>
      </c>
      <c r="J21" s="17" t="str">
        <f>IF('Rekapitulace stavby'!AN17="","",'Rekapitulace stavby'!AN17)</f>
        <v/>
      </c>
      <c r="L21" s="43"/>
    </row>
    <row r="22" spans="2:12" s="1" customFormat="1" ht="6.95" customHeight="1">
      <c r="B22" s="43"/>
      <c r="I22" s="143"/>
      <c r="L22" s="43"/>
    </row>
    <row r="23" spans="2:12" s="1" customFormat="1" ht="12" customHeight="1">
      <c r="B23" s="43"/>
      <c r="D23" s="141" t="s">
        <v>36</v>
      </c>
      <c r="I23" s="145" t="s">
        <v>26</v>
      </c>
      <c r="J23" s="17" t="str">
        <f>IF('Rekapitulace stavby'!AN19="","",'Rekapitulace stavby'!AN19)</f>
        <v/>
      </c>
      <c r="L23" s="43"/>
    </row>
    <row r="24" spans="2:12" s="1" customFormat="1" ht="18" customHeight="1">
      <c r="B24" s="43"/>
      <c r="E24" s="17" t="str">
        <f>IF('Rekapitulace stavby'!E20="","",'Rekapitulace stavby'!E20)</f>
        <v xml:space="preserve"> </v>
      </c>
      <c r="I24" s="145" t="s">
        <v>29</v>
      </c>
      <c r="J24" s="17" t="str">
        <f>IF('Rekapitulace stavby'!AN20="","",'Rekapitulace stavby'!AN20)</f>
        <v/>
      </c>
      <c r="L24" s="43"/>
    </row>
    <row r="25" spans="2:12" s="1" customFormat="1" ht="6.95" customHeight="1">
      <c r="B25" s="43"/>
      <c r="I25" s="143"/>
      <c r="L25" s="43"/>
    </row>
    <row r="26" spans="2:12" s="1" customFormat="1" ht="12" customHeight="1">
      <c r="B26" s="43"/>
      <c r="D26" s="141" t="s">
        <v>37</v>
      </c>
      <c r="I26" s="143"/>
      <c r="L26" s="43"/>
    </row>
    <row r="27" spans="2:12" s="7" customFormat="1" ht="45" customHeight="1">
      <c r="B27" s="147"/>
      <c r="E27" s="148" t="s">
        <v>38</v>
      </c>
      <c r="F27" s="148"/>
      <c r="G27" s="148"/>
      <c r="H27" s="148"/>
      <c r="I27" s="149"/>
      <c r="L27" s="147"/>
    </row>
    <row r="28" spans="2:12" s="1" customFormat="1" ht="6.95" customHeight="1">
      <c r="B28" s="43"/>
      <c r="I28" s="143"/>
      <c r="L28" s="43"/>
    </row>
    <row r="29" spans="2:12" s="1" customFormat="1" ht="6.95" customHeight="1">
      <c r="B29" s="43"/>
      <c r="D29" s="71"/>
      <c r="E29" s="71"/>
      <c r="F29" s="71"/>
      <c r="G29" s="71"/>
      <c r="H29" s="71"/>
      <c r="I29" s="150"/>
      <c r="J29" s="71"/>
      <c r="K29" s="71"/>
      <c r="L29" s="43"/>
    </row>
    <row r="30" spans="2:12" s="1" customFormat="1" ht="25.4" customHeight="1">
      <c r="B30" s="43"/>
      <c r="D30" s="151" t="s">
        <v>39</v>
      </c>
      <c r="I30" s="143"/>
      <c r="J30" s="152">
        <f>ROUND(J79,2)</f>
        <v>0</v>
      </c>
      <c r="L30" s="43"/>
    </row>
    <row r="31" spans="2:12" s="1" customFormat="1" ht="6.95" customHeight="1">
      <c r="B31" s="43"/>
      <c r="D31" s="71"/>
      <c r="E31" s="71"/>
      <c r="F31" s="71"/>
      <c r="G31" s="71"/>
      <c r="H31" s="71"/>
      <c r="I31" s="150"/>
      <c r="J31" s="71"/>
      <c r="K31" s="71"/>
      <c r="L31" s="43"/>
    </row>
    <row r="32" spans="2:12" s="1" customFormat="1" ht="14.4" customHeight="1">
      <c r="B32" s="43"/>
      <c r="F32" s="153" t="s">
        <v>41</v>
      </c>
      <c r="I32" s="154" t="s">
        <v>40</v>
      </c>
      <c r="J32" s="153" t="s">
        <v>42</v>
      </c>
      <c r="L32" s="43"/>
    </row>
    <row r="33" spans="2:12" s="1" customFormat="1" ht="14.4" customHeight="1">
      <c r="B33" s="43"/>
      <c r="D33" s="141" t="s">
        <v>43</v>
      </c>
      <c r="E33" s="141" t="s">
        <v>44</v>
      </c>
      <c r="F33" s="155">
        <f>ROUND((SUM(BE79:BE83)),2)</f>
        <v>0</v>
      </c>
      <c r="I33" s="156">
        <v>0.21</v>
      </c>
      <c r="J33" s="155">
        <f>ROUND(((SUM(BE79:BE83))*I33),2)</f>
        <v>0</v>
      </c>
      <c r="L33" s="43"/>
    </row>
    <row r="34" spans="2:12" s="1" customFormat="1" ht="14.4" customHeight="1">
      <c r="B34" s="43"/>
      <c r="E34" s="141" t="s">
        <v>45</v>
      </c>
      <c r="F34" s="155">
        <f>ROUND((SUM(BF79:BF83)),2)</f>
        <v>0</v>
      </c>
      <c r="I34" s="156">
        <v>0.15</v>
      </c>
      <c r="J34" s="155">
        <f>ROUND(((SUM(BF79:BF83))*I34),2)</f>
        <v>0</v>
      </c>
      <c r="L34" s="43"/>
    </row>
    <row r="35" spans="2:12" s="1" customFormat="1" ht="14.4" customHeight="1" hidden="1">
      <c r="B35" s="43"/>
      <c r="E35" s="141" t="s">
        <v>46</v>
      </c>
      <c r="F35" s="155">
        <f>ROUND((SUM(BG79:BG83)),2)</f>
        <v>0</v>
      </c>
      <c r="I35" s="156">
        <v>0.21</v>
      </c>
      <c r="J35" s="155">
        <f>0</f>
        <v>0</v>
      </c>
      <c r="L35" s="43"/>
    </row>
    <row r="36" spans="2:12" s="1" customFormat="1" ht="14.4" customHeight="1" hidden="1">
      <c r="B36" s="43"/>
      <c r="E36" s="141" t="s">
        <v>47</v>
      </c>
      <c r="F36" s="155">
        <f>ROUND((SUM(BH79:BH83)),2)</f>
        <v>0</v>
      </c>
      <c r="I36" s="156">
        <v>0.15</v>
      </c>
      <c r="J36" s="155">
        <f>0</f>
        <v>0</v>
      </c>
      <c r="L36" s="43"/>
    </row>
    <row r="37" spans="2:12" s="1" customFormat="1" ht="14.4" customHeight="1" hidden="1">
      <c r="B37" s="43"/>
      <c r="E37" s="141" t="s">
        <v>48</v>
      </c>
      <c r="F37" s="155">
        <f>ROUND((SUM(BI79:BI83)),2)</f>
        <v>0</v>
      </c>
      <c r="I37" s="156">
        <v>0</v>
      </c>
      <c r="J37" s="155">
        <f>0</f>
        <v>0</v>
      </c>
      <c r="L37" s="43"/>
    </row>
    <row r="38" spans="2:12" s="1" customFormat="1" ht="6.95" customHeight="1">
      <c r="B38" s="43"/>
      <c r="I38" s="143"/>
      <c r="L38" s="43"/>
    </row>
    <row r="39" spans="2:12" s="1" customFormat="1" ht="25.4" customHeight="1">
      <c r="B39" s="43"/>
      <c r="C39" s="157"/>
      <c r="D39" s="158" t="s">
        <v>49</v>
      </c>
      <c r="E39" s="159"/>
      <c r="F39" s="159"/>
      <c r="G39" s="160" t="s">
        <v>50</v>
      </c>
      <c r="H39" s="161" t="s">
        <v>51</v>
      </c>
      <c r="I39" s="162"/>
      <c r="J39" s="163">
        <f>SUM(J30:J37)</f>
        <v>0</v>
      </c>
      <c r="K39" s="164"/>
      <c r="L39" s="43"/>
    </row>
    <row r="40" spans="2:12" s="1" customFormat="1" ht="14.4" customHeight="1">
      <c r="B40" s="165"/>
      <c r="C40" s="166"/>
      <c r="D40" s="166"/>
      <c r="E40" s="166"/>
      <c r="F40" s="166"/>
      <c r="G40" s="166"/>
      <c r="H40" s="166"/>
      <c r="I40" s="167"/>
      <c r="J40" s="166"/>
      <c r="K40" s="166"/>
      <c r="L40" s="43"/>
    </row>
    <row r="44" spans="2:12" s="1" customFormat="1" ht="6.95" customHeight="1">
      <c r="B44" s="168"/>
      <c r="C44" s="169"/>
      <c r="D44" s="169"/>
      <c r="E44" s="169"/>
      <c r="F44" s="169"/>
      <c r="G44" s="169"/>
      <c r="H44" s="169"/>
      <c r="I44" s="170"/>
      <c r="J44" s="169"/>
      <c r="K44" s="169"/>
      <c r="L44" s="43"/>
    </row>
    <row r="45" spans="2:12" s="1" customFormat="1" ht="24.95" customHeight="1">
      <c r="B45" s="38"/>
      <c r="C45" s="23" t="s">
        <v>110</v>
      </c>
      <c r="D45" s="39"/>
      <c r="E45" s="39"/>
      <c r="F45" s="39"/>
      <c r="G45" s="39"/>
      <c r="H45" s="39"/>
      <c r="I45" s="143"/>
      <c r="J45" s="39"/>
      <c r="K45" s="39"/>
      <c r="L45" s="43"/>
    </row>
    <row r="46" spans="2:12" s="1" customFormat="1" ht="6.95" customHeight="1">
      <c r="B46" s="38"/>
      <c r="C46" s="39"/>
      <c r="D46" s="39"/>
      <c r="E46" s="39"/>
      <c r="F46" s="39"/>
      <c r="G46" s="39"/>
      <c r="H46" s="39"/>
      <c r="I46" s="143"/>
      <c r="J46" s="39"/>
      <c r="K46" s="39"/>
      <c r="L46" s="43"/>
    </row>
    <row r="47" spans="2:12" s="1" customFormat="1" ht="12" customHeight="1">
      <c r="B47" s="38"/>
      <c r="C47" s="32" t="s">
        <v>16</v>
      </c>
      <c r="D47" s="39"/>
      <c r="E47" s="39"/>
      <c r="F47" s="39"/>
      <c r="G47" s="39"/>
      <c r="H47" s="39"/>
      <c r="I47" s="143"/>
      <c r="J47" s="39"/>
      <c r="K47" s="39"/>
      <c r="L47" s="43"/>
    </row>
    <row r="48" spans="2:12" s="1" customFormat="1" ht="16.5" customHeight="1">
      <c r="B48" s="38"/>
      <c r="C48" s="39"/>
      <c r="D48" s="39"/>
      <c r="E48" s="171" t="str">
        <f>E7</f>
        <v>Oprava trati v úseku 1.TK a 2.TK Boletice n.L - Děčín východ km 451,400 – 452,500_OPRAVA Č. 1</v>
      </c>
      <c r="F48" s="32"/>
      <c r="G48" s="32"/>
      <c r="H48" s="32"/>
      <c r="I48" s="143"/>
      <c r="J48" s="39"/>
      <c r="K48" s="39"/>
      <c r="L48" s="43"/>
    </row>
    <row r="49" spans="2:12" s="1" customFormat="1" ht="12" customHeight="1">
      <c r="B49" s="38"/>
      <c r="C49" s="32" t="s">
        <v>106</v>
      </c>
      <c r="D49" s="39"/>
      <c r="E49" s="39"/>
      <c r="F49" s="39"/>
      <c r="G49" s="39"/>
      <c r="H49" s="39"/>
      <c r="I49" s="143"/>
      <c r="J49" s="39"/>
      <c r="K49" s="39"/>
      <c r="L49" s="43"/>
    </row>
    <row r="50" spans="2:12" s="1" customFormat="1" ht="16.5" customHeight="1">
      <c r="B50" s="38"/>
      <c r="C50" s="39"/>
      <c r="D50" s="39"/>
      <c r="E50" s="64" t="str">
        <f>E9</f>
        <v>2 - Materiál dodávaný objednatelem - NEOCEŇOVAT</v>
      </c>
      <c r="F50" s="39"/>
      <c r="G50" s="39"/>
      <c r="H50" s="39"/>
      <c r="I50" s="143"/>
      <c r="J50" s="39"/>
      <c r="K50" s="39"/>
      <c r="L50" s="43"/>
    </row>
    <row r="51" spans="2:12" s="1" customFormat="1" ht="6.95" customHeight="1">
      <c r="B51" s="38"/>
      <c r="C51" s="39"/>
      <c r="D51" s="39"/>
      <c r="E51" s="39"/>
      <c r="F51" s="39"/>
      <c r="G51" s="39"/>
      <c r="H51" s="39"/>
      <c r="I51" s="143"/>
      <c r="J51" s="39"/>
      <c r="K51" s="39"/>
      <c r="L51" s="43"/>
    </row>
    <row r="52" spans="2:12" s="1" customFormat="1" ht="12" customHeight="1">
      <c r="B52" s="38"/>
      <c r="C52" s="32" t="s">
        <v>21</v>
      </c>
      <c r="D52" s="39"/>
      <c r="E52" s="39"/>
      <c r="F52" s="27" t="str">
        <f>F12</f>
        <v>trať 073</v>
      </c>
      <c r="G52" s="39"/>
      <c r="H52" s="39"/>
      <c r="I52" s="145" t="s">
        <v>23</v>
      </c>
      <c r="J52" s="67" t="str">
        <f>IF(J12="","",J12)</f>
        <v>7. 6. 2019</v>
      </c>
      <c r="K52" s="39"/>
      <c r="L52" s="43"/>
    </row>
    <row r="53" spans="2:12" s="1" customFormat="1" ht="6.95" customHeight="1">
      <c r="B53" s="38"/>
      <c r="C53" s="39"/>
      <c r="D53" s="39"/>
      <c r="E53" s="39"/>
      <c r="F53" s="39"/>
      <c r="G53" s="39"/>
      <c r="H53" s="39"/>
      <c r="I53" s="143"/>
      <c r="J53" s="39"/>
      <c r="K53" s="39"/>
      <c r="L53" s="43"/>
    </row>
    <row r="54" spans="2:12" s="1" customFormat="1" ht="13.65" customHeight="1">
      <c r="B54" s="38"/>
      <c r="C54" s="32" t="s">
        <v>25</v>
      </c>
      <c r="D54" s="39"/>
      <c r="E54" s="39"/>
      <c r="F54" s="27" t="str">
        <f>E15</f>
        <v>SŽDC s.o., OŘ Ústí n.L., ST Ústí n.L.</v>
      </c>
      <c r="G54" s="39"/>
      <c r="H54" s="39"/>
      <c r="I54" s="145" t="s">
        <v>33</v>
      </c>
      <c r="J54" s="36" t="str">
        <f>E21</f>
        <v xml:space="preserve"> </v>
      </c>
      <c r="K54" s="39"/>
      <c r="L54" s="43"/>
    </row>
    <row r="55" spans="2:12" s="1" customFormat="1" ht="13.65" customHeight="1">
      <c r="B55" s="38"/>
      <c r="C55" s="32" t="s">
        <v>31</v>
      </c>
      <c r="D55" s="39"/>
      <c r="E55" s="39"/>
      <c r="F55" s="27" t="str">
        <f>IF(E18="","",E18)</f>
        <v>Vyplň údaj</v>
      </c>
      <c r="G55" s="39"/>
      <c r="H55" s="39"/>
      <c r="I55" s="145" t="s">
        <v>36</v>
      </c>
      <c r="J55" s="36" t="str">
        <f>E24</f>
        <v xml:space="preserve"> </v>
      </c>
      <c r="K55" s="39"/>
      <c r="L55" s="43"/>
    </row>
    <row r="56" spans="2:12" s="1" customFormat="1" ht="10.3" customHeight="1">
      <c r="B56" s="38"/>
      <c r="C56" s="39"/>
      <c r="D56" s="39"/>
      <c r="E56" s="39"/>
      <c r="F56" s="39"/>
      <c r="G56" s="39"/>
      <c r="H56" s="39"/>
      <c r="I56" s="143"/>
      <c r="J56" s="39"/>
      <c r="K56" s="39"/>
      <c r="L56" s="43"/>
    </row>
    <row r="57" spans="2:12" s="1" customFormat="1" ht="29.25" customHeight="1">
      <c r="B57" s="38"/>
      <c r="C57" s="172" t="s">
        <v>111</v>
      </c>
      <c r="D57" s="173"/>
      <c r="E57" s="173"/>
      <c r="F57" s="173"/>
      <c r="G57" s="173"/>
      <c r="H57" s="173"/>
      <c r="I57" s="174"/>
      <c r="J57" s="175" t="s">
        <v>112</v>
      </c>
      <c r="K57" s="173"/>
      <c r="L57" s="43"/>
    </row>
    <row r="58" spans="2:12" s="1" customFormat="1" ht="10.3" customHeight="1">
      <c r="B58" s="38"/>
      <c r="C58" s="39"/>
      <c r="D58" s="39"/>
      <c r="E58" s="39"/>
      <c r="F58" s="39"/>
      <c r="G58" s="39"/>
      <c r="H58" s="39"/>
      <c r="I58" s="143"/>
      <c r="J58" s="39"/>
      <c r="K58" s="39"/>
      <c r="L58" s="43"/>
    </row>
    <row r="59" spans="2:47" s="1" customFormat="1" ht="22.8" customHeight="1">
      <c r="B59" s="38"/>
      <c r="C59" s="176" t="s">
        <v>71</v>
      </c>
      <c r="D59" s="39"/>
      <c r="E59" s="39"/>
      <c r="F59" s="39"/>
      <c r="G59" s="39"/>
      <c r="H59" s="39"/>
      <c r="I59" s="143"/>
      <c r="J59" s="97">
        <f>J79</f>
        <v>0</v>
      </c>
      <c r="K59" s="39"/>
      <c r="L59" s="43"/>
      <c r="AU59" s="17" t="s">
        <v>113</v>
      </c>
    </row>
    <row r="60" spans="2:12" s="1" customFormat="1" ht="21.8" customHeight="1">
      <c r="B60" s="38"/>
      <c r="C60" s="39"/>
      <c r="D60" s="39"/>
      <c r="E60" s="39"/>
      <c r="F60" s="39"/>
      <c r="G60" s="39"/>
      <c r="H60" s="39"/>
      <c r="I60" s="143"/>
      <c r="J60" s="39"/>
      <c r="K60" s="39"/>
      <c r="L60" s="43"/>
    </row>
    <row r="61" spans="2:12" s="1" customFormat="1" ht="6.95" customHeight="1">
      <c r="B61" s="57"/>
      <c r="C61" s="58"/>
      <c r="D61" s="58"/>
      <c r="E61" s="58"/>
      <c r="F61" s="58"/>
      <c r="G61" s="58"/>
      <c r="H61" s="58"/>
      <c r="I61" s="167"/>
      <c r="J61" s="58"/>
      <c r="K61" s="58"/>
      <c r="L61" s="43"/>
    </row>
    <row r="65" spans="2:12" s="1" customFormat="1" ht="6.95" customHeight="1">
      <c r="B65" s="59"/>
      <c r="C65" s="60"/>
      <c r="D65" s="60"/>
      <c r="E65" s="60"/>
      <c r="F65" s="60"/>
      <c r="G65" s="60"/>
      <c r="H65" s="60"/>
      <c r="I65" s="170"/>
      <c r="J65" s="60"/>
      <c r="K65" s="60"/>
      <c r="L65" s="43"/>
    </row>
    <row r="66" spans="2:12" s="1" customFormat="1" ht="24.95" customHeight="1">
      <c r="B66" s="38"/>
      <c r="C66" s="23" t="s">
        <v>116</v>
      </c>
      <c r="D66" s="39"/>
      <c r="E66" s="39"/>
      <c r="F66" s="39"/>
      <c r="G66" s="39"/>
      <c r="H66" s="39"/>
      <c r="I66" s="143"/>
      <c r="J66" s="39"/>
      <c r="K66" s="39"/>
      <c r="L66" s="43"/>
    </row>
    <row r="67" spans="2:12" s="1" customFormat="1" ht="6.95" customHeight="1">
      <c r="B67" s="38"/>
      <c r="C67" s="39"/>
      <c r="D67" s="39"/>
      <c r="E67" s="39"/>
      <c r="F67" s="39"/>
      <c r="G67" s="39"/>
      <c r="H67" s="39"/>
      <c r="I67" s="143"/>
      <c r="J67" s="39"/>
      <c r="K67" s="39"/>
      <c r="L67" s="43"/>
    </row>
    <row r="68" spans="2:12" s="1" customFormat="1" ht="12" customHeight="1">
      <c r="B68" s="38"/>
      <c r="C68" s="32" t="s">
        <v>16</v>
      </c>
      <c r="D68" s="39"/>
      <c r="E68" s="39"/>
      <c r="F68" s="39"/>
      <c r="G68" s="39"/>
      <c r="H68" s="39"/>
      <c r="I68" s="143"/>
      <c r="J68" s="39"/>
      <c r="K68" s="39"/>
      <c r="L68" s="43"/>
    </row>
    <row r="69" spans="2:12" s="1" customFormat="1" ht="16.5" customHeight="1">
      <c r="B69" s="38"/>
      <c r="C69" s="39"/>
      <c r="D69" s="39"/>
      <c r="E69" s="171" t="str">
        <f>E7</f>
        <v>Oprava trati v úseku 1.TK a 2.TK Boletice n.L - Děčín východ km 451,400 – 452,500_OPRAVA Č. 1</v>
      </c>
      <c r="F69" s="32"/>
      <c r="G69" s="32"/>
      <c r="H69" s="32"/>
      <c r="I69" s="143"/>
      <c r="J69" s="39"/>
      <c r="K69" s="39"/>
      <c r="L69" s="43"/>
    </row>
    <row r="70" spans="2:12" s="1" customFormat="1" ht="12" customHeight="1">
      <c r="B70" s="38"/>
      <c r="C70" s="32" t="s">
        <v>106</v>
      </c>
      <c r="D70" s="39"/>
      <c r="E70" s="39"/>
      <c r="F70" s="39"/>
      <c r="G70" s="39"/>
      <c r="H70" s="39"/>
      <c r="I70" s="143"/>
      <c r="J70" s="39"/>
      <c r="K70" s="39"/>
      <c r="L70" s="43"/>
    </row>
    <row r="71" spans="2:12" s="1" customFormat="1" ht="16.5" customHeight="1">
      <c r="B71" s="38"/>
      <c r="C71" s="39"/>
      <c r="D71" s="39"/>
      <c r="E71" s="64" t="str">
        <f>E9</f>
        <v>2 - Materiál dodávaný objednatelem - NEOCEŇOVAT</v>
      </c>
      <c r="F71" s="39"/>
      <c r="G71" s="39"/>
      <c r="H71" s="39"/>
      <c r="I71" s="143"/>
      <c r="J71" s="39"/>
      <c r="K71" s="39"/>
      <c r="L71" s="43"/>
    </row>
    <row r="72" spans="2:12" s="1" customFormat="1" ht="6.95" customHeight="1">
      <c r="B72" s="38"/>
      <c r="C72" s="39"/>
      <c r="D72" s="39"/>
      <c r="E72" s="39"/>
      <c r="F72" s="39"/>
      <c r="G72" s="39"/>
      <c r="H72" s="39"/>
      <c r="I72" s="143"/>
      <c r="J72" s="39"/>
      <c r="K72" s="39"/>
      <c r="L72" s="43"/>
    </row>
    <row r="73" spans="2:12" s="1" customFormat="1" ht="12" customHeight="1">
      <c r="B73" s="38"/>
      <c r="C73" s="32" t="s">
        <v>21</v>
      </c>
      <c r="D73" s="39"/>
      <c r="E73" s="39"/>
      <c r="F73" s="27" t="str">
        <f>F12</f>
        <v>trať 073</v>
      </c>
      <c r="G73" s="39"/>
      <c r="H73" s="39"/>
      <c r="I73" s="145" t="s">
        <v>23</v>
      </c>
      <c r="J73" s="67" t="str">
        <f>IF(J12="","",J12)</f>
        <v>7. 6. 2019</v>
      </c>
      <c r="K73" s="39"/>
      <c r="L73" s="43"/>
    </row>
    <row r="74" spans="2:12" s="1" customFormat="1" ht="6.95" customHeight="1">
      <c r="B74" s="38"/>
      <c r="C74" s="39"/>
      <c r="D74" s="39"/>
      <c r="E74" s="39"/>
      <c r="F74" s="39"/>
      <c r="G74" s="39"/>
      <c r="H74" s="39"/>
      <c r="I74" s="143"/>
      <c r="J74" s="39"/>
      <c r="K74" s="39"/>
      <c r="L74" s="43"/>
    </row>
    <row r="75" spans="2:12" s="1" customFormat="1" ht="13.65" customHeight="1">
      <c r="B75" s="38"/>
      <c r="C75" s="32" t="s">
        <v>25</v>
      </c>
      <c r="D75" s="39"/>
      <c r="E75" s="39"/>
      <c r="F75" s="27" t="str">
        <f>E15</f>
        <v>SŽDC s.o., OŘ Ústí n.L., ST Ústí n.L.</v>
      </c>
      <c r="G75" s="39"/>
      <c r="H75" s="39"/>
      <c r="I75" s="145" t="s">
        <v>33</v>
      </c>
      <c r="J75" s="36" t="str">
        <f>E21</f>
        <v xml:space="preserve"> </v>
      </c>
      <c r="K75" s="39"/>
      <c r="L75" s="43"/>
    </row>
    <row r="76" spans="2:12" s="1" customFormat="1" ht="13.65" customHeight="1">
      <c r="B76" s="38"/>
      <c r="C76" s="32" t="s">
        <v>31</v>
      </c>
      <c r="D76" s="39"/>
      <c r="E76" s="39"/>
      <c r="F76" s="27" t="str">
        <f>IF(E18="","",E18)</f>
        <v>Vyplň údaj</v>
      </c>
      <c r="G76" s="39"/>
      <c r="H76" s="39"/>
      <c r="I76" s="145" t="s">
        <v>36</v>
      </c>
      <c r="J76" s="36" t="str">
        <f>E24</f>
        <v xml:space="preserve"> </v>
      </c>
      <c r="K76" s="39"/>
      <c r="L76" s="43"/>
    </row>
    <row r="77" spans="2:12" s="1" customFormat="1" ht="10.3" customHeight="1">
      <c r="B77" s="38"/>
      <c r="C77" s="39"/>
      <c r="D77" s="39"/>
      <c r="E77" s="39"/>
      <c r="F77" s="39"/>
      <c r="G77" s="39"/>
      <c r="H77" s="39"/>
      <c r="I77" s="143"/>
      <c r="J77" s="39"/>
      <c r="K77" s="39"/>
      <c r="L77" s="43"/>
    </row>
    <row r="78" spans="2:20" s="10" customFormat="1" ht="29.25" customHeight="1">
      <c r="B78" s="190"/>
      <c r="C78" s="191" t="s">
        <v>117</v>
      </c>
      <c r="D78" s="192" t="s">
        <v>58</v>
      </c>
      <c r="E78" s="192" t="s">
        <v>54</v>
      </c>
      <c r="F78" s="192" t="s">
        <v>55</v>
      </c>
      <c r="G78" s="192" t="s">
        <v>118</v>
      </c>
      <c r="H78" s="192" t="s">
        <v>119</v>
      </c>
      <c r="I78" s="193" t="s">
        <v>120</v>
      </c>
      <c r="J78" s="192" t="s">
        <v>112</v>
      </c>
      <c r="K78" s="194" t="s">
        <v>121</v>
      </c>
      <c r="L78" s="195"/>
      <c r="M78" s="87" t="s">
        <v>19</v>
      </c>
      <c r="N78" s="88" t="s">
        <v>43</v>
      </c>
      <c r="O78" s="88" t="s">
        <v>122</v>
      </c>
      <c r="P78" s="88" t="s">
        <v>123</v>
      </c>
      <c r="Q78" s="88" t="s">
        <v>124</v>
      </c>
      <c r="R78" s="88" t="s">
        <v>125</v>
      </c>
      <c r="S78" s="88" t="s">
        <v>126</v>
      </c>
      <c r="T78" s="89" t="s">
        <v>127</v>
      </c>
    </row>
    <row r="79" spans="2:63" s="1" customFormat="1" ht="22.8" customHeight="1">
      <c r="B79" s="38"/>
      <c r="C79" s="94" t="s">
        <v>128</v>
      </c>
      <c r="D79" s="39"/>
      <c r="E79" s="39"/>
      <c r="F79" s="39"/>
      <c r="G79" s="39"/>
      <c r="H79" s="39"/>
      <c r="I79" s="143"/>
      <c r="J79" s="196">
        <f>BK79</f>
        <v>0</v>
      </c>
      <c r="K79" s="39"/>
      <c r="L79" s="43"/>
      <c r="M79" s="90"/>
      <c r="N79" s="91"/>
      <c r="O79" s="91"/>
      <c r="P79" s="197">
        <f>SUM(P80:P83)</f>
        <v>0</v>
      </c>
      <c r="Q79" s="91"/>
      <c r="R79" s="197">
        <f>SUM(R80:R83)</f>
        <v>1405.3298</v>
      </c>
      <c r="S79" s="91"/>
      <c r="T79" s="198">
        <f>SUM(T80:T83)</f>
        <v>0</v>
      </c>
      <c r="AT79" s="17" t="s">
        <v>72</v>
      </c>
      <c r="AU79" s="17" t="s">
        <v>113</v>
      </c>
      <c r="BK79" s="199">
        <f>SUM(BK80:BK83)</f>
        <v>0</v>
      </c>
    </row>
    <row r="80" spans="2:65" s="1" customFormat="1" ht="22.5" customHeight="1">
      <c r="B80" s="38"/>
      <c r="C80" s="263" t="s">
        <v>77</v>
      </c>
      <c r="D80" s="263" t="s">
        <v>181</v>
      </c>
      <c r="E80" s="264" t="s">
        <v>626</v>
      </c>
      <c r="F80" s="265" t="s">
        <v>627</v>
      </c>
      <c r="G80" s="266" t="s">
        <v>148</v>
      </c>
      <c r="H80" s="267">
        <v>3460</v>
      </c>
      <c r="I80" s="268"/>
      <c r="J80" s="269">
        <f>ROUND(I80*H80,2)</f>
        <v>0</v>
      </c>
      <c r="K80" s="265" t="s">
        <v>138</v>
      </c>
      <c r="L80" s="270"/>
      <c r="M80" s="271" t="s">
        <v>19</v>
      </c>
      <c r="N80" s="272" t="s">
        <v>44</v>
      </c>
      <c r="O80" s="79"/>
      <c r="P80" s="225">
        <f>O80*H80</f>
        <v>0</v>
      </c>
      <c r="Q80" s="225">
        <v>0.32705</v>
      </c>
      <c r="R80" s="225">
        <f>Q80*H80</f>
        <v>1131.593</v>
      </c>
      <c r="S80" s="225">
        <v>0</v>
      </c>
      <c r="T80" s="226">
        <f>S80*H80</f>
        <v>0</v>
      </c>
      <c r="AR80" s="17" t="s">
        <v>180</v>
      </c>
      <c r="AT80" s="17" t="s">
        <v>181</v>
      </c>
      <c r="AU80" s="17" t="s">
        <v>73</v>
      </c>
      <c r="AY80" s="17" t="s">
        <v>131</v>
      </c>
      <c r="BE80" s="227">
        <f>IF(N80="základní",J80,0)</f>
        <v>0</v>
      </c>
      <c r="BF80" s="227">
        <f>IF(N80="snížená",J80,0)</f>
        <v>0</v>
      </c>
      <c r="BG80" s="227">
        <f>IF(N80="zákl. přenesená",J80,0)</f>
        <v>0</v>
      </c>
      <c r="BH80" s="227">
        <f>IF(N80="sníž. přenesená",J80,0)</f>
        <v>0</v>
      </c>
      <c r="BI80" s="227">
        <f>IF(N80="nulová",J80,0)</f>
        <v>0</v>
      </c>
      <c r="BJ80" s="17" t="s">
        <v>77</v>
      </c>
      <c r="BK80" s="227">
        <f>ROUND(I80*H80,2)</f>
        <v>0</v>
      </c>
      <c r="BL80" s="17" t="s">
        <v>139</v>
      </c>
      <c r="BM80" s="17" t="s">
        <v>628</v>
      </c>
    </row>
    <row r="81" spans="2:65" s="1" customFormat="1" ht="22.5" customHeight="1">
      <c r="B81" s="38"/>
      <c r="C81" s="263" t="s">
        <v>81</v>
      </c>
      <c r="D81" s="263" t="s">
        <v>181</v>
      </c>
      <c r="E81" s="264" t="s">
        <v>629</v>
      </c>
      <c r="F81" s="265" t="s">
        <v>630</v>
      </c>
      <c r="G81" s="266" t="s">
        <v>148</v>
      </c>
      <c r="H81" s="267">
        <v>38</v>
      </c>
      <c r="I81" s="268"/>
      <c r="J81" s="269">
        <f>ROUND(I81*H81,2)</f>
        <v>0</v>
      </c>
      <c r="K81" s="265" t="s">
        <v>138</v>
      </c>
      <c r="L81" s="270"/>
      <c r="M81" s="271" t="s">
        <v>19</v>
      </c>
      <c r="N81" s="272" t="s">
        <v>44</v>
      </c>
      <c r="O81" s="79"/>
      <c r="P81" s="225">
        <f>O81*H81</f>
        <v>0</v>
      </c>
      <c r="Q81" s="225">
        <v>7.2036</v>
      </c>
      <c r="R81" s="225">
        <f>Q81*H81</f>
        <v>273.7368</v>
      </c>
      <c r="S81" s="225">
        <v>0</v>
      </c>
      <c r="T81" s="226">
        <f>S81*H81</f>
        <v>0</v>
      </c>
      <c r="AR81" s="17" t="s">
        <v>180</v>
      </c>
      <c r="AT81" s="17" t="s">
        <v>181</v>
      </c>
      <c r="AU81" s="17" t="s">
        <v>73</v>
      </c>
      <c r="AY81" s="17" t="s">
        <v>131</v>
      </c>
      <c r="BE81" s="227">
        <f>IF(N81="základní",J81,0)</f>
        <v>0</v>
      </c>
      <c r="BF81" s="227">
        <f>IF(N81="snížená",J81,0)</f>
        <v>0</v>
      </c>
      <c r="BG81" s="227">
        <f>IF(N81="zákl. přenesená",J81,0)</f>
        <v>0</v>
      </c>
      <c r="BH81" s="227">
        <f>IF(N81="sníž. přenesená",J81,0)</f>
        <v>0</v>
      </c>
      <c r="BI81" s="227">
        <f>IF(N81="nulová",J81,0)</f>
        <v>0</v>
      </c>
      <c r="BJ81" s="17" t="s">
        <v>77</v>
      </c>
      <c r="BK81" s="227">
        <f>ROUND(I81*H81,2)</f>
        <v>0</v>
      </c>
      <c r="BL81" s="17" t="s">
        <v>139</v>
      </c>
      <c r="BM81" s="17" t="s">
        <v>631</v>
      </c>
    </row>
    <row r="82" spans="2:65" s="1" customFormat="1" ht="22.5" customHeight="1">
      <c r="B82" s="38"/>
      <c r="C82" s="263" t="s">
        <v>94</v>
      </c>
      <c r="D82" s="263" t="s">
        <v>181</v>
      </c>
      <c r="E82" s="264" t="s">
        <v>632</v>
      </c>
      <c r="F82" s="265" t="s">
        <v>633</v>
      </c>
      <c r="G82" s="266" t="s">
        <v>137</v>
      </c>
      <c r="H82" s="267">
        <v>12.5</v>
      </c>
      <c r="I82" s="268"/>
      <c r="J82" s="269">
        <f>ROUND(I82*H82,2)</f>
        <v>0</v>
      </c>
      <c r="K82" s="265" t="s">
        <v>138</v>
      </c>
      <c r="L82" s="270"/>
      <c r="M82" s="271" t="s">
        <v>19</v>
      </c>
      <c r="N82" s="272" t="s">
        <v>44</v>
      </c>
      <c r="O82" s="79"/>
      <c r="P82" s="225">
        <f>O82*H82</f>
        <v>0</v>
      </c>
      <c r="Q82" s="225">
        <v>0</v>
      </c>
      <c r="R82" s="225">
        <f>Q82*H82</f>
        <v>0</v>
      </c>
      <c r="S82" s="225">
        <v>0</v>
      </c>
      <c r="T82" s="226">
        <f>S82*H82</f>
        <v>0</v>
      </c>
      <c r="AR82" s="17" t="s">
        <v>180</v>
      </c>
      <c r="AT82" s="17" t="s">
        <v>181</v>
      </c>
      <c r="AU82" s="17" t="s">
        <v>73</v>
      </c>
      <c r="AY82" s="17" t="s">
        <v>131</v>
      </c>
      <c r="BE82" s="227">
        <f>IF(N82="základní",J82,0)</f>
        <v>0</v>
      </c>
      <c r="BF82" s="227">
        <f>IF(N82="snížená",J82,0)</f>
        <v>0</v>
      </c>
      <c r="BG82" s="227">
        <f>IF(N82="zákl. přenesená",J82,0)</f>
        <v>0</v>
      </c>
      <c r="BH82" s="227">
        <f>IF(N82="sníž. přenesená",J82,0)</f>
        <v>0</v>
      </c>
      <c r="BI82" s="227">
        <f>IF(N82="nulová",J82,0)</f>
        <v>0</v>
      </c>
      <c r="BJ82" s="17" t="s">
        <v>77</v>
      </c>
      <c r="BK82" s="227">
        <f>ROUND(I82*H82,2)</f>
        <v>0</v>
      </c>
      <c r="BL82" s="17" t="s">
        <v>139</v>
      </c>
      <c r="BM82" s="17" t="s">
        <v>634</v>
      </c>
    </row>
    <row r="83" spans="2:65" s="1" customFormat="1" ht="22.5" customHeight="1">
      <c r="B83" s="38"/>
      <c r="C83" s="263" t="s">
        <v>139</v>
      </c>
      <c r="D83" s="263" t="s">
        <v>181</v>
      </c>
      <c r="E83" s="264" t="s">
        <v>635</v>
      </c>
      <c r="F83" s="265" t="s">
        <v>636</v>
      </c>
      <c r="G83" s="266" t="s">
        <v>137</v>
      </c>
      <c r="H83" s="267">
        <v>12.5</v>
      </c>
      <c r="I83" s="268"/>
      <c r="J83" s="269">
        <f>ROUND(I83*H83,2)</f>
        <v>0</v>
      </c>
      <c r="K83" s="265" t="s">
        <v>138</v>
      </c>
      <c r="L83" s="270"/>
      <c r="M83" s="276" t="s">
        <v>19</v>
      </c>
      <c r="N83" s="277" t="s">
        <v>44</v>
      </c>
      <c r="O83" s="278"/>
      <c r="P83" s="279">
        <f>O83*H83</f>
        <v>0</v>
      </c>
      <c r="Q83" s="279">
        <v>0</v>
      </c>
      <c r="R83" s="279">
        <f>Q83*H83</f>
        <v>0</v>
      </c>
      <c r="S83" s="279">
        <v>0</v>
      </c>
      <c r="T83" s="280">
        <f>S83*H83</f>
        <v>0</v>
      </c>
      <c r="AR83" s="17" t="s">
        <v>180</v>
      </c>
      <c r="AT83" s="17" t="s">
        <v>181</v>
      </c>
      <c r="AU83" s="17" t="s">
        <v>73</v>
      </c>
      <c r="AY83" s="17" t="s">
        <v>131</v>
      </c>
      <c r="BE83" s="227">
        <f>IF(N83="základní",J83,0)</f>
        <v>0</v>
      </c>
      <c r="BF83" s="227">
        <f>IF(N83="snížená",J83,0)</f>
        <v>0</v>
      </c>
      <c r="BG83" s="227">
        <f>IF(N83="zákl. přenesená",J83,0)</f>
        <v>0</v>
      </c>
      <c r="BH83" s="227">
        <f>IF(N83="sníž. přenesená",J83,0)</f>
        <v>0</v>
      </c>
      <c r="BI83" s="227">
        <f>IF(N83="nulová",J83,0)</f>
        <v>0</v>
      </c>
      <c r="BJ83" s="17" t="s">
        <v>77</v>
      </c>
      <c r="BK83" s="227">
        <f>ROUND(I83*H83,2)</f>
        <v>0</v>
      </c>
      <c r="BL83" s="17" t="s">
        <v>139</v>
      </c>
      <c r="BM83" s="17" t="s">
        <v>637</v>
      </c>
    </row>
    <row r="84" spans="2:12" s="1" customFormat="1" ht="6.95" customHeight="1">
      <c r="B84" s="57"/>
      <c r="C84" s="58"/>
      <c r="D84" s="58"/>
      <c r="E84" s="58"/>
      <c r="F84" s="58"/>
      <c r="G84" s="58"/>
      <c r="H84" s="58"/>
      <c r="I84" s="167"/>
      <c r="J84" s="58"/>
      <c r="K84" s="58"/>
      <c r="L84" s="43"/>
    </row>
  </sheetData>
  <sheetProtection password="CC35" sheet="1" objects="1" scenarios="1" formatColumns="0" formatRows="0" autoFilter="0"/>
  <autoFilter ref="C78:K83"/>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M1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6"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104</v>
      </c>
    </row>
    <row r="3" spans="2:46" ht="6.95" customHeight="1">
      <c r="B3" s="137"/>
      <c r="C3" s="138"/>
      <c r="D3" s="138"/>
      <c r="E3" s="138"/>
      <c r="F3" s="138"/>
      <c r="G3" s="138"/>
      <c r="H3" s="138"/>
      <c r="I3" s="139"/>
      <c r="J3" s="138"/>
      <c r="K3" s="138"/>
      <c r="L3" s="20"/>
      <c r="AT3" s="17" t="s">
        <v>81</v>
      </c>
    </row>
    <row r="4" spans="2:46" ht="24.95" customHeight="1">
      <c r="B4" s="20"/>
      <c r="D4" s="140" t="s">
        <v>105</v>
      </c>
      <c r="L4" s="20"/>
      <c r="M4" s="24" t="s">
        <v>10</v>
      </c>
      <c r="AT4" s="17" t="s">
        <v>4</v>
      </c>
    </row>
    <row r="5" spans="2:12" ht="6.95" customHeight="1">
      <c r="B5" s="20"/>
      <c r="L5" s="20"/>
    </row>
    <row r="6" spans="2:12" ht="12" customHeight="1">
      <c r="B6" s="20"/>
      <c r="D6" s="141" t="s">
        <v>16</v>
      </c>
      <c r="L6" s="20"/>
    </row>
    <row r="7" spans="2:12" ht="16.5" customHeight="1">
      <c r="B7" s="20"/>
      <c r="E7" s="142" t="str">
        <f>'Rekapitulace stavby'!K6</f>
        <v>Oprava trati v úseku 1.TK a 2.TK Boletice n.L - Děčín východ km 451,400 – 452,500_OPRAVA Č. 1</v>
      </c>
      <c r="F7" s="141"/>
      <c r="G7" s="141"/>
      <c r="H7" s="141"/>
      <c r="L7" s="20"/>
    </row>
    <row r="8" spans="2:12" s="1" customFormat="1" ht="12" customHeight="1">
      <c r="B8" s="43"/>
      <c r="D8" s="141" t="s">
        <v>106</v>
      </c>
      <c r="I8" s="143"/>
      <c r="L8" s="43"/>
    </row>
    <row r="9" spans="2:12" s="1" customFormat="1" ht="36.95" customHeight="1">
      <c r="B9" s="43"/>
      <c r="E9" s="144" t="s">
        <v>638</v>
      </c>
      <c r="F9" s="1"/>
      <c r="G9" s="1"/>
      <c r="H9" s="1"/>
      <c r="I9" s="143"/>
      <c r="L9" s="43"/>
    </row>
    <row r="10" spans="2:12" s="1" customFormat="1" ht="12">
      <c r="B10" s="43"/>
      <c r="I10" s="143"/>
      <c r="L10" s="43"/>
    </row>
    <row r="11" spans="2:12" s="1" customFormat="1" ht="12" customHeight="1">
      <c r="B11" s="43"/>
      <c r="D11" s="141" t="s">
        <v>18</v>
      </c>
      <c r="F11" s="17" t="s">
        <v>19</v>
      </c>
      <c r="I11" s="145" t="s">
        <v>20</v>
      </c>
      <c r="J11" s="17" t="s">
        <v>19</v>
      </c>
      <c r="L11" s="43"/>
    </row>
    <row r="12" spans="2:12" s="1" customFormat="1" ht="12" customHeight="1">
      <c r="B12" s="43"/>
      <c r="D12" s="141" t="s">
        <v>21</v>
      </c>
      <c r="F12" s="17" t="s">
        <v>22</v>
      </c>
      <c r="I12" s="145" t="s">
        <v>23</v>
      </c>
      <c r="J12" s="146" t="str">
        <f>'Rekapitulace stavby'!AN8</f>
        <v>7. 6. 2019</v>
      </c>
      <c r="L12" s="43"/>
    </row>
    <row r="13" spans="2:12" s="1" customFormat="1" ht="10.8" customHeight="1">
      <c r="B13" s="43"/>
      <c r="I13" s="143"/>
      <c r="L13" s="43"/>
    </row>
    <row r="14" spans="2:12" s="1" customFormat="1" ht="12" customHeight="1">
      <c r="B14" s="43"/>
      <c r="D14" s="141" t="s">
        <v>25</v>
      </c>
      <c r="I14" s="145" t="s">
        <v>26</v>
      </c>
      <c r="J14" s="17" t="s">
        <v>27</v>
      </c>
      <c r="L14" s="43"/>
    </row>
    <row r="15" spans="2:12" s="1" customFormat="1" ht="18" customHeight="1">
      <c r="B15" s="43"/>
      <c r="E15" s="17" t="s">
        <v>28</v>
      </c>
      <c r="I15" s="145" t="s">
        <v>29</v>
      </c>
      <c r="J15" s="17" t="s">
        <v>30</v>
      </c>
      <c r="L15" s="43"/>
    </row>
    <row r="16" spans="2:12" s="1" customFormat="1" ht="6.95" customHeight="1">
      <c r="B16" s="43"/>
      <c r="I16" s="143"/>
      <c r="L16" s="43"/>
    </row>
    <row r="17" spans="2:12" s="1" customFormat="1" ht="12" customHeight="1">
      <c r="B17" s="43"/>
      <c r="D17" s="141" t="s">
        <v>31</v>
      </c>
      <c r="I17" s="145" t="s">
        <v>26</v>
      </c>
      <c r="J17" s="33" t="str">
        <f>'Rekapitulace stavby'!AN13</f>
        <v>Vyplň údaj</v>
      </c>
      <c r="L17" s="43"/>
    </row>
    <row r="18" spans="2:12" s="1" customFormat="1" ht="18" customHeight="1">
      <c r="B18" s="43"/>
      <c r="E18" s="33" t="str">
        <f>'Rekapitulace stavby'!E14</f>
        <v>Vyplň údaj</v>
      </c>
      <c r="F18" s="17"/>
      <c r="G18" s="17"/>
      <c r="H18" s="17"/>
      <c r="I18" s="145" t="s">
        <v>29</v>
      </c>
      <c r="J18" s="33" t="str">
        <f>'Rekapitulace stavby'!AN14</f>
        <v>Vyplň údaj</v>
      </c>
      <c r="L18" s="43"/>
    </row>
    <row r="19" spans="2:12" s="1" customFormat="1" ht="6.95" customHeight="1">
      <c r="B19" s="43"/>
      <c r="I19" s="143"/>
      <c r="L19" s="43"/>
    </row>
    <row r="20" spans="2:12" s="1" customFormat="1" ht="12" customHeight="1">
      <c r="B20" s="43"/>
      <c r="D20" s="141" t="s">
        <v>33</v>
      </c>
      <c r="I20" s="145" t="s">
        <v>26</v>
      </c>
      <c r="J20" s="17" t="str">
        <f>IF('Rekapitulace stavby'!AN16="","",'Rekapitulace stavby'!AN16)</f>
        <v/>
      </c>
      <c r="L20" s="43"/>
    </row>
    <row r="21" spans="2:12" s="1" customFormat="1" ht="18" customHeight="1">
      <c r="B21" s="43"/>
      <c r="E21" s="17" t="str">
        <f>IF('Rekapitulace stavby'!E17="","",'Rekapitulace stavby'!E17)</f>
        <v xml:space="preserve"> </v>
      </c>
      <c r="I21" s="145" t="s">
        <v>29</v>
      </c>
      <c r="J21" s="17" t="str">
        <f>IF('Rekapitulace stavby'!AN17="","",'Rekapitulace stavby'!AN17)</f>
        <v/>
      </c>
      <c r="L21" s="43"/>
    </row>
    <row r="22" spans="2:12" s="1" customFormat="1" ht="6.95" customHeight="1">
      <c r="B22" s="43"/>
      <c r="I22" s="143"/>
      <c r="L22" s="43"/>
    </row>
    <row r="23" spans="2:12" s="1" customFormat="1" ht="12" customHeight="1">
      <c r="B23" s="43"/>
      <c r="D23" s="141" t="s">
        <v>36</v>
      </c>
      <c r="I23" s="145" t="s">
        <v>26</v>
      </c>
      <c r="J23" s="17" t="str">
        <f>IF('Rekapitulace stavby'!AN19="","",'Rekapitulace stavby'!AN19)</f>
        <v/>
      </c>
      <c r="L23" s="43"/>
    </row>
    <row r="24" spans="2:12" s="1" customFormat="1" ht="18" customHeight="1">
      <c r="B24" s="43"/>
      <c r="E24" s="17" t="str">
        <f>IF('Rekapitulace stavby'!E20="","",'Rekapitulace stavby'!E20)</f>
        <v xml:space="preserve"> </v>
      </c>
      <c r="I24" s="145" t="s">
        <v>29</v>
      </c>
      <c r="J24" s="17" t="str">
        <f>IF('Rekapitulace stavby'!AN20="","",'Rekapitulace stavby'!AN20)</f>
        <v/>
      </c>
      <c r="L24" s="43"/>
    </row>
    <row r="25" spans="2:12" s="1" customFormat="1" ht="6.95" customHeight="1">
      <c r="B25" s="43"/>
      <c r="I25" s="143"/>
      <c r="L25" s="43"/>
    </row>
    <row r="26" spans="2:12" s="1" customFormat="1" ht="12" customHeight="1">
      <c r="B26" s="43"/>
      <c r="D26" s="141" t="s">
        <v>37</v>
      </c>
      <c r="I26" s="143"/>
      <c r="L26" s="43"/>
    </row>
    <row r="27" spans="2:12" s="7" customFormat="1" ht="45" customHeight="1">
      <c r="B27" s="147"/>
      <c r="E27" s="148" t="s">
        <v>38</v>
      </c>
      <c r="F27" s="148"/>
      <c r="G27" s="148"/>
      <c r="H27" s="148"/>
      <c r="I27" s="149"/>
      <c r="L27" s="147"/>
    </row>
    <row r="28" spans="2:12" s="1" customFormat="1" ht="6.95" customHeight="1">
      <c r="B28" s="43"/>
      <c r="I28" s="143"/>
      <c r="L28" s="43"/>
    </row>
    <row r="29" spans="2:12" s="1" customFormat="1" ht="6.95" customHeight="1">
      <c r="B29" s="43"/>
      <c r="D29" s="71"/>
      <c r="E29" s="71"/>
      <c r="F29" s="71"/>
      <c r="G29" s="71"/>
      <c r="H29" s="71"/>
      <c r="I29" s="150"/>
      <c r="J29" s="71"/>
      <c r="K29" s="71"/>
      <c r="L29" s="43"/>
    </row>
    <row r="30" spans="2:12" s="1" customFormat="1" ht="25.4" customHeight="1">
      <c r="B30" s="43"/>
      <c r="D30" s="151" t="s">
        <v>39</v>
      </c>
      <c r="I30" s="143"/>
      <c r="J30" s="152">
        <f>ROUND(J80,2)</f>
        <v>0</v>
      </c>
      <c r="L30" s="43"/>
    </row>
    <row r="31" spans="2:12" s="1" customFormat="1" ht="6.95" customHeight="1">
      <c r="B31" s="43"/>
      <c r="D31" s="71"/>
      <c r="E31" s="71"/>
      <c r="F31" s="71"/>
      <c r="G31" s="71"/>
      <c r="H31" s="71"/>
      <c r="I31" s="150"/>
      <c r="J31" s="71"/>
      <c r="K31" s="71"/>
      <c r="L31" s="43"/>
    </row>
    <row r="32" spans="2:12" s="1" customFormat="1" ht="14.4" customHeight="1">
      <c r="B32" s="43"/>
      <c r="F32" s="153" t="s">
        <v>41</v>
      </c>
      <c r="I32" s="154" t="s">
        <v>40</v>
      </c>
      <c r="J32" s="153" t="s">
        <v>42</v>
      </c>
      <c r="L32" s="43"/>
    </row>
    <row r="33" spans="2:12" s="1" customFormat="1" ht="14.4" customHeight="1">
      <c r="B33" s="43"/>
      <c r="D33" s="141" t="s">
        <v>43</v>
      </c>
      <c r="E33" s="141" t="s">
        <v>44</v>
      </c>
      <c r="F33" s="155">
        <f>ROUND((SUM(BE80:BE101)),2)</f>
        <v>0</v>
      </c>
      <c r="I33" s="156">
        <v>0.21</v>
      </c>
      <c r="J33" s="155">
        <f>ROUND(((SUM(BE80:BE101))*I33),2)</f>
        <v>0</v>
      </c>
      <c r="L33" s="43"/>
    </row>
    <row r="34" spans="2:12" s="1" customFormat="1" ht="14.4" customHeight="1">
      <c r="B34" s="43"/>
      <c r="E34" s="141" t="s">
        <v>45</v>
      </c>
      <c r="F34" s="155">
        <f>ROUND((SUM(BF80:BF101)),2)</f>
        <v>0</v>
      </c>
      <c r="I34" s="156">
        <v>0.15</v>
      </c>
      <c r="J34" s="155">
        <f>ROUND(((SUM(BF80:BF101))*I34),2)</f>
        <v>0</v>
      </c>
      <c r="L34" s="43"/>
    </row>
    <row r="35" spans="2:12" s="1" customFormat="1" ht="14.4" customHeight="1" hidden="1">
      <c r="B35" s="43"/>
      <c r="E35" s="141" t="s">
        <v>46</v>
      </c>
      <c r="F35" s="155">
        <f>ROUND((SUM(BG80:BG101)),2)</f>
        <v>0</v>
      </c>
      <c r="I35" s="156">
        <v>0.21</v>
      </c>
      <c r="J35" s="155">
        <f>0</f>
        <v>0</v>
      </c>
      <c r="L35" s="43"/>
    </row>
    <row r="36" spans="2:12" s="1" customFormat="1" ht="14.4" customHeight="1" hidden="1">
      <c r="B36" s="43"/>
      <c r="E36" s="141" t="s">
        <v>47</v>
      </c>
      <c r="F36" s="155">
        <f>ROUND((SUM(BH80:BH101)),2)</f>
        <v>0</v>
      </c>
      <c r="I36" s="156">
        <v>0.15</v>
      </c>
      <c r="J36" s="155">
        <f>0</f>
        <v>0</v>
      </c>
      <c r="L36" s="43"/>
    </row>
    <row r="37" spans="2:12" s="1" customFormat="1" ht="14.4" customHeight="1" hidden="1">
      <c r="B37" s="43"/>
      <c r="E37" s="141" t="s">
        <v>48</v>
      </c>
      <c r="F37" s="155">
        <f>ROUND((SUM(BI80:BI101)),2)</f>
        <v>0</v>
      </c>
      <c r="I37" s="156">
        <v>0</v>
      </c>
      <c r="J37" s="155">
        <f>0</f>
        <v>0</v>
      </c>
      <c r="L37" s="43"/>
    </row>
    <row r="38" spans="2:12" s="1" customFormat="1" ht="6.95" customHeight="1">
      <c r="B38" s="43"/>
      <c r="I38" s="143"/>
      <c r="L38" s="43"/>
    </row>
    <row r="39" spans="2:12" s="1" customFormat="1" ht="25.4" customHeight="1">
      <c r="B39" s="43"/>
      <c r="C39" s="157"/>
      <c r="D39" s="158" t="s">
        <v>49</v>
      </c>
      <c r="E39" s="159"/>
      <c r="F39" s="159"/>
      <c r="G39" s="160" t="s">
        <v>50</v>
      </c>
      <c r="H39" s="161" t="s">
        <v>51</v>
      </c>
      <c r="I39" s="162"/>
      <c r="J39" s="163">
        <f>SUM(J30:J37)</f>
        <v>0</v>
      </c>
      <c r="K39" s="164"/>
      <c r="L39" s="43"/>
    </row>
    <row r="40" spans="2:12" s="1" customFormat="1" ht="14.4" customHeight="1">
      <c r="B40" s="165"/>
      <c r="C40" s="166"/>
      <c r="D40" s="166"/>
      <c r="E40" s="166"/>
      <c r="F40" s="166"/>
      <c r="G40" s="166"/>
      <c r="H40" s="166"/>
      <c r="I40" s="167"/>
      <c r="J40" s="166"/>
      <c r="K40" s="166"/>
      <c r="L40" s="43"/>
    </row>
    <row r="44" spans="2:12" s="1" customFormat="1" ht="6.95" customHeight="1">
      <c r="B44" s="168"/>
      <c r="C44" s="169"/>
      <c r="D44" s="169"/>
      <c r="E44" s="169"/>
      <c r="F44" s="169"/>
      <c r="G44" s="169"/>
      <c r="H44" s="169"/>
      <c r="I44" s="170"/>
      <c r="J44" s="169"/>
      <c r="K44" s="169"/>
      <c r="L44" s="43"/>
    </row>
    <row r="45" spans="2:12" s="1" customFormat="1" ht="24.95" customHeight="1">
      <c r="B45" s="38"/>
      <c r="C45" s="23" t="s">
        <v>110</v>
      </c>
      <c r="D45" s="39"/>
      <c r="E45" s="39"/>
      <c r="F45" s="39"/>
      <c r="G45" s="39"/>
      <c r="H45" s="39"/>
      <c r="I45" s="143"/>
      <c r="J45" s="39"/>
      <c r="K45" s="39"/>
      <c r="L45" s="43"/>
    </row>
    <row r="46" spans="2:12" s="1" customFormat="1" ht="6.95" customHeight="1">
      <c r="B46" s="38"/>
      <c r="C46" s="39"/>
      <c r="D46" s="39"/>
      <c r="E46" s="39"/>
      <c r="F46" s="39"/>
      <c r="G46" s="39"/>
      <c r="H46" s="39"/>
      <c r="I46" s="143"/>
      <c r="J46" s="39"/>
      <c r="K46" s="39"/>
      <c r="L46" s="43"/>
    </row>
    <row r="47" spans="2:12" s="1" customFormat="1" ht="12" customHeight="1">
      <c r="B47" s="38"/>
      <c r="C47" s="32" t="s">
        <v>16</v>
      </c>
      <c r="D47" s="39"/>
      <c r="E47" s="39"/>
      <c r="F47" s="39"/>
      <c r="G47" s="39"/>
      <c r="H47" s="39"/>
      <c r="I47" s="143"/>
      <c r="J47" s="39"/>
      <c r="K47" s="39"/>
      <c r="L47" s="43"/>
    </row>
    <row r="48" spans="2:12" s="1" customFormat="1" ht="16.5" customHeight="1">
      <c r="B48" s="38"/>
      <c r="C48" s="39"/>
      <c r="D48" s="39"/>
      <c r="E48" s="171" t="str">
        <f>E7</f>
        <v>Oprava trati v úseku 1.TK a 2.TK Boletice n.L - Děčín východ km 451,400 – 452,500_OPRAVA Č. 1</v>
      </c>
      <c r="F48" s="32"/>
      <c r="G48" s="32"/>
      <c r="H48" s="32"/>
      <c r="I48" s="143"/>
      <c r="J48" s="39"/>
      <c r="K48" s="39"/>
      <c r="L48" s="43"/>
    </row>
    <row r="49" spans="2:12" s="1" customFormat="1" ht="12" customHeight="1">
      <c r="B49" s="38"/>
      <c r="C49" s="32" t="s">
        <v>106</v>
      </c>
      <c r="D49" s="39"/>
      <c r="E49" s="39"/>
      <c r="F49" s="39"/>
      <c r="G49" s="39"/>
      <c r="H49" s="39"/>
      <c r="I49" s="143"/>
      <c r="J49" s="39"/>
      <c r="K49" s="39"/>
      <c r="L49" s="43"/>
    </row>
    <row r="50" spans="2:12" s="1" customFormat="1" ht="16.5" customHeight="1">
      <c r="B50" s="38"/>
      <c r="C50" s="39"/>
      <c r="D50" s="39"/>
      <c r="E50" s="64" t="str">
        <f>E9</f>
        <v>3 - VRN</v>
      </c>
      <c r="F50" s="39"/>
      <c r="G50" s="39"/>
      <c r="H50" s="39"/>
      <c r="I50" s="143"/>
      <c r="J50" s="39"/>
      <c r="K50" s="39"/>
      <c r="L50" s="43"/>
    </row>
    <row r="51" spans="2:12" s="1" customFormat="1" ht="6.95" customHeight="1">
      <c r="B51" s="38"/>
      <c r="C51" s="39"/>
      <c r="D51" s="39"/>
      <c r="E51" s="39"/>
      <c r="F51" s="39"/>
      <c r="G51" s="39"/>
      <c r="H51" s="39"/>
      <c r="I51" s="143"/>
      <c r="J51" s="39"/>
      <c r="K51" s="39"/>
      <c r="L51" s="43"/>
    </row>
    <row r="52" spans="2:12" s="1" customFormat="1" ht="12" customHeight="1">
      <c r="B52" s="38"/>
      <c r="C52" s="32" t="s">
        <v>21</v>
      </c>
      <c r="D52" s="39"/>
      <c r="E52" s="39"/>
      <c r="F52" s="27" t="str">
        <f>F12</f>
        <v>trať 073</v>
      </c>
      <c r="G52" s="39"/>
      <c r="H52" s="39"/>
      <c r="I52" s="145" t="s">
        <v>23</v>
      </c>
      <c r="J52" s="67" t="str">
        <f>IF(J12="","",J12)</f>
        <v>7. 6. 2019</v>
      </c>
      <c r="K52" s="39"/>
      <c r="L52" s="43"/>
    </row>
    <row r="53" spans="2:12" s="1" customFormat="1" ht="6.95" customHeight="1">
      <c r="B53" s="38"/>
      <c r="C53" s="39"/>
      <c r="D53" s="39"/>
      <c r="E53" s="39"/>
      <c r="F53" s="39"/>
      <c r="G53" s="39"/>
      <c r="H53" s="39"/>
      <c r="I53" s="143"/>
      <c r="J53" s="39"/>
      <c r="K53" s="39"/>
      <c r="L53" s="43"/>
    </row>
    <row r="54" spans="2:12" s="1" customFormat="1" ht="13.65" customHeight="1">
      <c r="B54" s="38"/>
      <c r="C54" s="32" t="s">
        <v>25</v>
      </c>
      <c r="D54" s="39"/>
      <c r="E54" s="39"/>
      <c r="F54" s="27" t="str">
        <f>E15</f>
        <v>SŽDC s.o., OŘ Ústí n.L., ST Ústí n.L.</v>
      </c>
      <c r="G54" s="39"/>
      <c r="H54" s="39"/>
      <c r="I54" s="145" t="s">
        <v>33</v>
      </c>
      <c r="J54" s="36" t="str">
        <f>E21</f>
        <v xml:space="preserve"> </v>
      </c>
      <c r="K54" s="39"/>
      <c r="L54" s="43"/>
    </row>
    <row r="55" spans="2:12" s="1" customFormat="1" ht="13.65" customHeight="1">
      <c r="B55" s="38"/>
      <c r="C55" s="32" t="s">
        <v>31</v>
      </c>
      <c r="D55" s="39"/>
      <c r="E55" s="39"/>
      <c r="F55" s="27" t="str">
        <f>IF(E18="","",E18)</f>
        <v>Vyplň údaj</v>
      </c>
      <c r="G55" s="39"/>
      <c r="H55" s="39"/>
      <c r="I55" s="145" t="s">
        <v>36</v>
      </c>
      <c r="J55" s="36" t="str">
        <f>E24</f>
        <v xml:space="preserve"> </v>
      </c>
      <c r="K55" s="39"/>
      <c r="L55" s="43"/>
    </row>
    <row r="56" spans="2:12" s="1" customFormat="1" ht="10.3" customHeight="1">
      <c r="B56" s="38"/>
      <c r="C56" s="39"/>
      <c r="D56" s="39"/>
      <c r="E56" s="39"/>
      <c r="F56" s="39"/>
      <c r="G56" s="39"/>
      <c r="H56" s="39"/>
      <c r="I56" s="143"/>
      <c r="J56" s="39"/>
      <c r="K56" s="39"/>
      <c r="L56" s="43"/>
    </row>
    <row r="57" spans="2:12" s="1" customFormat="1" ht="29.25" customHeight="1">
      <c r="B57" s="38"/>
      <c r="C57" s="172" t="s">
        <v>111</v>
      </c>
      <c r="D57" s="173"/>
      <c r="E57" s="173"/>
      <c r="F57" s="173"/>
      <c r="G57" s="173"/>
      <c r="H57" s="173"/>
      <c r="I57" s="174"/>
      <c r="J57" s="175" t="s">
        <v>112</v>
      </c>
      <c r="K57" s="173"/>
      <c r="L57" s="43"/>
    </row>
    <row r="58" spans="2:12" s="1" customFormat="1" ht="10.3" customHeight="1">
      <c r="B58" s="38"/>
      <c r="C58" s="39"/>
      <c r="D58" s="39"/>
      <c r="E58" s="39"/>
      <c r="F58" s="39"/>
      <c r="G58" s="39"/>
      <c r="H58" s="39"/>
      <c r="I58" s="143"/>
      <c r="J58" s="39"/>
      <c r="K58" s="39"/>
      <c r="L58" s="43"/>
    </row>
    <row r="59" spans="2:47" s="1" customFormat="1" ht="22.8" customHeight="1">
      <c r="B59" s="38"/>
      <c r="C59" s="176" t="s">
        <v>71</v>
      </c>
      <c r="D59" s="39"/>
      <c r="E59" s="39"/>
      <c r="F59" s="39"/>
      <c r="G59" s="39"/>
      <c r="H59" s="39"/>
      <c r="I59" s="143"/>
      <c r="J59" s="97">
        <f>J80</f>
        <v>0</v>
      </c>
      <c r="K59" s="39"/>
      <c r="L59" s="43"/>
      <c r="AU59" s="17" t="s">
        <v>113</v>
      </c>
    </row>
    <row r="60" spans="2:12" s="8" customFormat="1" ht="24.95" customHeight="1">
      <c r="B60" s="177"/>
      <c r="C60" s="178"/>
      <c r="D60" s="179" t="s">
        <v>639</v>
      </c>
      <c r="E60" s="180"/>
      <c r="F60" s="180"/>
      <c r="G60" s="180"/>
      <c r="H60" s="180"/>
      <c r="I60" s="181"/>
      <c r="J60" s="182">
        <f>J81</f>
        <v>0</v>
      </c>
      <c r="K60" s="178"/>
      <c r="L60" s="183"/>
    </row>
    <row r="61" spans="2:12" s="1" customFormat="1" ht="21.8" customHeight="1">
      <c r="B61" s="38"/>
      <c r="C61" s="39"/>
      <c r="D61" s="39"/>
      <c r="E61" s="39"/>
      <c r="F61" s="39"/>
      <c r="G61" s="39"/>
      <c r="H61" s="39"/>
      <c r="I61" s="143"/>
      <c r="J61" s="39"/>
      <c r="K61" s="39"/>
      <c r="L61" s="43"/>
    </row>
    <row r="62" spans="2:12" s="1" customFormat="1" ht="6.95" customHeight="1">
      <c r="B62" s="57"/>
      <c r="C62" s="58"/>
      <c r="D62" s="58"/>
      <c r="E62" s="58"/>
      <c r="F62" s="58"/>
      <c r="G62" s="58"/>
      <c r="H62" s="58"/>
      <c r="I62" s="167"/>
      <c r="J62" s="58"/>
      <c r="K62" s="58"/>
      <c r="L62" s="43"/>
    </row>
    <row r="66" spans="2:12" s="1" customFormat="1" ht="6.95" customHeight="1">
      <c r="B66" s="59"/>
      <c r="C66" s="60"/>
      <c r="D66" s="60"/>
      <c r="E66" s="60"/>
      <c r="F66" s="60"/>
      <c r="G66" s="60"/>
      <c r="H66" s="60"/>
      <c r="I66" s="170"/>
      <c r="J66" s="60"/>
      <c r="K66" s="60"/>
      <c r="L66" s="43"/>
    </row>
    <row r="67" spans="2:12" s="1" customFormat="1" ht="24.95" customHeight="1">
      <c r="B67" s="38"/>
      <c r="C67" s="23" t="s">
        <v>116</v>
      </c>
      <c r="D67" s="39"/>
      <c r="E67" s="39"/>
      <c r="F67" s="39"/>
      <c r="G67" s="39"/>
      <c r="H67" s="39"/>
      <c r="I67" s="143"/>
      <c r="J67" s="39"/>
      <c r="K67" s="39"/>
      <c r="L67" s="43"/>
    </row>
    <row r="68" spans="2:12" s="1" customFormat="1" ht="6.95" customHeight="1">
      <c r="B68" s="38"/>
      <c r="C68" s="39"/>
      <c r="D68" s="39"/>
      <c r="E68" s="39"/>
      <c r="F68" s="39"/>
      <c r="G68" s="39"/>
      <c r="H68" s="39"/>
      <c r="I68" s="143"/>
      <c r="J68" s="39"/>
      <c r="K68" s="39"/>
      <c r="L68" s="43"/>
    </row>
    <row r="69" spans="2:12" s="1" customFormat="1" ht="12" customHeight="1">
      <c r="B69" s="38"/>
      <c r="C69" s="32" t="s">
        <v>16</v>
      </c>
      <c r="D69" s="39"/>
      <c r="E69" s="39"/>
      <c r="F69" s="39"/>
      <c r="G69" s="39"/>
      <c r="H69" s="39"/>
      <c r="I69" s="143"/>
      <c r="J69" s="39"/>
      <c r="K69" s="39"/>
      <c r="L69" s="43"/>
    </row>
    <row r="70" spans="2:12" s="1" customFormat="1" ht="16.5" customHeight="1">
      <c r="B70" s="38"/>
      <c r="C70" s="39"/>
      <c r="D70" s="39"/>
      <c r="E70" s="171" t="str">
        <f>E7</f>
        <v>Oprava trati v úseku 1.TK a 2.TK Boletice n.L - Děčín východ km 451,400 – 452,500_OPRAVA Č. 1</v>
      </c>
      <c r="F70" s="32"/>
      <c r="G70" s="32"/>
      <c r="H70" s="32"/>
      <c r="I70" s="143"/>
      <c r="J70" s="39"/>
      <c r="K70" s="39"/>
      <c r="L70" s="43"/>
    </row>
    <row r="71" spans="2:12" s="1" customFormat="1" ht="12" customHeight="1">
      <c r="B71" s="38"/>
      <c r="C71" s="32" t="s">
        <v>106</v>
      </c>
      <c r="D71" s="39"/>
      <c r="E71" s="39"/>
      <c r="F71" s="39"/>
      <c r="G71" s="39"/>
      <c r="H71" s="39"/>
      <c r="I71" s="143"/>
      <c r="J71" s="39"/>
      <c r="K71" s="39"/>
      <c r="L71" s="43"/>
    </row>
    <row r="72" spans="2:12" s="1" customFormat="1" ht="16.5" customHeight="1">
      <c r="B72" s="38"/>
      <c r="C72" s="39"/>
      <c r="D72" s="39"/>
      <c r="E72" s="64" t="str">
        <f>E9</f>
        <v>3 - VRN</v>
      </c>
      <c r="F72" s="39"/>
      <c r="G72" s="39"/>
      <c r="H72" s="39"/>
      <c r="I72" s="143"/>
      <c r="J72" s="39"/>
      <c r="K72" s="39"/>
      <c r="L72" s="43"/>
    </row>
    <row r="73" spans="2:12" s="1" customFormat="1" ht="6.95" customHeight="1">
      <c r="B73" s="38"/>
      <c r="C73" s="39"/>
      <c r="D73" s="39"/>
      <c r="E73" s="39"/>
      <c r="F73" s="39"/>
      <c r="G73" s="39"/>
      <c r="H73" s="39"/>
      <c r="I73" s="143"/>
      <c r="J73" s="39"/>
      <c r="K73" s="39"/>
      <c r="L73" s="43"/>
    </row>
    <row r="74" spans="2:12" s="1" customFormat="1" ht="12" customHeight="1">
      <c r="B74" s="38"/>
      <c r="C74" s="32" t="s">
        <v>21</v>
      </c>
      <c r="D74" s="39"/>
      <c r="E74" s="39"/>
      <c r="F74" s="27" t="str">
        <f>F12</f>
        <v>trať 073</v>
      </c>
      <c r="G74" s="39"/>
      <c r="H74" s="39"/>
      <c r="I74" s="145" t="s">
        <v>23</v>
      </c>
      <c r="J74" s="67" t="str">
        <f>IF(J12="","",J12)</f>
        <v>7. 6. 2019</v>
      </c>
      <c r="K74" s="39"/>
      <c r="L74" s="43"/>
    </row>
    <row r="75" spans="2:12" s="1" customFormat="1" ht="6.95" customHeight="1">
      <c r="B75" s="38"/>
      <c r="C75" s="39"/>
      <c r="D75" s="39"/>
      <c r="E75" s="39"/>
      <c r="F75" s="39"/>
      <c r="G75" s="39"/>
      <c r="H75" s="39"/>
      <c r="I75" s="143"/>
      <c r="J75" s="39"/>
      <c r="K75" s="39"/>
      <c r="L75" s="43"/>
    </row>
    <row r="76" spans="2:12" s="1" customFormat="1" ht="13.65" customHeight="1">
      <c r="B76" s="38"/>
      <c r="C76" s="32" t="s">
        <v>25</v>
      </c>
      <c r="D76" s="39"/>
      <c r="E76" s="39"/>
      <c r="F76" s="27" t="str">
        <f>E15</f>
        <v>SŽDC s.o., OŘ Ústí n.L., ST Ústí n.L.</v>
      </c>
      <c r="G76" s="39"/>
      <c r="H76" s="39"/>
      <c r="I76" s="145" t="s">
        <v>33</v>
      </c>
      <c r="J76" s="36" t="str">
        <f>E21</f>
        <v xml:space="preserve"> </v>
      </c>
      <c r="K76" s="39"/>
      <c r="L76" s="43"/>
    </row>
    <row r="77" spans="2:12" s="1" customFormat="1" ht="13.65" customHeight="1">
      <c r="B77" s="38"/>
      <c r="C77" s="32" t="s">
        <v>31</v>
      </c>
      <c r="D77" s="39"/>
      <c r="E77" s="39"/>
      <c r="F77" s="27" t="str">
        <f>IF(E18="","",E18)</f>
        <v>Vyplň údaj</v>
      </c>
      <c r="G77" s="39"/>
      <c r="H77" s="39"/>
      <c r="I77" s="145" t="s">
        <v>36</v>
      </c>
      <c r="J77" s="36" t="str">
        <f>E24</f>
        <v xml:space="preserve"> </v>
      </c>
      <c r="K77" s="39"/>
      <c r="L77" s="43"/>
    </row>
    <row r="78" spans="2:12" s="1" customFormat="1" ht="10.3" customHeight="1">
      <c r="B78" s="38"/>
      <c r="C78" s="39"/>
      <c r="D78" s="39"/>
      <c r="E78" s="39"/>
      <c r="F78" s="39"/>
      <c r="G78" s="39"/>
      <c r="H78" s="39"/>
      <c r="I78" s="143"/>
      <c r="J78" s="39"/>
      <c r="K78" s="39"/>
      <c r="L78" s="43"/>
    </row>
    <row r="79" spans="2:20" s="10" customFormat="1" ht="29.25" customHeight="1">
      <c r="B79" s="190"/>
      <c r="C79" s="191" t="s">
        <v>117</v>
      </c>
      <c r="D79" s="192" t="s">
        <v>58</v>
      </c>
      <c r="E79" s="192" t="s">
        <v>54</v>
      </c>
      <c r="F79" s="192" t="s">
        <v>55</v>
      </c>
      <c r="G79" s="192" t="s">
        <v>118</v>
      </c>
      <c r="H79" s="192" t="s">
        <v>119</v>
      </c>
      <c r="I79" s="193" t="s">
        <v>120</v>
      </c>
      <c r="J79" s="192" t="s">
        <v>112</v>
      </c>
      <c r="K79" s="194" t="s">
        <v>121</v>
      </c>
      <c r="L79" s="195"/>
      <c r="M79" s="87" t="s">
        <v>19</v>
      </c>
      <c r="N79" s="88" t="s">
        <v>43</v>
      </c>
      <c r="O79" s="88" t="s">
        <v>122</v>
      </c>
      <c r="P79" s="88" t="s">
        <v>123</v>
      </c>
      <c r="Q79" s="88" t="s">
        <v>124</v>
      </c>
      <c r="R79" s="88" t="s">
        <v>125</v>
      </c>
      <c r="S79" s="88" t="s">
        <v>126</v>
      </c>
      <c r="T79" s="89" t="s">
        <v>127</v>
      </c>
    </row>
    <row r="80" spans="2:63" s="1" customFormat="1" ht="22.8" customHeight="1">
      <c r="B80" s="38"/>
      <c r="C80" s="94" t="s">
        <v>128</v>
      </c>
      <c r="D80" s="39"/>
      <c r="E80" s="39"/>
      <c r="F80" s="39"/>
      <c r="G80" s="39"/>
      <c r="H80" s="39"/>
      <c r="I80" s="143"/>
      <c r="J80" s="196">
        <f>BK80</f>
        <v>0</v>
      </c>
      <c r="K80" s="39"/>
      <c r="L80" s="43"/>
      <c r="M80" s="90"/>
      <c r="N80" s="91"/>
      <c r="O80" s="91"/>
      <c r="P80" s="197">
        <f>P81</f>
        <v>0</v>
      </c>
      <c r="Q80" s="91"/>
      <c r="R80" s="197">
        <f>R81</f>
        <v>0</v>
      </c>
      <c r="S80" s="91"/>
      <c r="T80" s="198">
        <f>T81</f>
        <v>0</v>
      </c>
      <c r="AT80" s="17" t="s">
        <v>72</v>
      </c>
      <c r="AU80" s="17" t="s">
        <v>113</v>
      </c>
      <c r="BK80" s="199">
        <f>BK81</f>
        <v>0</v>
      </c>
    </row>
    <row r="81" spans="2:63" s="11" customFormat="1" ht="25.9" customHeight="1">
      <c r="B81" s="200"/>
      <c r="C81" s="201"/>
      <c r="D81" s="202" t="s">
        <v>72</v>
      </c>
      <c r="E81" s="203" t="s">
        <v>103</v>
      </c>
      <c r="F81" s="203" t="s">
        <v>640</v>
      </c>
      <c r="G81" s="201"/>
      <c r="H81" s="201"/>
      <c r="I81" s="204"/>
      <c r="J81" s="205">
        <f>BK81</f>
        <v>0</v>
      </c>
      <c r="K81" s="201"/>
      <c r="L81" s="206"/>
      <c r="M81" s="207"/>
      <c r="N81" s="208"/>
      <c r="O81" s="208"/>
      <c r="P81" s="209">
        <f>SUM(P82:P101)</f>
        <v>0</v>
      </c>
      <c r="Q81" s="208"/>
      <c r="R81" s="209">
        <f>SUM(R82:R101)</f>
        <v>0</v>
      </c>
      <c r="S81" s="208"/>
      <c r="T81" s="210">
        <f>SUM(T82:T101)</f>
        <v>0</v>
      </c>
      <c r="AR81" s="211" t="s">
        <v>132</v>
      </c>
      <c r="AT81" s="212" t="s">
        <v>72</v>
      </c>
      <c r="AU81" s="212" t="s">
        <v>73</v>
      </c>
      <c r="AY81" s="211" t="s">
        <v>131</v>
      </c>
      <c r="BK81" s="213">
        <f>SUM(BK82:BK101)</f>
        <v>0</v>
      </c>
    </row>
    <row r="82" spans="2:65" s="1" customFormat="1" ht="33.75" customHeight="1">
      <c r="B82" s="38"/>
      <c r="C82" s="216" t="s">
        <v>77</v>
      </c>
      <c r="D82" s="216" t="s">
        <v>134</v>
      </c>
      <c r="E82" s="217" t="s">
        <v>641</v>
      </c>
      <c r="F82" s="218" t="s">
        <v>642</v>
      </c>
      <c r="G82" s="219" t="s">
        <v>643</v>
      </c>
      <c r="H82" s="220">
        <v>1</v>
      </c>
      <c r="I82" s="221"/>
      <c r="J82" s="222">
        <f>ROUND(I82*H82,2)</f>
        <v>0</v>
      </c>
      <c r="K82" s="218" t="s">
        <v>138</v>
      </c>
      <c r="L82" s="43"/>
      <c r="M82" s="223" t="s">
        <v>19</v>
      </c>
      <c r="N82" s="224" t="s">
        <v>44</v>
      </c>
      <c r="O82" s="79"/>
      <c r="P82" s="225">
        <f>O82*H82</f>
        <v>0</v>
      </c>
      <c r="Q82" s="225">
        <v>0</v>
      </c>
      <c r="R82" s="225">
        <f>Q82*H82</f>
        <v>0</v>
      </c>
      <c r="S82" s="225">
        <v>0</v>
      </c>
      <c r="T82" s="226">
        <f>S82*H82</f>
        <v>0</v>
      </c>
      <c r="AR82" s="17" t="s">
        <v>139</v>
      </c>
      <c r="AT82" s="17" t="s">
        <v>134</v>
      </c>
      <c r="AU82" s="17" t="s">
        <v>77</v>
      </c>
      <c r="AY82" s="17" t="s">
        <v>131</v>
      </c>
      <c r="BE82" s="227">
        <f>IF(N82="základní",J82,0)</f>
        <v>0</v>
      </c>
      <c r="BF82" s="227">
        <f>IF(N82="snížená",J82,0)</f>
        <v>0</v>
      </c>
      <c r="BG82" s="227">
        <f>IF(N82="zákl. přenesená",J82,0)</f>
        <v>0</v>
      </c>
      <c r="BH82" s="227">
        <f>IF(N82="sníž. přenesená",J82,0)</f>
        <v>0</v>
      </c>
      <c r="BI82" s="227">
        <f>IF(N82="nulová",J82,0)</f>
        <v>0</v>
      </c>
      <c r="BJ82" s="17" t="s">
        <v>77</v>
      </c>
      <c r="BK82" s="227">
        <f>ROUND(I82*H82,2)</f>
        <v>0</v>
      </c>
      <c r="BL82" s="17" t="s">
        <v>139</v>
      </c>
      <c r="BM82" s="17" t="s">
        <v>644</v>
      </c>
    </row>
    <row r="83" spans="2:65" s="1" customFormat="1" ht="22.5" customHeight="1">
      <c r="B83" s="38"/>
      <c r="C83" s="216" t="s">
        <v>81</v>
      </c>
      <c r="D83" s="216" t="s">
        <v>134</v>
      </c>
      <c r="E83" s="217" t="s">
        <v>645</v>
      </c>
      <c r="F83" s="218" t="s">
        <v>646</v>
      </c>
      <c r="G83" s="219" t="s">
        <v>643</v>
      </c>
      <c r="H83" s="220">
        <v>1</v>
      </c>
      <c r="I83" s="221"/>
      <c r="J83" s="222">
        <f>ROUND(I83*H83,2)</f>
        <v>0</v>
      </c>
      <c r="K83" s="218" t="s">
        <v>138</v>
      </c>
      <c r="L83" s="43"/>
      <c r="M83" s="223" t="s">
        <v>19</v>
      </c>
      <c r="N83" s="224" t="s">
        <v>44</v>
      </c>
      <c r="O83" s="79"/>
      <c r="P83" s="225">
        <f>O83*H83</f>
        <v>0</v>
      </c>
      <c r="Q83" s="225">
        <v>0</v>
      </c>
      <c r="R83" s="225">
        <f>Q83*H83</f>
        <v>0</v>
      </c>
      <c r="S83" s="225">
        <v>0</v>
      </c>
      <c r="T83" s="226">
        <f>S83*H83</f>
        <v>0</v>
      </c>
      <c r="AR83" s="17" t="s">
        <v>139</v>
      </c>
      <c r="AT83" s="17" t="s">
        <v>134</v>
      </c>
      <c r="AU83" s="17" t="s">
        <v>77</v>
      </c>
      <c r="AY83" s="17" t="s">
        <v>131</v>
      </c>
      <c r="BE83" s="227">
        <f>IF(N83="základní",J83,0)</f>
        <v>0</v>
      </c>
      <c r="BF83" s="227">
        <f>IF(N83="snížená",J83,0)</f>
        <v>0</v>
      </c>
      <c r="BG83" s="227">
        <f>IF(N83="zákl. přenesená",J83,0)</f>
        <v>0</v>
      </c>
      <c r="BH83" s="227">
        <f>IF(N83="sníž. přenesená",J83,0)</f>
        <v>0</v>
      </c>
      <c r="BI83" s="227">
        <f>IF(N83="nulová",J83,0)</f>
        <v>0</v>
      </c>
      <c r="BJ83" s="17" t="s">
        <v>77</v>
      </c>
      <c r="BK83" s="227">
        <f>ROUND(I83*H83,2)</f>
        <v>0</v>
      </c>
      <c r="BL83" s="17" t="s">
        <v>139</v>
      </c>
      <c r="BM83" s="17" t="s">
        <v>647</v>
      </c>
    </row>
    <row r="84" spans="2:65" s="1" customFormat="1" ht="22.5" customHeight="1">
      <c r="B84" s="38"/>
      <c r="C84" s="216" t="s">
        <v>94</v>
      </c>
      <c r="D84" s="216" t="s">
        <v>134</v>
      </c>
      <c r="E84" s="217" t="s">
        <v>648</v>
      </c>
      <c r="F84" s="218" t="s">
        <v>649</v>
      </c>
      <c r="G84" s="219" t="s">
        <v>643</v>
      </c>
      <c r="H84" s="220">
        <v>1</v>
      </c>
      <c r="I84" s="221"/>
      <c r="J84" s="222">
        <f>ROUND(I84*H84,2)</f>
        <v>0</v>
      </c>
      <c r="K84" s="218" t="s">
        <v>138</v>
      </c>
      <c r="L84" s="43"/>
      <c r="M84" s="223" t="s">
        <v>19</v>
      </c>
      <c r="N84" s="224" t="s">
        <v>44</v>
      </c>
      <c r="O84" s="79"/>
      <c r="P84" s="225">
        <f>O84*H84</f>
        <v>0</v>
      </c>
      <c r="Q84" s="225">
        <v>0</v>
      </c>
      <c r="R84" s="225">
        <f>Q84*H84</f>
        <v>0</v>
      </c>
      <c r="S84" s="225">
        <v>0</v>
      </c>
      <c r="T84" s="226">
        <f>S84*H84</f>
        <v>0</v>
      </c>
      <c r="AR84" s="17" t="s">
        <v>139</v>
      </c>
      <c r="AT84" s="17" t="s">
        <v>134</v>
      </c>
      <c r="AU84" s="17" t="s">
        <v>77</v>
      </c>
      <c r="AY84" s="17" t="s">
        <v>131</v>
      </c>
      <c r="BE84" s="227">
        <f>IF(N84="základní",J84,0)</f>
        <v>0</v>
      </c>
      <c r="BF84" s="227">
        <f>IF(N84="snížená",J84,0)</f>
        <v>0</v>
      </c>
      <c r="BG84" s="227">
        <f>IF(N84="zákl. přenesená",J84,0)</f>
        <v>0</v>
      </c>
      <c r="BH84" s="227">
        <f>IF(N84="sníž. přenesená",J84,0)</f>
        <v>0</v>
      </c>
      <c r="BI84" s="227">
        <f>IF(N84="nulová",J84,0)</f>
        <v>0</v>
      </c>
      <c r="BJ84" s="17" t="s">
        <v>77</v>
      </c>
      <c r="BK84" s="227">
        <f>ROUND(I84*H84,2)</f>
        <v>0</v>
      </c>
      <c r="BL84" s="17" t="s">
        <v>139</v>
      </c>
      <c r="BM84" s="17" t="s">
        <v>650</v>
      </c>
    </row>
    <row r="85" spans="2:51" s="13" customFormat="1" ht="12">
      <c r="B85" s="241"/>
      <c r="C85" s="242"/>
      <c r="D85" s="228" t="s">
        <v>143</v>
      </c>
      <c r="E85" s="243" t="s">
        <v>19</v>
      </c>
      <c r="F85" s="244" t="s">
        <v>651</v>
      </c>
      <c r="G85" s="242"/>
      <c r="H85" s="245">
        <v>1</v>
      </c>
      <c r="I85" s="246"/>
      <c r="J85" s="242"/>
      <c r="K85" s="242"/>
      <c r="L85" s="247"/>
      <c r="M85" s="248"/>
      <c r="N85" s="249"/>
      <c r="O85" s="249"/>
      <c r="P85" s="249"/>
      <c r="Q85" s="249"/>
      <c r="R85" s="249"/>
      <c r="S85" s="249"/>
      <c r="T85" s="250"/>
      <c r="AT85" s="251" t="s">
        <v>143</v>
      </c>
      <c r="AU85" s="251" t="s">
        <v>77</v>
      </c>
      <c r="AV85" s="13" t="s">
        <v>81</v>
      </c>
      <c r="AW85" s="13" t="s">
        <v>35</v>
      </c>
      <c r="AX85" s="13" t="s">
        <v>77</v>
      </c>
      <c r="AY85" s="251" t="s">
        <v>131</v>
      </c>
    </row>
    <row r="86" spans="2:65" s="1" customFormat="1" ht="22.5" customHeight="1">
      <c r="B86" s="38"/>
      <c r="C86" s="216" t="s">
        <v>139</v>
      </c>
      <c r="D86" s="216" t="s">
        <v>134</v>
      </c>
      <c r="E86" s="217" t="s">
        <v>652</v>
      </c>
      <c r="F86" s="218" t="s">
        <v>653</v>
      </c>
      <c r="G86" s="219" t="s">
        <v>643</v>
      </c>
      <c r="H86" s="220">
        <v>1</v>
      </c>
      <c r="I86" s="221"/>
      <c r="J86" s="222">
        <f>ROUND(I86*H86,2)</f>
        <v>0</v>
      </c>
      <c r="K86" s="218" t="s">
        <v>138</v>
      </c>
      <c r="L86" s="43"/>
      <c r="M86" s="223" t="s">
        <v>19</v>
      </c>
      <c r="N86" s="224" t="s">
        <v>44</v>
      </c>
      <c r="O86" s="79"/>
      <c r="P86" s="225">
        <f>O86*H86</f>
        <v>0</v>
      </c>
      <c r="Q86" s="225">
        <v>0</v>
      </c>
      <c r="R86" s="225">
        <f>Q86*H86</f>
        <v>0</v>
      </c>
      <c r="S86" s="225">
        <v>0</v>
      </c>
      <c r="T86" s="226">
        <f>S86*H86</f>
        <v>0</v>
      </c>
      <c r="AR86" s="17" t="s">
        <v>139</v>
      </c>
      <c r="AT86" s="17" t="s">
        <v>134</v>
      </c>
      <c r="AU86" s="17" t="s">
        <v>77</v>
      </c>
      <c r="AY86" s="17" t="s">
        <v>131</v>
      </c>
      <c r="BE86" s="227">
        <f>IF(N86="základní",J86,0)</f>
        <v>0</v>
      </c>
      <c r="BF86" s="227">
        <f>IF(N86="snížená",J86,0)</f>
        <v>0</v>
      </c>
      <c r="BG86" s="227">
        <f>IF(N86="zákl. přenesená",J86,0)</f>
        <v>0</v>
      </c>
      <c r="BH86" s="227">
        <f>IF(N86="sníž. přenesená",J86,0)</f>
        <v>0</v>
      </c>
      <c r="BI86" s="227">
        <f>IF(N86="nulová",J86,0)</f>
        <v>0</v>
      </c>
      <c r="BJ86" s="17" t="s">
        <v>77</v>
      </c>
      <c r="BK86" s="227">
        <f>ROUND(I86*H86,2)</f>
        <v>0</v>
      </c>
      <c r="BL86" s="17" t="s">
        <v>139</v>
      </c>
      <c r="BM86" s="17" t="s">
        <v>654</v>
      </c>
    </row>
    <row r="87" spans="2:65" s="1" customFormat="1" ht="33.75" customHeight="1">
      <c r="B87" s="38"/>
      <c r="C87" s="216" t="s">
        <v>132</v>
      </c>
      <c r="D87" s="216" t="s">
        <v>134</v>
      </c>
      <c r="E87" s="217" t="s">
        <v>655</v>
      </c>
      <c r="F87" s="218" t="s">
        <v>656</v>
      </c>
      <c r="G87" s="219" t="s">
        <v>643</v>
      </c>
      <c r="H87" s="220">
        <v>1</v>
      </c>
      <c r="I87" s="221"/>
      <c r="J87" s="222">
        <f>ROUND(I87*H87,2)</f>
        <v>0</v>
      </c>
      <c r="K87" s="218" t="s">
        <v>138</v>
      </c>
      <c r="L87" s="43"/>
      <c r="M87" s="223" t="s">
        <v>19</v>
      </c>
      <c r="N87" s="224" t="s">
        <v>44</v>
      </c>
      <c r="O87" s="79"/>
      <c r="P87" s="225">
        <f>O87*H87</f>
        <v>0</v>
      </c>
      <c r="Q87" s="225">
        <v>0</v>
      </c>
      <c r="R87" s="225">
        <f>Q87*H87</f>
        <v>0</v>
      </c>
      <c r="S87" s="225">
        <v>0</v>
      </c>
      <c r="T87" s="226">
        <f>S87*H87</f>
        <v>0</v>
      </c>
      <c r="AR87" s="17" t="s">
        <v>139</v>
      </c>
      <c r="AT87" s="17" t="s">
        <v>134</v>
      </c>
      <c r="AU87" s="17" t="s">
        <v>77</v>
      </c>
      <c r="AY87" s="17" t="s">
        <v>131</v>
      </c>
      <c r="BE87" s="227">
        <f>IF(N87="základní",J87,0)</f>
        <v>0</v>
      </c>
      <c r="BF87" s="227">
        <f>IF(N87="snížená",J87,0)</f>
        <v>0</v>
      </c>
      <c r="BG87" s="227">
        <f>IF(N87="zákl. přenesená",J87,0)</f>
        <v>0</v>
      </c>
      <c r="BH87" s="227">
        <f>IF(N87="sníž. přenesená",J87,0)</f>
        <v>0</v>
      </c>
      <c r="BI87" s="227">
        <f>IF(N87="nulová",J87,0)</f>
        <v>0</v>
      </c>
      <c r="BJ87" s="17" t="s">
        <v>77</v>
      </c>
      <c r="BK87" s="227">
        <f>ROUND(I87*H87,2)</f>
        <v>0</v>
      </c>
      <c r="BL87" s="17" t="s">
        <v>139</v>
      </c>
      <c r="BM87" s="17" t="s">
        <v>657</v>
      </c>
    </row>
    <row r="88" spans="2:47" s="1" customFormat="1" ht="12">
      <c r="B88" s="38"/>
      <c r="C88" s="39"/>
      <c r="D88" s="228" t="s">
        <v>141</v>
      </c>
      <c r="E88" s="39"/>
      <c r="F88" s="229" t="s">
        <v>658</v>
      </c>
      <c r="G88" s="39"/>
      <c r="H88" s="39"/>
      <c r="I88" s="143"/>
      <c r="J88" s="39"/>
      <c r="K88" s="39"/>
      <c r="L88" s="43"/>
      <c r="M88" s="230"/>
      <c r="N88" s="79"/>
      <c r="O88" s="79"/>
      <c r="P88" s="79"/>
      <c r="Q88" s="79"/>
      <c r="R88" s="79"/>
      <c r="S88" s="79"/>
      <c r="T88" s="80"/>
      <c r="AT88" s="17" t="s">
        <v>141</v>
      </c>
      <c r="AU88" s="17" t="s">
        <v>77</v>
      </c>
    </row>
    <row r="89" spans="2:65" s="1" customFormat="1" ht="33.75" customHeight="1">
      <c r="B89" s="38"/>
      <c r="C89" s="216" t="s">
        <v>164</v>
      </c>
      <c r="D89" s="216" t="s">
        <v>134</v>
      </c>
      <c r="E89" s="217" t="s">
        <v>659</v>
      </c>
      <c r="F89" s="218" t="s">
        <v>660</v>
      </c>
      <c r="G89" s="219" t="s">
        <v>167</v>
      </c>
      <c r="H89" s="220">
        <v>2.06</v>
      </c>
      <c r="I89" s="221"/>
      <c r="J89" s="222">
        <f>ROUND(I89*H89,2)</f>
        <v>0</v>
      </c>
      <c r="K89" s="218" t="s">
        <v>138</v>
      </c>
      <c r="L89" s="43"/>
      <c r="M89" s="223" t="s">
        <v>19</v>
      </c>
      <c r="N89" s="224" t="s">
        <v>44</v>
      </c>
      <c r="O89" s="79"/>
      <c r="P89" s="225">
        <f>O89*H89</f>
        <v>0</v>
      </c>
      <c r="Q89" s="225">
        <v>0</v>
      </c>
      <c r="R89" s="225">
        <f>Q89*H89</f>
        <v>0</v>
      </c>
      <c r="S89" s="225">
        <v>0</v>
      </c>
      <c r="T89" s="226">
        <f>S89*H89</f>
        <v>0</v>
      </c>
      <c r="AR89" s="17" t="s">
        <v>139</v>
      </c>
      <c r="AT89" s="17" t="s">
        <v>134</v>
      </c>
      <c r="AU89" s="17" t="s">
        <v>77</v>
      </c>
      <c r="AY89" s="17" t="s">
        <v>131</v>
      </c>
      <c r="BE89" s="227">
        <f>IF(N89="základní",J89,0)</f>
        <v>0</v>
      </c>
      <c r="BF89" s="227">
        <f>IF(N89="snížená",J89,0)</f>
        <v>0</v>
      </c>
      <c r="BG89" s="227">
        <f>IF(N89="zákl. přenesená",J89,0)</f>
        <v>0</v>
      </c>
      <c r="BH89" s="227">
        <f>IF(N89="sníž. přenesená",J89,0)</f>
        <v>0</v>
      </c>
      <c r="BI89" s="227">
        <f>IF(N89="nulová",J89,0)</f>
        <v>0</v>
      </c>
      <c r="BJ89" s="17" t="s">
        <v>77</v>
      </c>
      <c r="BK89" s="227">
        <f>ROUND(I89*H89,2)</f>
        <v>0</v>
      </c>
      <c r="BL89" s="17" t="s">
        <v>139</v>
      </c>
      <c r="BM89" s="17" t="s">
        <v>661</v>
      </c>
    </row>
    <row r="90" spans="2:65" s="1" customFormat="1" ht="33.75" customHeight="1">
      <c r="B90" s="38"/>
      <c r="C90" s="216" t="s">
        <v>170</v>
      </c>
      <c r="D90" s="216" t="s">
        <v>134</v>
      </c>
      <c r="E90" s="217" t="s">
        <v>662</v>
      </c>
      <c r="F90" s="218" t="s">
        <v>663</v>
      </c>
      <c r="G90" s="219" t="s">
        <v>643</v>
      </c>
      <c r="H90" s="220">
        <v>1</v>
      </c>
      <c r="I90" s="221"/>
      <c r="J90" s="222">
        <f>ROUND(I90*H90,2)</f>
        <v>0</v>
      </c>
      <c r="K90" s="218" t="s">
        <v>138</v>
      </c>
      <c r="L90" s="43"/>
      <c r="M90" s="223" t="s">
        <v>19</v>
      </c>
      <c r="N90" s="224" t="s">
        <v>44</v>
      </c>
      <c r="O90" s="79"/>
      <c r="P90" s="225">
        <f>O90*H90</f>
        <v>0</v>
      </c>
      <c r="Q90" s="225">
        <v>0</v>
      </c>
      <c r="R90" s="225">
        <f>Q90*H90</f>
        <v>0</v>
      </c>
      <c r="S90" s="225">
        <v>0</v>
      </c>
      <c r="T90" s="226">
        <f>S90*H90</f>
        <v>0</v>
      </c>
      <c r="AR90" s="17" t="s">
        <v>139</v>
      </c>
      <c r="AT90" s="17" t="s">
        <v>134</v>
      </c>
      <c r="AU90" s="17" t="s">
        <v>77</v>
      </c>
      <c r="AY90" s="17" t="s">
        <v>131</v>
      </c>
      <c r="BE90" s="227">
        <f>IF(N90="základní",J90,0)</f>
        <v>0</v>
      </c>
      <c r="BF90" s="227">
        <f>IF(N90="snížená",J90,0)</f>
        <v>0</v>
      </c>
      <c r="BG90" s="227">
        <f>IF(N90="zákl. přenesená",J90,0)</f>
        <v>0</v>
      </c>
      <c r="BH90" s="227">
        <f>IF(N90="sníž. přenesená",J90,0)</f>
        <v>0</v>
      </c>
      <c r="BI90" s="227">
        <f>IF(N90="nulová",J90,0)</f>
        <v>0</v>
      </c>
      <c r="BJ90" s="17" t="s">
        <v>77</v>
      </c>
      <c r="BK90" s="227">
        <f>ROUND(I90*H90,2)</f>
        <v>0</v>
      </c>
      <c r="BL90" s="17" t="s">
        <v>139</v>
      </c>
      <c r="BM90" s="17" t="s">
        <v>664</v>
      </c>
    </row>
    <row r="91" spans="2:47" s="1" customFormat="1" ht="12">
      <c r="B91" s="38"/>
      <c r="C91" s="39"/>
      <c r="D91" s="228" t="s">
        <v>141</v>
      </c>
      <c r="E91" s="39"/>
      <c r="F91" s="229" t="s">
        <v>658</v>
      </c>
      <c r="G91" s="39"/>
      <c r="H91" s="39"/>
      <c r="I91" s="143"/>
      <c r="J91" s="39"/>
      <c r="K91" s="39"/>
      <c r="L91" s="43"/>
      <c r="M91" s="230"/>
      <c r="N91" s="79"/>
      <c r="O91" s="79"/>
      <c r="P91" s="79"/>
      <c r="Q91" s="79"/>
      <c r="R91" s="79"/>
      <c r="S91" s="79"/>
      <c r="T91" s="80"/>
      <c r="AT91" s="17" t="s">
        <v>141</v>
      </c>
      <c r="AU91" s="17" t="s">
        <v>77</v>
      </c>
    </row>
    <row r="92" spans="2:65" s="1" customFormat="1" ht="22.5" customHeight="1">
      <c r="B92" s="38"/>
      <c r="C92" s="216" t="s">
        <v>180</v>
      </c>
      <c r="D92" s="216" t="s">
        <v>134</v>
      </c>
      <c r="E92" s="217" t="s">
        <v>665</v>
      </c>
      <c r="F92" s="218" t="s">
        <v>666</v>
      </c>
      <c r="G92" s="219" t="s">
        <v>643</v>
      </c>
      <c r="H92" s="220">
        <v>1</v>
      </c>
      <c r="I92" s="221"/>
      <c r="J92" s="222">
        <f>ROUND(I92*H92,2)</f>
        <v>0</v>
      </c>
      <c r="K92" s="218" t="s">
        <v>138</v>
      </c>
      <c r="L92" s="43"/>
      <c r="M92" s="223" t="s">
        <v>19</v>
      </c>
      <c r="N92" s="224" t="s">
        <v>44</v>
      </c>
      <c r="O92" s="79"/>
      <c r="P92" s="225">
        <f>O92*H92</f>
        <v>0</v>
      </c>
      <c r="Q92" s="225">
        <v>0</v>
      </c>
      <c r="R92" s="225">
        <f>Q92*H92</f>
        <v>0</v>
      </c>
      <c r="S92" s="225">
        <v>0</v>
      </c>
      <c r="T92" s="226">
        <f>S92*H92</f>
        <v>0</v>
      </c>
      <c r="AR92" s="17" t="s">
        <v>139</v>
      </c>
      <c r="AT92" s="17" t="s">
        <v>134</v>
      </c>
      <c r="AU92" s="17" t="s">
        <v>77</v>
      </c>
      <c r="AY92" s="17" t="s">
        <v>131</v>
      </c>
      <c r="BE92" s="227">
        <f>IF(N92="základní",J92,0)</f>
        <v>0</v>
      </c>
      <c r="BF92" s="227">
        <f>IF(N92="snížená",J92,0)</f>
        <v>0</v>
      </c>
      <c r="BG92" s="227">
        <f>IF(N92="zákl. přenesená",J92,0)</f>
        <v>0</v>
      </c>
      <c r="BH92" s="227">
        <f>IF(N92="sníž. přenesená",J92,0)</f>
        <v>0</v>
      </c>
      <c r="BI92" s="227">
        <f>IF(N92="nulová",J92,0)</f>
        <v>0</v>
      </c>
      <c r="BJ92" s="17" t="s">
        <v>77</v>
      </c>
      <c r="BK92" s="227">
        <f>ROUND(I92*H92,2)</f>
        <v>0</v>
      </c>
      <c r="BL92" s="17" t="s">
        <v>139</v>
      </c>
      <c r="BM92" s="17" t="s">
        <v>667</v>
      </c>
    </row>
    <row r="93" spans="2:47" s="1" customFormat="1" ht="12">
      <c r="B93" s="38"/>
      <c r="C93" s="39"/>
      <c r="D93" s="228" t="s">
        <v>141</v>
      </c>
      <c r="E93" s="39"/>
      <c r="F93" s="229" t="s">
        <v>658</v>
      </c>
      <c r="G93" s="39"/>
      <c r="H93" s="39"/>
      <c r="I93" s="143"/>
      <c r="J93" s="39"/>
      <c r="K93" s="39"/>
      <c r="L93" s="43"/>
      <c r="M93" s="230"/>
      <c r="N93" s="79"/>
      <c r="O93" s="79"/>
      <c r="P93" s="79"/>
      <c r="Q93" s="79"/>
      <c r="R93" s="79"/>
      <c r="S93" s="79"/>
      <c r="T93" s="80"/>
      <c r="AT93" s="17" t="s">
        <v>141</v>
      </c>
      <c r="AU93" s="17" t="s">
        <v>77</v>
      </c>
    </row>
    <row r="94" spans="2:65" s="1" customFormat="1" ht="22.5" customHeight="1">
      <c r="B94" s="38"/>
      <c r="C94" s="216" t="s">
        <v>186</v>
      </c>
      <c r="D94" s="216" t="s">
        <v>134</v>
      </c>
      <c r="E94" s="217" t="s">
        <v>668</v>
      </c>
      <c r="F94" s="218" t="s">
        <v>669</v>
      </c>
      <c r="G94" s="219" t="s">
        <v>643</v>
      </c>
      <c r="H94" s="220">
        <v>1</v>
      </c>
      <c r="I94" s="221"/>
      <c r="J94" s="222">
        <f>ROUND(I94*H94,2)</f>
        <v>0</v>
      </c>
      <c r="K94" s="218" t="s">
        <v>138</v>
      </c>
      <c r="L94" s="43"/>
      <c r="M94" s="223" t="s">
        <v>19</v>
      </c>
      <c r="N94" s="224" t="s">
        <v>44</v>
      </c>
      <c r="O94" s="79"/>
      <c r="P94" s="225">
        <f>O94*H94</f>
        <v>0</v>
      </c>
      <c r="Q94" s="225">
        <v>0</v>
      </c>
      <c r="R94" s="225">
        <f>Q94*H94</f>
        <v>0</v>
      </c>
      <c r="S94" s="225">
        <v>0</v>
      </c>
      <c r="T94" s="226">
        <f>S94*H94</f>
        <v>0</v>
      </c>
      <c r="AR94" s="17" t="s">
        <v>139</v>
      </c>
      <c r="AT94" s="17" t="s">
        <v>134</v>
      </c>
      <c r="AU94" s="17" t="s">
        <v>77</v>
      </c>
      <c r="AY94" s="17" t="s">
        <v>131</v>
      </c>
      <c r="BE94" s="227">
        <f>IF(N94="základní",J94,0)</f>
        <v>0</v>
      </c>
      <c r="BF94" s="227">
        <f>IF(N94="snížená",J94,0)</f>
        <v>0</v>
      </c>
      <c r="BG94" s="227">
        <f>IF(N94="zákl. přenesená",J94,0)</f>
        <v>0</v>
      </c>
      <c r="BH94" s="227">
        <f>IF(N94="sníž. přenesená",J94,0)</f>
        <v>0</v>
      </c>
      <c r="BI94" s="227">
        <f>IF(N94="nulová",J94,0)</f>
        <v>0</v>
      </c>
      <c r="BJ94" s="17" t="s">
        <v>77</v>
      </c>
      <c r="BK94" s="227">
        <f>ROUND(I94*H94,2)</f>
        <v>0</v>
      </c>
      <c r="BL94" s="17" t="s">
        <v>139</v>
      </c>
      <c r="BM94" s="17" t="s">
        <v>670</v>
      </c>
    </row>
    <row r="95" spans="2:47" s="1" customFormat="1" ht="12">
      <c r="B95" s="38"/>
      <c r="C95" s="39"/>
      <c r="D95" s="228" t="s">
        <v>141</v>
      </c>
      <c r="E95" s="39"/>
      <c r="F95" s="229" t="s">
        <v>671</v>
      </c>
      <c r="G95" s="39"/>
      <c r="H95" s="39"/>
      <c r="I95" s="143"/>
      <c r="J95" s="39"/>
      <c r="K95" s="39"/>
      <c r="L95" s="43"/>
      <c r="M95" s="230"/>
      <c r="N95" s="79"/>
      <c r="O95" s="79"/>
      <c r="P95" s="79"/>
      <c r="Q95" s="79"/>
      <c r="R95" s="79"/>
      <c r="S95" s="79"/>
      <c r="T95" s="80"/>
      <c r="AT95" s="17" t="s">
        <v>141</v>
      </c>
      <c r="AU95" s="17" t="s">
        <v>77</v>
      </c>
    </row>
    <row r="96" spans="2:65" s="1" customFormat="1" ht="33.75" customHeight="1">
      <c r="B96" s="38"/>
      <c r="C96" s="216" t="s">
        <v>196</v>
      </c>
      <c r="D96" s="216" t="s">
        <v>134</v>
      </c>
      <c r="E96" s="217" t="s">
        <v>672</v>
      </c>
      <c r="F96" s="218" t="s">
        <v>673</v>
      </c>
      <c r="G96" s="219" t="s">
        <v>643</v>
      </c>
      <c r="H96" s="220">
        <v>1</v>
      </c>
      <c r="I96" s="221"/>
      <c r="J96" s="222">
        <f>ROUND(I96*H96,2)</f>
        <v>0</v>
      </c>
      <c r="K96" s="218" t="s">
        <v>138</v>
      </c>
      <c r="L96" s="43"/>
      <c r="M96" s="223" t="s">
        <v>19</v>
      </c>
      <c r="N96" s="224" t="s">
        <v>44</v>
      </c>
      <c r="O96" s="79"/>
      <c r="P96" s="225">
        <f>O96*H96</f>
        <v>0</v>
      </c>
      <c r="Q96" s="225">
        <v>0</v>
      </c>
      <c r="R96" s="225">
        <f>Q96*H96</f>
        <v>0</v>
      </c>
      <c r="S96" s="225">
        <v>0</v>
      </c>
      <c r="T96" s="226">
        <f>S96*H96</f>
        <v>0</v>
      </c>
      <c r="AR96" s="17" t="s">
        <v>139</v>
      </c>
      <c r="AT96" s="17" t="s">
        <v>134</v>
      </c>
      <c r="AU96" s="17" t="s">
        <v>77</v>
      </c>
      <c r="AY96" s="17" t="s">
        <v>131</v>
      </c>
      <c r="BE96" s="227">
        <f>IF(N96="základní",J96,0)</f>
        <v>0</v>
      </c>
      <c r="BF96" s="227">
        <f>IF(N96="snížená",J96,0)</f>
        <v>0</v>
      </c>
      <c r="BG96" s="227">
        <f>IF(N96="zákl. přenesená",J96,0)</f>
        <v>0</v>
      </c>
      <c r="BH96" s="227">
        <f>IF(N96="sníž. přenesená",J96,0)</f>
        <v>0</v>
      </c>
      <c r="BI96" s="227">
        <f>IF(N96="nulová",J96,0)</f>
        <v>0</v>
      </c>
      <c r="BJ96" s="17" t="s">
        <v>77</v>
      </c>
      <c r="BK96" s="227">
        <f>ROUND(I96*H96,2)</f>
        <v>0</v>
      </c>
      <c r="BL96" s="17" t="s">
        <v>139</v>
      </c>
      <c r="BM96" s="17" t="s">
        <v>674</v>
      </c>
    </row>
    <row r="97" spans="2:47" s="1" customFormat="1" ht="12">
      <c r="B97" s="38"/>
      <c r="C97" s="39"/>
      <c r="D97" s="228" t="s">
        <v>141</v>
      </c>
      <c r="E97" s="39"/>
      <c r="F97" s="229" t="s">
        <v>671</v>
      </c>
      <c r="G97" s="39"/>
      <c r="H97" s="39"/>
      <c r="I97" s="143"/>
      <c r="J97" s="39"/>
      <c r="K97" s="39"/>
      <c r="L97" s="43"/>
      <c r="M97" s="230"/>
      <c r="N97" s="79"/>
      <c r="O97" s="79"/>
      <c r="P97" s="79"/>
      <c r="Q97" s="79"/>
      <c r="R97" s="79"/>
      <c r="S97" s="79"/>
      <c r="T97" s="80"/>
      <c r="AT97" s="17" t="s">
        <v>141</v>
      </c>
      <c r="AU97" s="17" t="s">
        <v>77</v>
      </c>
    </row>
    <row r="98" spans="2:65" s="1" customFormat="1" ht="22.5" customHeight="1">
      <c r="B98" s="38"/>
      <c r="C98" s="216" t="s">
        <v>202</v>
      </c>
      <c r="D98" s="216" t="s">
        <v>134</v>
      </c>
      <c r="E98" s="217" t="s">
        <v>675</v>
      </c>
      <c r="F98" s="218" t="s">
        <v>676</v>
      </c>
      <c r="G98" s="219" t="s">
        <v>643</v>
      </c>
      <c r="H98" s="220">
        <v>2</v>
      </c>
      <c r="I98" s="221"/>
      <c r="J98" s="222">
        <f>ROUND(I98*H98,2)</f>
        <v>0</v>
      </c>
      <c r="K98" s="218" t="s">
        <v>138</v>
      </c>
      <c r="L98" s="43"/>
      <c r="M98" s="223" t="s">
        <v>19</v>
      </c>
      <c r="N98" s="224" t="s">
        <v>44</v>
      </c>
      <c r="O98" s="79"/>
      <c r="P98" s="225">
        <f>O98*H98</f>
        <v>0</v>
      </c>
      <c r="Q98" s="225">
        <v>0</v>
      </c>
      <c r="R98" s="225">
        <f>Q98*H98</f>
        <v>0</v>
      </c>
      <c r="S98" s="225">
        <v>0</v>
      </c>
      <c r="T98" s="226">
        <f>S98*H98</f>
        <v>0</v>
      </c>
      <c r="AR98" s="17" t="s">
        <v>139</v>
      </c>
      <c r="AT98" s="17" t="s">
        <v>134</v>
      </c>
      <c r="AU98" s="17" t="s">
        <v>77</v>
      </c>
      <c r="AY98" s="17" t="s">
        <v>131</v>
      </c>
      <c r="BE98" s="227">
        <f>IF(N98="základní",J98,0)</f>
        <v>0</v>
      </c>
      <c r="BF98" s="227">
        <f>IF(N98="snížená",J98,0)</f>
        <v>0</v>
      </c>
      <c r="BG98" s="227">
        <f>IF(N98="zákl. přenesená",J98,0)</f>
        <v>0</v>
      </c>
      <c r="BH98" s="227">
        <f>IF(N98="sníž. přenesená",J98,0)</f>
        <v>0</v>
      </c>
      <c r="BI98" s="227">
        <f>IF(N98="nulová",J98,0)</f>
        <v>0</v>
      </c>
      <c r="BJ98" s="17" t="s">
        <v>77</v>
      </c>
      <c r="BK98" s="227">
        <f>ROUND(I98*H98,2)</f>
        <v>0</v>
      </c>
      <c r="BL98" s="17" t="s">
        <v>139</v>
      </c>
      <c r="BM98" s="17" t="s">
        <v>677</v>
      </c>
    </row>
    <row r="99" spans="2:47" s="1" customFormat="1" ht="12">
      <c r="B99" s="38"/>
      <c r="C99" s="39"/>
      <c r="D99" s="228" t="s">
        <v>141</v>
      </c>
      <c r="E99" s="39"/>
      <c r="F99" s="229" t="s">
        <v>658</v>
      </c>
      <c r="G99" s="39"/>
      <c r="H99" s="39"/>
      <c r="I99" s="143"/>
      <c r="J99" s="39"/>
      <c r="K99" s="39"/>
      <c r="L99" s="43"/>
      <c r="M99" s="230"/>
      <c r="N99" s="79"/>
      <c r="O99" s="79"/>
      <c r="P99" s="79"/>
      <c r="Q99" s="79"/>
      <c r="R99" s="79"/>
      <c r="S99" s="79"/>
      <c r="T99" s="80"/>
      <c r="AT99" s="17" t="s">
        <v>141</v>
      </c>
      <c r="AU99" s="17" t="s">
        <v>77</v>
      </c>
    </row>
    <row r="100" spans="2:51" s="12" customFormat="1" ht="12">
      <c r="B100" s="231"/>
      <c r="C100" s="232"/>
      <c r="D100" s="228" t="s">
        <v>143</v>
      </c>
      <c r="E100" s="233" t="s">
        <v>19</v>
      </c>
      <c r="F100" s="234" t="s">
        <v>678</v>
      </c>
      <c r="G100" s="232"/>
      <c r="H100" s="233" t="s">
        <v>19</v>
      </c>
      <c r="I100" s="235"/>
      <c r="J100" s="232"/>
      <c r="K100" s="232"/>
      <c r="L100" s="236"/>
      <c r="M100" s="237"/>
      <c r="N100" s="238"/>
      <c r="O100" s="238"/>
      <c r="P100" s="238"/>
      <c r="Q100" s="238"/>
      <c r="R100" s="238"/>
      <c r="S100" s="238"/>
      <c r="T100" s="239"/>
      <c r="AT100" s="240" t="s">
        <v>143</v>
      </c>
      <c r="AU100" s="240" t="s">
        <v>77</v>
      </c>
      <c r="AV100" s="12" t="s">
        <v>77</v>
      </c>
      <c r="AW100" s="12" t="s">
        <v>35</v>
      </c>
      <c r="AX100" s="12" t="s">
        <v>73</v>
      </c>
      <c r="AY100" s="240" t="s">
        <v>131</v>
      </c>
    </row>
    <row r="101" spans="2:51" s="13" customFormat="1" ht="12">
      <c r="B101" s="241"/>
      <c r="C101" s="242"/>
      <c r="D101" s="228" t="s">
        <v>143</v>
      </c>
      <c r="E101" s="243" t="s">
        <v>19</v>
      </c>
      <c r="F101" s="244" t="s">
        <v>81</v>
      </c>
      <c r="G101" s="242"/>
      <c r="H101" s="245">
        <v>2</v>
      </c>
      <c r="I101" s="246"/>
      <c r="J101" s="242"/>
      <c r="K101" s="242"/>
      <c r="L101" s="247"/>
      <c r="M101" s="273"/>
      <c r="N101" s="274"/>
      <c r="O101" s="274"/>
      <c r="P101" s="274"/>
      <c r="Q101" s="274"/>
      <c r="R101" s="274"/>
      <c r="S101" s="274"/>
      <c r="T101" s="275"/>
      <c r="AT101" s="251" t="s">
        <v>143</v>
      </c>
      <c r="AU101" s="251" t="s">
        <v>77</v>
      </c>
      <c r="AV101" s="13" t="s">
        <v>81</v>
      </c>
      <c r="AW101" s="13" t="s">
        <v>35</v>
      </c>
      <c r="AX101" s="13" t="s">
        <v>77</v>
      </c>
      <c r="AY101" s="251" t="s">
        <v>131</v>
      </c>
    </row>
    <row r="102" spans="2:12" s="1" customFormat="1" ht="6.95" customHeight="1">
      <c r="B102" s="57"/>
      <c r="C102" s="58"/>
      <c r="D102" s="58"/>
      <c r="E102" s="58"/>
      <c r="F102" s="58"/>
      <c r="G102" s="58"/>
      <c r="H102" s="58"/>
      <c r="I102" s="167"/>
      <c r="J102" s="58"/>
      <c r="K102" s="58"/>
      <c r="L102" s="43"/>
    </row>
  </sheetData>
  <sheetProtection password="CC35" sheet="1" objects="1" scenarios="1" formatColumns="0" formatRows="0" autoFilter="0"/>
  <autoFilter ref="C79:K101"/>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81" customWidth="1"/>
    <col min="2" max="2" width="1.7109375" style="281" customWidth="1"/>
    <col min="3" max="4" width="5.00390625" style="281" customWidth="1"/>
    <col min="5" max="5" width="11.7109375" style="281" customWidth="1"/>
    <col min="6" max="6" width="9.140625" style="281" customWidth="1"/>
    <col min="7" max="7" width="5.00390625" style="281" customWidth="1"/>
    <col min="8" max="8" width="77.8515625" style="281" customWidth="1"/>
    <col min="9" max="10" width="20.00390625" style="281" customWidth="1"/>
    <col min="11" max="11" width="1.7109375" style="281" customWidth="1"/>
  </cols>
  <sheetData>
    <row r="1" ht="37.5" customHeight="1"/>
    <row r="2" spans="2:11" ht="7.5" customHeight="1">
      <c r="B2" s="282"/>
      <c r="C2" s="283"/>
      <c r="D2" s="283"/>
      <c r="E2" s="283"/>
      <c r="F2" s="283"/>
      <c r="G2" s="283"/>
      <c r="H2" s="283"/>
      <c r="I2" s="283"/>
      <c r="J2" s="283"/>
      <c r="K2" s="284"/>
    </row>
    <row r="3" spans="2:11" s="15" customFormat="1" ht="45" customHeight="1">
      <c r="B3" s="285"/>
      <c r="C3" s="286" t="s">
        <v>679</v>
      </c>
      <c r="D3" s="286"/>
      <c r="E3" s="286"/>
      <c r="F3" s="286"/>
      <c r="G3" s="286"/>
      <c r="H3" s="286"/>
      <c r="I3" s="286"/>
      <c r="J3" s="286"/>
      <c r="K3" s="287"/>
    </row>
    <row r="4" spans="2:11" ht="25.5" customHeight="1">
      <c r="B4" s="288"/>
      <c r="C4" s="289" t="s">
        <v>680</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681</v>
      </c>
      <c r="D6" s="292"/>
      <c r="E6" s="292"/>
      <c r="F6" s="292"/>
      <c r="G6" s="292"/>
      <c r="H6" s="292"/>
      <c r="I6" s="292"/>
      <c r="J6" s="292"/>
      <c r="K6" s="290"/>
    </row>
    <row r="7" spans="2:11" ht="15" customHeight="1">
      <c r="B7" s="293"/>
      <c r="C7" s="292" t="s">
        <v>682</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683</v>
      </c>
      <c r="D9" s="292"/>
      <c r="E9" s="292"/>
      <c r="F9" s="292"/>
      <c r="G9" s="292"/>
      <c r="H9" s="292"/>
      <c r="I9" s="292"/>
      <c r="J9" s="292"/>
      <c r="K9" s="290"/>
    </row>
    <row r="10" spans="2:11" ht="15" customHeight="1">
      <c r="B10" s="293"/>
      <c r="C10" s="292"/>
      <c r="D10" s="292" t="s">
        <v>684</v>
      </c>
      <c r="E10" s="292"/>
      <c r="F10" s="292"/>
      <c r="G10" s="292"/>
      <c r="H10" s="292"/>
      <c r="I10" s="292"/>
      <c r="J10" s="292"/>
      <c r="K10" s="290"/>
    </row>
    <row r="11" spans="2:11" ht="15" customHeight="1">
      <c r="B11" s="293"/>
      <c r="C11" s="294"/>
      <c r="D11" s="292" t="s">
        <v>685</v>
      </c>
      <c r="E11" s="292"/>
      <c r="F11" s="292"/>
      <c r="G11" s="292"/>
      <c r="H11" s="292"/>
      <c r="I11" s="292"/>
      <c r="J11" s="292"/>
      <c r="K11" s="290"/>
    </row>
    <row r="12" spans="2:11" ht="15" customHeight="1">
      <c r="B12" s="293"/>
      <c r="C12" s="294"/>
      <c r="D12" s="292"/>
      <c r="E12" s="292"/>
      <c r="F12" s="292"/>
      <c r="G12" s="292"/>
      <c r="H12" s="292"/>
      <c r="I12" s="292"/>
      <c r="J12" s="292"/>
      <c r="K12" s="290"/>
    </row>
    <row r="13" spans="2:11" ht="15" customHeight="1">
      <c r="B13" s="293"/>
      <c r="C13" s="294"/>
      <c r="D13" s="295" t="s">
        <v>686</v>
      </c>
      <c r="E13" s="292"/>
      <c r="F13" s="292"/>
      <c r="G13" s="292"/>
      <c r="H13" s="292"/>
      <c r="I13" s="292"/>
      <c r="J13" s="292"/>
      <c r="K13" s="290"/>
    </row>
    <row r="14" spans="2:11" ht="12.75" customHeight="1">
      <c r="B14" s="293"/>
      <c r="C14" s="294"/>
      <c r="D14" s="294"/>
      <c r="E14" s="294"/>
      <c r="F14" s="294"/>
      <c r="G14" s="294"/>
      <c r="H14" s="294"/>
      <c r="I14" s="294"/>
      <c r="J14" s="294"/>
      <c r="K14" s="290"/>
    </row>
    <row r="15" spans="2:11" ht="15" customHeight="1">
      <c r="B15" s="293"/>
      <c r="C15" s="294"/>
      <c r="D15" s="292" t="s">
        <v>687</v>
      </c>
      <c r="E15" s="292"/>
      <c r="F15" s="292"/>
      <c r="G15" s="292"/>
      <c r="H15" s="292"/>
      <c r="I15" s="292"/>
      <c r="J15" s="292"/>
      <c r="K15" s="290"/>
    </row>
    <row r="16" spans="2:11" ht="15" customHeight="1">
      <c r="B16" s="293"/>
      <c r="C16" s="294"/>
      <c r="D16" s="292" t="s">
        <v>688</v>
      </c>
      <c r="E16" s="292"/>
      <c r="F16" s="292"/>
      <c r="G16" s="292"/>
      <c r="H16" s="292"/>
      <c r="I16" s="292"/>
      <c r="J16" s="292"/>
      <c r="K16" s="290"/>
    </row>
    <row r="17" spans="2:11" ht="15" customHeight="1">
      <c r="B17" s="293"/>
      <c r="C17" s="294"/>
      <c r="D17" s="292" t="s">
        <v>689</v>
      </c>
      <c r="E17" s="292"/>
      <c r="F17" s="292"/>
      <c r="G17" s="292"/>
      <c r="H17" s="292"/>
      <c r="I17" s="292"/>
      <c r="J17" s="292"/>
      <c r="K17" s="290"/>
    </row>
    <row r="18" spans="2:11" ht="15" customHeight="1">
      <c r="B18" s="293"/>
      <c r="C18" s="294"/>
      <c r="D18" s="294"/>
      <c r="E18" s="296" t="s">
        <v>79</v>
      </c>
      <c r="F18" s="292" t="s">
        <v>690</v>
      </c>
      <c r="G18" s="292"/>
      <c r="H18" s="292"/>
      <c r="I18" s="292"/>
      <c r="J18" s="292"/>
      <c r="K18" s="290"/>
    </row>
    <row r="19" spans="2:11" ht="15" customHeight="1">
      <c r="B19" s="293"/>
      <c r="C19" s="294"/>
      <c r="D19" s="294"/>
      <c r="E19" s="296" t="s">
        <v>691</v>
      </c>
      <c r="F19" s="292" t="s">
        <v>692</v>
      </c>
      <c r="G19" s="292"/>
      <c r="H19" s="292"/>
      <c r="I19" s="292"/>
      <c r="J19" s="292"/>
      <c r="K19" s="290"/>
    </row>
    <row r="20" spans="2:11" ht="15" customHeight="1">
      <c r="B20" s="293"/>
      <c r="C20" s="294"/>
      <c r="D20" s="294"/>
      <c r="E20" s="296" t="s">
        <v>693</v>
      </c>
      <c r="F20" s="292" t="s">
        <v>694</v>
      </c>
      <c r="G20" s="292"/>
      <c r="H20" s="292"/>
      <c r="I20" s="292"/>
      <c r="J20" s="292"/>
      <c r="K20" s="290"/>
    </row>
    <row r="21" spans="2:11" ht="15" customHeight="1">
      <c r="B21" s="293"/>
      <c r="C21" s="294"/>
      <c r="D21" s="294"/>
      <c r="E21" s="296" t="s">
        <v>695</v>
      </c>
      <c r="F21" s="292" t="s">
        <v>696</v>
      </c>
      <c r="G21" s="292"/>
      <c r="H21" s="292"/>
      <c r="I21" s="292"/>
      <c r="J21" s="292"/>
      <c r="K21" s="290"/>
    </row>
    <row r="22" spans="2:11" ht="15" customHeight="1">
      <c r="B22" s="293"/>
      <c r="C22" s="294"/>
      <c r="D22" s="294"/>
      <c r="E22" s="296" t="s">
        <v>521</v>
      </c>
      <c r="F22" s="292" t="s">
        <v>522</v>
      </c>
      <c r="G22" s="292"/>
      <c r="H22" s="292"/>
      <c r="I22" s="292"/>
      <c r="J22" s="292"/>
      <c r="K22" s="290"/>
    </row>
    <row r="23" spans="2:11" ht="15" customHeight="1">
      <c r="B23" s="293"/>
      <c r="C23" s="294"/>
      <c r="D23" s="294"/>
      <c r="E23" s="296" t="s">
        <v>85</v>
      </c>
      <c r="F23" s="292" t="s">
        <v>697</v>
      </c>
      <c r="G23" s="292"/>
      <c r="H23" s="292"/>
      <c r="I23" s="292"/>
      <c r="J23" s="292"/>
      <c r="K23" s="290"/>
    </row>
    <row r="24" spans="2:11" ht="12.75" customHeight="1">
      <c r="B24" s="293"/>
      <c r="C24" s="294"/>
      <c r="D24" s="294"/>
      <c r="E24" s="294"/>
      <c r="F24" s="294"/>
      <c r="G24" s="294"/>
      <c r="H24" s="294"/>
      <c r="I24" s="294"/>
      <c r="J24" s="294"/>
      <c r="K24" s="290"/>
    </row>
    <row r="25" spans="2:11" ht="15" customHeight="1">
      <c r="B25" s="293"/>
      <c r="C25" s="292" t="s">
        <v>698</v>
      </c>
      <c r="D25" s="292"/>
      <c r="E25" s="292"/>
      <c r="F25" s="292"/>
      <c r="G25" s="292"/>
      <c r="H25" s="292"/>
      <c r="I25" s="292"/>
      <c r="J25" s="292"/>
      <c r="K25" s="290"/>
    </row>
    <row r="26" spans="2:11" ht="15" customHeight="1">
      <c r="B26" s="293"/>
      <c r="C26" s="292" t="s">
        <v>699</v>
      </c>
      <c r="D26" s="292"/>
      <c r="E26" s="292"/>
      <c r="F26" s="292"/>
      <c r="G26" s="292"/>
      <c r="H26" s="292"/>
      <c r="I26" s="292"/>
      <c r="J26" s="292"/>
      <c r="K26" s="290"/>
    </row>
    <row r="27" spans="2:11" ht="15" customHeight="1">
      <c r="B27" s="293"/>
      <c r="C27" s="292"/>
      <c r="D27" s="292" t="s">
        <v>700</v>
      </c>
      <c r="E27" s="292"/>
      <c r="F27" s="292"/>
      <c r="G27" s="292"/>
      <c r="H27" s="292"/>
      <c r="I27" s="292"/>
      <c r="J27" s="292"/>
      <c r="K27" s="290"/>
    </row>
    <row r="28" spans="2:11" ht="15" customHeight="1">
      <c r="B28" s="293"/>
      <c r="C28" s="294"/>
      <c r="D28" s="292" t="s">
        <v>701</v>
      </c>
      <c r="E28" s="292"/>
      <c r="F28" s="292"/>
      <c r="G28" s="292"/>
      <c r="H28" s="292"/>
      <c r="I28" s="292"/>
      <c r="J28" s="292"/>
      <c r="K28" s="290"/>
    </row>
    <row r="29" spans="2:11" ht="12.75" customHeight="1">
      <c r="B29" s="293"/>
      <c r="C29" s="294"/>
      <c r="D29" s="294"/>
      <c r="E29" s="294"/>
      <c r="F29" s="294"/>
      <c r="G29" s="294"/>
      <c r="H29" s="294"/>
      <c r="I29" s="294"/>
      <c r="J29" s="294"/>
      <c r="K29" s="290"/>
    </row>
    <row r="30" spans="2:11" ht="15" customHeight="1">
      <c r="B30" s="293"/>
      <c r="C30" s="294"/>
      <c r="D30" s="292" t="s">
        <v>702</v>
      </c>
      <c r="E30" s="292"/>
      <c r="F30" s="292"/>
      <c r="G30" s="292"/>
      <c r="H30" s="292"/>
      <c r="I30" s="292"/>
      <c r="J30" s="292"/>
      <c r="K30" s="290"/>
    </row>
    <row r="31" spans="2:11" ht="15" customHeight="1">
      <c r="B31" s="293"/>
      <c r="C31" s="294"/>
      <c r="D31" s="292" t="s">
        <v>703</v>
      </c>
      <c r="E31" s="292"/>
      <c r="F31" s="292"/>
      <c r="G31" s="292"/>
      <c r="H31" s="292"/>
      <c r="I31" s="292"/>
      <c r="J31" s="292"/>
      <c r="K31" s="290"/>
    </row>
    <row r="32" spans="2:11" ht="12.75" customHeight="1">
      <c r="B32" s="293"/>
      <c r="C32" s="294"/>
      <c r="D32" s="294"/>
      <c r="E32" s="294"/>
      <c r="F32" s="294"/>
      <c r="G32" s="294"/>
      <c r="H32" s="294"/>
      <c r="I32" s="294"/>
      <c r="J32" s="294"/>
      <c r="K32" s="290"/>
    </row>
    <row r="33" spans="2:11" ht="15" customHeight="1">
      <c r="B33" s="293"/>
      <c r="C33" s="294"/>
      <c r="D33" s="292" t="s">
        <v>704</v>
      </c>
      <c r="E33" s="292"/>
      <c r="F33" s="292"/>
      <c r="G33" s="292"/>
      <c r="H33" s="292"/>
      <c r="I33" s="292"/>
      <c r="J33" s="292"/>
      <c r="K33" s="290"/>
    </row>
    <row r="34" spans="2:11" ht="15" customHeight="1">
      <c r="B34" s="293"/>
      <c r="C34" s="294"/>
      <c r="D34" s="292" t="s">
        <v>705</v>
      </c>
      <c r="E34" s="292"/>
      <c r="F34" s="292"/>
      <c r="G34" s="292"/>
      <c r="H34" s="292"/>
      <c r="I34" s="292"/>
      <c r="J34" s="292"/>
      <c r="K34" s="290"/>
    </row>
    <row r="35" spans="2:11" ht="15" customHeight="1">
      <c r="B35" s="293"/>
      <c r="C35" s="294"/>
      <c r="D35" s="292" t="s">
        <v>706</v>
      </c>
      <c r="E35" s="292"/>
      <c r="F35" s="292"/>
      <c r="G35" s="292"/>
      <c r="H35" s="292"/>
      <c r="I35" s="292"/>
      <c r="J35" s="292"/>
      <c r="K35" s="290"/>
    </row>
    <row r="36" spans="2:11" ht="15" customHeight="1">
      <c r="B36" s="293"/>
      <c r="C36" s="294"/>
      <c r="D36" s="292"/>
      <c r="E36" s="295" t="s">
        <v>117</v>
      </c>
      <c r="F36" s="292"/>
      <c r="G36" s="292" t="s">
        <v>707</v>
      </c>
      <c r="H36" s="292"/>
      <c r="I36" s="292"/>
      <c r="J36" s="292"/>
      <c r="K36" s="290"/>
    </row>
    <row r="37" spans="2:11" ht="30.75" customHeight="1">
      <c r="B37" s="293"/>
      <c r="C37" s="294"/>
      <c r="D37" s="292"/>
      <c r="E37" s="295" t="s">
        <v>708</v>
      </c>
      <c r="F37" s="292"/>
      <c r="G37" s="292" t="s">
        <v>709</v>
      </c>
      <c r="H37" s="292"/>
      <c r="I37" s="292"/>
      <c r="J37" s="292"/>
      <c r="K37" s="290"/>
    </row>
    <row r="38" spans="2:11" ht="15" customHeight="1">
      <c r="B38" s="293"/>
      <c r="C38" s="294"/>
      <c r="D38" s="292"/>
      <c r="E38" s="295" t="s">
        <v>54</v>
      </c>
      <c r="F38" s="292"/>
      <c r="G38" s="292" t="s">
        <v>710</v>
      </c>
      <c r="H38" s="292"/>
      <c r="I38" s="292"/>
      <c r="J38" s="292"/>
      <c r="K38" s="290"/>
    </row>
    <row r="39" spans="2:11" ht="15" customHeight="1">
      <c r="B39" s="293"/>
      <c r="C39" s="294"/>
      <c r="D39" s="292"/>
      <c r="E39" s="295" t="s">
        <v>55</v>
      </c>
      <c r="F39" s="292"/>
      <c r="G39" s="292" t="s">
        <v>711</v>
      </c>
      <c r="H39" s="292"/>
      <c r="I39" s="292"/>
      <c r="J39" s="292"/>
      <c r="K39" s="290"/>
    </row>
    <row r="40" spans="2:11" ht="15" customHeight="1">
      <c r="B40" s="293"/>
      <c r="C40" s="294"/>
      <c r="D40" s="292"/>
      <c r="E40" s="295" t="s">
        <v>118</v>
      </c>
      <c r="F40" s="292"/>
      <c r="G40" s="292" t="s">
        <v>712</v>
      </c>
      <c r="H40" s="292"/>
      <c r="I40" s="292"/>
      <c r="J40" s="292"/>
      <c r="K40" s="290"/>
    </row>
    <row r="41" spans="2:11" ht="15" customHeight="1">
      <c r="B41" s="293"/>
      <c r="C41" s="294"/>
      <c r="D41" s="292"/>
      <c r="E41" s="295" t="s">
        <v>119</v>
      </c>
      <c r="F41" s="292"/>
      <c r="G41" s="292" t="s">
        <v>713</v>
      </c>
      <c r="H41" s="292"/>
      <c r="I41" s="292"/>
      <c r="J41" s="292"/>
      <c r="K41" s="290"/>
    </row>
    <row r="42" spans="2:11" ht="15" customHeight="1">
      <c r="B42" s="293"/>
      <c r="C42" s="294"/>
      <c r="D42" s="292"/>
      <c r="E42" s="295" t="s">
        <v>714</v>
      </c>
      <c r="F42" s="292"/>
      <c r="G42" s="292" t="s">
        <v>715</v>
      </c>
      <c r="H42" s="292"/>
      <c r="I42" s="292"/>
      <c r="J42" s="292"/>
      <c r="K42" s="290"/>
    </row>
    <row r="43" spans="2:11" ht="15" customHeight="1">
      <c r="B43" s="293"/>
      <c r="C43" s="294"/>
      <c r="D43" s="292"/>
      <c r="E43" s="295"/>
      <c r="F43" s="292"/>
      <c r="G43" s="292" t="s">
        <v>716</v>
      </c>
      <c r="H43" s="292"/>
      <c r="I43" s="292"/>
      <c r="J43" s="292"/>
      <c r="K43" s="290"/>
    </row>
    <row r="44" spans="2:11" ht="15" customHeight="1">
      <c r="B44" s="293"/>
      <c r="C44" s="294"/>
      <c r="D44" s="292"/>
      <c r="E44" s="295" t="s">
        <v>717</v>
      </c>
      <c r="F44" s="292"/>
      <c r="G44" s="292" t="s">
        <v>718</v>
      </c>
      <c r="H44" s="292"/>
      <c r="I44" s="292"/>
      <c r="J44" s="292"/>
      <c r="K44" s="290"/>
    </row>
    <row r="45" spans="2:11" ht="15" customHeight="1">
      <c r="B45" s="293"/>
      <c r="C45" s="294"/>
      <c r="D45" s="292"/>
      <c r="E45" s="295" t="s">
        <v>121</v>
      </c>
      <c r="F45" s="292"/>
      <c r="G45" s="292" t="s">
        <v>719</v>
      </c>
      <c r="H45" s="292"/>
      <c r="I45" s="292"/>
      <c r="J45" s="292"/>
      <c r="K45" s="290"/>
    </row>
    <row r="46" spans="2:11" ht="12.75" customHeight="1">
      <c r="B46" s="293"/>
      <c r="C46" s="294"/>
      <c r="D46" s="292"/>
      <c r="E46" s="292"/>
      <c r="F46" s="292"/>
      <c r="G46" s="292"/>
      <c r="H46" s="292"/>
      <c r="I46" s="292"/>
      <c r="J46" s="292"/>
      <c r="K46" s="290"/>
    </row>
    <row r="47" spans="2:11" ht="15" customHeight="1">
      <c r="B47" s="293"/>
      <c r="C47" s="294"/>
      <c r="D47" s="292" t="s">
        <v>720</v>
      </c>
      <c r="E47" s="292"/>
      <c r="F47" s="292"/>
      <c r="G47" s="292"/>
      <c r="H47" s="292"/>
      <c r="I47" s="292"/>
      <c r="J47" s="292"/>
      <c r="K47" s="290"/>
    </row>
    <row r="48" spans="2:11" ht="15" customHeight="1">
      <c r="B48" s="293"/>
      <c r="C48" s="294"/>
      <c r="D48" s="294"/>
      <c r="E48" s="292" t="s">
        <v>721</v>
      </c>
      <c r="F48" s="292"/>
      <c r="G48" s="292"/>
      <c r="H48" s="292"/>
      <c r="I48" s="292"/>
      <c r="J48" s="292"/>
      <c r="K48" s="290"/>
    </row>
    <row r="49" spans="2:11" ht="15" customHeight="1">
      <c r="B49" s="293"/>
      <c r="C49" s="294"/>
      <c r="D49" s="294"/>
      <c r="E49" s="292" t="s">
        <v>722</v>
      </c>
      <c r="F49" s="292"/>
      <c r="G49" s="292"/>
      <c r="H49" s="292"/>
      <c r="I49" s="292"/>
      <c r="J49" s="292"/>
      <c r="K49" s="290"/>
    </row>
    <row r="50" spans="2:11" ht="15" customHeight="1">
      <c r="B50" s="293"/>
      <c r="C50" s="294"/>
      <c r="D50" s="294"/>
      <c r="E50" s="292" t="s">
        <v>723</v>
      </c>
      <c r="F50" s="292"/>
      <c r="G50" s="292"/>
      <c r="H50" s="292"/>
      <c r="I50" s="292"/>
      <c r="J50" s="292"/>
      <c r="K50" s="290"/>
    </row>
    <row r="51" spans="2:11" ht="15" customHeight="1">
      <c r="B51" s="293"/>
      <c r="C51" s="294"/>
      <c r="D51" s="292" t="s">
        <v>724</v>
      </c>
      <c r="E51" s="292"/>
      <c r="F51" s="292"/>
      <c r="G51" s="292"/>
      <c r="H51" s="292"/>
      <c r="I51" s="292"/>
      <c r="J51" s="292"/>
      <c r="K51" s="290"/>
    </row>
    <row r="52" spans="2:11" ht="25.5" customHeight="1">
      <c r="B52" s="288"/>
      <c r="C52" s="289" t="s">
        <v>725</v>
      </c>
      <c r="D52" s="289"/>
      <c r="E52" s="289"/>
      <c r="F52" s="289"/>
      <c r="G52" s="289"/>
      <c r="H52" s="289"/>
      <c r="I52" s="289"/>
      <c r="J52" s="289"/>
      <c r="K52" s="290"/>
    </row>
    <row r="53" spans="2:11" ht="5.25" customHeight="1">
      <c r="B53" s="288"/>
      <c r="C53" s="291"/>
      <c r="D53" s="291"/>
      <c r="E53" s="291"/>
      <c r="F53" s="291"/>
      <c r="G53" s="291"/>
      <c r="H53" s="291"/>
      <c r="I53" s="291"/>
      <c r="J53" s="291"/>
      <c r="K53" s="290"/>
    </row>
    <row r="54" spans="2:11" ht="15" customHeight="1">
      <c r="B54" s="288"/>
      <c r="C54" s="292" t="s">
        <v>726</v>
      </c>
      <c r="D54" s="292"/>
      <c r="E54" s="292"/>
      <c r="F54" s="292"/>
      <c r="G54" s="292"/>
      <c r="H54" s="292"/>
      <c r="I54" s="292"/>
      <c r="J54" s="292"/>
      <c r="K54" s="290"/>
    </row>
    <row r="55" spans="2:11" ht="15" customHeight="1">
      <c r="B55" s="288"/>
      <c r="C55" s="292" t="s">
        <v>727</v>
      </c>
      <c r="D55" s="292"/>
      <c r="E55" s="292"/>
      <c r="F55" s="292"/>
      <c r="G55" s="292"/>
      <c r="H55" s="292"/>
      <c r="I55" s="292"/>
      <c r="J55" s="292"/>
      <c r="K55" s="290"/>
    </row>
    <row r="56" spans="2:11" ht="12.75" customHeight="1">
      <c r="B56" s="288"/>
      <c r="C56" s="292"/>
      <c r="D56" s="292"/>
      <c r="E56" s="292"/>
      <c r="F56" s="292"/>
      <c r="G56" s="292"/>
      <c r="H56" s="292"/>
      <c r="I56" s="292"/>
      <c r="J56" s="292"/>
      <c r="K56" s="290"/>
    </row>
    <row r="57" spans="2:11" ht="15" customHeight="1">
      <c r="B57" s="288"/>
      <c r="C57" s="292" t="s">
        <v>728</v>
      </c>
      <c r="D57" s="292"/>
      <c r="E57" s="292"/>
      <c r="F57" s="292"/>
      <c r="G57" s="292"/>
      <c r="H57" s="292"/>
      <c r="I57" s="292"/>
      <c r="J57" s="292"/>
      <c r="K57" s="290"/>
    </row>
    <row r="58" spans="2:11" ht="15" customHeight="1">
      <c r="B58" s="288"/>
      <c r="C58" s="294"/>
      <c r="D58" s="292" t="s">
        <v>729</v>
      </c>
      <c r="E58" s="292"/>
      <c r="F58" s="292"/>
      <c r="G58" s="292"/>
      <c r="H58" s="292"/>
      <c r="I58" s="292"/>
      <c r="J58" s="292"/>
      <c r="K58" s="290"/>
    </row>
    <row r="59" spans="2:11" ht="15" customHeight="1">
      <c r="B59" s="288"/>
      <c r="C59" s="294"/>
      <c r="D59" s="292" t="s">
        <v>730</v>
      </c>
      <c r="E59" s="292"/>
      <c r="F59" s="292"/>
      <c r="G59" s="292"/>
      <c r="H59" s="292"/>
      <c r="I59" s="292"/>
      <c r="J59" s="292"/>
      <c r="K59" s="290"/>
    </row>
    <row r="60" spans="2:11" ht="15" customHeight="1">
      <c r="B60" s="288"/>
      <c r="C60" s="294"/>
      <c r="D60" s="292" t="s">
        <v>731</v>
      </c>
      <c r="E60" s="292"/>
      <c r="F60" s="292"/>
      <c r="G60" s="292"/>
      <c r="H60" s="292"/>
      <c r="I60" s="292"/>
      <c r="J60" s="292"/>
      <c r="K60" s="290"/>
    </row>
    <row r="61" spans="2:11" ht="15" customHeight="1">
      <c r="B61" s="288"/>
      <c r="C61" s="294"/>
      <c r="D61" s="292" t="s">
        <v>732</v>
      </c>
      <c r="E61" s="292"/>
      <c r="F61" s="292"/>
      <c r="G61" s="292"/>
      <c r="H61" s="292"/>
      <c r="I61" s="292"/>
      <c r="J61" s="292"/>
      <c r="K61" s="290"/>
    </row>
    <row r="62" spans="2:11" ht="15" customHeight="1">
      <c r="B62" s="288"/>
      <c r="C62" s="294"/>
      <c r="D62" s="297" t="s">
        <v>733</v>
      </c>
      <c r="E62" s="297"/>
      <c r="F62" s="297"/>
      <c r="G62" s="297"/>
      <c r="H62" s="297"/>
      <c r="I62" s="297"/>
      <c r="J62" s="297"/>
      <c r="K62" s="290"/>
    </row>
    <row r="63" spans="2:11" ht="15" customHeight="1">
      <c r="B63" s="288"/>
      <c r="C63" s="294"/>
      <c r="D63" s="292" t="s">
        <v>734</v>
      </c>
      <c r="E63" s="292"/>
      <c r="F63" s="292"/>
      <c r="G63" s="292"/>
      <c r="H63" s="292"/>
      <c r="I63" s="292"/>
      <c r="J63" s="292"/>
      <c r="K63" s="290"/>
    </row>
    <row r="64" spans="2:11" ht="12.75" customHeight="1">
      <c r="B64" s="288"/>
      <c r="C64" s="294"/>
      <c r="D64" s="294"/>
      <c r="E64" s="298"/>
      <c r="F64" s="294"/>
      <c r="G64" s="294"/>
      <c r="H64" s="294"/>
      <c r="I64" s="294"/>
      <c r="J64" s="294"/>
      <c r="K64" s="290"/>
    </row>
    <row r="65" spans="2:11" ht="15" customHeight="1">
      <c r="B65" s="288"/>
      <c r="C65" s="294"/>
      <c r="D65" s="292" t="s">
        <v>735</v>
      </c>
      <c r="E65" s="292"/>
      <c r="F65" s="292"/>
      <c r="G65" s="292"/>
      <c r="H65" s="292"/>
      <c r="I65" s="292"/>
      <c r="J65" s="292"/>
      <c r="K65" s="290"/>
    </row>
    <row r="66" spans="2:11" ht="15" customHeight="1">
      <c r="B66" s="288"/>
      <c r="C66" s="294"/>
      <c r="D66" s="297" t="s">
        <v>736</v>
      </c>
      <c r="E66" s="297"/>
      <c r="F66" s="297"/>
      <c r="G66" s="297"/>
      <c r="H66" s="297"/>
      <c r="I66" s="297"/>
      <c r="J66" s="297"/>
      <c r="K66" s="290"/>
    </row>
    <row r="67" spans="2:11" ht="15" customHeight="1">
      <c r="B67" s="288"/>
      <c r="C67" s="294"/>
      <c r="D67" s="292" t="s">
        <v>737</v>
      </c>
      <c r="E67" s="292"/>
      <c r="F67" s="292"/>
      <c r="G67" s="292"/>
      <c r="H67" s="292"/>
      <c r="I67" s="292"/>
      <c r="J67" s="292"/>
      <c r="K67" s="290"/>
    </row>
    <row r="68" spans="2:11" ht="15" customHeight="1">
      <c r="B68" s="288"/>
      <c r="C68" s="294"/>
      <c r="D68" s="292" t="s">
        <v>738</v>
      </c>
      <c r="E68" s="292"/>
      <c r="F68" s="292"/>
      <c r="G68" s="292"/>
      <c r="H68" s="292"/>
      <c r="I68" s="292"/>
      <c r="J68" s="292"/>
      <c r="K68" s="290"/>
    </row>
    <row r="69" spans="2:11" ht="15" customHeight="1">
      <c r="B69" s="288"/>
      <c r="C69" s="294"/>
      <c r="D69" s="292" t="s">
        <v>739</v>
      </c>
      <c r="E69" s="292"/>
      <c r="F69" s="292"/>
      <c r="G69" s="292"/>
      <c r="H69" s="292"/>
      <c r="I69" s="292"/>
      <c r="J69" s="292"/>
      <c r="K69" s="290"/>
    </row>
    <row r="70" spans="2:11" ht="15" customHeight="1">
      <c r="B70" s="288"/>
      <c r="C70" s="294"/>
      <c r="D70" s="292" t="s">
        <v>740</v>
      </c>
      <c r="E70" s="292"/>
      <c r="F70" s="292"/>
      <c r="G70" s="292"/>
      <c r="H70" s="292"/>
      <c r="I70" s="292"/>
      <c r="J70" s="292"/>
      <c r="K70" s="290"/>
    </row>
    <row r="71" spans="2:11" ht="12.75" customHeight="1">
      <c r="B71" s="299"/>
      <c r="C71" s="300"/>
      <c r="D71" s="300"/>
      <c r="E71" s="300"/>
      <c r="F71" s="300"/>
      <c r="G71" s="300"/>
      <c r="H71" s="300"/>
      <c r="I71" s="300"/>
      <c r="J71" s="300"/>
      <c r="K71" s="301"/>
    </row>
    <row r="72" spans="2:11" ht="18.75" customHeight="1">
      <c r="B72" s="302"/>
      <c r="C72" s="302"/>
      <c r="D72" s="302"/>
      <c r="E72" s="302"/>
      <c r="F72" s="302"/>
      <c r="G72" s="302"/>
      <c r="H72" s="302"/>
      <c r="I72" s="302"/>
      <c r="J72" s="302"/>
      <c r="K72" s="303"/>
    </row>
    <row r="73" spans="2:11" ht="18.75" customHeight="1">
      <c r="B73" s="303"/>
      <c r="C73" s="303"/>
      <c r="D73" s="303"/>
      <c r="E73" s="303"/>
      <c r="F73" s="303"/>
      <c r="G73" s="303"/>
      <c r="H73" s="303"/>
      <c r="I73" s="303"/>
      <c r="J73" s="303"/>
      <c r="K73" s="303"/>
    </row>
    <row r="74" spans="2:11" ht="7.5" customHeight="1">
      <c r="B74" s="304"/>
      <c r="C74" s="305"/>
      <c r="D74" s="305"/>
      <c r="E74" s="305"/>
      <c r="F74" s="305"/>
      <c r="G74" s="305"/>
      <c r="H74" s="305"/>
      <c r="I74" s="305"/>
      <c r="J74" s="305"/>
      <c r="K74" s="306"/>
    </row>
    <row r="75" spans="2:11" ht="45" customHeight="1">
      <c r="B75" s="307"/>
      <c r="C75" s="308" t="s">
        <v>741</v>
      </c>
      <c r="D75" s="308"/>
      <c r="E75" s="308"/>
      <c r="F75" s="308"/>
      <c r="G75" s="308"/>
      <c r="H75" s="308"/>
      <c r="I75" s="308"/>
      <c r="J75" s="308"/>
      <c r="K75" s="309"/>
    </row>
    <row r="76" spans="2:11" ht="17.25" customHeight="1">
      <c r="B76" s="307"/>
      <c r="C76" s="310" t="s">
        <v>742</v>
      </c>
      <c r="D76" s="310"/>
      <c r="E76" s="310"/>
      <c r="F76" s="310" t="s">
        <v>743</v>
      </c>
      <c r="G76" s="311"/>
      <c r="H76" s="310" t="s">
        <v>55</v>
      </c>
      <c r="I76" s="310" t="s">
        <v>58</v>
      </c>
      <c r="J76" s="310" t="s">
        <v>744</v>
      </c>
      <c r="K76" s="309"/>
    </row>
    <row r="77" spans="2:11" ht="17.25" customHeight="1">
      <c r="B77" s="307"/>
      <c r="C77" s="312" t="s">
        <v>745</v>
      </c>
      <c r="D77" s="312"/>
      <c r="E77" s="312"/>
      <c r="F77" s="313" t="s">
        <v>746</v>
      </c>
      <c r="G77" s="314"/>
      <c r="H77" s="312"/>
      <c r="I77" s="312"/>
      <c r="J77" s="312" t="s">
        <v>747</v>
      </c>
      <c r="K77" s="309"/>
    </row>
    <row r="78" spans="2:11" ht="5.25" customHeight="1">
      <c r="B78" s="307"/>
      <c r="C78" s="315"/>
      <c r="D78" s="315"/>
      <c r="E78" s="315"/>
      <c r="F78" s="315"/>
      <c r="G78" s="316"/>
      <c r="H78" s="315"/>
      <c r="I78" s="315"/>
      <c r="J78" s="315"/>
      <c r="K78" s="309"/>
    </row>
    <row r="79" spans="2:11" ht="15" customHeight="1">
      <c r="B79" s="307"/>
      <c r="C79" s="295" t="s">
        <v>54</v>
      </c>
      <c r="D79" s="315"/>
      <c r="E79" s="315"/>
      <c r="F79" s="317" t="s">
        <v>748</v>
      </c>
      <c r="G79" s="316"/>
      <c r="H79" s="295" t="s">
        <v>749</v>
      </c>
      <c r="I79" s="295" t="s">
        <v>750</v>
      </c>
      <c r="J79" s="295">
        <v>20</v>
      </c>
      <c r="K79" s="309"/>
    </row>
    <row r="80" spans="2:11" ht="15" customHeight="1">
      <c r="B80" s="307"/>
      <c r="C80" s="295" t="s">
        <v>751</v>
      </c>
      <c r="D80" s="295"/>
      <c r="E80" s="295"/>
      <c r="F80" s="317" t="s">
        <v>748</v>
      </c>
      <c r="G80" s="316"/>
      <c r="H80" s="295" t="s">
        <v>752</v>
      </c>
      <c r="I80" s="295" t="s">
        <v>750</v>
      </c>
      <c r="J80" s="295">
        <v>120</v>
      </c>
      <c r="K80" s="309"/>
    </row>
    <row r="81" spans="2:11" ht="15" customHeight="1">
      <c r="B81" s="318"/>
      <c r="C81" s="295" t="s">
        <v>753</v>
      </c>
      <c r="D81" s="295"/>
      <c r="E81" s="295"/>
      <c r="F81" s="317" t="s">
        <v>754</v>
      </c>
      <c r="G81" s="316"/>
      <c r="H81" s="295" t="s">
        <v>755</v>
      </c>
      <c r="I81" s="295" t="s">
        <v>750</v>
      </c>
      <c r="J81" s="295">
        <v>50</v>
      </c>
      <c r="K81" s="309"/>
    </row>
    <row r="82" spans="2:11" ht="15" customHeight="1">
      <c r="B82" s="318"/>
      <c r="C82" s="295" t="s">
        <v>756</v>
      </c>
      <c r="D82" s="295"/>
      <c r="E82" s="295"/>
      <c r="F82" s="317" t="s">
        <v>748</v>
      </c>
      <c r="G82" s="316"/>
      <c r="H82" s="295" t="s">
        <v>757</v>
      </c>
      <c r="I82" s="295" t="s">
        <v>758</v>
      </c>
      <c r="J82" s="295"/>
      <c r="K82" s="309"/>
    </row>
    <row r="83" spans="2:11" ht="15" customHeight="1">
      <c r="B83" s="318"/>
      <c r="C83" s="319" t="s">
        <v>759</v>
      </c>
      <c r="D83" s="319"/>
      <c r="E83" s="319"/>
      <c r="F83" s="320" t="s">
        <v>754</v>
      </c>
      <c r="G83" s="319"/>
      <c r="H83" s="319" t="s">
        <v>760</v>
      </c>
      <c r="I83" s="319" t="s">
        <v>750</v>
      </c>
      <c r="J83" s="319">
        <v>15</v>
      </c>
      <c r="K83" s="309"/>
    </row>
    <row r="84" spans="2:11" ht="15" customHeight="1">
      <c r="B84" s="318"/>
      <c r="C84" s="319" t="s">
        <v>761</v>
      </c>
      <c r="D84" s="319"/>
      <c r="E84" s="319"/>
      <c r="F84" s="320" t="s">
        <v>754</v>
      </c>
      <c r="G84" s="319"/>
      <c r="H84" s="319" t="s">
        <v>762</v>
      </c>
      <c r="I84" s="319" t="s">
        <v>750</v>
      </c>
      <c r="J84" s="319">
        <v>15</v>
      </c>
      <c r="K84" s="309"/>
    </row>
    <row r="85" spans="2:11" ht="15" customHeight="1">
      <c r="B85" s="318"/>
      <c r="C85" s="319" t="s">
        <v>763</v>
      </c>
      <c r="D85" s="319"/>
      <c r="E85" s="319"/>
      <c r="F85" s="320" t="s">
        <v>754</v>
      </c>
      <c r="G85" s="319"/>
      <c r="H85" s="319" t="s">
        <v>764</v>
      </c>
      <c r="I85" s="319" t="s">
        <v>750</v>
      </c>
      <c r="J85" s="319">
        <v>20</v>
      </c>
      <c r="K85" s="309"/>
    </row>
    <row r="86" spans="2:11" ht="15" customHeight="1">
      <c r="B86" s="318"/>
      <c r="C86" s="319" t="s">
        <v>765</v>
      </c>
      <c r="D86" s="319"/>
      <c r="E86" s="319"/>
      <c r="F86" s="320" t="s">
        <v>754</v>
      </c>
      <c r="G86" s="319"/>
      <c r="H86" s="319" t="s">
        <v>766</v>
      </c>
      <c r="I86" s="319" t="s">
        <v>750</v>
      </c>
      <c r="J86" s="319">
        <v>20</v>
      </c>
      <c r="K86" s="309"/>
    </row>
    <row r="87" spans="2:11" ht="15" customHeight="1">
      <c r="B87" s="318"/>
      <c r="C87" s="295" t="s">
        <v>767</v>
      </c>
      <c r="D87" s="295"/>
      <c r="E87" s="295"/>
      <c r="F87" s="317" t="s">
        <v>754</v>
      </c>
      <c r="G87" s="316"/>
      <c r="H87" s="295" t="s">
        <v>768</v>
      </c>
      <c r="I87" s="295" t="s">
        <v>750</v>
      </c>
      <c r="J87" s="295">
        <v>50</v>
      </c>
      <c r="K87" s="309"/>
    </row>
    <row r="88" spans="2:11" ht="15" customHeight="1">
      <c r="B88" s="318"/>
      <c r="C88" s="295" t="s">
        <v>769</v>
      </c>
      <c r="D88" s="295"/>
      <c r="E88" s="295"/>
      <c r="F88" s="317" t="s">
        <v>754</v>
      </c>
      <c r="G88" s="316"/>
      <c r="H88" s="295" t="s">
        <v>770</v>
      </c>
      <c r="I88" s="295" t="s">
        <v>750</v>
      </c>
      <c r="J88" s="295">
        <v>20</v>
      </c>
      <c r="K88" s="309"/>
    </row>
    <row r="89" spans="2:11" ht="15" customHeight="1">
      <c r="B89" s="318"/>
      <c r="C89" s="295" t="s">
        <v>771</v>
      </c>
      <c r="D89" s="295"/>
      <c r="E89" s="295"/>
      <c r="F89" s="317" t="s">
        <v>754</v>
      </c>
      <c r="G89" s="316"/>
      <c r="H89" s="295" t="s">
        <v>772</v>
      </c>
      <c r="I89" s="295" t="s">
        <v>750</v>
      </c>
      <c r="J89" s="295">
        <v>20</v>
      </c>
      <c r="K89" s="309"/>
    </row>
    <row r="90" spans="2:11" ht="15" customHeight="1">
      <c r="B90" s="318"/>
      <c r="C90" s="295" t="s">
        <v>773</v>
      </c>
      <c r="D90" s="295"/>
      <c r="E90" s="295"/>
      <c r="F90" s="317" t="s">
        <v>754</v>
      </c>
      <c r="G90" s="316"/>
      <c r="H90" s="295" t="s">
        <v>774</v>
      </c>
      <c r="I90" s="295" t="s">
        <v>750</v>
      </c>
      <c r="J90" s="295">
        <v>50</v>
      </c>
      <c r="K90" s="309"/>
    </row>
    <row r="91" spans="2:11" ht="15" customHeight="1">
      <c r="B91" s="318"/>
      <c r="C91" s="295" t="s">
        <v>775</v>
      </c>
      <c r="D91" s="295"/>
      <c r="E91" s="295"/>
      <c r="F91" s="317" t="s">
        <v>754</v>
      </c>
      <c r="G91" s="316"/>
      <c r="H91" s="295" t="s">
        <v>775</v>
      </c>
      <c r="I91" s="295" t="s">
        <v>750</v>
      </c>
      <c r="J91" s="295">
        <v>50</v>
      </c>
      <c r="K91" s="309"/>
    </row>
    <row r="92" spans="2:11" ht="15" customHeight="1">
      <c r="B92" s="318"/>
      <c r="C92" s="295" t="s">
        <v>776</v>
      </c>
      <c r="D92" s="295"/>
      <c r="E92" s="295"/>
      <c r="F92" s="317" t="s">
        <v>754</v>
      </c>
      <c r="G92" s="316"/>
      <c r="H92" s="295" t="s">
        <v>777</v>
      </c>
      <c r="I92" s="295" t="s">
        <v>750</v>
      </c>
      <c r="J92" s="295">
        <v>255</v>
      </c>
      <c r="K92" s="309"/>
    </row>
    <row r="93" spans="2:11" ht="15" customHeight="1">
      <c r="B93" s="318"/>
      <c r="C93" s="295" t="s">
        <v>778</v>
      </c>
      <c r="D93" s="295"/>
      <c r="E93" s="295"/>
      <c r="F93" s="317" t="s">
        <v>748</v>
      </c>
      <c r="G93" s="316"/>
      <c r="H93" s="295" t="s">
        <v>779</v>
      </c>
      <c r="I93" s="295" t="s">
        <v>780</v>
      </c>
      <c r="J93" s="295"/>
      <c r="K93" s="309"/>
    </row>
    <row r="94" spans="2:11" ht="15" customHeight="1">
      <c r="B94" s="318"/>
      <c r="C94" s="295" t="s">
        <v>781</v>
      </c>
      <c r="D94" s="295"/>
      <c r="E94" s="295"/>
      <c r="F94" s="317" t="s">
        <v>748</v>
      </c>
      <c r="G94" s="316"/>
      <c r="H94" s="295" t="s">
        <v>782</v>
      </c>
      <c r="I94" s="295" t="s">
        <v>783</v>
      </c>
      <c r="J94" s="295"/>
      <c r="K94" s="309"/>
    </row>
    <row r="95" spans="2:11" ht="15" customHeight="1">
      <c r="B95" s="318"/>
      <c r="C95" s="295" t="s">
        <v>784</v>
      </c>
      <c r="D95" s="295"/>
      <c r="E95" s="295"/>
      <c r="F95" s="317" t="s">
        <v>748</v>
      </c>
      <c r="G95" s="316"/>
      <c r="H95" s="295" t="s">
        <v>784</v>
      </c>
      <c r="I95" s="295" t="s">
        <v>783</v>
      </c>
      <c r="J95" s="295"/>
      <c r="K95" s="309"/>
    </row>
    <row r="96" spans="2:11" ht="15" customHeight="1">
      <c r="B96" s="318"/>
      <c r="C96" s="295" t="s">
        <v>39</v>
      </c>
      <c r="D96" s="295"/>
      <c r="E96" s="295"/>
      <c r="F96" s="317" t="s">
        <v>748</v>
      </c>
      <c r="G96" s="316"/>
      <c r="H96" s="295" t="s">
        <v>785</v>
      </c>
      <c r="I96" s="295" t="s">
        <v>783</v>
      </c>
      <c r="J96" s="295"/>
      <c r="K96" s="309"/>
    </row>
    <row r="97" spans="2:11" ht="15" customHeight="1">
      <c r="B97" s="318"/>
      <c r="C97" s="295" t="s">
        <v>49</v>
      </c>
      <c r="D97" s="295"/>
      <c r="E97" s="295"/>
      <c r="F97" s="317" t="s">
        <v>748</v>
      </c>
      <c r="G97" s="316"/>
      <c r="H97" s="295" t="s">
        <v>786</v>
      </c>
      <c r="I97" s="295" t="s">
        <v>783</v>
      </c>
      <c r="J97" s="295"/>
      <c r="K97" s="309"/>
    </row>
    <row r="98" spans="2:11" ht="15" customHeight="1">
      <c r="B98" s="321"/>
      <c r="C98" s="322"/>
      <c r="D98" s="322"/>
      <c r="E98" s="322"/>
      <c r="F98" s="322"/>
      <c r="G98" s="322"/>
      <c r="H98" s="322"/>
      <c r="I98" s="322"/>
      <c r="J98" s="322"/>
      <c r="K98" s="323"/>
    </row>
    <row r="99" spans="2:11" ht="18.75" customHeight="1">
      <c r="B99" s="324"/>
      <c r="C99" s="325"/>
      <c r="D99" s="325"/>
      <c r="E99" s="325"/>
      <c r="F99" s="325"/>
      <c r="G99" s="325"/>
      <c r="H99" s="325"/>
      <c r="I99" s="325"/>
      <c r="J99" s="325"/>
      <c r="K99" s="324"/>
    </row>
    <row r="100" spans="2:11" ht="18.75" customHeight="1">
      <c r="B100" s="303"/>
      <c r="C100" s="303"/>
      <c r="D100" s="303"/>
      <c r="E100" s="303"/>
      <c r="F100" s="303"/>
      <c r="G100" s="303"/>
      <c r="H100" s="303"/>
      <c r="I100" s="303"/>
      <c r="J100" s="303"/>
      <c r="K100" s="303"/>
    </row>
    <row r="101" spans="2:11" ht="7.5" customHeight="1">
      <c r="B101" s="304"/>
      <c r="C101" s="305"/>
      <c r="D101" s="305"/>
      <c r="E101" s="305"/>
      <c r="F101" s="305"/>
      <c r="G101" s="305"/>
      <c r="H101" s="305"/>
      <c r="I101" s="305"/>
      <c r="J101" s="305"/>
      <c r="K101" s="306"/>
    </row>
    <row r="102" spans="2:11" ht="45" customHeight="1">
      <c r="B102" s="307"/>
      <c r="C102" s="308" t="s">
        <v>787</v>
      </c>
      <c r="D102" s="308"/>
      <c r="E102" s="308"/>
      <c r="F102" s="308"/>
      <c r="G102" s="308"/>
      <c r="H102" s="308"/>
      <c r="I102" s="308"/>
      <c r="J102" s="308"/>
      <c r="K102" s="309"/>
    </row>
    <row r="103" spans="2:11" ht="17.25" customHeight="1">
      <c r="B103" s="307"/>
      <c r="C103" s="310" t="s">
        <v>742</v>
      </c>
      <c r="D103" s="310"/>
      <c r="E103" s="310"/>
      <c r="F103" s="310" t="s">
        <v>743</v>
      </c>
      <c r="G103" s="311"/>
      <c r="H103" s="310" t="s">
        <v>55</v>
      </c>
      <c r="I103" s="310" t="s">
        <v>58</v>
      </c>
      <c r="J103" s="310" t="s">
        <v>744</v>
      </c>
      <c r="K103" s="309"/>
    </row>
    <row r="104" spans="2:11" ht="17.25" customHeight="1">
      <c r="B104" s="307"/>
      <c r="C104" s="312" t="s">
        <v>745</v>
      </c>
      <c r="D104" s="312"/>
      <c r="E104" s="312"/>
      <c r="F104" s="313" t="s">
        <v>746</v>
      </c>
      <c r="G104" s="314"/>
      <c r="H104" s="312"/>
      <c r="I104" s="312"/>
      <c r="J104" s="312" t="s">
        <v>747</v>
      </c>
      <c r="K104" s="309"/>
    </row>
    <row r="105" spans="2:11" ht="5.25" customHeight="1">
      <c r="B105" s="307"/>
      <c r="C105" s="310"/>
      <c r="D105" s="310"/>
      <c r="E105" s="310"/>
      <c r="F105" s="310"/>
      <c r="G105" s="326"/>
      <c r="H105" s="310"/>
      <c r="I105" s="310"/>
      <c r="J105" s="310"/>
      <c r="K105" s="309"/>
    </row>
    <row r="106" spans="2:11" ht="15" customHeight="1">
      <c r="B106" s="307"/>
      <c r="C106" s="295" t="s">
        <v>54</v>
      </c>
      <c r="D106" s="315"/>
      <c r="E106" s="315"/>
      <c r="F106" s="317" t="s">
        <v>748</v>
      </c>
      <c r="G106" s="326"/>
      <c r="H106" s="295" t="s">
        <v>788</v>
      </c>
      <c r="I106" s="295" t="s">
        <v>750</v>
      </c>
      <c r="J106" s="295">
        <v>20</v>
      </c>
      <c r="K106" s="309"/>
    </row>
    <row r="107" spans="2:11" ht="15" customHeight="1">
      <c r="B107" s="307"/>
      <c r="C107" s="295" t="s">
        <v>751</v>
      </c>
      <c r="D107" s="295"/>
      <c r="E107" s="295"/>
      <c r="F107" s="317" t="s">
        <v>748</v>
      </c>
      <c r="G107" s="295"/>
      <c r="H107" s="295" t="s">
        <v>788</v>
      </c>
      <c r="I107" s="295" t="s">
        <v>750</v>
      </c>
      <c r="J107" s="295">
        <v>120</v>
      </c>
      <c r="K107" s="309"/>
    </row>
    <row r="108" spans="2:11" ht="15" customHeight="1">
      <c r="B108" s="318"/>
      <c r="C108" s="295" t="s">
        <v>753</v>
      </c>
      <c r="D108" s="295"/>
      <c r="E108" s="295"/>
      <c r="F108" s="317" t="s">
        <v>754</v>
      </c>
      <c r="G108" s="295"/>
      <c r="H108" s="295" t="s">
        <v>788</v>
      </c>
      <c r="I108" s="295" t="s">
        <v>750</v>
      </c>
      <c r="J108" s="295">
        <v>50</v>
      </c>
      <c r="K108" s="309"/>
    </row>
    <row r="109" spans="2:11" ht="15" customHeight="1">
      <c r="B109" s="318"/>
      <c r="C109" s="295" t="s">
        <v>756</v>
      </c>
      <c r="D109" s="295"/>
      <c r="E109" s="295"/>
      <c r="F109" s="317" t="s">
        <v>748</v>
      </c>
      <c r="G109" s="295"/>
      <c r="H109" s="295" t="s">
        <v>788</v>
      </c>
      <c r="I109" s="295" t="s">
        <v>758</v>
      </c>
      <c r="J109" s="295"/>
      <c r="K109" s="309"/>
    </row>
    <row r="110" spans="2:11" ht="15" customHeight="1">
      <c r="B110" s="318"/>
      <c r="C110" s="295" t="s">
        <v>767</v>
      </c>
      <c r="D110" s="295"/>
      <c r="E110" s="295"/>
      <c r="F110" s="317" t="s">
        <v>754</v>
      </c>
      <c r="G110" s="295"/>
      <c r="H110" s="295" t="s">
        <v>788</v>
      </c>
      <c r="I110" s="295" t="s">
        <v>750</v>
      </c>
      <c r="J110" s="295">
        <v>50</v>
      </c>
      <c r="K110" s="309"/>
    </row>
    <row r="111" spans="2:11" ht="15" customHeight="1">
      <c r="B111" s="318"/>
      <c r="C111" s="295" t="s">
        <v>775</v>
      </c>
      <c r="D111" s="295"/>
      <c r="E111" s="295"/>
      <c r="F111" s="317" t="s">
        <v>754</v>
      </c>
      <c r="G111" s="295"/>
      <c r="H111" s="295" t="s">
        <v>788</v>
      </c>
      <c r="I111" s="295" t="s">
        <v>750</v>
      </c>
      <c r="J111" s="295">
        <v>50</v>
      </c>
      <c r="K111" s="309"/>
    </row>
    <row r="112" spans="2:11" ht="15" customHeight="1">
      <c r="B112" s="318"/>
      <c r="C112" s="295" t="s">
        <v>773</v>
      </c>
      <c r="D112" s="295"/>
      <c r="E112" s="295"/>
      <c r="F112" s="317" t="s">
        <v>754</v>
      </c>
      <c r="G112" s="295"/>
      <c r="H112" s="295" t="s">
        <v>788</v>
      </c>
      <c r="I112" s="295" t="s">
        <v>750</v>
      </c>
      <c r="J112" s="295">
        <v>50</v>
      </c>
      <c r="K112" s="309"/>
    </row>
    <row r="113" spans="2:11" ht="15" customHeight="1">
      <c r="B113" s="318"/>
      <c r="C113" s="295" t="s">
        <v>54</v>
      </c>
      <c r="D113" s="295"/>
      <c r="E113" s="295"/>
      <c r="F113" s="317" t="s">
        <v>748</v>
      </c>
      <c r="G113" s="295"/>
      <c r="H113" s="295" t="s">
        <v>789</v>
      </c>
      <c r="I113" s="295" t="s">
        <v>750</v>
      </c>
      <c r="J113" s="295">
        <v>20</v>
      </c>
      <c r="K113" s="309"/>
    </row>
    <row r="114" spans="2:11" ht="15" customHeight="1">
      <c r="B114" s="318"/>
      <c r="C114" s="295" t="s">
        <v>790</v>
      </c>
      <c r="D114" s="295"/>
      <c r="E114" s="295"/>
      <c r="F114" s="317" t="s">
        <v>748</v>
      </c>
      <c r="G114" s="295"/>
      <c r="H114" s="295" t="s">
        <v>791</v>
      </c>
      <c r="I114" s="295" t="s">
        <v>750</v>
      </c>
      <c r="J114" s="295">
        <v>120</v>
      </c>
      <c r="K114" s="309"/>
    </row>
    <row r="115" spans="2:11" ht="15" customHeight="1">
      <c r="B115" s="318"/>
      <c r="C115" s="295" t="s">
        <v>39</v>
      </c>
      <c r="D115" s="295"/>
      <c r="E115" s="295"/>
      <c r="F115" s="317" t="s">
        <v>748</v>
      </c>
      <c r="G115" s="295"/>
      <c r="H115" s="295" t="s">
        <v>792</v>
      </c>
      <c r="I115" s="295" t="s">
        <v>783</v>
      </c>
      <c r="J115" s="295"/>
      <c r="K115" s="309"/>
    </row>
    <row r="116" spans="2:11" ht="15" customHeight="1">
      <c r="B116" s="318"/>
      <c r="C116" s="295" t="s">
        <v>49</v>
      </c>
      <c r="D116" s="295"/>
      <c r="E116" s="295"/>
      <c r="F116" s="317" t="s">
        <v>748</v>
      </c>
      <c r="G116" s="295"/>
      <c r="H116" s="295" t="s">
        <v>793</v>
      </c>
      <c r="I116" s="295" t="s">
        <v>783</v>
      </c>
      <c r="J116" s="295"/>
      <c r="K116" s="309"/>
    </row>
    <row r="117" spans="2:11" ht="15" customHeight="1">
      <c r="B117" s="318"/>
      <c r="C117" s="295" t="s">
        <v>58</v>
      </c>
      <c r="D117" s="295"/>
      <c r="E117" s="295"/>
      <c r="F117" s="317" t="s">
        <v>748</v>
      </c>
      <c r="G117" s="295"/>
      <c r="H117" s="295" t="s">
        <v>794</v>
      </c>
      <c r="I117" s="295" t="s">
        <v>795</v>
      </c>
      <c r="J117" s="295"/>
      <c r="K117" s="309"/>
    </row>
    <row r="118" spans="2:11" ht="15" customHeight="1">
      <c r="B118" s="321"/>
      <c r="C118" s="327"/>
      <c r="D118" s="327"/>
      <c r="E118" s="327"/>
      <c r="F118" s="327"/>
      <c r="G118" s="327"/>
      <c r="H118" s="327"/>
      <c r="I118" s="327"/>
      <c r="J118" s="327"/>
      <c r="K118" s="323"/>
    </row>
    <row r="119" spans="2:11" ht="18.75" customHeight="1">
      <c r="B119" s="328"/>
      <c r="C119" s="292"/>
      <c r="D119" s="292"/>
      <c r="E119" s="292"/>
      <c r="F119" s="329"/>
      <c r="G119" s="292"/>
      <c r="H119" s="292"/>
      <c r="I119" s="292"/>
      <c r="J119" s="292"/>
      <c r="K119" s="328"/>
    </row>
    <row r="120" spans="2:11" ht="18.75" customHeight="1">
      <c r="B120" s="303"/>
      <c r="C120" s="303"/>
      <c r="D120" s="303"/>
      <c r="E120" s="303"/>
      <c r="F120" s="303"/>
      <c r="G120" s="303"/>
      <c r="H120" s="303"/>
      <c r="I120" s="303"/>
      <c r="J120" s="303"/>
      <c r="K120" s="303"/>
    </row>
    <row r="121" spans="2:11" ht="7.5" customHeight="1">
      <c r="B121" s="330"/>
      <c r="C121" s="331"/>
      <c r="D121" s="331"/>
      <c r="E121" s="331"/>
      <c r="F121" s="331"/>
      <c r="G121" s="331"/>
      <c r="H121" s="331"/>
      <c r="I121" s="331"/>
      <c r="J121" s="331"/>
      <c r="K121" s="332"/>
    </row>
    <row r="122" spans="2:11" ht="45" customHeight="1">
      <c r="B122" s="333"/>
      <c r="C122" s="286" t="s">
        <v>796</v>
      </c>
      <c r="D122" s="286"/>
      <c r="E122" s="286"/>
      <c r="F122" s="286"/>
      <c r="G122" s="286"/>
      <c r="H122" s="286"/>
      <c r="I122" s="286"/>
      <c r="J122" s="286"/>
      <c r="K122" s="334"/>
    </row>
    <row r="123" spans="2:11" ht="17.25" customHeight="1">
      <c r="B123" s="335"/>
      <c r="C123" s="310" t="s">
        <v>742</v>
      </c>
      <c r="D123" s="310"/>
      <c r="E123" s="310"/>
      <c r="F123" s="310" t="s">
        <v>743</v>
      </c>
      <c r="G123" s="311"/>
      <c r="H123" s="310" t="s">
        <v>55</v>
      </c>
      <c r="I123" s="310" t="s">
        <v>58</v>
      </c>
      <c r="J123" s="310" t="s">
        <v>744</v>
      </c>
      <c r="K123" s="336"/>
    </row>
    <row r="124" spans="2:11" ht="17.25" customHeight="1">
      <c r="B124" s="335"/>
      <c r="C124" s="312" t="s">
        <v>745</v>
      </c>
      <c r="D124" s="312"/>
      <c r="E124" s="312"/>
      <c r="F124" s="313" t="s">
        <v>746</v>
      </c>
      <c r="G124" s="314"/>
      <c r="H124" s="312"/>
      <c r="I124" s="312"/>
      <c r="J124" s="312" t="s">
        <v>747</v>
      </c>
      <c r="K124" s="336"/>
    </row>
    <row r="125" spans="2:11" ht="5.25" customHeight="1">
      <c r="B125" s="337"/>
      <c r="C125" s="315"/>
      <c r="D125" s="315"/>
      <c r="E125" s="315"/>
      <c r="F125" s="315"/>
      <c r="G125" s="295"/>
      <c r="H125" s="315"/>
      <c r="I125" s="315"/>
      <c r="J125" s="315"/>
      <c r="K125" s="338"/>
    </row>
    <row r="126" spans="2:11" ht="15" customHeight="1">
      <c r="B126" s="337"/>
      <c r="C126" s="295" t="s">
        <v>751</v>
      </c>
      <c r="D126" s="315"/>
      <c r="E126" s="315"/>
      <c r="F126" s="317" t="s">
        <v>748</v>
      </c>
      <c r="G126" s="295"/>
      <c r="H126" s="295" t="s">
        <v>788</v>
      </c>
      <c r="I126" s="295" t="s">
        <v>750</v>
      </c>
      <c r="J126" s="295">
        <v>120</v>
      </c>
      <c r="K126" s="339"/>
    </row>
    <row r="127" spans="2:11" ht="15" customHeight="1">
      <c r="B127" s="337"/>
      <c r="C127" s="295" t="s">
        <v>797</v>
      </c>
      <c r="D127" s="295"/>
      <c r="E127" s="295"/>
      <c r="F127" s="317" t="s">
        <v>748</v>
      </c>
      <c r="G127" s="295"/>
      <c r="H127" s="295" t="s">
        <v>798</v>
      </c>
      <c r="I127" s="295" t="s">
        <v>750</v>
      </c>
      <c r="J127" s="295" t="s">
        <v>799</v>
      </c>
      <c r="K127" s="339"/>
    </row>
    <row r="128" spans="2:11" ht="15" customHeight="1">
      <c r="B128" s="337"/>
      <c r="C128" s="295" t="s">
        <v>85</v>
      </c>
      <c r="D128" s="295"/>
      <c r="E128" s="295"/>
      <c r="F128" s="317" t="s">
        <v>748</v>
      </c>
      <c r="G128" s="295"/>
      <c r="H128" s="295" t="s">
        <v>800</v>
      </c>
      <c r="I128" s="295" t="s">
        <v>750</v>
      </c>
      <c r="J128" s="295" t="s">
        <v>799</v>
      </c>
      <c r="K128" s="339"/>
    </row>
    <row r="129" spans="2:11" ht="15" customHeight="1">
      <c r="B129" s="337"/>
      <c r="C129" s="295" t="s">
        <v>759</v>
      </c>
      <c r="D129" s="295"/>
      <c r="E129" s="295"/>
      <c r="F129" s="317" t="s">
        <v>754</v>
      </c>
      <c r="G129" s="295"/>
      <c r="H129" s="295" t="s">
        <v>760</v>
      </c>
      <c r="I129" s="295" t="s">
        <v>750</v>
      </c>
      <c r="J129" s="295">
        <v>15</v>
      </c>
      <c r="K129" s="339"/>
    </row>
    <row r="130" spans="2:11" ht="15" customHeight="1">
      <c r="B130" s="337"/>
      <c r="C130" s="319" t="s">
        <v>761</v>
      </c>
      <c r="D130" s="319"/>
      <c r="E130" s="319"/>
      <c r="F130" s="320" t="s">
        <v>754</v>
      </c>
      <c r="G130" s="319"/>
      <c r="H130" s="319" t="s">
        <v>762</v>
      </c>
      <c r="I130" s="319" t="s">
        <v>750</v>
      </c>
      <c r="J130" s="319">
        <v>15</v>
      </c>
      <c r="K130" s="339"/>
    </row>
    <row r="131" spans="2:11" ht="15" customHeight="1">
      <c r="B131" s="337"/>
      <c r="C131" s="319" t="s">
        <v>763</v>
      </c>
      <c r="D131" s="319"/>
      <c r="E131" s="319"/>
      <c r="F131" s="320" t="s">
        <v>754</v>
      </c>
      <c r="G131" s="319"/>
      <c r="H131" s="319" t="s">
        <v>764</v>
      </c>
      <c r="I131" s="319" t="s">
        <v>750</v>
      </c>
      <c r="J131" s="319">
        <v>20</v>
      </c>
      <c r="K131" s="339"/>
    </row>
    <row r="132" spans="2:11" ht="15" customHeight="1">
      <c r="B132" s="337"/>
      <c r="C132" s="319" t="s">
        <v>765</v>
      </c>
      <c r="D132" s="319"/>
      <c r="E132" s="319"/>
      <c r="F132" s="320" t="s">
        <v>754</v>
      </c>
      <c r="G132" s="319"/>
      <c r="H132" s="319" t="s">
        <v>766</v>
      </c>
      <c r="I132" s="319" t="s">
        <v>750</v>
      </c>
      <c r="J132" s="319">
        <v>20</v>
      </c>
      <c r="K132" s="339"/>
    </row>
    <row r="133" spans="2:11" ht="15" customHeight="1">
      <c r="B133" s="337"/>
      <c r="C133" s="295" t="s">
        <v>753</v>
      </c>
      <c r="D133" s="295"/>
      <c r="E133" s="295"/>
      <c r="F133" s="317" t="s">
        <v>754</v>
      </c>
      <c r="G133" s="295"/>
      <c r="H133" s="295" t="s">
        <v>788</v>
      </c>
      <c r="I133" s="295" t="s">
        <v>750</v>
      </c>
      <c r="J133" s="295">
        <v>50</v>
      </c>
      <c r="K133" s="339"/>
    </row>
    <row r="134" spans="2:11" ht="15" customHeight="1">
      <c r="B134" s="337"/>
      <c r="C134" s="295" t="s">
        <v>767</v>
      </c>
      <c r="D134" s="295"/>
      <c r="E134" s="295"/>
      <c r="F134" s="317" t="s">
        <v>754</v>
      </c>
      <c r="G134" s="295"/>
      <c r="H134" s="295" t="s">
        <v>788</v>
      </c>
      <c r="I134" s="295" t="s">
        <v>750</v>
      </c>
      <c r="J134" s="295">
        <v>50</v>
      </c>
      <c r="K134" s="339"/>
    </row>
    <row r="135" spans="2:11" ht="15" customHeight="1">
      <c r="B135" s="337"/>
      <c r="C135" s="295" t="s">
        <v>773</v>
      </c>
      <c r="D135" s="295"/>
      <c r="E135" s="295"/>
      <c r="F135" s="317" t="s">
        <v>754</v>
      </c>
      <c r="G135" s="295"/>
      <c r="H135" s="295" t="s">
        <v>788</v>
      </c>
      <c r="I135" s="295" t="s">
        <v>750</v>
      </c>
      <c r="J135" s="295">
        <v>50</v>
      </c>
      <c r="K135" s="339"/>
    </row>
    <row r="136" spans="2:11" ht="15" customHeight="1">
      <c r="B136" s="337"/>
      <c r="C136" s="295" t="s">
        <v>775</v>
      </c>
      <c r="D136" s="295"/>
      <c r="E136" s="295"/>
      <c r="F136" s="317" t="s">
        <v>754</v>
      </c>
      <c r="G136" s="295"/>
      <c r="H136" s="295" t="s">
        <v>788</v>
      </c>
      <c r="I136" s="295" t="s">
        <v>750</v>
      </c>
      <c r="J136" s="295">
        <v>50</v>
      </c>
      <c r="K136" s="339"/>
    </row>
    <row r="137" spans="2:11" ht="15" customHeight="1">
      <c r="B137" s="337"/>
      <c r="C137" s="295" t="s">
        <v>776</v>
      </c>
      <c r="D137" s="295"/>
      <c r="E137" s="295"/>
      <c r="F137" s="317" t="s">
        <v>754</v>
      </c>
      <c r="G137" s="295"/>
      <c r="H137" s="295" t="s">
        <v>801</v>
      </c>
      <c r="I137" s="295" t="s">
        <v>750</v>
      </c>
      <c r="J137" s="295">
        <v>255</v>
      </c>
      <c r="K137" s="339"/>
    </row>
    <row r="138" spans="2:11" ht="15" customHeight="1">
      <c r="B138" s="337"/>
      <c r="C138" s="295" t="s">
        <v>778</v>
      </c>
      <c r="D138" s="295"/>
      <c r="E138" s="295"/>
      <c r="F138" s="317" t="s">
        <v>748</v>
      </c>
      <c r="G138" s="295"/>
      <c r="H138" s="295" t="s">
        <v>802</v>
      </c>
      <c r="I138" s="295" t="s">
        <v>780</v>
      </c>
      <c r="J138" s="295"/>
      <c r="K138" s="339"/>
    </row>
    <row r="139" spans="2:11" ht="15" customHeight="1">
      <c r="B139" s="337"/>
      <c r="C139" s="295" t="s">
        <v>781</v>
      </c>
      <c r="D139" s="295"/>
      <c r="E139" s="295"/>
      <c r="F139" s="317" t="s">
        <v>748</v>
      </c>
      <c r="G139" s="295"/>
      <c r="H139" s="295" t="s">
        <v>803</v>
      </c>
      <c r="I139" s="295" t="s">
        <v>783</v>
      </c>
      <c r="J139" s="295"/>
      <c r="K139" s="339"/>
    </row>
    <row r="140" spans="2:11" ht="15" customHeight="1">
      <c r="B140" s="337"/>
      <c r="C140" s="295" t="s">
        <v>784</v>
      </c>
      <c r="D140" s="295"/>
      <c r="E140" s="295"/>
      <c r="F140" s="317" t="s">
        <v>748</v>
      </c>
      <c r="G140" s="295"/>
      <c r="H140" s="295" t="s">
        <v>784</v>
      </c>
      <c r="I140" s="295" t="s">
        <v>783</v>
      </c>
      <c r="J140" s="295"/>
      <c r="K140" s="339"/>
    </row>
    <row r="141" spans="2:11" ht="15" customHeight="1">
      <c r="B141" s="337"/>
      <c r="C141" s="295" t="s">
        <v>39</v>
      </c>
      <c r="D141" s="295"/>
      <c r="E141" s="295"/>
      <c r="F141" s="317" t="s">
        <v>748</v>
      </c>
      <c r="G141" s="295"/>
      <c r="H141" s="295" t="s">
        <v>804</v>
      </c>
      <c r="I141" s="295" t="s">
        <v>783</v>
      </c>
      <c r="J141" s="295"/>
      <c r="K141" s="339"/>
    </row>
    <row r="142" spans="2:11" ht="15" customHeight="1">
      <c r="B142" s="337"/>
      <c r="C142" s="295" t="s">
        <v>805</v>
      </c>
      <c r="D142" s="295"/>
      <c r="E142" s="295"/>
      <c r="F142" s="317" t="s">
        <v>748</v>
      </c>
      <c r="G142" s="295"/>
      <c r="H142" s="295" t="s">
        <v>806</v>
      </c>
      <c r="I142" s="295" t="s">
        <v>783</v>
      </c>
      <c r="J142" s="295"/>
      <c r="K142" s="339"/>
    </row>
    <row r="143" spans="2:11" ht="15" customHeight="1">
      <c r="B143" s="340"/>
      <c r="C143" s="341"/>
      <c r="D143" s="341"/>
      <c r="E143" s="341"/>
      <c r="F143" s="341"/>
      <c r="G143" s="341"/>
      <c r="H143" s="341"/>
      <c r="I143" s="341"/>
      <c r="J143" s="341"/>
      <c r="K143" s="342"/>
    </row>
    <row r="144" spans="2:11" ht="18.75" customHeight="1">
      <c r="B144" s="292"/>
      <c r="C144" s="292"/>
      <c r="D144" s="292"/>
      <c r="E144" s="292"/>
      <c r="F144" s="329"/>
      <c r="G144" s="292"/>
      <c r="H144" s="292"/>
      <c r="I144" s="292"/>
      <c r="J144" s="292"/>
      <c r="K144" s="292"/>
    </row>
    <row r="145" spans="2:11" ht="18.75" customHeight="1">
      <c r="B145" s="303"/>
      <c r="C145" s="303"/>
      <c r="D145" s="303"/>
      <c r="E145" s="303"/>
      <c r="F145" s="303"/>
      <c r="G145" s="303"/>
      <c r="H145" s="303"/>
      <c r="I145" s="303"/>
      <c r="J145" s="303"/>
      <c r="K145" s="303"/>
    </row>
    <row r="146" spans="2:11" ht="7.5" customHeight="1">
      <c r="B146" s="304"/>
      <c r="C146" s="305"/>
      <c r="D146" s="305"/>
      <c r="E146" s="305"/>
      <c r="F146" s="305"/>
      <c r="G146" s="305"/>
      <c r="H146" s="305"/>
      <c r="I146" s="305"/>
      <c r="J146" s="305"/>
      <c r="K146" s="306"/>
    </row>
    <row r="147" spans="2:11" ht="45" customHeight="1">
      <c r="B147" s="307"/>
      <c r="C147" s="308" t="s">
        <v>807</v>
      </c>
      <c r="D147" s="308"/>
      <c r="E147" s="308"/>
      <c r="F147" s="308"/>
      <c r="G147" s="308"/>
      <c r="H147" s="308"/>
      <c r="I147" s="308"/>
      <c r="J147" s="308"/>
      <c r="K147" s="309"/>
    </row>
    <row r="148" spans="2:11" ht="17.25" customHeight="1">
      <c r="B148" s="307"/>
      <c r="C148" s="310" t="s">
        <v>742</v>
      </c>
      <c r="D148" s="310"/>
      <c r="E148" s="310"/>
      <c r="F148" s="310" t="s">
        <v>743</v>
      </c>
      <c r="G148" s="311"/>
      <c r="H148" s="310" t="s">
        <v>55</v>
      </c>
      <c r="I148" s="310" t="s">
        <v>58</v>
      </c>
      <c r="J148" s="310" t="s">
        <v>744</v>
      </c>
      <c r="K148" s="309"/>
    </row>
    <row r="149" spans="2:11" ht="17.25" customHeight="1">
      <c r="B149" s="307"/>
      <c r="C149" s="312" t="s">
        <v>745</v>
      </c>
      <c r="D149" s="312"/>
      <c r="E149" s="312"/>
      <c r="F149" s="313" t="s">
        <v>746</v>
      </c>
      <c r="G149" s="314"/>
      <c r="H149" s="312"/>
      <c r="I149" s="312"/>
      <c r="J149" s="312" t="s">
        <v>747</v>
      </c>
      <c r="K149" s="309"/>
    </row>
    <row r="150" spans="2:11" ht="5.25" customHeight="1">
      <c r="B150" s="318"/>
      <c r="C150" s="315"/>
      <c r="D150" s="315"/>
      <c r="E150" s="315"/>
      <c r="F150" s="315"/>
      <c r="G150" s="316"/>
      <c r="H150" s="315"/>
      <c r="I150" s="315"/>
      <c r="J150" s="315"/>
      <c r="K150" s="339"/>
    </row>
    <row r="151" spans="2:11" ht="15" customHeight="1">
      <c r="B151" s="318"/>
      <c r="C151" s="343" t="s">
        <v>751</v>
      </c>
      <c r="D151" s="295"/>
      <c r="E151" s="295"/>
      <c r="F151" s="344" t="s">
        <v>748</v>
      </c>
      <c r="G151" s="295"/>
      <c r="H151" s="343" t="s">
        <v>788</v>
      </c>
      <c r="I151" s="343" t="s">
        <v>750</v>
      </c>
      <c r="J151" s="343">
        <v>120</v>
      </c>
      <c r="K151" s="339"/>
    </row>
    <row r="152" spans="2:11" ht="15" customHeight="1">
      <c r="B152" s="318"/>
      <c r="C152" s="343" t="s">
        <v>797</v>
      </c>
      <c r="D152" s="295"/>
      <c r="E152" s="295"/>
      <c r="F152" s="344" t="s">
        <v>748</v>
      </c>
      <c r="G152" s="295"/>
      <c r="H152" s="343" t="s">
        <v>808</v>
      </c>
      <c r="I152" s="343" t="s">
        <v>750</v>
      </c>
      <c r="J152" s="343" t="s">
        <v>799</v>
      </c>
      <c r="K152" s="339"/>
    </row>
    <row r="153" spans="2:11" ht="15" customHeight="1">
      <c r="B153" s="318"/>
      <c r="C153" s="343" t="s">
        <v>85</v>
      </c>
      <c r="D153" s="295"/>
      <c r="E153" s="295"/>
      <c r="F153" s="344" t="s">
        <v>748</v>
      </c>
      <c r="G153" s="295"/>
      <c r="H153" s="343" t="s">
        <v>809</v>
      </c>
      <c r="I153" s="343" t="s">
        <v>750</v>
      </c>
      <c r="J153" s="343" t="s">
        <v>799</v>
      </c>
      <c r="K153" s="339"/>
    </row>
    <row r="154" spans="2:11" ht="15" customHeight="1">
      <c r="B154" s="318"/>
      <c r="C154" s="343" t="s">
        <v>753</v>
      </c>
      <c r="D154" s="295"/>
      <c r="E154" s="295"/>
      <c r="F154" s="344" t="s">
        <v>754</v>
      </c>
      <c r="G154" s="295"/>
      <c r="H154" s="343" t="s">
        <v>788</v>
      </c>
      <c r="I154" s="343" t="s">
        <v>750</v>
      </c>
      <c r="J154" s="343">
        <v>50</v>
      </c>
      <c r="K154" s="339"/>
    </row>
    <row r="155" spans="2:11" ht="15" customHeight="1">
      <c r="B155" s="318"/>
      <c r="C155" s="343" t="s">
        <v>756</v>
      </c>
      <c r="D155" s="295"/>
      <c r="E155" s="295"/>
      <c r="F155" s="344" t="s">
        <v>748</v>
      </c>
      <c r="G155" s="295"/>
      <c r="H155" s="343" t="s">
        <v>788</v>
      </c>
      <c r="I155" s="343" t="s">
        <v>758</v>
      </c>
      <c r="J155" s="343"/>
      <c r="K155" s="339"/>
    </row>
    <row r="156" spans="2:11" ht="15" customHeight="1">
      <c r="B156" s="318"/>
      <c r="C156" s="343" t="s">
        <v>767</v>
      </c>
      <c r="D156" s="295"/>
      <c r="E156" s="295"/>
      <c r="F156" s="344" t="s">
        <v>754</v>
      </c>
      <c r="G156" s="295"/>
      <c r="H156" s="343" t="s">
        <v>788</v>
      </c>
      <c r="I156" s="343" t="s">
        <v>750</v>
      </c>
      <c r="J156" s="343">
        <v>50</v>
      </c>
      <c r="K156" s="339"/>
    </row>
    <row r="157" spans="2:11" ht="15" customHeight="1">
      <c r="B157" s="318"/>
      <c r="C157" s="343" t="s">
        <v>775</v>
      </c>
      <c r="D157" s="295"/>
      <c r="E157" s="295"/>
      <c r="F157" s="344" t="s">
        <v>754</v>
      </c>
      <c r="G157" s="295"/>
      <c r="H157" s="343" t="s">
        <v>788</v>
      </c>
      <c r="I157" s="343" t="s">
        <v>750</v>
      </c>
      <c r="J157" s="343">
        <v>50</v>
      </c>
      <c r="K157" s="339"/>
    </row>
    <row r="158" spans="2:11" ht="15" customHeight="1">
      <c r="B158" s="318"/>
      <c r="C158" s="343" t="s">
        <v>773</v>
      </c>
      <c r="D158" s="295"/>
      <c r="E158" s="295"/>
      <c r="F158" s="344" t="s">
        <v>754</v>
      </c>
      <c r="G158" s="295"/>
      <c r="H158" s="343" t="s">
        <v>788</v>
      </c>
      <c r="I158" s="343" t="s">
        <v>750</v>
      </c>
      <c r="J158" s="343">
        <v>50</v>
      </c>
      <c r="K158" s="339"/>
    </row>
    <row r="159" spans="2:11" ht="15" customHeight="1">
      <c r="B159" s="318"/>
      <c r="C159" s="343" t="s">
        <v>111</v>
      </c>
      <c r="D159" s="295"/>
      <c r="E159" s="295"/>
      <c r="F159" s="344" t="s">
        <v>748</v>
      </c>
      <c r="G159" s="295"/>
      <c r="H159" s="343" t="s">
        <v>810</v>
      </c>
      <c r="I159" s="343" t="s">
        <v>750</v>
      </c>
      <c r="J159" s="343" t="s">
        <v>811</v>
      </c>
      <c r="K159" s="339"/>
    </row>
    <row r="160" spans="2:11" ht="15" customHeight="1">
      <c r="B160" s="318"/>
      <c r="C160" s="343" t="s">
        <v>812</v>
      </c>
      <c r="D160" s="295"/>
      <c r="E160" s="295"/>
      <c r="F160" s="344" t="s">
        <v>748</v>
      </c>
      <c r="G160" s="295"/>
      <c r="H160" s="343" t="s">
        <v>813</v>
      </c>
      <c r="I160" s="343" t="s">
        <v>783</v>
      </c>
      <c r="J160" s="343"/>
      <c r="K160" s="339"/>
    </row>
    <row r="161" spans="2:11" ht="15" customHeight="1">
      <c r="B161" s="345"/>
      <c r="C161" s="327"/>
      <c r="D161" s="327"/>
      <c r="E161" s="327"/>
      <c r="F161" s="327"/>
      <c r="G161" s="327"/>
      <c r="H161" s="327"/>
      <c r="I161" s="327"/>
      <c r="J161" s="327"/>
      <c r="K161" s="346"/>
    </row>
    <row r="162" spans="2:11" ht="18.75" customHeight="1">
      <c r="B162" s="292"/>
      <c r="C162" s="295"/>
      <c r="D162" s="295"/>
      <c r="E162" s="295"/>
      <c r="F162" s="317"/>
      <c r="G162" s="295"/>
      <c r="H162" s="295"/>
      <c r="I162" s="295"/>
      <c r="J162" s="295"/>
      <c r="K162" s="292"/>
    </row>
    <row r="163" spans="2:11" ht="18.75" customHeight="1">
      <c r="B163" s="303"/>
      <c r="C163" s="303"/>
      <c r="D163" s="303"/>
      <c r="E163" s="303"/>
      <c r="F163" s="303"/>
      <c r="G163" s="303"/>
      <c r="H163" s="303"/>
      <c r="I163" s="303"/>
      <c r="J163" s="303"/>
      <c r="K163" s="303"/>
    </row>
    <row r="164" spans="2:11" ht="7.5" customHeight="1">
      <c r="B164" s="282"/>
      <c r="C164" s="283"/>
      <c r="D164" s="283"/>
      <c r="E164" s="283"/>
      <c r="F164" s="283"/>
      <c r="G164" s="283"/>
      <c r="H164" s="283"/>
      <c r="I164" s="283"/>
      <c r="J164" s="283"/>
      <c r="K164" s="284"/>
    </row>
    <row r="165" spans="2:11" ht="45" customHeight="1">
      <c r="B165" s="285"/>
      <c r="C165" s="286" t="s">
        <v>814</v>
      </c>
      <c r="D165" s="286"/>
      <c r="E165" s="286"/>
      <c r="F165" s="286"/>
      <c r="G165" s="286"/>
      <c r="H165" s="286"/>
      <c r="I165" s="286"/>
      <c r="J165" s="286"/>
      <c r="K165" s="287"/>
    </row>
    <row r="166" spans="2:11" ht="17.25" customHeight="1">
      <c r="B166" s="285"/>
      <c r="C166" s="310" t="s">
        <v>742</v>
      </c>
      <c r="D166" s="310"/>
      <c r="E166" s="310"/>
      <c r="F166" s="310" t="s">
        <v>743</v>
      </c>
      <c r="G166" s="347"/>
      <c r="H166" s="348" t="s">
        <v>55</v>
      </c>
      <c r="I166" s="348" t="s">
        <v>58</v>
      </c>
      <c r="J166" s="310" t="s">
        <v>744</v>
      </c>
      <c r="K166" s="287"/>
    </row>
    <row r="167" spans="2:11" ht="17.25" customHeight="1">
      <c r="B167" s="288"/>
      <c r="C167" s="312" t="s">
        <v>745</v>
      </c>
      <c r="D167" s="312"/>
      <c r="E167" s="312"/>
      <c r="F167" s="313" t="s">
        <v>746</v>
      </c>
      <c r="G167" s="349"/>
      <c r="H167" s="350"/>
      <c r="I167" s="350"/>
      <c r="J167" s="312" t="s">
        <v>747</v>
      </c>
      <c r="K167" s="290"/>
    </row>
    <row r="168" spans="2:11" ht="5.25" customHeight="1">
      <c r="B168" s="318"/>
      <c r="C168" s="315"/>
      <c r="D168" s="315"/>
      <c r="E168" s="315"/>
      <c r="F168" s="315"/>
      <c r="G168" s="316"/>
      <c r="H168" s="315"/>
      <c r="I168" s="315"/>
      <c r="J168" s="315"/>
      <c r="K168" s="339"/>
    </row>
    <row r="169" spans="2:11" ht="15" customHeight="1">
      <c r="B169" s="318"/>
      <c r="C169" s="295" t="s">
        <v>751</v>
      </c>
      <c r="D169" s="295"/>
      <c r="E169" s="295"/>
      <c r="F169" s="317" t="s">
        <v>748</v>
      </c>
      <c r="G169" s="295"/>
      <c r="H169" s="295" t="s">
        <v>788</v>
      </c>
      <c r="I169" s="295" t="s">
        <v>750</v>
      </c>
      <c r="J169" s="295">
        <v>120</v>
      </c>
      <c r="K169" s="339"/>
    </row>
    <row r="170" spans="2:11" ht="15" customHeight="1">
      <c r="B170" s="318"/>
      <c r="C170" s="295" t="s">
        <v>797</v>
      </c>
      <c r="D170" s="295"/>
      <c r="E170" s="295"/>
      <c r="F170" s="317" t="s">
        <v>748</v>
      </c>
      <c r="G170" s="295"/>
      <c r="H170" s="295" t="s">
        <v>798</v>
      </c>
      <c r="I170" s="295" t="s">
        <v>750</v>
      </c>
      <c r="J170" s="295" t="s">
        <v>799</v>
      </c>
      <c r="K170" s="339"/>
    </row>
    <row r="171" spans="2:11" ht="15" customHeight="1">
      <c r="B171" s="318"/>
      <c r="C171" s="295" t="s">
        <v>85</v>
      </c>
      <c r="D171" s="295"/>
      <c r="E171" s="295"/>
      <c r="F171" s="317" t="s">
        <v>748</v>
      </c>
      <c r="G171" s="295"/>
      <c r="H171" s="295" t="s">
        <v>815</v>
      </c>
      <c r="I171" s="295" t="s">
        <v>750</v>
      </c>
      <c r="J171" s="295" t="s">
        <v>799</v>
      </c>
      <c r="K171" s="339"/>
    </row>
    <row r="172" spans="2:11" ht="15" customHeight="1">
      <c r="B172" s="318"/>
      <c r="C172" s="295" t="s">
        <v>753</v>
      </c>
      <c r="D172" s="295"/>
      <c r="E172" s="295"/>
      <c r="F172" s="317" t="s">
        <v>754</v>
      </c>
      <c r="G172" s="295"/>
      <c r="H172" s="295" t="s">
        <v>815</v>
      </c>
      <c r="I172" s="295" t="s">
        <v>750</v>
      </c>
      <c r="J172" s="295">
        <v>50</v>
      </c>
      <c r="K172" s="339"/>
    </row>
    <row r="173" spans="2:11" ht="15" customHeight="1">
      <c r="B173" s="318"/>
      <c r="C173" s="295" t="s">
        <v>756</v>
      </c>
      <c r="D173" s="295"/>
      <c r="E173" s="295"/>
      <c r="F173" s="317" t="s">
        <v>748</v>
      </c>
      <c r="G173" s="295"/>
      <c r="H173" s="295" t="s">
        <v>815</v>
      </c>
      <c r="I173" s="295" t="s">
        <v>758</v>
      </c>
      <c r="J173" s="295"/>
      <c r="K173" s="339"/>
    </row>
    <row r="174" spans="2:11" ht="15" customHeight="1">
      <c r="B174" s="318"/>
      <c r="C174" s="295" t="s">
        <v>767</v>
      </c>
      <c r="D174" s="295"/>
      <c r="E174" s="295"/>
      <c r="F174" s="317" t="s">
        <v>754</v>
      </c>
      <c r="G174" s="295"/>
      <c r="H174" s="295" t="s">
        <v>815</v>
      </c>
      <c r="I174" s="295" t="s">
        <v>750</v>
      </c>
      <c r="J174" s="295">
        <v>50</v>
      </c>
      <c r="K174" s="339"/>
    </row>
    <row r="175" spans="2:11" ht="15" customHeight="1">
      <c r="B175" s="318"/>
      <c r="C175" s="295" t="s">
        <v>775</v>
      </c>
      <c r="D175" s="295"/>
      <c r="E175" s="295"/>
      <c r="F175" s="317" t="s">
        <v>754</v>
      </c>
      <c r="G175" s="295"/>
      <c r="H175" s="295" t="s">
        <v>815</v>
      </c>
      <c r="I175" s="295" t="s">
        <v>750</v>
      </c>
      <c r="J175" s="295">
        <v>50</v>
      </c>
      <c r="K175" s="339"/>
    </row>
    <row r="176" spans="2:11" ht="15" customHeight="1">
      <c r="B176" s="318"/>
      <c r="C176" s="295" t="s">
        <v>773</v>
      </c>
      <c r="D176" s="295"/>
      <c r="E176" s="295"/>
      <c r="F176" s="317" t="s">
        <v>754</v>
      </c>
      <c r="G176" s="295"/>
      <c r="H176" s="295" t="s">
        <v>815</v>
      </c>
      <c r="I176" s="295" t="s">
        <v>750</v>
      </c>
      <c r="J176" s="295">
        <v>50</v>
      </c>
      <c r="K176" s="339"/>
    </row>
    <row r="177" spans="2:11" ht="15" customHeight="1">
      <c r="B177" s="318"/>
      <c r="C177" s="295" t="s">
        <v>117</v>
      </c>
      <c r="D177" s="295"/>
      <c r="E177" s="295"/>
      <c r="F177" s="317" t="s">
        <v>748</v>
      </c>
      <c r="G177" s="295"/>
      <c r="H177" s="295" t="s">
        <v>816</v>
      </c>
      <c r="I177" s="295" t="s">
        <v>817</v>
      </c>
      <c r="J177" s="295"/>
      <c r="K177" s="339"/>
    </row>
    <row r="178" spans="2:11" ht="15" customHeight="1">
      <c r="B178" s="318"/>
      <c r="C178" s="295" t="s">
        <v>58</v>
      </c>
      <c r="D178" s="295"/>
      <c r="E178" s="295"/>
      <c r="F178" s="317" t="s">
        <v>748</v>
      </c>
      <c r="G178" s="295"/>
      <c r="H178" s="295" t="s">
        <v>818</v>
      </c>
      <c r="I178" s="295" t="s">
        <v>819</v>
      </c>
      <c r="J178" s="295">
        <v>1</v>
      </c>
      <c r="K178" s="339"/>
    </row>
    <row r="179" spans="2:11" ht="15" customHeight="1">
      <c r="B179" s="318"/>
      <c r="C179" s="295" t="s">
        <v>54</v>
      </c>
      <c r="D179" s="295"/>
      <c r="E179" s="295"/>
      <c r="F179" s="317" t="s">
        <v>748</v>
      </c>
      <c r="G179" s="295"/>
      <c r="H179" s="295" t="s">
        <v>820</v>
      </c>
      <c r="I179" s="295" t="s">
        <v>750</v>
      </c>
      <c r="J179" s="295">
        <v>20</v>
      </c>
      <c r="K179" s="339"/>
    </row>
    <row r="180" spans="2:11" ht="15" customHeight="1">
      <c r="B180" s="318"/>
      <c r="C180" s="295" t="s">
        <v>55</v>
      </c>
      <c r="D180" s="295"/>
      <c r="E180" s="295"/>
      <c r="F180" s="317" t="s">
        <v>748</v>
      </c>
      <c r="G180" s="295"/>
      <c r="H180" s="295" t="s">
        <v>821</v>
      </c>
      <c r="I180" s="295" t="s">
        <v>750</v>
      </c>
      <c r="J180" s="295">
        <v>255</v>
      </c>
      <c r="K180" s="339"/>
    </row>
    <row r="181" spans="2:11" ht="15" customHeight="1">
      <c r="B181" s="318"/>
      <c r="C181" s="295" t="s">
        <v>118</v>
      </c>
      <c r="D181" s="295"/>
      <c r="E181" s="295"/>
      <c r="F181" s="317" t="s">
        <v>748</v>
      </c>
      <c r="G181" s="295"/>
      <c r="H181" s="295" t="s">
        <v>712</v>
      </c>
      <c r="I181" s="295" t="s">
        <v>750</v>
      </c>
      <c r="J181" s="295">
        <v>10</v>
      </c>
      <c r="K181" s="339"/>
    </row>
    <row r="182" spans="2:11" ht="15" customHeight="1">
      <c r="B182" s="318"/>
      <c r="C182" s="295" t="s">
        <v>119</v>
      </c>
      <c r="D182" s="295"/>
      <c r="E182" s="295"/>
      <c r="F182" s="317" t="s">
        <v>748</v>
      </c>
      <c r="G182" s="295"/>
      <c r="H182" s="295" t="s">
        <v>822</v>
      </c>
      <c r="I182" s="295" t="s">
        <v>783</v>
      </c>
      <c r="J182" s="295"/>
      <c r="K182" s="339"/>
    </row>
    <row r="183" spans="2:11" ht="15" customHeight="1">
      <c r="B183" s="318"/>
      <c r="C183" s="295" t="s">
        <v>823</v>
      </c>
      <c r="D183" s="295"/>
      <c r="E183" s="295"/>
      <c r="F183" s="317" t="s">
        <v>748</v>
      </c>
      <c r="G183" s="295"/>
      <c r="H183" s="295" t="s">
        <v>824</v>
      </c>
      <c r="I183" s="295" t="s">
        <v>783</v>
      </c>
      <c r="J183" s="295"/>
      <c r="K183" s="339"/>
    </row>
    <row r="184" spans="2:11" ht="15" customHeight="1">
      <c r="B184" s="318"/>
      <c r="C184" s="295" t="s">
        <v>812</v>
      </c>
      <c r="D184" s="295"/>
      <c r="E184" s="295"/>
      <c r="F184" s="317" t="s">
        <v>748</v>
      </c>
      <c r="G184" s="295"/>
      <c r="H184" s="295" t="s">
        <v>825</v>
      </c>
      <c r="I184" s="295" t="s">
        <v>783</v>
      </c>
      <c r="J184" s="295"/>
      <c r="K184" s="339"/>
    </row>
    <row r="185" spans="2:11" ht="15" customHeight="1">
      <c r="B185" s="318"/>
      <c r="C185" s="295" t="s">
        <v>121</v>
      </c>
      <c r="D185" s="295"/>
      <c r="E185" s="295"/>
      <c r="F185" s="317" t="s">
        <v>754</v>
      </c>
      <c r="G185" s="295"/>
      <c r="H185" s="295" t="s">
        <v>826</v>
      </c>
      <c r="I185" s="295" t="s">
        <v>750</v>
      </c>
      <c r="J185" s="295">
        <v>50</v>
      </c>
      <c r="K185" s="339"/>
    </row>
    <row r="186" spans="2:11" ht="15" customHeight="1">
      <c r="B186" s="318"/>
      <c r="C186" s="295" t="s">
        <v>827</v>
      </c>
      <c r="D186" s="295"/>
      <c r="E186" s="295"/>
      <c r="F186" s="317" t="s">
        <v>754</v>
      </c>
      <c r="G186" s="295"/>
      <c r="H186" s="295" t="s">
        <v>828</v>
      </c>
      <c r="I186" s="295" t="s">
        <v>829</v>
      </c>
      <c r="J186" s="295"/>
      <c r="K186" s="339"/>
    </row>
    <row r="187" spans="2:11" ht="15" customHeight="1">
      <c r="B187" s="318"/>
      <c r="C187" s="295" t="s">
        <v>830</v>
      </c>
      <c r="D187" s="295"/>
      <c r="E187" s="295"/>
      <c r="F187" s="317" t="s">
        <v>754</v>
      </c>
      <c r="G187" s="295"/>
      <c r="H187" s="295" t="s">
        <v>831</v>
      </c>
      <c r="I187" s="295" t="s">
        <v>829</v>
      </c>
      <c r="J187" s="295"/>
      <c r="K187" s="339"/>
    </row>
    <row r="188" spans="2:11" ht="15" customHeight="1">
      <c r="B188" s="318"/>
      <c r="C188" s="295" t="s">
        <v>832</v>
      </c>
      <c r="D188" s="295"/>
      <c r="E188" s="295"/>
      <c r="F188" s="317" t="s">
        <v>754</v>
      </c>
      <c r="G188" s="295"/>
      <c r="H188" s="295" t="s">
        <v>833</v>
      </c>
      <c r="I188" s="295" t="s">
        <v>829</v>
      </c>
      <c r="J188" s="295"/>
      <c r="K188" s="339"/>
    </row>
    <row r="189" spans="2:11" ht="15" customHeight="1">
      <c r="B189" s="318"/>
      <c r="C189" s="351" t="s">
        <v>834</v>
      </c>
      <c r="D189" s="295"/>
      <c r="E189" s="295"/>
      <c r="F189" s="317" t="s">
        <v>754</v>
      </c>
      <c r="G189" s="295"/>
      <c r="H189" s="295" t="s">
        <v>835</v>
      </c>
      <c r="I189" s="295" t="s">
        <v>836</v>
      </c>
      <c r="J189" s="352" t="s">
        <v>837</v>
      </c>
      <c r="K189" s="339"/>
    </row>
    <row r="190" spans="2:11" ht="15" customHeight="1">
      <c r="B190" s="318"/>
      <c r="C190" s="302" t="s">
        <v>43</v>
      </c>
      <c r="D190" s="295"/>
      <c r="E190" s="295"/>
      <c r="F190" s="317" t="s">
        <v>748</v>
      </c>
      <c r="G190" s="295"/>
      <c r="H190" s="292" t="s">
        <v>838</v>
      </c>
      <c r="I190" s="295" t="s">
        <v>839</v>
      </c>
      <c r="J190" s="295"/>
      <c r="K190" s="339"/>
    </row>
    <row r="191" spans="2:11" ht="15" customHeight="1">
      <c r="B191" s="318"/>
      <c r="C191" s="302" t="s">
        <v>840</v>
      </c>
      <c r="D191" s="295"/>
      <c r="E191" s="295"/>
      <c r="F191" s="317" t="s">
        <v>748</v>
      </c>
      <c r="G191" s="295"/>
      <c r="H191" s="295" t="s">
        <v>841</v>
      </c>
      <c r="I191" s="295" t="s">
        <v>783</v>
      </c>
      <c r="J191" s="295"/>
      <c r="K191" s="339"/>
    </row>
    <row r="192" spans="2:11" ht="15" customHeight="1">
      <c r="B192" s="318"/>
      <c r="C192" s="302" t="s">
        <v>842</v>
      </c>
      <c r="D192" s="295"/>
      <c r="E192" s="295"/>
      <c r="F192" s="317" t="s">
        <v>748</v>
      </c>
      <c r="G192" s="295"/>
      <c r="H192" s="295" t="s">
        <v>843</v>
      </c>
      <c r="I192" s="295" t="s">
        <v>783</v>
      </c>
      <c r="J192" s="295"/>
      <c r="K192" s="339"/>
    </row>
    <row r="193" spans="2:11" ht="15" customHeight="1">
      <c r="B193" s="318"/>
      <c r="C193" s="302" t="s">
        <v>844</v>
      </c>
      <c r="D193" s="295"/>
      <c r="E193" s="295"/>
      <c r="F193" s="317" t="s">
        <v>754</v>
      </c>
      <c r="G193" s="295"/>
      <c r="H193" s="295" t="s">
        <v>845</v>
      </c>
      <c r="I193" s="295" t="s">
        <v>783</v>
      </c>
      <c r="J193" s="295"/>
      <c r="K193" s="339"/>
    </row>
    <row r="194" spans="2:11" ht="15" customHeight="1">
      <c r="B194" s="345"/>
      <c r="C194" s="353"/>
      <c r="D194" s="327"/>
      <c r="E194" s="327"/>
      <c r="F194" s="327"/>
      <c r="G194" s="327"/>
      <c r="H194" s="327"/>
      <c r="I194" s="327"/>
      <c r="J194" s="327"/>
      <c r="K194" s="346"/>
    </row>
    <row r="195" spans="2:11" ht="18.75" customHeight="1">
      <c r="B195" s="292"/>
      <c r="C195" s="295"/>
      <c r="D195" s="295"/>
      <c r="E195" s="295"/>
      <c r="F195" s="317"/>
      <c r="G195" s="295"/>
      <c r="H195" s="295"/>
      <c r="I195" s="295"/>
      <c r="J195" s="295"/>
      <c r="K195" s="292"/>
    </row>
    <row r="196" spans="2:11" ht="18.75" customHeight="1">
      <c r="B196" s="292"/>
      <c r="C196" s="295"/>
      <c r="D196" s="295"/>
      <c r="E196" s="295"/>
      <c r="F196" s="317"/>
      <c r="G196" s="295"/>
      <c r="H196" s="295"/>
      <c r="I196" s="295"/>
      <c r="J196" s="295"/>
      <c r="K196" s="292"/>
    </row>
    <row r="197" spans="2:11" ht="18.75" customHeight="1">
      <c r="B197" s="303"/>
      <c r="C197" s="303"/>
      <c r="D197" s="303"/>
      <c r="E197" s="303"/>
      <c r="F197" s="303"/>
      <c r="G197" s="303"/>
      <c r="H197" s="303"/>
      <c r="I197" s="303"/>
      <c r="J197" s="303"/>
      <c r="K197" s="303"/>
    </row>
    <row r="198" spans="2:11" ht="13.5">
      <c r="B198" s="282"/>
      <c r="C198" s="283"/>
      <c r="D198" s="283"/>
      <c r="E198" s="283"/>
      <c r="F198" s="283"/>
      <c r="G198" s="283"/>
      <c r="H198" s="283"/>
      <c r="I198" s="283"/>
      <c r="J198" s="283"/>
      <c r="K198" s="284"/>
    </row>
    <row r="199" spans="2:11" ht="21">
      <c r="B199" s="285"/>
      <c r="C199" s="286" t="s">
        <v>846</v>
      </c>
      <c r="D199" s="286"/>
      <c r="E199" s="286"/>
      <c r="F199" s="286"/>
      <c r="G199" s="286"/>
      <c r="H199" s="286"/>
      <c r="I199" s="286"/>
      <c r="J199" s="286"/>
      <c r="K199" s="287"/>
    </row>
    <row r="200" spans="2:11" ht="25.5" customHeight="1">
      <c r="B200" s="285"/>
      <c r="C200" s="354" t="s">
        <v>847</v>
      </c>
      <c r="D200" s="354"/>
      <c r="E200" s="354"/>
      <c r="F200" s="354" t="s">
        <v>848</v>
      </c>
      <c r="G200" s="355"/>
      <c r="H200" s="354" t="s">
        <v>849</v>
      </c>
      <c r="I200" s="354"/>
      <c r="J200" s="354"/>
      <c r="K200" s="287"/>
    </row>
    <row r="201" spans="2:11" ht="5.25" customHeight="1">
      <c r="B201" s="318"/>
      <c r="C201" s="315"/>
      <c r="D201" s="315"/>
      <c r="E201" s="315"/>
      <c r="F201" s="315"/>
      <c r="G201" s="295"/>
      <c r="H201" s="315"/>
      <c r="I201" s="315"/>
      <c r="J201" s="315"/>
      <c r="K201" s="339"/>
    </row>
    <row r="202" spans="2:11" ht="15" customHeight="1">
      <c r="B202" s="318"/>
      <c r="C202" s="295" t="s">
        <v>839</v>
      </c>
      <c r="D202" s="295"/>
      <c r="E202" s="295"/>
      <c r="F202" s="317" t="s">
        <v>44</v>
      </c>
      <c r="G202" s="295"/>
      <c r="H202" s="295" t="s">
        <v>850</v>
      </c>
      <c r="I202" s="295"/>
      <c r="J202" s="295"/>
      <c r="K202" s="339"/>
    </row>
    <row r="203" spans="2:11" ht="15" customHeight="1">
      <c r="B203" s="318"/>
      <c r="C203" s="324"/>
      <c r="D203" s="295"/>
      <c r="E203" s="295"/>
      <c r="F203" s="317" t="s">
        <v>45</v>
      </c>
      <c r="G203" s="295"/>
      <c r="H203" s="295" t="s">
        <v>851</v>
      </c>
      <c r="I203" s="295"/>
      <c r="J203" s="295"/>
      <c r="K203" s="339"/>
    </row>
    <row r="204" spans="2:11" ht="15" customHeight="1">
      <c r="B204" s="318"/>
      <c r="C204" s="324"/>
      <c r="D204" s="295"/>
      <c r="E204" s="295"/>
      <c r="F204" s="317" t="s">
        <v>48</v>
      </c>
      <c r="G204" s="295"/>
      <c r="H204" s="295" t="s">
        <v>852</v>
      </c>
      <c r="I204" s="295"/>
      <c r="J204" s="295"/>
      <c r="K204" s="339"/>
    </row>
    <row r="205" spans="2:11" ht="15" customHeight="1">
      <c r="B205" s="318"/>
      <c r="C205" s="295"/>
      <c r="D205" s="295"/>
      <c r="E205" s="295"/>
      <c r="F205" s="317" t="s">
        <v>46</v>
      </c>
      <c r="G205" s="295"/>
      <c r="H205" s="295" t="s">
        <v>853</v>
      </c>
      <c r="I205" s="295"/>
      <c r="J205" s="295"/>
      <c r="K205" s="339"/>
    </row>
    <row r="206" spans="2:11" ht="15" customHeight="1">
      <c r="B206" s="318"/>
      <c r="C206" s="295"/>
      <c r="D206" s="295"/>
      <c r="E206" s="295"/>
      <c r="F206" s="317" t="s">
        <v>47</v>
      </c>
      <c r="G206" s="295"/>
      <c r="H206" s="295" t="s">
        <v>854</v>
      </c>
      <c r="I206" s="295"/>
      <c r="J206" s="295"/>
      <c r="K206" s="339"/>
    </row>
    <row r="207" spans="2:11" ht="15" customHeight="1">
      <c r="B207" s="318"/>
      <c r="C207" s="295"/>
      <c r="D207" s="295"/>
      <c r="E207" s="295"/>
      <c r="F207" s="317"/>
      <c r="G207" s="295"/>
      <c r="H207" s="295"/>
      <c r="I207" s="295"/>
      <c r="J207" s="295"/>
      <c r="K207" s="339"/>
    </row>
    <row r="208" spans="2:11" ht="15" customHeight="1">
      <c r="B208" s="318"/>
      <c r="C208" s="295" t="s">
        <v>795</v>
      </c>
      <c r="D208" s="295"/>
      <c r="E208" s="295"/>
      <c r="F208" s="317" t="s">
        <v>79</v>
      </c>
      <c r="G208" s="295"/>
      <c r="H208" s="295" t="s">
        <v>855</v>
      </c>
      <c r="I208" s="295"/>
      <c r="J208" s="295"/>
      <c r="K208" s="339"/>
    </row>
    <row r="209" spans="2:11" ht="15" customHeight="1">
      <c r="B209" s="318"/>
      <c r="C209" s="324"/>
      <c r="D209" s="295"/>
      <c r="E209" s="295"/>
      <c r="F209" s="317" t="s">
        <v>693</v>
      </c>
      <c r="G209" s="295"/>
      <c r="H209" s="295" t="s">
        <v>694</v>
      </c>
      <c r="I209" s="295"/>
      <c r="J209" s="295"/>
      <c r="K209" s="339"/>
    </row>
    <row r="210" spans="2:11" ht="15" customHeight="1">
      <c r="B210" s="318"/>
      <c r="C210" s="295"/>
      <c r="D210" s="295"/>
      <c r="E210" s="295"/>
      <c r="F210" s="317" t="s">
        <v>691</v>
      </c>
      <c r="G210" s="295"/>
      <c r="H210" s="295" t="s">
        <v>856</v>
      </c>
      <c r="I210" s="295"/>
      <c r="J210" s="295"/>
      <c r="K210" s="339"/>
    </row>
    <row r="211" spans="2:11" ht="15" customHeight="1">
      <c r="B211" s="356"/>
      <c r="C211" s="324"/>
      <c r="D211" s="324"/>
      <c r="E211" s="324"/>
      <c r="F211" s="317" t="s">
        <v>695</v>
      </c>
      <c r="G211" s="302"/>
      <c r="H211" s="343" t="s">
        <v>696</v>
      </c>
      <c r="I211" s="343"/>
      <c r="J211" s="343"/>
      <c r="K211" s="357"/>
    </row>
    <row r="212" spans="2:11" ht="15" customHeight="1">
      <c r="B212" s="356"/>
      <c r="C212" s="324"/>
      <c r="D212" s="324"/>
      <c r="E212" s="324"/>
      <c r="F212" s="317" t="s">
        <v>521</v>
      </c>
      <c r="G212" s="302"/>
      <c r="H212" s="343" t="s">
        <v>857</v>
      </c>
      <c r="I212" s="343"/>
      <c r="J212" s="343"/>
      <c r="K212" s="357"/>
    </row>
    <row r="213" spans="2:11" ht="15" customHeight="1">
      <c r="B213" s="356"/>
      <c r="C213" s="324"/>
      <c r="D213" s="324"/>
      <c r="E213" s="324"/>
      <c r="F213" s="358"/>
      <c r="G213" s="302"/>
      <c r="H213" s="359"/>
      <c r="I213" s="359"/>
      <c r="J213" s="359"/>
      <c r="K213" s="357"/>
    </row>
    <row r="214" spans="2:11" ht="15" customHeight="1">
      <c r="B214" s="356"/>
      <c r="C214" s="295" t="s">
        <v>819</v>
      </c>
      <c r="D214" s="324"/>
      <c r="E214" s="324"/>
      <c r="F214" s="317">
        <v>1</v>
      </c>
      <c r="G214" s="302"/>
      <c r="H214" s="343" t="s">
        <v>858</v>
      </c>
      <c r="I214" s="343"/>
      <c r="J214" s="343"/>
      <c r="K214" s="357"/>
    </row>
    <row r="215" spans="2:11" ht="15" customHeight="1">
      <c r="B215" s="356"/>
      <c r="C215" s="324"/>
      <c r="D215" s="324"/>
      <c r="E215" s="324"/>
      <c r="F215" s="317">
        <v>2</v>
      </c>
      <c r="G215" s="302"/>
      <c r="H215" s="343" t="s">
        <v>859</v>
      </c>
      <c r="I215" s="343"/>
      <c r="J215" s="343"/>
      <c r="K215" s="357"/>
    </row>
    <row r="216" spans="2:11" ht="15" customHeight="1">
      <c r="B216" s="356"/>
      <c r="C216" s="324"/>
      <c r="D216" s="324"/>
      <c r="E216" s="324"/>
      <c r="F216" s="317">
        <v>3</v>
      </c>
      <c r="G216" s="302"/>
      <c r="H216" s="343" t="s">
        <v>860</v>
      </c>
      <c r="I216" s="343"/>
      <c r="J216" s="343"/>
      <c r="K216" s="357"/>
    </row>
    <row r="217" spans="2:11" ht="15" customHeight="1">
      <c r="B217" s="356"/>
      <c r="C217" s="324"/>
      <c r="D217" s="324"/>
      <c r="E217" s="324"/>
      <c r="F217" s="317">
        <v>4</v>
      </c>
      <c r="G217" s="302"/>
      <c r="H217" s="343" t="s">
        <v>861</v>
      </c>
      <c r="I217" s="343"/>
      <c r="J217" s="343"/>
      <c r="K217" s="357"/>
    </row>
    <row r="218" spans="2:11" ht="12.75" customHeight="1">
      <c r="B218" s="360"/>
      <c r="C218" s="361"/>
      <c r="D218" s="361"/>
      <c r="E218" s="361"/>
      <c r="F218" s="361"/>
      <c r="G218" s="361"/>
      <c r="H218" s="361"/>
      <c r="I218" s="361"/>
      <c r="J218" s="361"/>
      <c r="K218" s="362"/>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Helcl Tomáš, DiS.</dc:creator>
  <cp:keywords/>
  <dc:description/>
  <cp:lastModifiedBy>Helcl Tomáš, DiS.</cp:lastModifiedBy>
  <dcterms:created xsi:type="dcterms:W3CDTF">2019-06-18T06:29:25Z</dcterms:created>
  <dcterms:modified xsi:type="dcterms:W3CDTF">2019-06-18T06:29:36Z</dcterms:modified>
  <cp:category/>
  <cp:version/>
  <cp:contentType/>
  <cp:contentStatus/>
</cp:coreProperties>
</file>