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630" windowWidth="14025" windowHeight="11700" firstSheet="10" activeTab="12"/>
  </bookViews>
  <sheets>
    <sheet name="Rekapitulace stavby" sheetId="1" r:id="rId1"/>
    <sheet name="SO 01 - železniční spodek" sheetId="2" r:id="rId2"/>
    <sheet name="SO 02 - železniční svršek" sheetId="3" r:id="rId3"/>
    <sheet name="SO 03 - Propustek v km 48..." sheetId="4" r:id="rId4"/>
    <sheet name="01.1 - Přeložka kabelů v ..." sheetId="5" r:id="rId5"/>
    <sheet name="01.2 - Přeložka kabelů v ..." sheetId="6" r:id="rId6"/>
    <sheet name="02.1 - Přeložka kabelů v ..." sheetId="7" r:id="rId7"/>
    <sheet name="02.2 - Přeložka kabelů v ..." sheetId="8" r:id="rId8"/>
    <sheet name="04.1 - Přeložka kabelů v ..." sheetId="9" r:id="rId9"/>
    <sheet name="04.2 - Přeložka kabelů v ..." sheetId="10" r:id="rId10"/>
    <sheet name="05.1 - Přeložka kabelů v ..." sheetId="11" r:id="rId11"/>
    <sheet name="05.2 - Přeložka kabelů v ..." sheetId="12" r:id="rId12"/>
    <sheet name="VRN - VRN " sheetId="13" r:id="rId13"/>
  </sheets>
  <definedNames>
    <definedName name="_xlnm._FilterDatabase" localSheetId="4" hidden="1">'01.1 - Přeložka kabelů v ...'!$C$86:$K$91</definedName>
    <definedName name="_xlnm._FilterDatabase" localSheetId="5" hidden="1">'01.2 - Přeložka kabelů v ...'!$C$85:$K$91</definedName>
    <definedName name="_xlnm._FilterDatabase" localSheetId="6" hidden="1">'02.1 - Přeložka kabelů v ...'!$C$86:$K$91</definedName>
    <definedName name="_xlnm._FilterDatabase" localSheetId="7" hidden="1">'02.2 - Přeložka kabelů v ...'!$C$85:$K$113</definedName>
    <definedName name="_xlnm._FilterDatabase" localSheetId="8" hidden="1">'04.1 - Přeložka kabelů v ...'!$C$87:$K$99</definedName>
    <definedName name="_xlnm._FilterDatabase" localSheetId="9" hidden="1">'04.2 - Přeložka kabelů v ...'!$C$85:$K$102</definedName>
    <definedName name="_xlnm._FilterDatabase" localSheetId="10" hidden="1">'05.1 - Přeložka kabelů v ...'!$C$86:$K$94</definedName>
    <definedName name="_xlnm._FilterDatabase" localSheetId="11" hidden="1">'05.2 - Přeložka kabelů v ...'!$C$85:$K$117</definedName>
    <definedName name="_xlnm._FilterDatabase" localSheetId="1" hidden="1">'SO 01 - železniční spodek'!$C$81:$K$197</definedName>
    <definedName name="_xlnm._FilterDatabase" localSheetId="2" hidden="1">'SO 02 - železniční svršek'!$C$81:$K$190</definedName>
    <definedName name="_xlnm._FilterDatabase" localSheetId="3" hidden="1">'SO 03 - Propustek v km 48...'!$C$88:$K$168</definedName>
    <definedName name="_xlnm._FilterDatabase" localSheetId="12" hidden="1">'VRN - VRN '!$C$79:$K$94</definedName>
    <definedName name="_xlnm.Print_Titles" localSheetId="4">'01.1 - Přeložka kabelů v ...'!$86:$86</definedName>
    <definedName name="_xlnm.Print_Titles" localSheetId="5">'01.2 - Přeložka kabelů v ...'!$85:$85</definedName>
    <definedName name="_xlnm.Print_Titles" localSheetId="6">'02.1 - Přeložka kabelů v ...'!$86:$86</definedName>
    <definedName name="_xlnm.Print_Titles" localSheetId="7">'02.2 - Přeložka kabelů v ...'!$85:$85</definedName>
    <definedName name="_xlnm.Print_Titles" localSheetId="8">'04.1 - Přeložka kabelů v ...'!$87:$87</definedName>
    <definedName name="_xlnm.Print_Titles" localSheetId="9">'04.2 - Přeložka kabelů v ...'!$85:$85</definedName>
    <definedName name="_xlnm.Print_Titles" localSheetId="10">'05.1 - Přeložka kabelů v ...'!$86:$86</definedName>
    <definedName name="_xlnm.Print_Titles" localSheetId="11">'05.2 - Přeložka kabelů v ...'!$85:$85</definedName>
    <definedName name="_xlnm.Print_Titles" localSheetId="0">'Rekapitulace stavby'!$52:$52</definedName>
    <definedName name="_xlnm.Print_Titles" localSheetId="1">'SO 01 - železniční spodek'!$81:$81</definedName>
    <definedName name="_xlnm.Print_Titles" localSheetId="2">'SO 02 - železniční svršek'!$81:$81</definedName>
    <definedName name="_xlnm.Print_Titles" localSheetId="3">'SO 03 - Propustek v km 48...'!$88:$88</definedName>
    <definedName name="_xlnm.Print_Titles" localSheetId="12">'VRN - VRN '!$79:$79</definedName>
    <definedName name="_xlnm.Print_Area" localSheetId="4">'01.1 - Přeložka kabelů v ...'!$C$4:$J$41,'01.1 - Přeložka kabelů v ...'!$C$47:$J$66,'01.1 - Přeložka kabelů v ...'!$C$72:$K$91</definedName>
    <definedName name="_xlnm.Print_Area" localSheetId="5">'01.2 - Přeložka kabelů v ...'!$C$4:$J$41,'01.2 - Přeložka kabelů v ...'!$C$47:$J$65,'01.2 - Přeložka kabelů v ...'!$C$71:$K$91</definedName>
    <definedName name="_xlnm.Print_Area" localSheetId="6">'02.1 - Přeložka kabelů v ...'!$C$4:$J$41,'02.1 - Přeložka kabelů v ...'!$C$47:$J$66,'02.1 - Přeložka kabelů v ...'!$C$72:$K$91</definedName>
    <definedName name="_xlnm.Print_Area" localSheetId="7">'02.2 - Přeložka kabelů v ...'!$C$4:$J$41,'02.2 - Přeložka kabelů v ...'!$C$47:$J$65,'02.2 - Přeložka kabelů v ...'!$C$71:$K$113</definedName>
    <definedName name="_xlnm.Print_Area" localSheetId="8">'04.1 - Přeložka kabelů v ...'!$C$4:$J$41,'04.1 - Přeložka kabelů v ...'!$C$47:$J$67,'04.1 - Přeložka kabelů v ...'!$C$73:$K$99</definedName>
    <definedName name="_xlnm.Print_Area" localSheetId="9">'04.2 - Přeložka kabelů v ...'!$C$4:$J$41,'04.2 - Přeložka kabelů v ...'!$C$47:$J$65,'04.2 - Přeložka kabelů v ...'!$C$71:$K$102</definedName>
    <definedName name="_xlnm.Print_Area" localSheetId="10">'05.1 - Přeložka kabelů v ...'!$C$4:$J$41,'05.1 - Přeložka kabelů v ...'!$C$47:$J$66,'05.1 - Přeložka kabelů v ...'!$C$72:$K$94</definedName>
    <definedName name="_xlnm.Print_Area" localSheetId="11">'05.2 - Přeložka kabelů v ...'!$C$4:$J$41,'05.2 - Přeložka kabelů v ...'!$C$47:$J$65,'05.2 - Přeložka kabelů v ...'!$C$71:$K$117</definedName>
    <definedName name="_xlnm.Print_Area" localSheetId="0">'Rekapitulace stavby'!$D$4:$AO$36,'Rekapitulace stavby'!$C$42:$AQ$71</definedName>
    <definedName name="_xlnm.Print_Area" localSheetId="1">'SO 01 - železniční spodek'!$C$4:$J$39,'SO 01 - železniční spodek'!$C$45:$J$63,'SO 01 - železniční spodek'!$C$69:$K$197</definedName>
    <definedName name="_xlnm.Print_Area" localSheetId="2">'SO 02 - železniční svršek'!$C$4:$J$39,'SO 02 - železniční svršek'!$C$45:$J$63,'SO 02 - železniční svršek'!$C$69:$K$190</definedName>
    <definedName name="_xlnm.Print_Area" localSheetId="3">'SO 03 - Propustek v km 48...'!$C$4:$J$39,'SO 03 - Propustek v km 48...'!$C$45:$J$70,'SO 03 - Propustek v km 48...'!$C$76:$K$168</definedName>
    <definedName name="_xlnm.Print_Area" localSheetId="12">'VRN - VRN '!$C$4:$J$39,'VRN - VRN '!$C$45:$J$61,'VRN - VRN '!$C$67:$K$94</definedName>
  </definedNames>
  <calcPr calcId="145621"/>
</workbook>
</file>

<file path=xl/calcChain.xml><?xml version="1.0" encoding="utf-8"?>
<calcChain xmlns="http://schemas.openxmlformats.org/spreadsheetml/2006/main">
  <c r="J37" i="13" l="1"/>
  <c r="J36" i="13"/>
  <c r="AY70" i="1"/>
  <c r="J35" i="13"/>
  <c r="AX70" i="1"/>
  <c r="BI93" i="13"/>
  <c r="BH93" i="13"/>
  <c r="BG93" i="13"/>
  <c r="BF93" i="13"/>
  <c r="T93" i="13"/>
  <c r="R93" i="13"/>
  <c r="P93" i="13"/>
  <c r="BK93" i="13"/>
  <c r="J93" i="13"/>
  <c r="BE93" i="13"/>
  <c r="BI91" i="13"/>
  <c r="BH91" i="13"/>
  <c r="BG91" i="13"/>
  <c r="BF91" i="13"/>
  <c r="T91" i="13"/>
  <c r="R91" i="13"/>
  <c r="P91" i="13"/>
  <c r="BK91" i="13"/>
  <c r="J91" i="13"/>
  <c r="BE91" i="13"/>
  <c r="BI90" i="13"/>
  <c r="BH90" i="13"/>
  <c r="BG90" i="13"/>
  <c r="BF90" i="13"/>
  <c r="T90" i="13"/>
  <c r="R90" i="13"/>
  <c r="P90" i="13"/>
  <c r="BK90" i="13"/>
  <c r="J90" i="13"/>
  <c r="BE90" i="13"/>
  <c r="BI88" i="13"/>
  <c r="BH88" i="13"/>
  <c r="BG88" i="13"/>
  <c r="BF88" i="13"/>
  <c r="T88" i="13"/>
  <c r="R88" i="13"/>
  <c r="P88" i="13"/>
  <c r="BK88" i="13"/>
  <c r="J88" i="13"/>
  <c r="BE88" i="13"/>
  <c r="BI86" i="13"/>
  <c r="BH86" i="13"/>
  <c r="BG86" i="13"/>
  <c r="BF86" i="13"/>
  <c r="T86" i="13"/>
  <c r="R86" i="13"/>
  <c r="P86" i="13"/>
  <c r="BK86" i="13"/>
  <c r="J86" i="13"/>
  <c r="BE86" i="13"/>
  <c r="BI85" i="13"/>
  <c r="BH85" i="13"/>
  <c r="BG85" i="13"/>
  <c r="BF85" i="13"/>
  <c r="T85" i="13"/>
  <c r="R85" i="13"/>
  <c r="P85" i="13"/>
  <c r="BK85" i="13"/>
  <c r="J85" i="13"/>
  <c r="BE85" i="13"/>
  <c r="BI83" i="13"/>
  <c r="BH83" i="13"/>
  <c r="BG83" i="13"/>
  <c r="BF83" i="13"/>
  <c r="T83" i="13"/>
  <c r="R83" i="13"/>
  <c r="P83" i="13"/>
  <c r="BK83" i="13"/>
  <c r="J83" i="13"/>
  <c r="BE83" i="13"/>
  <c r="BI82" i="13"/>
  <c r="F37" i="13"/>
  <c r="BD70" i="1" s="1"/>
  <c r="BH82" i="13"/>
  <c r="F36" i="13" s="1"/>
  <c r="BC70" i="1" s="1"/>
  <c r="BG82" i="13"/>
  <c r="F35" i="13"/>
  <c r="BB70" i="1" s="1"/>
  <c r="BF82" i="13"/>
  <c r="J34" i="13" s="1"/>
  <c r="AW70" i="1" s="1"/>
  <c r="T82" i="13"/>
  <c r="T81" i="13"/>
  <c r="T80" i="13" s="1"/>
  <c r="R82" i="13"/>
  <c r="R81" i="13" s="1"/>
  <c r="R80" i="13" s="1"/>
  <c r="P82" i="13"/>
  <c r="P81" i="13"/>
  <c r="P80" i="13" s="1"/>
  <c r="AU70" i="1" s="1"/>
  <c r="BK82" i="13"/>
  <c r="BK81" i="13"/>
  <c r="J81" i="13" s="1"/>
  <c r="J60" i="13" s="1"/>
  <c r="J82" i="13"/>
  <c r="BE82" i="13"/>
  <c r="J33" i="13" s="1"/>
  <c r="AV70" i="1" s="1"/>
  <c r="F74" i="13"/>
  <c r="E72" i="13"/>
  <c r="F52" i="13"/>
  <c r="E50" i="13"/>
  <c r="J24" i="13"/>
  <c r="E24" i="13"/>
  <c r="J77" i="13" s="1"/>
  <c r="J23" i="13"/>
  <c r="J21" i="13"/>
  <c r="E21" i="13"/>
  <c r="J76" i="13"/>
  <c r="J54" i="13"/>
  <c r="J20" i="13"/>
  <c r="J18" i="13"/>
  <c r="E18" i="13"/>
  <c r="F77" i="13" s="1"/>
  <c r="F55" i="13"/>
  <c r="J17" i="13"/>
  <c r="J15" i="13"/>
  <c r="E15" i="13"/>
  <c r="F54" i="13" s="1"/>
  <c r="F76" i="13"/>
  <c r="J14" i="13"/>
  <c r="J12" i="13"/>
  <c r="J52" i="13" s="1"/>
  <c r="J74" i="13"/>
  <c r="E7" i="13"/>
  <c r="E70" i="13" s="1"/>
  <c r="E48" i="13"/>
  <c r="J39" i="12"/>
  <c r="J38" i="12"/>
  <c r="AY69" i="1" s="1"/>
  <c r="J37" i="12"/>
  <c r="AX69" i="1" s="1"/>
  <c r="BI117" i="12"/>
  <c r="BH117" i="12"/>
  <c r="BG117" i="12"/>
  <c r="BF117" i="12"/>
  <c r="T117" i="12"/>
  <c r="R117" i="12"/>
  <c r="P117" i="12"/>
  <c r="BK117" i="12"/>
  <c r="J117" i="12"/>
  <c r="BE117" i="12" s="1"/>
  <c r="BI116" i="12"/>
  <c r="BH116" i="12"/>
  <c r="BG116" i="12"/>
  <c r="BF116" i="12"/>
  <c r="T116" i="12"/>
  <c r="R116" i="12"/>
  <c r="P116" i="12"/>
  <c r="BK116" i="12"/>
  <c r="J116" i="12"/>
  <c r="BE116" i="12" s="1"/>
  <c r="BI115" i="12"/>
  <c r="BH115" i="12"/>
  <c r="BG115" i="12"/>
  <c r="BF115" i="12"/>
  <c r="T115" i="12"/>
  <c r="R115" i="12"/>
  <c r="P115" i="12"/>
  <c r="BK115" i="12"/>
  <c r="J115" i="12"/>
  <c r="BE115" i="12" s="1"/>
  <c r="BI114" i="12"/>
  <c r="BH114" i="12"/>
  <c r="BG114" i="12"/>
  <c r="BF114" i="12"/>
  <c r="T114" i="12"/>
  <c r="R114" i="12"/>
  <c r="P114" i="12"/>
  <c r="BK114" i="12"/>
  <c r="J114" i="12"/>
  <c r="BE114" i="12" s="1"/>
  <c r="BI113" i="12"/>
  <c r="BH113" i="12"/>
  <c r="BG113" i="12"/>
  <c r="BF113" i="12"/>
  <c r="T113" i="12"/>
  <c r="R113" i="12"/>
  <c r="P113" i="12"/>
  <c r="BK113" i="12"/>
  <c r="J113" i="12"/>
  <c r="BE113" i="12" s="1"/>
  <c r="BI112" i="12"/>
  <c r="BH112" i="12"/>
  <c r="BG112" i="12"/>
  <c r="BF112" i="12"/>
  <c r="T112" i="12"/>
  <c r="R112" i="12"/>
  <c r="P112" i="12"/>
  <c r="BK112" i="12"/>
  <c r="J112" i="12"/>
  <c r="BE112" i="12" s="1"/>
  <c r="BI106" i="12"/>
  <c r="BH106" i="12"/>
  <c r="BG106" i="12"/>
  <c r="BF106" i="12"/>
  <c r="T106" i="12"/>
  <c r="R106" i="12"/>
  <c r="P106" i="12"/>
  <c r="BK106" i="12"/>
  <c r="J106" i="12"/>
  <c r="BE106" i="12" s="1"/>
  <c r="BI96" i="12"/>
  <c r="BH96" i="12"/>
  <c r="BG96" i="12"/>
  <c r="BF96" i="12"/>
  <c r="T96" i="12"/>
  <c r="R96" i="12"/>
  <c r="P96" i="12"/>
  <c r="BK96" i="12"/>
  <c r="J96" i="12"/>
  <c r="BE96" i="12" s="1"/>
  <c r="BI88" i="12"/>
  <c r="F39" i="12" s="1"/>
  <c r="BD69" i="1" s="1"/>
  <c r="BH88" i="12"/>
  <c r="F38" i="12"/>
  <c r="BC69" i="1" s="1"/>
  <c r="BG88" i="12"/>
  <c r="F37" i="12" s="1"/>
  <c r="BB69" i="1" s="1"/>
  <c r="BF88" i="12"/>
  <c r="J36" i="12"/>
  <c r="AW69" i="1" s="1"/>
  <c r="F36" i="12"/>
  <c r="BA69" i="1" s="1"/>
  <c r="T88" i="12"/>
  <c r="T87" i="12" s="1"/>
  <c r="T86" i="12" s="1"/>
  <c r="R88" i="12"/>
  <c r="R87" i="12"/>
  <c r="R86" i="12" s="1"/>
  <c r="P88" i="12"/>
  <c r="P87" i="12" s="1"/>
  <c r="P86" i="12" s="1"/>
  <c r="AU69" i="1" s="1"/>
  <c r="BK88" i="12"/>
  <c r="BK87" i="12" s="1"/>
  <c r="J88" i="12"/>
  <c r="BE88" i="12" s="1"/>
  <c r="F80" i="12"/>
  <c r="E78" i="12"/>
  <c r="F56" i="12"/>
  <c r="E54" i="12"/>
  <c r="J26" i="12"/>
  <c r="E26" i="12"/>
  <c r="J59" i="12" s="1"/>
  <c r="J83" i="12"/>
  <c r="J25" i="12"/>
  <c r="J23" i="12"/>
  <c r="E23" i="12"/>
  <c r="J82" i="12" s="1"/>
  <c r="J22" i="12"/>
  <c r="J20" i="12"/>
  <c r="E20" i="12"/>
  <c r="F83" i="12"/>
  <c r="F59" i="12"/>
  <c r="J19" i="12"/>
  <c r="J17" i="12"/>
  <c r="E17" i="12"/>
  <c r="F82" i="12" s="1"/>
  <c r="F58" i="12"/>
  <c r="J16" i="12"/>
  <c r="J14" i="12"/>
  <c r="J80" i="12" s="1"/>
  <c r="J56" i="12"/>
  <c r="E7" i="12"/>
  <c r="E50" i="12" s="1"/>
  <c r="E74" i="12"/>
  <c r="J39" i="11"/>
  <c r="J38" i="11"/>
  <c r="AY68" i="1"/>
  <c r="J37" i="11"/>
  <c r="AX68" i="1"/>
  <c r="BI94" i="11"/>
  <c r="BH94" i="11"/>
  <c r="BG94" i="11"/>
  <c r="BF94" i="11"/>
  <c r="T94" i="11"/>
  <c r="R94" i="11"/>
  <c r="P94" i="11"/>
  <c r="BK94" i="11"/>
  <c r="J94" i="11"/>
  <c r="BE94" i="11"/>
  <c r="BI93" i="11"/>
  <c r="BH93" i="11"/>
  <c r="BG93" i="11"/>
  <c r="BF93" i="11"/>
  <c r="T93" i="11"/>
  <c r="R93" i="11"/>
  <c r="P93" i="11"/>
  <c r="BK93" i="11"/>
  <c r="J93" i="11"/>
  <c r="BE93" i="11"/>
  <c r="BI92" i="11"/>
  <c r="BH92" i="11"/>
  <c r="BG92" i="11"/>
  <c r="BF92" i="11"/>
  <c r="T92" i="11"/>
  <c r="R92" i="11"/>
  <c r="P92" i="11"/>
  <c r="BK92" i="11"/>
  <c r="J92" i="11"/>
  <c r="BE92" i="11"/>
  <c r="BI91" i="11"/>
  <c r="BH91" i="11"/>
  <c r="BG91" i="11"/>
  <c r="BF91" i="11"/>
  <c r="T91" i="11"/>
  <c r="R91" i="11"/>
  <c r="P91" i="11"/>
  <c r="BK91" i="11"/>
  <c r="J91" i="11"/>
  <c r="BE91" i="11"/>
  <c r="BI90" i="11"/>
  <c r="F39" i="11"/>
  <c r="BD68" i="1" s="1"/>
  <c r="BH90" i="11"/>
  <c r="F38" i="11" s="1"/>
  <c r="BC68" i="1" s="1"/>
  <c r="BG90" i="11"/>
  <c r="F37" i="11"/>
  <c r="BB68" i="1" s="1"/>
  <c r="BF90" i="11"/>
  <c r="F36" i="11" s="1"/>
  <c r="BA68" i="1" s="1"/>
  <c r="T90" i="11"/>
  <c r="T89" i="11"/>
  <c r="T88" i="11" s="1"/>
  <c r="T87" i="11" s="1"/>
  <c r="R90" i="11"/>
  <c r="R89" i="11"/>
  <c r="R88" i="11" s="1"/>
  <c r="R87" i="11" s="1"/>
  <c r="P90" i="11"/>
  <c r="P89" i="11"/>
  <c r="P88" i="11" s="1"/>
  <c r="P87" i="11" s="1"/>
  <c r="AU68" i="1" s="1"/>
  <c r="BK90" i="11"/>
  <c r="BK89" i="11" s="1"/>
  <c r="J90" i="11"/>
  <c r="BE90" i="11" s="1"/>
  <c r="F81" i="11"/>
  <c r="E79" i="11"/>
  <c r="F56" i="11"/>
  <c r="E54" i="11"/>
  <c r="J26" i="11"/>
  <c r="E26" i="11"/>
  <c r="J84" i="11" s="1"/>
  <c r="J25" i="11"/>
  <c r="J23" i="11"/>
  <c r="E23" i="11"/>
  <c r="J83" i="11"/>
  <c r="J58" i="11"/>
  <c r="J22" i="11"/>
  <c r="J20" i="11"/>
  <c r="E20" i="11"/>
  <c r="F84" i="11"/>
  <c r="F59" i="11"/>
  <c r="J19" i="11"/>
  <c r="J17" i="11"/>
  <c r="E17" i="11"/>
  <c r="F83" i="11"/>
  <c r="F58" i="11"/>
  <c r="J16" i="11"/>
  <c r="J14" i="11"/>
  <c r="J81" i="11"/>
  <c r="J56" i="11"/>
  <c r="E7" i="11"/>
  <c r="E75" i="11"/>
  <c r="E50" i="11"/>
  <c r="J39" i="10"/>
  <c r="J38" i="10"/>
  <c r="AY66" i="1"/>
  <c r="J37" i="10"/>
  <c r="AX66" i="1"/>
  <c r="BI102" i="10"/>
  <c r="BH102" i="10"/>
  <c r="BG102" i="10"/>
  <c r="BF102" i="10"/>
  <c r="T102" i="10"/>
  <c r="R102" i="10"/>
  <c r="P102" i="10"/>
  <c r="BK102" i="10"/>
  <c r="J102" i="10"/>
  <c r="BE102" i="10"/>
  <c r="BI101" i="10"/>
  <c r="BH101" i="10"/>
  <c r="BG101" i="10"/>
  <c r="BF101" i="10"/>
  <c r="T101" i="10"/>
  <c r="R101" i="10"/>
  <c r="P101" i="10"/>
  <c r="BK101" i="10"/>
  <c r="J101" i="10"/>
  <c r="BE101" i="10"/>
  <c r="BI100" i="10"/>
  <c r="BH100" i="10"/>
  <c r="BG100" i="10"/>
  <c r="BF100" i="10"/>
  <c r="T100" i="10"/>
  <c r="R100" i="10"/>
  <c r="P100" i="10"/>
  <c r="BK100" i="10"/>
  <c r="J100" i="10"/>
  <c r="BE100" i="10"/>
  <c r="BI99" i="10"/>
  <c r="BH99" i="10"/>
  <c r="BG99" i="10"/>
  <c r="BF99" i="10"/>
  <c r="T99" i="10"/>
  <c r="R99" i="10"/>
  <c r="P99" i="10"/>
  <c r="BK99" i="10"/>
  <c r="J99" i="10"/>
  <c r="BE99" i="10"/>
  <c r="BI98" i="10"/>
  <c r="BH98" i="10"/>
  <c r="BG98" i="10"/>
  <c r="BF98" i="10"/>
  <c r="T98" i="10"/>
  <c r="R98" i="10"/>
  <c r="P98" i="10"/>
  <c r="BK98" i="10"/>
  <c r="J98" i="10"/>
  <c r="BE98" i="10"/>
  <c r="BI97" i="10"/>
  <c r="BH97" i="10"/>
  <c r="BG97" i="10"/>
  <c r="BF97" i="10"/>
  <c r="T97" i="10"/>
  <c r="R97" i="10"/>
  <c r="P97" i="10"/>
  <c r="BK97" i="10"/>
  <c r="J97" i="10"/>
  <c r="BE97" i="10"/>
  <c r="BI96" i="10"/>
  <c r="BH96" i="10"/>
  <c r="BG96" i="10"/>
  <c r="BF96" i="10"/>
  <c r="T96" i="10"/>
  <c r="R96" i="10"/>
  <c r="P96" i="10"/>
  <c r="BK96" i="10"/>
  <c r="J96" i="10"/>
  <c r="BE96" i="10"/>
  <c r="BI95" i="10"/>
  <c r="BH95" i="10"/>
  <c r="BG95" i="10"/>
  <c r="BF95" i="10"/>
  <c r="T95" i="10"/>
  <c r="R95" i="10"/>
  <c r="P95" i="10"/>
  <c r="BK95" i="10"/>
  <c r="J95" i="10"/>
  <c r="BE95" i="10"/>
  <c r="BI94" i="10"/>
  <c r="BH94" i="10"/>
  <c r="BG94" i="10"/>
  <c r="BF94" i="10"/>
  <c r="T94" i="10"/>
  <c r="R94" i="10"/>
  <c r="P94" i="10"/>
  <c r="BK94" i="10"/>
  <c r="J94" i="10"/>
  <c r="BE94" i="10"/>
  <c r="BI93" i="10"/>
  <c r="BH93" i="10"/>
  <c r="BG93" i="10"/>
  <c r="BF93" i="10"/>
  <c r="T93" i="10"/>
  <c r="R93" i="10"/>
  <c r="P93" i="10"/>
  <c r="BK93" i="10"/>
  <c r="J93" i="10"/>
  <c r="BE93" i="10"/>
  <c r="BI92" i="10"/>
  <c r="BH92" i="10"/>
  <c r="BG92" i="10"/>
  <c r="BF92" i="10"/>
  <c r="T92" i="10"/>
  <c r="R92" i="10"/>
  <c r="P92" i="10"/>
  <c r="BK92" i="10"/>
  <c r="J92" i="10"/>
  <c r="BE92" i="10"/>
  <c r="BI91" i="10"/>
  <c r="BH91" i="10"/>
  <c r="BG91" i="10"/>
  <c r="BF91" i="10"/>
  <c r="T91" i="10"/>
  <c r="R91" i="10"/>
  <c r="P91" i="10"/>
  <c r="BK91" i="10"/>
  <c r="J91" i="10"/>
  <c r="BE91" i="10"/>
  <c r="BI90" i="10"/>
  <c r="BH90" i="10"/>
  <c r="BG90" i="10"/>
  <c r="BF90" i="10"/>
  <c r="T90" i="10"/>
  <c r="R90" i="10"/>
  <c r="P90" i="10"/>
  <c r="BK90" i="10"/>
  <c r="BK87" i="10" s="1"/>
  <c r="J90" i="10"/>
  <c r="BE90" i="10"/>
  <c r="BI89" i="10"/>
  <c r="BH89" i="10"/>
  <c r="BG89" i="10"/>
  <c r="BF89" i="10"/>
  <c r="T89" i="10"/>
  <c r="R89" i="10"/>
  <c r="P89" i="10"/>
  <c r="BK89" i="10"/>
  <c r="J89" i="10"/>
  <c r="BE89" i="10"/>
  <c r="BI88" i="10"/>
  <c r="F39" i="10"/>
  <c r="BD66" i="1" s="1"/>
  <c r="BH88" i="10"/>
  <c r="F38" i="10" s="1"/>
  <c r="BC66" i="1" s="1"/>
  <c r="BG88" i="10"/>
  <c r="F37" i="10"/>
  <c r="BB66" i="1" s="1"/>
  <c r="BF88" i="10"/>
  <c r="J36" i="10" s="1"/>
  <c r="AW66" i="1" s="1"/>
  <c r="T88" i="10"/>
  <c r="T87" i="10"/>
  <c r="T86" i="10" s="1"/>
  <c r="R88" i="10"/>
  <c r="R87" i="10" s="1"/>
  <c r="R86" i="10" s="1"/>
  <c r="P88" i="10"/>
  <c r="P87" i="10"/>
  <c r="P86" i="10" s="1"/>
  <c r="AU66" i="1" s="1"/>
  <c r="BK88" i="10"/>
  <c r="J88" i="10"/>
  <c r="BE88" i="10"/>
  <c r="J35" i="10" s="1"/>
  <c r="AV66" i="1" s="1"/>
  <c r="F80" i="10"/>
  <c r="E78" i="10"/>
  <c r="F56" i="10"/>
  <c r="E54" i="10"/>
  <c r="J26" i="10"/>
  <c r="E26" i="10"/>
  <c r="J83" i="10" s="1"/>
  <c r="J59" i="10"/>
  <c r="J25" i="10"/>
  <c r="J23" i="10"/>
  <c r="E23" i="10"/>
  <c r="J82" i="10"/>
  <c r="J58" i="10"/>
  <c r="J22" i="10"/>
  <c r="J20" i="10"/>
  <c r="E20" i="10"/>
  <c r="F83" i="10" s="1"/>
  <c r="J19" i="10"/>
  <c r="J17" i="10"/>
  <c r="E17" i="10"/>
  <c r="F58" i="10" s="1"/>
  <c r="F82" i="10"/>
  <c r="J16" i="10"/>
  <c r="J14" i="10"/>
  <c r="J56" i="10" s="1"/>
  <c r="J80" i="10"/>
  <c r="E7" i="10"/>
  <c r="E74" i="10" s="1"/>
  <c r="J39" i="9"/>
  <c r="J38" i="9"/>
  <c r="AY65" i="1" s="1"/>
  <c r="J37" i="9"/>
  <c r="AX65" i="1" s="1"/>
  <c r="BI99" i="9"/>
  <c r="BH99" i="9"/>
  <c r="BG99" i="9"/>
  <c r="BF99" i="9"/>
  <c r="T99" i="9"/>
  <c r="T98" i="9" s="1"/>
  <c r="R99" i="9"/>
  <c r="R98" i="9" s="1"/>
  <c r="P99" i="9"/>
  <c r="P98" i="9" s="1"/>
  <c r="BK99" i="9"/>
  <c r="BK98" i="9" s="1"/>
  <c r="J98" i="9" s="1"/>
  <c r="J66" i="9" s="1"/>
  <c r="J99" i="9"/>
  <c r="BE99" i="9"/>
  <c r="BI97" i="9"/>
  <c r="BH97" i="9"/>
  <c r="BG97" i="9"/>
  <c r="BF97" i="9"/>
  <c r="T97" i="9"/>
  <c r="R97" i="9"/>
  <c r="P97" i="9"/>
  <c r="BK97" i="9"/>
  <c r="J97" i="9"/>
  <c r="BE97" i="9" s="1"/>
  <c r="BI96" i="9"/>
  <c r="BH96" i="9"/>
  <c r="BG96" i="9"/>
  <c r="BF96" i="9"/>
  <c r="T96" i="9"/>
  <c r="R96" i="9"/>
  <c r="P96" i="9"/>
  <c r="BK96" i="9"/>
  <c r="J96" i="9"/>
  <c r="BE96" i="9" s="1"/>
  <c r="BI95" i="9"/>
  <c r="BH95" i="9"/>
  <c r="BG95" i="9"/>
  <c r="BF95" i="9"/>
  <c r="T95" i="9"/>
  <c r="R95" i="9"/>
  <c r="P95" i="9"/>
  <c r="BK95" i="9"/>
  <c r="J95" i="9"/>
  <c r="BE95" i="9" s="1"/>
  <c r="BI94" i="9"/>
  <c r="BH94" i="9"/>
  <c r="BG94" i="9"/>
  <c r="BF94" i="9"/>
  <c r="T94" i="9"/>
  <c r="R94" i="9"/>
  <c r="P94" i="9"/>
  <c r="BK94" i="9"/>
  <c r="J94" i="9"/>
  <c r="BE94" i="9"/>
  <c r="BI93" i="9"/>
  <c r="BH93" i="9"/>
  <c r="BG93" i="9"/>
  <c r="BF93" i="9"/>
  <c r="T93" i="9"/>
  <c r="R93" i="9"/>
  <c r="P93" i="9"/>
  <c r="BK93" i="9"/>
  <c r="J93" i="9"/>
  <c r="BE93" i="9" s="1"/>
  <c r="BI91" i="9"/>
  <c r="F39" i="9" s="1"/>
  <c r="BD65" i="1" s="1"/>
  <c r="BH91" i="9"/>
  <c r="F38" i="9" s="1"/>
  <c r="BC65" i="1" s="1"/>
  <c r="BG91" i="9"/>
  <c r="F37" i="9" s="1"/>
  <c r="BB65" i="1" s="1"/>
  <c r="BF91" i="9"/>
  <c r="J36" i="9"/>
  <c r="AW65" i="1" s="1"/>
  <c r="F36" i="9"/>
  <c r="BA65" i="1" s="1"/>
  <c r="T91" i="9"/>
  <c r="T90" i="9" s="1"/>
  <c r="T89" i="9" s="1"/>
  <c r="T88" i="9" s="1"/>
  <c r="R91" i="9"/>
  <c r="R90" i="9" s="1"/>
  <c r="R89" i="9" s="1"/>
  <c r="R88" i="9" s="1"/>
  <c r="P91" i="9"/>
  <c r="P90" i="9" s="1"/>
  <c r="P89" i="9" s="1"/>
  <c r="P88" i="9" s="1"/>
  <c r="AU65" i="1" s="1"/>
  <c r="BK91" i="9"/>
  <c r="BK90" i="9" s="1"/>
  <c r="J91" i="9"/>
  <c r="BE91" i="9"/>
  <c r="F35" i="9" s="1"/>
  <c r="AZ65" i="1" s="1"/>
  <c r="F82" i="9"/>
  <c r="E80" i="9"/>
  <c r="F56" i="9"/>
  <c r="E54" i="9"/>
  <c r="J26" i="9"/>
  <c r="E26" i="9"/>
  <c r="J59" i="9" s="1"/>
  <c r="J25" i="9"/>
  <c r="J23" i="9"/>
  <c r="E23" i="9"/>
  <c r="J84" i="9" s="1"/>
  <c r="J58" i="9"/>
  <c r="J22" i="9"/>
  <c r="J20" i="9"/>
  <c r="E20" i="9"/>
  <c r="F85" i="9"/>
  <c r="F59" i="9"/>
  <c r="J19" i="9"/>
  <c r="J17" i="9"/>
  <c r="E17" i="9"/>
  <c r="F84" i="9" s="1"/>
  <c r="J16" i="9"/>
  <c r="J14" i="9"/>
  <c r="J82" i="9" s="1"/>
  <c r="E7" i="9"/>
  <c r="E76" i="9"/>
  <c r="E50" i="9"/>
  <c r="J39" i="8"/>
  <c r="J38" i="8"/>
  <c r="AY63" i="1"/>
  <c r="J37" i="8"/>
  <c r="AX63" i="1" s="1"/>
  <c r="BI113" i="8"/>
  <c r="BH113" i="8"/>
  <c r="BG113" i="8"/>
  <c r="BF113" i="8"/>
  <c r="T113" i="8"/>
  <c r="R113" i="8"/>
  <c r="P113" i="8"/>
  <c r="BK113" i="8"/>
  <c r="J113" i="8"/>
  <c r="BE113" i="8"/>
  <c r="BI97" i="8"/>
  <c r="BH97" i="8"/>
  <c r="BG97" i="8"/>
  <c r="BF97" i="8"/>
  <c r="T97" i="8"/>
  <c r="R97" i="8"/>
  <c r="P97" i="8"/>
  <c r="BK97" i="8"/>
  <c r="J97" i="8"/>
  <c r="BE97" i="8" s="1"/>
  <c r="BI96" i="8"/>
  <c r="BH96" i="8"/>
  <c r="BG96" i="8"/>
  <c r="BF96" i="8"/>
  <c r="T96" i="8"/>
  <c r="R96" i="8"/>
  <c r="P96" i="8"/>
  <c r="BK96" i="8"/>
  <c r="J96" i="8"/>
  <c r="BE96" i="8"/>
  <c r="BI95" i="8"/>
  <c r="BH95" i="8"/>
  <c r="BG95" i="8"/>
  <c r="BF95" i="8"/>
  <c r="T95" i="8"/>
  <c r="R95" i="8"/>
  <c r="P95" i="8"/>
  <c r="BK95" i="8"/>
  <c r="J95" i="8"/>
  <c r="BE95" i="8" s="1"/>
  <c r="BI94" i="8"/>
  <c r="BH94" i="8"/>
  <c r="BG94" i="8"/>
  <c r="BF94" i="8"/>
  <c r="T94" i="8"/>
  <c r="R94" i="8"/>
  <c r="P94" i="8"/>
  <c r="BK94" i="8"/>
  <c r="J94" i="8"/>
  <c r="BE94" i="8"/>
  <c r="BI93" i="8"/>
  <c r="BH93" i="8"/>
  <c r="BG93" i="8"/>
  <c r="BF93" i="8"/>
  <c r="T93" i="8"/>
  <c r="R93" i="8"/>
  <c r="P93" i="8"/>
  <c r="BK93" i="8"/>
  <c r="J93" i="8"/>
  <c r="BE93" i="8"/>
  <c r="BI92" i="8"/>
  <c r="BH92" i="8"/>
  <c r="BG92" i="8"/>
  <c r="BF92" i="8"/>
  <c r="T92" i="8"/>
  <c r="R92" i="8"/>
  <c r="P92" i="8"/>
  <c r="BK92" i="8"/>
  <c r="J92" i="8"/>
  <c r="BE92" i="8"/>
  <c r="BI91" i="8"/>
  <c r="BH91" i="8"/>
  <c r="BG91" i="8"/>
  <c r="BF91" i="8"/>
  <c r="T91" i="8"/>
  <c r="R91" i="8"/>
  <c r="P91" i="8"/>
  <c r="BK91" i="8"/>
  <c r="J91" i="8"/>
  <c r="BE91" i="8"/>
  <c r="BI90" i="8"/>
  <c r="BH90" i="8"/>
  <c r="BG90" i="8"/>
  <c r="BF90" i="8"/>
  <c r="T90" i="8"/>
  <c r="R90" i="8"/>
  <c r="P90" i="8"/>
  <c r="BK90" i="8"/>
  <c r="J90" i="8"/>
  <c r="BE90" i="8"/>
  <c r="BI89" i="8"/>
  <c r="BH89" i="8"/>
  <c r="BG89" i="8"/>
  <c r="BF89" i="8"/>
  <c r="T89" i="8"/>
  <c r="R89" i="8"/>
  <c r="P89" i="8"/>
  <c r="BK89" i="8"/>
  <c r="J89" i="8"/>
  <c r="BE89" i="8"/>
  <c r="BI88" i="8"/>
  <c r="F39" i="8"/>
  <c r="BD63" i="1" s="1"/>
  <c r="BH88" i="8"/>
  <c r="F38" i="8" s="1"/>
  <c r="BC63" i="1" s="1"/>
  <c r="BG88" i="8"/>
  <c r="F37" i="8"/>
  <c r="BB63" i="1" s="1"/>
  <c r="BF88" i="8"/>
  <c r="F36" i="8" s="1"/>
  <c r="BA63" i="1" s="1"/>
  <c r="T88" i="8"/>
  <c r="T87" i="8"/>
  <c r="T86" i="8" s="1"/>
  <c r="R88" i="8"/>
  <c r="R87" i="8" s="1"/>
  <c r="R86" i="8" s="1"/>
  <c r="P88" i="8"/>
  <c r="P87" i="8"/>
  <c r="P86" i="8" s="1"/>
  <c r="AU63" i="1" s="1"/>
  <c r="BK88" i="8"/>
  <c r="BK87" i="8"/>
  <c r="J87" i="8" s="1"/>
  <c r="J64" i="8" s="1"/>
  <c r="J88" i="8"/>
  <c r="BE88" i="8"/>
  <c r="F35" i="8" s="1"/>
  <c r="AZ63" i="1" s="1"/>
  <c r="F80" i="8"/>
  <c r="E78" i="8"/>
  <c r="F56" i="8"/>
  <c r="E54" i="8"/>
  <c r="J26" i="8"/>
  <c r="E26" i="8"/>
  <c r="J83" i="8" s="1"/>
  <c r="J25" i="8"/>
  <c r="J23" i="8"/>
  <c r="E23" i="8"/>
  <c r="J58" i="8" s="1"/>
  <c r="J82" i="8"/>
  <c r="J22" i="8"/>
  <c r="J20" i="8"/>
  <c r="E20" i="8"/>
  <c r="F83" i="8" s="1"/>
  <c r="F59" i="8"/>
  <c r="J19" i="8"/>
  <c r="J17" i="8"/>
  <c r="E17" i="8"/>
  <c r="F82" i="8"/>
  <c r="F58" i="8"/>
  <c r="J16" i="8"/>
  <c r="J14" i="8"/>
  <c r="J80" i="8"/>
  <c r="J56" i="8"/>
  <c r="E7" i="8"/>
  <c r="E74" i="8" s="1"/>
  <c r="E50" i="8"/>
  <c r="J39" i="7"/>
  <c r="J38" i="7"/>
  <c r="AY62" i="1" s="1"/>
  <c r="J37" i="7"/>
  <c r="AX62" i="1" s="1"/>
  <c r="BI91" i="7"/>
  <c r="BH91" i="7"/>
  <c r="BG91" i="7"/>
  <c r="BF91" i="7"/>
  <c r="T91" i="7"/>
  <c r="R91" i="7"/>
  <c r="P91" i="7"/>
  <c r="BK91" i="7"/>
  <c r="J91" i="7"/>
  <c r="BE91" i="7" s="1"/>
  <c r="BI90" i="7"/>
  <c r="F39" i="7" s="1"/>
  <c r="BD62" i="1" s="1"/>
  <c r="BH90" i="7"/>
  <c r="F38" i="7"/>
  <c r="BC62" i="1" s="1"/>
  <c r="BG90" i="7"/>
  <c r="F37" i="7" s="1"/>
  <c r="BB62" i="1" s="1"/>
  <c r="BF90" i="7"/>
  <c r="J36" i="7"/>
  <c r="AW62" i="1" s="1"/>
  <c r="F36" i="7"/>
  <c r="BA62" i="1" s="1"/>
  <c r="T90" i="7"/>
  <c r="T89" i="7" s="1"/>
  <c r="T88" i="7" s="1"/>
  <c r="T87" i="7" s="1"/>
  <c r="R90" i="7"/>
  <c r="R89" i="7" s="1"/>
  <c r="R88" i="7" s="1"/>
  <c r="R87" i="7" s="1"/>
  <c r="P90" i="7"/>
  <c r="P89" i="7" s="1"/>
  <c r="P88" i="7" s="1"/>
  <c r="P87" i="7" s="1"/>
  <c r="AU62" i="1" s="1"/>
  <c r="BK90" i="7"/>
  <c r="BK89" i="7"/>
  <c r="J89" i="7" s="1"/>
  <c r="J65" i="7" s="1"/>
  <c r="J90" i="7"/>
  <c r="BE90" i="7"/>
  <c r="F81" i="7"/>
  <c r="E79" i="7"/>
  <c r="F56" i="7"/>
  <c r="E54" i="7"/>
  <c r="J26" i="7"/>
  <c r="E26" i="7"/>
  <c r="J59" i="7" s="1"/>
  <c r="J84" i="7"/>
  <c r="J25" i="7"/>
  <c r="J23" i="7"/>
  <c r="E23" i="7"/>
  <c r="J83" i="7" s="1"/>
  <c r="J22" i="7"/>
  <c r="J20" i="7"/>
  <c r="E20" i="7"/>
  <c r="F84" i="7"/>
  <c r="F59" i="7"/>
  <c r="J19" i="7"/>
  <c r="J17" i="7"/>
  <c r="E17" i="7"/>
  <c r="F83" i="7" s="1"/>
  <c r="F58" i="7"/>
  <c r="J16" i="7"/>
  <c r="J14" i="7"/>
  <c r="J81" i="7" s="1"/>
  <c r="J56" i="7"/>
  <c r="E7" i="7"/>
  <c r="E75" i="7"/>
  <c r="E50" i="7"/>
  <c r="J39" i="6"/>
  <c r="J38" i="6"/>
  <c r="AY60" i="1"/>
  <c r="J37" i="6"/>
  <c r="AX60" i="1"/>
  <c r="BI91" i="6"/>
  <c r="BH91" i="6"/>
  <c r="BG91" i="6"/>
  <c r="BF91" i="6"/>
  <c r="T91" i="6"/>
  <c r="R91" i="6"/>
  <c r="P91" i="6"/>
  <c r="BK91" i="6"/>
  <c r="J91" i="6"/>
  <c r="BE91" i="6"/>
  <c r="BI90" i="6"/>
  <c r="BH90" i="6"/>
  <c r="BG90" i="6"/>
  <c r="BF90" i="6"/>
  <c r="T90" i="6"/>
  <c r="R90" i="6"/>
  <c r="P90" i="6"/>
  <c r="BK90" i="6"/>
  <c r="J90" i="6"/>
  <c r="BE90" i="6"/>
  <c r="BI89" i="6"/>
  <c r="BH89" i="6"/>
  <c r="BG89" i="6"/>
  <c r="BF89" i="6"/>
  <c r="T89" i="6"/>
  <c r="R89" i="6"/>
  <c r="P89" i="6"/>
  <c r="BK89" i="6"/>
  <c r="J89" i="6"/>
  <c r="BE89" i="6"/>
  <c r="BI88" i="6"/>
  <c r="F39" i="6"/>
  <c r="BD60" i="1" s="1"/>
  <c r="BH88" i="6"/>
  <c r="F38" i="6" s="1"/>
  <c r="BC60" i="1" s="1"/>
  <c r="BG88" i="6"/>
  <c r="F37" i="6"/>
  <c r="BB60" i="1" s="1"/>
  <c r="BF88" i="6"/>
  <c r="F36" i="6" s="1"/>
  <c r="BA60" i="1" s="1"/>
  <c r="T88" i="6"/>
  <c r="T87" i="6"/>
  <c r="T86" i="6" s="1"/>
  <c r="R88" i="6"/>
  <c r="R87" i="6" s="1"/>
  <c r="R86" i="6" s="1"/>
  <c r="P88" i="6"/>
  <c r="P87" i="6"/>
  <c r="P86" i="6" s="1"/>
  <c r="AU60" i="1" s="1"/>
  <c r="BK88" i="6"/>
  <c r="BK87" i="6"/>
  <c r="J87" i="6" s="1"/>
  <c r="J64" i="6" s="1"/>
  <c r="J88" i="6"/>
  <c r="BE88" i="6"/>
  <c r="F35" i="6" s="1"/>
  <c r="AZ60" i="1" s="1"/>
  <c r="F80" i="6"/>
  <c r="E78" i="6"/>
  <c r="F56" i="6"/>
  <c r="E54" i="6"/>
  <c r="J26" i="6"/>
  <c r="E26" i="6"/>
  <c r="J83" i="6" s="1"/>
  <c r="J25" i="6"/>
  <c r="J23" i="6"/>
  <c r="E23" i="6"/>
  <c r="J82" i="6" s="1"/>
  <c r="J58" i="6"/>
  <c r="J22" i="6"/>
  <c r="J20" i="6"/>
  <c r="E20" i="6"/>
  <c r="F83" i="6"/>
  <c r="F59" i="6"/>
  <c r="J19" i="6"/>
  <c r="J17" i="6"/>
  <c r="E17" i="6"/>
  <c r="F58" i="6" s="1"/>
  <c r="F82" i="6"/>
  <c r="J16" i="6"/>
  <c r="J14" i="6"/>
  <c r="J56" i="6" s="1"/>
  <c r="J80" i="6"/>
  <c r="E7" i="6"/>
  <c r="E74" i="6"/>
  <c r="E50" i="6"/>
  <c r="J39" i="5"/>
  <c r="J38" i="5"/>
  <c r="AY59" i="1"/>
  <c r="J37" i="5"/>
  <c r="AX59" i="1" s="1"/>
  <c r="BI91" i="5"/>
  <c r="BH91" i="5"/>
  <c r="BG91" i="5"/>
  <c r="BF91" i="5"/>
  <c r="T91" i="5"/>
  <c r="R91" i="5"/>
  <c r="P91" i="5"/>
  <c r="BK91" i="5"/>
  <c r="J91" i="5"/>
  <c r="BE91" i="5"/>
  <c r="BI90" i="5"/>
  <c r="F39" i="5" s="1"/>
  <c r="BD59" i="1" s="1"/>
  <c r="BH90" i="5"/>
  <c r="F38" i="5"/>
  <c r="BC59" i="1" s="1"/>
  <c r="BG90" i="5"/>
  <c r="F37" i="5"/>
  <c r="BB59" i="1" s="1"/>
  <c r="BF90" i="5"/>
  <c r="J36" i="5"/>
  <c r="AW59" i="1"/>
  <c r="F36" i="5"/>
  <c r="BA59" i="1" s="1"/>
  <c r="T90" i="5"/>
  <c r="T89" i="5" s="1"/>
  <c r="T88" i="5" s="1"/>
  <c r="T87" i="5" s="1"/>
  <c r="R90" i="5"/>
  <c r="R89" i="5" s="1"/>
  <c r="R88" i="5" s="1"/>
  <c r="R87" i="5" s="1"/>
  <c r="P90" i="5"/>
  <c r="P89" i="5" s="1"/>
  <c r="P88" i="5" s="1"/>
  <c r="P87" i="5" s="1"/>
  <c r="AU59" i="1" s="1"/>
  <c r="BK90" i="5"/>
  <c r="BK89" i="5" s="1"/>
  <c r="J90" i="5"/>
  <c r="BE90" i="5"/>
  <c r="F35" i="5" s="1"/>
  <c r="AZ59" i="1" s="1"/>
  <c r="F81" i="5"/>
  <c r="E79" i="5"/>
  <c r="F56" i="5"/>
  <c r="E54" i="5"/>
  <c r="J26" i="5"/>
  <c r="E26" i="5"/>
  <c r="J59" i="5" s="1"/>
  <c r="J25" i="5"/>
  <c r="J23" i="5"/>
  <c r="E23" i="5"/>
  <c r="J83" i="5" s="1"/>
  <c r="J58" i="5"/>
  <c r="J22" i="5"/>
  <c r="J20" i="5"/>
  <c r="E20" i="5"/>
  <c r="F84" i="5"/>
  <c r="F59" i="5"/>
  <c r="J19" i="5"/>
  <c r="J17" i="5"/>
  <c r="E17" i="5"/>
  <c r="F83" i="5" s="1"/>
  <c r="J16" i="5"/>
  <c r="J14" i="5"/>
  <c r="J81" i="5" s="1"/>
  <c r="E7" i="5"/>
  <c r="E75" i="5"/>
  <c r="E50" i="5"/>
  <c r="J37" i="4"/>
  <c r="J36" i="4"/>
  <c r="AY57" i="1"/>
  <c r="J35" i="4"/>
  <c r="AX57" i="1" s="1"/>
  <c r="BI166" i="4"/>
  <c r="BH166" i="4"/>
  <c r="BG166" i="4"/>
  <c r="BF166" i="4"/>
  <c r="T166" i="4"/>
  <c r="R166" i="4"/>
  <c r="P166" i="4"/>
  <c r="BK166" i="4"/>
  <c r="J166" i="4"/>
  <c r="BE166" i="4"/>
  <c r="BI165" i="4"/>
  <c r="BH165" i="4"/>
  <c r="BG165" i="4"/>
  <c r="BF165" i="4"/>
  <c r="T165" i="4"/>
  <c r="T164" i="4" s="1"/>
  <c r="T163" i="4" s="1"/>
  <c r="R165" i="4"/>
  <c r="R164" i="4" s="1"/>
  <c r="R163" i="4" s="1"/>
  <c r="P165" i="4"/>
  <c r="P164" i="4"/>
  <c r="P163" i="4" s="1"/>
  <c r="BK165" i="4"/>
  <c r="BK164" i="4" s="1"/>
  <c r="J165" i="4"/>
  <c r="BE165" i="4"/>
  <c r="BI162" i="4"/>
  <c r="BH162" i="4"/>
  <c r="BG162" i="4"/>
  <c r="BF162" i="4"/>
  <c r="T162" i="4"/>
  <c r="R162" i="4"/>
  <c r="P162" i="4"/>
  <c r="BK162" i="4"/>
  <c r="J162" i="4"/>
  <c r="BE162" i="4"/>
  <c r="BI161" i="4"/>
  <c r="BH161" i="4"/>
  <c r="BG161" i="4"/>
  <c r="BF161" i="4"/>
  <c r="T161" i="4"/>
  <c r="R161" i="4"/>
  <c r="P161" i="4"/>
  <c r="BK161" i="4"/>
  <c r="J161" i="4"/>
  <c r="BE161" i="4" s="1"/>
  <c r="BI157" i="4"/>
  <c r="BH157" i="4"/>
  <c r="BG157" i="4"/>
  <c r="BF157" i="4"/>
  <c r="T157" i="4"/>
  <c r="R157" i="4"/>
  <c r="P157" i="4"/>
  <c r="BK157" i="4"/>
  <c r="J157" i="4"/>
  <c r="BE157" i="4"/>
  <c r="BI153" i="4"/>
  <c r="BH153" i="4"/>
  <c r="BG153" i="4"/>
  <c r="BF153" i="4"/>
  <c r="T153" i="4"/>
  <c r="R153" i="4"/>
  <c r="P153" i="4"/>
  <c r="BK153" i="4"/>
  <c r="J153" i="4"/>
  <c r="BE153" i="4" s="1"/>
  <c r="BI149" i="4"/>
  <c r="BH149" i="4"/>
  <c r="BG149" i="4"/>
  <c r="BF149" i="4"/>
  <c r="T149" i="4"/>
  <c r="R149" i="4"/>
  <c r="P149" i="4"/>
  <c r="BK149" i="4"/>
  <c r="J149" i="4"/>
  <c r="BE149" i="4"/>
  <c r="BI148" i="4"/>
  <c r="BH148" i="4"/>
  <c r="BG148" i="4"/>
  <c r="BF148" i="4"/>
  <c r="T148" i="4"/>
  <c r="R148" i="4"/>
  <c r="P148" i="4"/>
  <c r="BK148" i="4"/>
  <c r="J148" i="4"/>
  <c r="BE148" i="4" s="1"/>
  <c r="BI147" i="4"/>
  <c r="BH147" i="4"/>
  <c r="BG147" i="4"/>
  <c r="BF147" i="4"/>
  <c r="T147" i="4"/>
  <c r="R147" i="4"/>
  <c r="P147" i="4"/>
  <c r="BK147" i="4"/>
  <c r="J147" i="4"/>
  <c r="BE147" i="4"/>
  <c r="BI146" i="4"/>
  <c r="BH146" i="4"/>
  <c r="BG146" i="4"/>
  <c r="BF146" i="4"/>
  <c r="T146" i="4"/>
  <c r="R146" i="4"/>
  <c r="P146" i="4"/>
  <c r="BK146" i="4"/>
  <c r="J146" i="4"/>
  <c r="BE146" i="4" s="1"/>
  <c r="BI145" i="4"/>
  <c r="BH145" i="4"/>
  <c r="BG145" i="4"/>
  <c r="BF145" i="4"/>
  <c r="T145" i="4"/>
  <c r="R145" i="4"/>
  <c r="P145" i="4"/>
  <c r="BK145" i="4"/>
  <c r="J145" i="4"/>
  <c r="BE145" i="4"/>
  <c r="BI142" i="4"/>
  <c r="BH142" i="4"/>
  <c r="BG142" i="4"/>
  <c r="BF142" i="4"/>
  <c r="T142" i="4"/>
  <c r="R142" i="4"/>
  <c r="P142" i="4"/>
  <c r="BK142" i="4"/>
  <c r="J142" i="4"/>
  <c r="BE142" i="4" s="1"/>
  <c r="BI141" i="4"/>
  <c r="BH141" i="4"/>
  <c r="BG141" i="4"/>
  <c r="BF141" i="4"/>
  <c r="T141" i="4"/>
  <c r="R141" i="4"/>
  <c r="P141" i="4"/>
  <c r="BK141" i="4"/>
  <c r="J141" i="4"/>
  <c r="BE141" i="4"/>
  <c r="BI140" i="4"/>
  <c r="BH140" i="4"/>
  <c r="BG140" i="4"/>
  <c r="BF140" i="4"/>
  <c r="T140" i="4"/>
  <c r="R140" i="4"/>
  <c r="P140" i="4"/>
  <c r="BK140" i="4"/>
  <c r="J140" i="4"/>
  <c r="BE140" i="4" s="1"/>
  <c r="BI139" i="4"/>
  <c r="BH139" i="4"/>
  <c r="BG139" i="4"/>
  <c r="BF139" i="4"/>
  <c r="T139" i="4"/>
  <c r="T138" i="4"/>
  <c r="R139" i="4"/>
  <c r="R138" i="4" s="1"/>
  <c r="P139" i="4"/>
  <c r="P138" i="4"/>
  <c r="BK139" i="4"/>
  <c r="BK138" i="4" s="1"/>
  <c r="J138" i="4" s="1"/>
  <c r="J67" i="4" s="1"/>
  <c r="J139" i="4"/>
  <c r="BE139" i="4" s="1"/>
  <c r="BI134" i="4"/>
  <c r="BH134" i="4"/>
  <c r="BG134" i="4"/>
  <c r="BF134" i="4"/>
  <c r="T134" i="4"/>
  <c r="T133" i="4"/>
  <c r="R134" i="4"/>
  <c r="R133" i="4" s="1"/>
  <c r="P134" i="4"/>
  <c r="P133" i="4"/>
  <c r="BK134" i="4"/>
  <c r="BK133" i="4" s="1"/>
  <c r="J133" i="4" s="1"/>
  <c r="J66" i="4" s="1"/>
  <c r="J134" i="4"/>
  <c r="BE134" i="4" s="1"/>
  <c r="BI131" i="4"/>
  <c r="BH131" i="4"/>
  <c r="BG131" i="4"/>
  <c r="BF131" i="4"/>
  <c r="T131" i="4"/>
  <c r="R131" i="4"/>
  <c r="P131" i="4"/>
  <c r="BK131" i="4"/>
  <c r="J131" i="4"/>
  <c r="BE131" i="4"/>
  <c r="BI129" i="4"/>
  <c r="BH129" i="4"/>
  <c r="BG129" i="4"/>
  <c r="BF129" i="4"/>
  <c r="T129" i="4"/>
  <c r="T128" i="4" s="1"/>
  <c r="R129" i="4"/>
  <c r="R128" i="4"/>
  <c r="P129" i="4"/>
  <c r="P128" i="4" s="1"/>
  <c r="BK129" i="4"/>
  <c r="BK128" i="4"/>
  <c r="J128" i="4" s="1"/>
  <c r="J65" i="4" s="1"/>
  <c r="J129" i="4"/>
  <c r="BE129" i="4" s="1"/>
  <c r="BI126" i="4"/>
  <c r="BH126" i="4"/>
  <c r="BG126" i="4"/>
  <c r="BF126" i="4"/>
  <c r="T126" i="4"/>
  <c r="R126" i="4"/>
  <c r="P126" i="4"/>
  <c r="BK126" i="4"/>
  <c r="J126" i="4"/>
  <c r="BE126" i="4" s="1"/>
  <c r="BI124" i="4"/>
  <c r="BH124" i="4"/>
  <c r="BG124" i="4"/>
  <c r="BF124" i="4"/>
  <c r="T124" i="4"/>
  <c r="R124" i="4"/>
  <c r="P124" i="4"/>
  <c r="BK124" i="4"/>
  <c r="J124" i="4"/>
  <c r="BE124" i="4"/>
  <c r="BI120" i="4"/>
  <c r="BH120" i="4"/>
  <c r="BG120" i="4"/>
  <c r="BF120" i="4"/>
  <c r="T120" i="4"/>
  <c r="T119" i="4" s="1"/>
  <c r="R120" i="4"/>
  <c r="R119" i="4"/>
  <c r="P120" i="4"/>
  <c r="P119" i="4" s="1"/>
  <c r="BK120" i="4"/>
  <c r="BK119" i="4"/>
  <c r="J119" i="4" s="1"/>
  <c r="J64" i="4" s="1"/>
  <c r="J120" i="4"/>
  <c r="BE120" i="4" s="1"/>
  <c r="BI118" i="4"/>
  <c r="BH118" i="4"/>
  <c r="BG118" i="4"/>
  <c r="BF118" i="4"/>
  <c r="T118" i="4"/>
  <c r="R118" i="4"/>
  <c r="P118" i="4"/>
  <c r="BK118" i="4"/>
  <c r="J118" i="4"/>
  <c r="BE118" i="4" s="1"/>
  <c r="BI116" i="4"/>
  <c r="BH116" i="4"/>
  <c r="BG116" i="4"/>
  <c r="BF116" i="4"/>
  <c r="T116" i="4"/>
  <c r="T115" i="4"/>
  <c r="R116" i="4"/>
  <c r="R115" i="4" s="1"/>
  <c r="P116" i="4"/>
  <c r="P115" i="4"/>
  <c r="BK116" i="4"/>
  <c r="BK115" i="4" s="1"/>
  <c r="J115" i="4" s="1"/>
  <c r="J63" i="4" s="1"/>
  <c r="J116" i="4"/>
  <c r="BE116" i="4" s="1"/>
  <c r="BI110" i="4"/>
  <c r="BH110" i="4"/>
  <c r="BG110" i="4"/>
  <c r="BF110" i="4"/>
  <c r="T110" i="4"/>
  <c r="R110" i="4"/>
  <c r="P110" i="4"/>
  <c r="BK110" i="4"/>
  <c r="J110" i="4"/>
  <c r="BE110" i="4"/>
  <c r="BI102" i="4"/>
  <c r="BH102" i="4"/>
  <c r="BG102" i="4"/>
  <c r="BF102" i="4"/>
  <c r="T102" i="4"/>
  <c r="T101" i="4" s="1"/>
  <c r="R102" i="4"/>
  <c r="R101" i="4"/>
  <c r="P102" i="4"/>
  <c r="P101" i="4" s="1"/>
  <c r="BK102" i="4"/>
  <c r="BK101" i="4"/>
  <c r="J101" i="4" s="1"/>
  <c r="J62" i="4" s="1"/>
  <c r="J102" i="4"/>
  <c r="BE102" i="4"/>
  <c r="BI99" i="4"/>
  <c r="BH99" i="4"/>
  <c r="BG99" i="4"/>
  <c r="BF99" i="4"/>
  <c r="T99" i="4"/>
  <c r="R99" i="4"/>
  <c r="P99" i="4"/>
  <c r="BK99" i="4"/>
  <c r="J99" i="4"/>
  <c r="BE99" i="4" s="1"/>
  <c r="BI98" i="4"/>
  <c r="BH98" i="4"/>
  <c r="BG98" i="4"/>
  <c r="BF98" i="4"/>
  <c r="T98" i="4"/>
  <c r="R98" i="4"/>
  <c r="P98" i="4"/>
  <c r="BK98" i="4"/>
  <c r="J98" i="4"/>
  <c r="BE98" i="4"/>
  <c r="BI96" i="4"/>
  <c r="BH96" i="4"/>
  <c r="BG96" i="4"/>
  <c r="BF96" i="4"/>
  <c r="F34" i="4" s="1"/>
  <c r="BA57" i="1" s="1"/>
  <c r="T96" i="4"/>
  <c r="R96" i="4"/>
  <c r="P96" i="4"/>
  <c r="BK96" i="4"/>
  <c r="J96" i="4"/>
  <c r="BE96" i="4" s="1"/>
  <c r="BI95" i="4"/>
  <c r="BH95" i="4"/>
  <c r="BG95" i="4"/>
  <c r="BF95" i="4"/>
  <c r="T95" i="4"/>
  <c r="R95" i="4"/>
  <c r="P95" i="4"/>
  <c r="BK95" i="4"/>
  <c r="J95" i="4"/>
  <c r="BE95" i="4"/>
  <c r="BI92" i="4"/>
  <c r="F37" i="4" s="1"/>
  <c r="BD57" i="1" s="1"/>
  <c r="BH92" i="4"/>
  <c r="F36" i="4" s="1"/>
  <c r="BC57" i="1" s="1"/>
  <c r="BG92" i="4"/>
  <c r="F35" i="4"/>
  <c r="BB57" i="1" s="1"/>
  <c r="BF92" i="4"/>
  <c r="J34" i="4" s="1"/>
  <c r="AW57" i="1" s="1"/>
  <c r="T92" i="4"/>
  <c r="T91" i="4"/>
  <c r="T90" i="4" s="1"/>
  <c r="T89" i="4" s="1"/>
  <c r="R92" i="4"/>
  <c r="R91" i="4"/>
  <c r="R90" i="4" s="1"/>
  <c r="R89" i="4" s="1"/>
  <c r="P92" i="4"/>
  <c r="P91" i="4"/>
  <c r="BK92" i="4"/>
  <c r="BK91" i="4" s="1"/>
  <c r="J92" i="4"/>
  <c r="BE92" i="4"/>
  <c r="F83" i="4"/>
  <c r="E81" i="4"/>
  <c r="F52" i="4"/>
  <c r="E50" i="4"/>
  <c r="J24" i="4"/>
  <c r="E24" i="4"/>
  <c r="J86" i="4" s="1"/>
  <c r="J23" i="4"/>
  <c r="J21" i="4"/>
  <c r="E21" i="4"/>
  <c r="J54" i="4" s="1"/>
  <c r="J20" i="4"/>
  <c r="J18" i="4"/>
  <c r="E18" i="4"/>
  <c r="F86" i="4"/>
  <c r="F55" i="4"/>
  <c r="J17" i="4"/>
  <c r="J15" i="4"/>
  <c r="E15" i="4"/>
  <c r="F85" i="4"/>
  <c r="F54" i="4"/>
  <c r="J14" i="4"/>
  <c r="J12" i="4"/>
  <c r="J83" i="4"/>
  <c r="J52" i="4"/>
  <c r="E7" i="4"/>
  <c r="E79" i="4"/>
  <c r="E48" i="4"/>
  <c r="J37" i="3"/>
  <c r="J36" i="3"/>
  <c r="AY56" i="1"/>
  <c r="J35" i="3"/>
  <c r="AX56" i="1" s="1"/>
  <c r="BI189" i="3"/>
  <c r="BH189" i="3"/>
  <c r="BG189" i="3"/>
  <c r="BF189" i="3"/>
  <c r="T189" i="3"/>
  <c r="R189" i="3"/>
  <c r="P189" i="3"/>
  <c r="BK189" i="3"/>
  <c r="J189" i="3"/>
  <c r="BE189" i="3"/>
  <c r="BI188" i="3"/>
  <c r="BH188" i="3"/>
  <c r="BG188" i="3"/>
  <c r="BF188" i="3"/>
  <c r="T188" i="3"/>
  <c r="R188" i="3"/>
  <c r="P188" i="3"/>
  <c r="BK188" i="3"/>
  <c r="J188" i="3"/>
  <c r="BE188" i="3" s="1"/>
  <c r="BI187" i="3"/>
  <c r="BH187" i="3"/>
  <c r="BG187" i="3"/>
  <c r="BF187" i="3"/>
  <c r="T187" i="3"/>
  <c r="R187" i="3"/>
  <c r="P187" i="3"/>
  <c r="BK187" i="3"/>
  <c r="J187" i="3"/>
  <c r="BE187" i="3"/>
  <c r="BI181" i="3"/>
  <c r="BH181" i="3"/>
  <c r="BG181" i="3"/>
  <c r="BF181" i="3"/>
  <c r="T181" i="3"/>
  <c r="R181" i="3"/>
  <c r="P181" i="3"/>
  <c r="BK181" i="3"/>
  <c r="J181" i="3"/>
  <c r="BE181" i="3" s="1"/>
  <c r="BI175" i="3"/>
  <c r="BH175" i="3"/>
  <c r="BG175" i="3"/>
  <c r="BF175" i="3"/>
  <c r="T175" i="3"/>
  <c r="R175" i="3"/>
  <c r="P175" i="3"/>
  <c r="BK175" i="3"/>
  <c r="J175" i="3"/>
  <c r="BE175" i="3"/>
  <c r="BI170" i="3"/>
  <c r="BH170" i="3"/>
  <c r="BG170" i="3"/>
  <c r="BF170" i="3"/>
  <c r="T170" i="3"/>
  <c r="R170" i="3"/>
  <c r="P170" i="3"/>
  <c r="BK170" i="3"/>
  <c r="J170" i="3"/>
  <c r="BE170" i="3" s="1"/>
  <c r="BI166" i="3"/>
  <c r="BH166" i="3"/>
  <c r="BG166" i="3"/>
  <c r="BF166" i="3"/>
  <c r="T166" i="3"/>
  <c r="R166" i="3"/>
  <c r="P166" i="3"/>
  <c r="BK166" i="3"/>
  <c r="J166" i="3"/>
  <c r="BE166" i="3"/>
  <c r="BI162" i="3"/>
  <c r="BH162" i="3"/>
  <c r="BG162" i="3"/>
  <c r="BF162" i="3"/>
  <c r="T162" i="3"/>
  <c r="R162" i="3"/>
  <c r="P162" i="3"/>
  <c r="BK162" i="3"/>
  <c r="J162" i="3"/>
  <c r="BE162" i="3" s="1"/>
  <c r="BI158" i="3"/>
  <c r="BH158" i="3"/>
  <c r="BG158" i="3"/>
  <c r="BF158" i="3"/>
  <c r="T158" i="3"/>
  <c r="R158" i="3"/>
  <c r="P158" i="3"/>
  <c r="BK158" i="3"/>
  <c r="J158" i="3"/>
  <c r="BE158" i="3"/>
  <c r="BI151" i="3"/>
  <c r="BH151" i="3"/>
  <c r="BG151" i="3"/>
  <c r="BF151" i="3"/>
  <c r="T151" i="3"/>
  <c r="R151" i="3"/>
  <c r="P151" i="3"/>
  <c r="BK151" i="3"/>
  <c r="J151" i="3"/>
  <c r="BE151" i="3" s="1"/>
  <c r="BI147" i="3"/>
  <c r="BH147" i="3"/>
  <c r="BG147" i="3"/>
  <c r="BF147" i="3"/>
  <c r="T147" i="3"/>
  <c r="R147" i="3"/>
  <c r="P147" i="3"/>
  <c r="P138" i="3" s="1"/>
  <c r="BK147" i="3"/>
  <c r="J147" i="3"/>
  <c r="BE147" i="3"/>
  <c r="BI143" i="3"/>
  <c r="BH143" i="3"/>
  <c r="BG143" i="3"/>
  <c r="BF143" i="3"/>
  <c r="T143" i="3"/>
  <c r="T138" i="3" s="1"/>
  <c r="R143" i="3"/>
  <c r="P143" i="3"/>
  <c r="BK143" i="3"/>
  <c r="J143" i="3"/>
  <c r="BE143" i="3" s="1"/>
  <c r="BI139" i="3"/>
  <c r="BH139" i="3"/>
  <c r="BG139" i="3"/>
  <c r="BF139" i="3"/>
  <c r="T139" i="3"/>
  <c r="R139" i="3"/>
  <c r="R138" i="3" s="1"/>
  <c r="P139" i="3"/>
  <c r="BK139" i="3"/>
  <c r="BK138" i="3" s="1"/>
  <c r="J138" i="3" s="1"/>
  <c r="J62" i="3" s="1"/>
  <c r="J139" i="3"/>
  <c r="BE139" i="3"/>
  <c r="BI136" i="3"/>
  <c r="BH136" i="3"/>
  <c r="BG136" i="3"/>
  <c r="BF136" i="3"/>
  <c r="T136" i="3"/>
  <c r="R136" i="3"/>
  <c r="P136" i="3"/>
  <c r="BK136" i="3"/>
  <c r="J136" i="3"/>
  <c r="BE136" i="3"/>
  <c r="BI135" i="3"/>
  <c r="BH135" i="3"/>
  <c r="BG135" i="3"/>
  <c r="BF135" i="3"/>
  <c r="T135" i="3"/>
  <c r="R135" i="3"/>
  <c r="P135" i="3"/>
  <c r="BK135" i="3"/>
  <c r="J135" i="3"/>
  <c r="BE135" i="3" s="1"/>
  <c r="BI131" i="3"/>
  <c r="BH131" i="3"/>
  <c r="BG131" i="3"/>
  <c r="BF131" i="3"/>
  <c r="T131" i="3"/>
  <c r="R131" i="3"/>
  <c r="P131" i="3"/>
  <c r="BK131" i="3"/>
  <c r="J131" i="3"/>
  <c r="BE131" i="3"/>
  <c r="BI129" i="3"/>
  <c r="BH129" i="3"/>
  <c r="BG129" i="3"/>
  <c r="BF129" i="3"/>
  <c r="T129" i="3"/>
  <c r="R129" i="3"/>
  <c r="P129" i="3"/>
  <c r="BK129" i="3"/>
  <c r="J129" i="3"/>
  <c r="BE129" i="3" s="1"/>
  <c r="BI128" i="3"/>
  <c r="BH128" i="3"/>
  <c r="BG128" i="3"/>
  <c r="BF128" i="3"/>
  <c r="T128" i="3"/>
  <c r="R128" i="3"/>
  <c r="P128" i="3"/>
  <c r="BK128" i="3"/>
  <c r="J128" i="3"/>
  <c r="BE128" i="3"/>
  <c r="BI127" i="3"/>
  <c r="BH127" i="3"/>
  <c r="BG127" i="3"/>
  <c r="BF127" i="3"/>
  <c r="T127" i="3"/>
  <c r="R127" i="3"/>
  <c r="P127" i="3"/>
  <c r="BK127" i="3"/>
  <c r="J127" i="3"/>
  <c r="BE127" i="3" s="1"/>
  <c r="BI126" i="3"/>
  <c r="BH126" i="3"/>
  <c r="BG126" i="3"/>
  <c r="BF126" i="3"/>
  <c r="T126" i="3"/>
  <c r="R126" i="3"/>
  <c r="P126" i="3"/>
  <c r="BK126" i="3"/>
  <c r="J126" i="3"/>
  <c r="BE126" i="3"/>
  <c r="BI124" i="3"/>
  <c r="BH124" i="3"/>
  <c r="BG124" i="3"/>
  <c r="BF124" i="3"/>
  <c r="T124" i="3"/>
  <c r="R124" i="3"/>
  <c r="P124" i="3"/>
  <c r="BK124" i="3"/>
  <c r="J124" i="3"/>
  <c r="BE124" i="3" s="1"/>
  <c r="BI123" i="3"/>
  <c r="BH123" i="3"/>
  <c r="BG123" i="3"/>
  <c r="BF123" i="3"/>
  <c r="T123" i="3"/>
  <c r="R123" i="3"/>
  <c r="P123" i="3"/>
  <c r="BK123" i="3"/>
  <c r="J123" i="3"/>
  <c r="BE123" i="3"/>
  <c r="BI119" i="3"/>
  <c r="BH119" i="3"/>
  <c r="BG119" i="3"/>
  <c r="BF119" i="3"/>
  <c r="T119" i="3"/>
  <c r="R119" i="3"/>
  <c r="P119" i="3"/>
  <c r="BK119" i="3"/>
  <c r="J119" i="3"/>
  <c r="BE119" i="3" s="1"/>
  <c r="BI114" i="3"/>
  <c r="BH114" i="3"/>
  <c r="BG114" i="3"/>
  <c r="BF114" i="3"/>
  <c r="T114" i="3"/>
  <c r="R114" i="3"/>
  <c r="P114" i="3"/>
  <c r="BK114" i="3"/>
  <c r="J114" i="3"/>
  <c r="BE114" i="3"/>
  <c r="BI111" i="3"/>
  <c r="BH111" i="3"/>
  <c r="BG111" i="3"/>
  <c r="BF111" i="3"/>
  <c r="T111" i="3"/>
  <c r="R111" i="3"/>
  <c r="P111" i="3"/>
  <c r="BK111" i="3"/>
  <c r="J111" i="3"/>
  <c r="BE111" i="3" s="1"/>
  <c r="BI110" i="3"/>
  <c r="BH110" i="3"/>
  <c r="BG110" i="3"/>
  <c r="BF110" i="3"/>
  <c r="T110" i="3"/>
  <c r="R110" i="3"/>
  <c r="P110" i="3"/>
  <c r="BK110" i="3"/>
  <c r="J110" i="3"/>
  <c r="BE110" i="3"/>
  <c r="BI109" i="3"/>
  <c r="BH109" i="3"/>
  <c r="BG109" i="3"/>
  <c r="BF109" i="3"/>
  <c r="T109" i="3"/>
  <c r="R109" i="3"/>
  <c r="P109" i="3"/>
  <c r="BK109" i="3"/>
  <c r="J109" i="3"/>
  <c r="BE109" i="3" s="1"/>
  <c r="BI106" i="3"/>
  <c r="BH106" i="3"/>
  <c r="BG106" i="3"/>
  <c r="BF106" i="3"/>
  <c r="T106" i="3"/>
  <c r="R106" i="3"/>
  <c r="P106" i="3"/>
  <c r="BK106" i="3"/>
  <c r="J106" i="3"/>
  <c r="BE106" i="3"/>
  <c r="BI102" i="3"/>
  <c r="BH102" i="3"/>
  <c r="BG102" i="3"/>
  <c r="BF102" i="3"/>
  <c r="T102" i="3"/>
  <c r="R102" i="3"/>
  <c r="P102" i="3"/>
  <c r="BK102" i="3"/>
  <c r="J102" i="3"/>
  <c r="BE102" i="3" s="1"/>
  <c r="BI101" i="3"/>
  <c r="BH101" i="3"/>
  <c r="BG101" i="3"/>
  <c r="BF101" i="3"/>
  <c r="T101" i="3"/>
  <c r="R101" i="3"/>
  <c r="P101" i="3"/>
  <c r="BK101" i="3"/>
  <c r="J101" i="3"/>
  <c r="BE101" i="3"/>
  <c r="BI100" i="3"/>
  <c r="BH100" i="3"/>
  <c r="BG100" i="3"/>
  <c r="BF100" i="3"/>
  <c r="T100" i="3"/>
  <c r="R100" i="3"/>
  <c r="P100" i="3"/>
  <c r="BK100" i="3"/>
  <c r="J100" i="3"/>
  <c r="BE100" i="3" s="1"/>
  <c r="BI97" i="3"/>
  <c r="BH97" i="3"/>
  <c r="BG97" i="3"/>
  <c r="BF97" i="3"/>
  <c r="T97" i="3"/>
  <c r="R97" i="3"/>
  <c r="P97" i="3"/>
  <c r="BK97" i="3"/>
  <c r="J97" i="3"/>
  <c r="BE97" i="3"/>
  <c r="BI94" i="3"/>
  <c r="BH94" i="3"/>
  <c r="BG94" i="3"/>
  <c r="BF94" i="3"/>
  <c r="T94" i="3"/>
  <c r="R94" i="3"/>
  <c r="P94" i="3"/>
  <c r="BK94" i="3"/>
  <c r="J94" i="3"/>
  <c r="BE94" i="3" s="1"/>
  <c r="BI92" i="3"/>
  <c r="BH92" i="3"/>
  <c r="BG92" i="3"/>
  <c r="BF92" i="3"/>
  <c r="T92" i="3"/>
  <c r="R92" i="3"/>
  <c r="P92" i="3"/>
  <c r="BK92" i="3"/>
  <c r="J92" i="3"/>
  <c r="BE92" i="3"/>
  <c r="BI88" i="3"/>
  <c r="F37" i="3" s="1"/>
  <c r="BD56" i="1" s="1"/>
  <c r="BH88" i="3"/>
  <c r="BG88" i="3"/>
  <c r="BF88" i="3"/>
  <c r="T88" i="3"/>
  <c r="R88" i="3"/>
  <c r="P88" i="3"/>
  <c r="BK88" i="3"/>
  <c r="J88" i="3"/>
  <c r="BE88" i="3" s="1"/>
  <c r="BI85" i="3"/>
  <c r="BH85" i="3"/>
  <c r="F36" i="3" s="1"/>
  <c r="BC56" i="1" s="1"/>
  <c r="BG85" i="3"/>
  <c r="F35" i="3" s="1"/>
  <c r="BB56" i="1" s="1"/>
  <c r="BF85" i="3"/>
  <c r="F34" i="3" s="1"/>
  <c r="BA56" i="1" s="1"/>
  <c r="J34" i="3"/>
  <c r="AW56" i="1" s="1"/>
  <c r="T85" i="3"/>
  <c r="T84" i="3" s="1"/>
  <c r="T83" i="3" s="1"/>
  <c r="T82" i="3" s="1"/>
  <c r="R85" i="3"/>
  <c r="R84" i="3" s="1"/>
  <c r="R83" i="3" s="1"/>
  <c r="R82" i="3" s="1"/>
  <c r="P85" i="3"/>
  <c r="P84" i="3" s="1"/>
  <c r="P83" i="3" s="1"/>
  <c r="P82" i="3" s="1"/>
  <c r="AU56" i="1" s="1"/>
  <c r="BK85" i="3"/>
  <c r="BK84" i="3" s="1"/>
  <c r="J85" i="3"/>
  <c r="BE85" i="3"/>
  <c r="F76" i="3"/>
  <c r="E74" i="3"/>
  <c r="F52" i="3"/>
  <c r="E50" i="3"/>
  <c r="J24" i="3"/>
  <c r="E24" i="3"/>
  <c r="J55" i="3" s="1"/>
  <c r="J23" i="3"/>
  <c r="J21" i="3"/>
  <c r="E21" i="3"/>
  <c r="J78" i="3"/>
  <c r="J54" i="3"/>
  <c r="J20" i="3"/>
  <c r="J18" i="3"/>
  <c r="E18" i="3"/>
  <c r="F79" i="3"/>
  <c r="F55" i="3"/>
  <c r="J17" i="3"/>
  <c r="J15" i="3"/>
  <c r="E15" i="3"/>
  <c r="F78" i="3" s="1"/>
  <c r="J14" i="3"/>
  <c r="J12" i="3"/>
  <c r="J76" i="3" s="1"/>
  <c r="E7" i="3"/>
  <c r="E72" i="3"/>
  <c r="E48" i="3"/>
  <c r="J37" i="2"/>
  <c r="J36" i="2"/>
  <c r="AY55" i="1"/>
  <c r="J35" i="2"/>
  <c r="AX55" i="1" s="1"/>
  <c r="BI195" i="2"/>
  <c r="BH195" i="2"/>
  <c r="BG195" i="2"/>
  <c r="BF195" i="2"/>
  <c r="T195" i="2"/>
  <c r="R195" i="2"/>
  <c r="P195" i="2"/>
  <c r="BK195" i="2"/>
  <c r="J195" i="2"/>
  <c r="BE195" i="2"/>
  <c r="BI191" i="2"/>
  <c r="BH191" i="2"/>
  <c r="BG191" i="2"/>
  <c r="BF191" i="2"/>
  <c r="T191" i="2"/>
  <c r="R191" i="2"/>
  <c r="P191" i="2"/>
  <c r="BK191" i="2"/>
  <c r="J191" i="2"/>
  <c r="BE191" i="2" s="1"/>
  <c r="BI186" i="2"/>
  <c r="BH186" i="2"/>
  <c r="BG186" i="2"/>
  <c r="BF186" i="2"/>
  <c r="T186" i="2"/>
  <c r="R186" i="2"/>
  <c r="P186" i="2"/>
  <c r="BK186" i="2"/>
  <c r="J186" i="2"/>
  <c r="BE186" i="2"/>
  <c r="BI178" i="2"/>
  <c r="BH178" i="2"/>
  <c r="BG178" i="2"/>
  <c r="BF178" i="2"/>
  <c r="T178" i="2"/>
  <c r="R178" i="2"/>
  <c r="P178" i="2"/>
  <c r="BK178" i="2"/>
  <c r="J178" i="2"/>
  <c r="BE178" i="2" s="1"/>
  <c r="BI174" i="2"/>
  <c r="BH174" i="2"/>
  <c r="BG174" i="2"/>
  <c r="BF174" i="2"/>
  <c r="T174" i="2"/>
  <c r="R174" i="2"/>
  <c r="P174" i="2"/>
  <c r="BK174" i="2"/>
  <c r="J174" i="2"/>
  <c r="BE174" i="2"/>
  <c r="BI167" i="2"/>
  <c r="BH167" i="2"/>
  <c r="BG167" i="2"/>
  <c r="BF167" i="2"/>
  <c r="T167" i="2"/>
  <c r="T166" i="2" s="1"/>
  <c r="R167" i="2"/>
  <c r="R166" i="2"/>
  <c r="P167" i="2"/>
  <c r="P166" i="2" s="1"/>
  <c r="BK167" i="2"/>
  <c r="BK166" i="2"/>
  <c r="J166" i="2" s="1"/>
  <c r="J62" i="2" s="1"/>
  <c r="J167" i="2"/>
  <c r="BE167" i="2"/>
  <c r="BI165" i="2"/>
  <c r="BH165" i="2"/>
  <c r="BG165" i="2"/>
  <c r="BF165" i="2"/>
  <c r="T165" i="2"/>
  <c r="R165" i="2"/>
  <c r="P165" i="2"/>
  <c r="BK165" i="2"/>
  <c r="J165" i="2"/>
  <c r="BE165" i="2" s="1"/>
  <c r="BI163" i="2"/>
  <c r="BH163" i="2"/>
  <c r="BG163" i="2"/>
  <c r="BF163" i="2"/>
  <c r="T163" i="2"/>
  <c r="R163" i="2"/>
  <c r="P163" i="2"/>
  <c r="BK163" i="2"/>
  <c r="J163" i="2"/>
  <c r="BE163" i="2"/>
  <c r="BI161" i="2"/>
  <c r="BH161" i="2"/>
  <c r="BG161" i="2"/>
  <c r="BF161" i="2"/>
  <c r="T161" i="2"/>
  <c r="R161" i="2"/>
  <c r="P161" i="2"/>
  <c r="BK161" i="2"/>
  <c r="J161" i="2"/>
  <c r="BE161" i="2" s="1"/>
  <c r="BI150" i="2"/>
  <c r="BH150" i="2"/>
  <c r="BG150" i="2"/>
  <c r="BF150" i="2"/>
  <c r="T150" i="2"/>
  <c r="R150" i="2"/>
  <c r="P150" i="2"/>
  <c r="BK150" i="2"/>
  <c r="J150" i="2"/>
  <c r="BE150" i="2"/>
  <c r="BI146" i="2"/>
  <c r="BH146" i="2"/>
  <c r="BG146" i="2"/>
  <c r="BF146" i="2"/>
  <c r="T146" i="2"/>
  <c r="R146" i="2"/>
  <c r="P146" i="2"/>
  <c r="BK146" i="2"/>
  <c r="J146" i="2"/>
  <c r="BE146" i="2" s="1"/>
  <c r="BI145" i="2"/>
  <c r="BH145" i="2"/>
  <c r="BG145" i="2"/>
  <c r="BF145" i="2"/>
  <c r="T145" i="2"/>
  <c r="R145" i="2"/>
  <c r="P145" i="2"/>
  <c r="BK145" i="2"/>
  <c r="J145" i="2"/>
  <c r="BE145" i="2"/>
  <c r="BI142" i="2"/>
  <c r="BH142" i="2"/>
  <c r="BG142" i="2"/>
  <c r="BF142" i="2"/>
  <c r="T142" i="2"/>
  <c r="R142" i="2"/>
  <c r="P142" i="2"/>
  <c r="BK142" i="2"/>
  <c r="J142" i="2"/>
  <c r="BE142" i="2" s="1"/>
  <c r="BI139" i="2"/>
  <c r="BH139" i="2"/>
  <c r="BG139" i="2"/>
  <c r="BF139" i="2"/>
  <c r="T139" i="2"/>
  <c r="R139" i="2"/>
  <c r="P139" i="2"/>
  <c r="BK139" i="2"/>
  <c r="J139" i="2"/>
  <c r="BE139" i="2"/>
  <c r="BI136" i="2"/>
  <c r="BH136" i="2"/>
  <c r="BG136" i="2"/>
  <c r="BF136" i="2"/>
  <c r="T136" i="2"/>
  <c r="R136" i="2"/>
  <c r="P136" i="2"/>
  <c r="BK136" i="2"/>
  <c r="J136" i="2"/>
  <c r="BE136" i="2"/>
  <c r="BI130" i="2"/>
  <c r="BH130" i="2"/>
  <c r="BG130" i="2"/>
  <c r="BF130" i="2"/>
  <c r="T130" i="2"/>
  <c r="R130" i="2"/>
  <c r="P130" i="2"/>
  <c r="BK130" i="2"/>
  <c r="J130" i="2"/>
  <c r="BE130" i="2"/>
  <c r="BI124" i="2"/>
  <c r="BH124" i="2"/>
  <c r="BG124" i="2"/>
  <c r="BF124" i="2"/>
  <c r="T124" i="2"/>
  <c r="R124" i="2"/>
  <c r="P124" i="2"/>
  <c r="BK124" i="2"/>
  <c r="J124" i="2"/>
  <c r="BE124" i="2"/>
  <c r="BI120" i="2"/>
  <c r="BH120" i="2"/>
  <c r="BG120" i="2"/>
  <c r="BF120" i="2"/>
  <c r="T120" i="2"/>
  <c r="R120" i="2"/>
  <c r="P120" i="2"/>
  <c r="BK120" i="2"/>
  <c r="J120" i="2"/>
  <c r="BE120" i="2"/>
  <c r="BI118" i="2"/>
  <c r="BH118" i="2"/>
  <c r="BG118" i="2"/>
  <c r="BF118" i="2"/>
  <c r="T118" i="2"/>
  <c r="R118" i="2"/>
  <c r="P118" i="2"/>
  <c r="BK118" i="2"/>
  <c r="J118" i="2"/>
  <c r="BE118" i="2"/>
  <c r="BI112" i="2"/>
  <c r="BH112" i="2"/>
  <c r="BG112" i="2"/>
  <c r="BF112" i="2"/>
  <c r="T112" i="2"/>
  <c r="R112" i="2"/>
  <c r="P112" i="2"/>
  <c r="BK112" i="2"/>
  <c r="J112" i="2"/>
  <c r="BE112" i="2"/>
  <c r="BI110" i="2"/>
  <c r="BH110" i="2"/>
  <c r="BG110" i="2"/>
  <c r="BF110" i="2"/>
  <c r="T110" i="2"/>
  <c r="R110" i="2"/>
  <c r="P110" i="2"/>
  <c r="BK110" i="2"/>
  <c r="J110" i="2"/>
  <c r="BE110" i="2"/>
  <c r="BI106" i="2"/>
  <c r="BH106" i="2"/>
  <c r="BG106" i="2"/>
  <c r="BF106" i="2"/>
  <c r="T106" i="2"/>
  <c r="R106" i="2"/>
  <c r="P106" i="2"/>
  <c r="BK106" i="2"/>
  <c r="J106" i="2"/>
  <c r="BE106" i="2"/>
  <c r="BI105" i="2"/>
  <c r="BH105" i="2"/>
  <c r="BG105" i="2"/>
  <c r="BF105" i="2"/>
  <c r="T105" i="2"/>
  <c r="R105" i="2"/>
  <c r="P105" i="2"/>
  <c r="BK105" i="2"/>
  <c r="J105" i="2"/>
  <c r="BE105" i="2"/>
  <c r="BI104" i="2"/>
  <c r="BH104" i="2"/>
  <c r="BG104" i="2"/>
  <c r="BF104" i="2"/>
  <c r="T104" i="2"/>
  <c r="R104" i="2"/>
  <c r="P104" i="2"/>
  <c r="BK104" i="2"/>
  <c r="J104" i="2"/>
  <c r="BE104" i="2"/>
  <c r="BI102" i="2"/>
  <c r="BH102" i="2"/>
  <c r="BG102" i="2"/>
  <c r="BF102" i="2"/>
  <c r="T102" i="2"/>
  <c r="R102" i="2"/>
  <c r="P102" i="2"/>
  <c r="BK102" i="2"/>
  <c r="J102" i="2"/>
  <c r="BE102" i="2"/>
  <c r="BI99" i="2"/>
  <c r="BH99" i="2"/>
  <c r="BG99" i="2"/>
  <c r="BF99" i="2"/>
  <c r="T99" i="2"/>
  <c r="R99" i="2"/>
  <c r="P99" i="2"/>
  <c r="BK99" i="2"/>
  <c r="J99" i="2"/>
  <c r="BE99" i="2"/>
  <c r="BI93" i="2"/>
  <c r="BH93" i="2"/>
  <c r="BG93" i="2"/>
  <c r="BF93" i="2"/>
  <c r="T93" i="2"/>
  <c r="R93" i="2"/>
  <c r="P93" i="2"/>
  <c r="BK93" i="2"/>
  <c r="J93" i="2"/>
  <c r="BE93" i="2"/>
  <c r="BI89" i="2"/>
  <c r="BH89" i="2"/>
  <c r="BG89" i="2"/>
  <c r="BF89" i="2"/>
  <c r="T89" i="2"/>
  <c r="R89" i="2"/>
  <c r="R84" i="2" s="1"/>
  <c r="R83" i="2" s="1"/>
  <c r="R82" i="2" s="1"/>
  <c r="P89" i="2"/>
  <c r="BK89" i="2"/>
  <c r="J89" i="2"/>
  <c r="BE89" i="2"/>
  <c r="BI85" i="2"/>
  <c r="F37" i="2"/>
  <c r="BD55" i="1" s="1"/>
  <c r="BH85" i="2"/>
  <c r="BG85" i="2"/>
  <c r="F35" i="2"/>
  <c r="BB55" i="1" s="1"/>
  <c r="BB54" i="1" s="1"/>
  <c r="BF85" i="2"/>
  <c r="J34" i="2" s="1"/>
  <c r="AW55" i="1" s="1"/>
  <c r="T85" i="2"/>
  <c r="T84" i="2"/>
  <c r="T83" i="2" s="1"/>
  <c r="T82" i="2" s="1"/>
  <c r="R85" i="2"/>
  <c r="P85" i="2"/>
  <c r="P84" i="2"/>
  <c r="P83" i="2" s="1"/>
  <c r="P82" i="2" s="1"/>
  <c r="AU55" i="1" s="1"/>
  <c r="BK85" i="2"/>
  <c r="BK84" i="2" s="1"/>
  <c r="J85" i="2"/>
  <c r="BE85" i="2" s="1"/>
  <c r="J33" i="2" s="1"/>
  <c r="AV55" i="1" s="1"/>
  <c r="AT55" i="1" s="1"/>
  <c r="F76" i="2"/>
  <c r="E74" i="2"/>
  <c r="F52" i="2"/>
  <c r="E50" i="2"/>
  <c r="J24" i="2"/>
  <c r="E24" i="2"/>
  <c r="J79" i="2" s="1"/>
  <c r="J55" i="2"/>
  <c r="J23" i="2"/>
  <c r="J21" i="2"/>
  <c r="E21" i="2"/>
  <c r="J78" i="2"/>
  <c r="J54" i="2"/>
  <c r="J20" i="2"/>
  <c r="J18" i="2"/>
  <c r="E18" i="2"/>
  <c r="F79" i="2"/>
  <c r="F55" i="2"/>
  <c r="J17" i="2"/>
  <c r="J15" i="2"/>
  <c r="E15" i="2"/>
  <c r="F78" i="2" s="1"/>
  <c r="J14" i="2"/>
  <c r="J12" i="2"/>
  <c r="J76" i="2" s="1"/>
  <c r="E7" i="2"/>
  <c r="E72" i="2"/>
  <c r="E48" i="2"/>
  <c r="BD67" i="1"/>
  <c r="BC67" i="1"/>
  <c r="BB67" i="1"/>
  <c r="AX67" i="1" s="1"/>
  <c r="BA67" i="1"/>
  <c r="AY67" i="1"/>
  <c r="AW67" i="1"/>
  <c r="AU67" i="1"/>
  <c r="AS67" i="1"/>
  <c r="BD64" i="1"/>
  <c r="BC64" i="1"/>
  <c r="BB64" i="1"/>
  <c r="AY64" i="1"/>
  <c r="AX64" i="1"/>
  <c r="AU64" i="1"/>
  <c r="AS64" i="1"/>
  <c r="BD61" i="1"/>
  <c r="BD54" i="1" s="1"/>
  <c r="W33" i="1" s="1"/>
  <c r="BC61" i="1"/>
  <c r="BB61" i="1"/>
  <c r="BA61" i="1"/>
  <c r="AY61" i="1"/>
  <c r="AX61" i="1"/>
  <c r="AW61" i="1"/>
  <c r="AU61" i="1"/>
  <c r="AS61" i="1"/>
  <c r="BD58" i="1"/>
  <c r="BC58" i="1"/>
  <c r="BB58" i="1"/>
  <c r="BA58" i="1"/>
  <c r="AW58" i="1" s="1"/>
  <c r="AZ58" i="1"/>
  <c r="AY58" i="1"/>
  <c r="AX58" i="1"/>
  <c r="AV58" i="1"/>
  <c r="AT58" i="1" s="1"/>
  <c r="AU58" i="1"/>
  <c r="AS58" i="1"/>
  <c r="AS54" i="1"/>
  <c r="AT70" i="1"/>
  <c r="AT66" i="1"/>
  <c r="L50" i="1"/>
  <c r="AM50" i="1"/>
  <c r="AM49" i="1"/>
  <c r="L49" i="1"/>
  <c r="AM47" i="1"/>
  <c r="L47" i="1"/>
  <c r="L45" i="1"/>
  <c r="L44" i="1"/>
  <c r="W31" i="1" l="1"/>
  <c r="AX54" i="1"/>
  <c r="J52" i="2"/>
  <c r="F54" i="2"/>
  <c r="F33" i="2"/>
  <c r="AZ55" i="1" s="1"/>
  <c r="F36" i="2"/>
  <c r="BC55" i="1" s="1"/>
  <c r="BC54" i="1" s="1"/>
  <c r="P90" i="4"/>
  <c r="P89" i="4" s="1"/>
  <c r="AU57" i="1" s="1"/>
  <c r="AU54" i="1" s="1"/>
  <c r="J164" i="4"/>
  <c r="J69" i="4" s="1"/>
  <c r="BK163" i="4"/>
  <c r="J163" i="4" s="1"/>
  <c r="J68" i="4" s="1"/>
  <c r="J89" i="5"/>
  <c r="J65" i="5" s="1"/>
  <c r="BK88" i="5"/>
  <c r="BK83" i="2"/>
  <c r="J84" i="2"/>
  <c r="J61" i="2" s="1"/>
  <c r="J84" i="3"/>
  <c r="J61" i="3" s="1"/>
  <c r="BK83" i="3"/>
  <c r="F33" i="4"/>
  <c r="AZ57" i="1" s="1"/>
  <c r="J33" i="4"/>
  <c r="AV57" i="1" s="1"/>
  <c r="AT57" i="1" s="1"/>
  <c r="F33" i="3"/>
  <c r="AZ56" i="1" s="1"/>
  <c r="BK90" i="4"/>
  <c r="J91" i="4"/>
  <c r="J61" i="4" s="1"/>
  <c r="J52" i="3"/>
  <c r="F54" i="3"/>
  <c r="J79" i="3"/>
  <c r="J85" i="4"/>
  <c r="J55" i="4"/>
  <c r="J56" i="5"/>
  <c r="F58" i="5"/>
  <c r="J84" i="5"/>
  <c r="J90" i="9"/>
  <c r="J65" i="9" s="1"/>
  <c r="BK89" i="9"/>
  <c r="J89" i="11"/>
  <c r="J65" i="11" s="1"/>
  <c r="BK88" i="11"/>
  <c r="F34" i="2"/>
  <c r="BA55" i="1" s="1"/>
  <c r="BA54" i="1" s="1"/>
  <c r="J33" i="3"/>
  <c r="AV56" i="1" s="1"/>
  <c r="AT56" i="1" s="1"/>
  <c r="J35" i="5"/>
  <c r="AV59" i="1" s="1"/>
  <c r="AT59" i="1" s="1"/>
  <c r="J87" i="10"/>
  <c r="J64" i="10" s="1"/>
  <c r="BK86" i="10"/>
  <c r="J86" i="10" s="1"/>
  <c r="J35" i="12"/>
  <c r="AV69" i="1" s="1"/>
  <c r="AT69" i="1" s="1"/>
  <c r="F35" i="12"/>
  <c r="AZ69" i="1" s="1"/>
  <c r="J35" i="7"/>
  <c r="AV62" i="1" s="1"/>
  <c r="AT62" i="1" s="1"/>
  <c r="J35" i="11"/>
  <c r="AV68" i="1" s="1"/>
  <c r="AT68" i="1" s="1"/>
  <c r="F35" i="11"/>
  <c r="AZ68" i="1" s="1"/>
  <c r="AZ67" i="1" s="1"/>
  <c r="AV67" i="1" s="1"/>
  <c r="AT67" i="1" s="1"/>
  <c r="J87" i="12"/>
  <c r="J64" i="12" s="1"/>
  <c r="BK86" i="12"/>
  <c r="J86" i="12" s="1"/>
  <c r="J59" i="6"/>
  <c r="BK86" i="6"/>
  <c r="J86" i="6" s="1"/>
  <c r="J58" i="7"/>
  <c r="BK88" i="7"/>
  <c r="J59" i="8"/>
  <c r="BK86" i="8"/>
  <c r="J86" i="8" s="1"/>
  <c r="J56" i="9"/>
  <c r="F58" i="9"/>
  <c r="J85" i="9"/>
  <c r="E50" i="10"/>
  <c r="F59" i="10"/>
  <c r="J36" i="11"/>
  <c r="AW68" i="1" s="1"/>
  <c r="F33" i="13"/>
  <c r="AZ70" i="1" s="1"/>
  <c r="F34" i="13"/>
  <c r="BA70" i="1" s="1"/>
  <c r="J35" i="6"/>
  <c r="AV60" i="1" s="1"/>
  <c r="AT60" i="1" s="1"/>
  <c r="J36" i="6"/>
  <c r="AW60" i="1" s="1"/>
  <c r="F35" i="7"/>
  <c r="AZ62" i="1" s="1"/>
  <c r="AZ61" i="1" s="1"/>
  <c r="AV61" i="1" s="1"/>
  <c r="AT61" i="1" s="1"/>
  <c r="J35" i="8"/>
  <c r="AV63" i="1" s="1"/>
  <c r="AT63" i="1" s="1"/>
  <c r="J36" i="8"/>
  <c r="AW63" i="1" s="1"/>
  <c r="J35" i="9"/>
  <c r="AV65" i="1" s="1"/>
  <c r="AT65" i="1" s="1"/>
  <c r="F35" i="10"/>
  <c r="AZ66" i="1" s="1"/>
  <c r="AZ64" i="1" s="1"/>
  <c r="AV64" i="1" s="1"/>
  <c r="AT64" i="1" s="1"/>
  <c r="F36" i="10"/>
  <c r="BA66" i="1" s="1"/>
  <c r="BA64" i="1" s="1"/>
  <c r="AW64" i="1" s="1"/>
  <c r="J59" i="11"/>
  <c r="J58" i="12"/>
  <c r="J55" i="13"/>
  <c r="BK80" i="13"/>
  <c r="J80" i="13" s="1"/>
  <c r="W30" i="1" l="1"/>
  <c r="AW54" i="1"/>
  <c r="AK30" i="1" s="1"/>
  <c r="J90" i="4"/>
  <c r="J60" i="4" s="1"/>
  <c r="BK89" i="4"/>
  <c r="J89" i="4" s="1"/>
  <c r="J83" i="3"/>
  <c r="J60" i="3" s="1"/>
  <c r="BK82" i="3"/>
  <c r="J82" i="3" s="1"/>
  <c r="J88" i="5"/>
  <c r="J64" i="5" s="1"/>
  <c r="BK87" i="5"/>
  <c r="J87" i="5" s="1"/>
  <c r="J59" i="13"/>
  <c r="J30" i="13"/>
  <c r="J63" i="8"/>
  <c r="J32" i="8"/>
  <c r="J63" i="6"/>
  <c r="J32" i="6"/>
  <c r="J89" i="9"/>
  <c r="J64" i="9" s="1"/>
  <c r="BK88" i="9"/>
  <c r="J88" i="9" s="1"/>
  <c r="W32" i="1"/>
  <c r="AY54" i="1"/>
  <c r="J32" i="10"/>
  <c r="J63" i="10"/>
  <c r="AZ54" i="1"/>
  <c r="J88" i="7"/>
  <c r="J64" i="7" s="1"/>
  <c r="BK87" i="7"/>
  <c r="J87" i="7" s="1"/>
  <c r="J32" i="12"/>
  <c r="J63" i="12"/>
  <c r="J88" i="11"/>
  <c r="J64" i="11" s="1"/>
  <c r="BK87" i="11"/>
  <c r="J87" i="11" s="1"/>
  <c r="BK82" i="2"/>
  <c r="J82" i="2" s="1"/>
  <c r="J83" i="2"/>
  <c r="J60" i="2" s="1"/>
  <c r="AG70" i="1" l="1"/>
  <c r="AN70" i="1" s="1"/>
  <c r="J39" i="13"/>
  <c r="J59" i="3"/>
  <c r="J30" i="3"/>
  <c r="J59" i="2"/>
  <c r="J30" i="2"/>
  <c r="AG69" i="1"/>
  <c r="AN69" i="1" s="1"/>
  <c r="J41" i="12"/>
  <c r="J63" i="9"/>
  <c r="J32" i="9"/>
  <c r="AG63" i="1"/>
  <c r="AN63" i="1" s="1"/>
  <c r="J41" i="8"/>
  <c r="J63" i="5"/>
  <c r="J32" i="5"/>
  <c r="J59" i="4"/>
  <c r="J30" i="4"/>
  <c r="AG60" i="1"/>
  <c r="AN60" i="1" s="1"/>
  <c r="J41" i="6"/>
  <c r="W29" i="1"/>
  <c r="AV54" i="1"/>
  <c r="J32" i="11"/>
  <c r="J63" i="11"/>
  <c r="J32" i="7"/>
  <c r="J63" i="7"/>
  <c r="AG66" i="1"/>
  <c r="AN66" i="1" s="1"/>
  <c r="J41" i="10"/>
  <c r="J41" i="9" l="1"/>
  <c r="AG65" i="1"/>
  <c r="AG68" i="1"/>
  <c r="J41" i="11"/>
  <c r="AT54" i="1"/>
  <c r="AK29" i="1"/>
  <c r="AG57" i="1"/>
  <c r="AN57" i="1" s="1"/>
  <c r="J39" i="4"/>
  <c r="J39" i="3"/>
  <c r="AG56" i="1"/>
  <c r="AN56" i="1" s="1"/>
  <c r="J41" i="5"/>
  <c r="AG59" i="1"/>
  <c r="AG55" i="1"/>
  <c r="J39" i="2"/>
  <c r="AG62" i="1"/>
  <c r="J41" i="7"/>
  <c r="AN59" i="1" l="1"/>
  <c r="AG58" i="1"/>
  <c r="AN58" i="1" s="1"/>
  <c r="AN62" i="1"/>
  <c r="AG61" i="1"/>
  <c r="AN61" i="1" s="1"/>
  <c r="AG67" i="1"/>
  <c r="AN67" i="1" s="1"/>
  <c r="AN68" i="1"/>
  <c r="AG64" i="1"/>
  <c r="AN64" i="1" s="1"/>
  <c r="AN65" i="1"/>
  <c r="AN55" i="1"/>
  <c r="AG54" i="1" l="1"/>
  <c r="AN54" i="1" l="1"/>
  <c r="AK26" i="1"/>
  <c r="AK35" i="1" s="1"/>
</calcChain>
</file>

<file path=xl/sharedStrings.xml><?xml version="1.0" encoding="utf-8"?>
<sst xmlns="http://schemas.openxmlformats.org/spreadsheetml/2006/main" count="5923" uniqueCount="748">
  <si>
    <t>Export Komplet</t>
  </si>
  <si>
    <t/>
  </si>
  <si>
    <t>2.0</t>
  </si>
  <si>
    <t>ZAMOK</t>
  </si>
  <si>
    <t>False</t>
  </si>
  <si>
    <t>{4ec559f1-ce2e-4ccb-9010-5fe633d2a539}</t>
  </si>
  <si>
    <t>0,01</t>
  </si>
  <si>
    <t>21</t>
  </si>
  <si>
    <t>15</t>
  </si>
  <si>
    <t>REKAPITULACE STAVBY</t>
  </si>
  <si>
    <t>v ---  níže se nacházejí doplnkové a pomocné údaje k sestavám  --- v</t>
  </si>
  <si>
    <t>Návod na vyplnění</t>
  </si>
  <si>
    <t>0,001</t>
  </si>
  <si>
    <t>Kód:</t>
  </si>
  <si>
    <t>29032019</t>
  </si>
  <si>
    <t>Měnit lze pouze buňky se žlutým podbarvením!_x000D_
_x000D_
1) na prvním listu Rekapitulace stavby vyplňte v sestavě_x000D_
_x000D_
    a) Souhrnný list_x000D_
       - údaje o Zhotoviteli_x000D_
         (přenesou se do ostatních sestav i v jiných listech)_x000D_
_x000D_
    b) Rekapitulace objektů_x000D_
       - potřebné Ostatní náklady_x000D_
_x000D_
2) na vybraných listech vyplňte v sestavě_x000D_
_x000D_
    a) Krycí list_x000D_
       - údaje o Zhotoviteli, pokud se liší od údajů o Zhotoviteli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</si>
  <si>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</si>
  <si>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Oprava traťového úseku Česká Lípa – Jedlová v oblasti mokřadů říčky Šporka</t>
  </si>
  <si>
    <t>KSO:</t>
  </si>
  <si>
    <t>CC-CZ:</t>
  </si>
  <si>
    <t>Místo:</t>
  </si>
  <si>
    <t>TÚ Česká Lípa – Jedlová v km 47,875 až 48,275</t>
  </si>
  <si>
    <t>Datum:</t>
  </si>
  <si>
    <t>29. 3. 2019</t>
  </si>
  <si>
    <t>Zadavatel:</t>
  </si>
  <si>
    <t>IČ:</t>
  </si>
  <si>
    <t>70994234</t>
  </si>
  <si>
    <t>SŽDC, s.o.</t>
  </si>
  <si>
    <t>DIČ:</t>
  </si>
  <si>
    <t>CZ70994234</t>
  </si>
  <si>
    <t>Uchazeč:</t>
  </si>
  <si>
    <t>Vyplň údaj</t>
  </si>
  <si>
    <t>Projektant:</t>
  </si>
  <si>
    <t>41192168</t>
  </si>
  <si>
    <t>SG Geotechnika a.s.</t>
  </si>
  <si>
    <t>CZ41192168</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</si>
  <si>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</si>
  <si>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</si>
  <si>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</si>
  <si>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</si>
  <si>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</si>
  <si>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</si>
  <si>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</si>
  <si>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</si>
  <si>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</si>
  <si>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</si>
  <si>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</si>
  <si>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</si>
  <si>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</si>
  <si>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</si>
  <si>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</si>
  <si>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</si>
  <si>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</si>
  <si>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</si>
  <si>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</si>
  <si>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</si>
  <si>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</si>
  <si>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</si>
  <si>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</si>
  <si>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</si>
  <si>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</si>
  <si>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</si>
  <si>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</si>
  <si>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</si>
  <si>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</si>
  <si>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</si>
  <si>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</si>
  <si>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</si>
  <si>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</si>
  <si>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</si>
  <si>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</si>
  <si>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</si>
  <si>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</si>
  <si>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</si>
  <si>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</si>
  <si>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</si>
  <si>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</si>
  <si>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</si>
  <si>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</si>
  <si>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železniční spodek</t>
  </si>
  <si>
    <t>STA</t>
  </si>
  <si>
    <t>1</t>
  </si>
  <si>
    <t>{96f05dd9-f842-42a0-b993-e412ca0260e7}</t>
  </si>
  <si>
    <t>2</t>
  </si>
  <si>
    <t>SO 02</t>
  </si>
  <si>
    <t>železniční svršek</t>
  </si>
  <si>
    <t>{9ad22645-cff5-48ce-a8e5-37e0add12999}</t>
  </si>
  <si>
    <t>SO 03</t>
  </si>
  <si>
    <t>Propustek v km 48,062</t>
  </si>
  <si>
    <t>{d4a96649-c4ff-4d5e-bc50-32dc6ef46445}</t>
  </si>
  <si>
    <t>SO 04.1</t>
  </si>
  <si>
    <t>Přeložka kabelů v úseku Česká Lípa - Nový Bor km 47,7 - 48,3 - DK</t>
  </si>
  <si>
    <t>{f1f6bcbe-6265-485e-83ae-869817e948dc}</t>
  </si>
  <si>
    <t>01.1</t>
  </si>
  <si>
    <t>Přeložka kabelů v úseku Česká Lípa - Nový Bor km 47,7 - 48,3 - DK - URS</t>
  </si>
  <si>
    <t>Soupis</t>
  </si>
  <si>
    <t>{0c8be3cd-5f19-4a86-9d83-6a63e1e1464d}</t>
  </si>
  <si>
    <t>01.2</t>
  </si>
  <si>
    <t>Přeložka kabelů v úseku Česká Lípa - Nový Bor km 47,7 - 48,3 - DK - ÚOŽI</t>
  </si>
  <si>
    <t>{470b23cb-e888-430b-b03d-4efaff58a1fd}</t>
  </si>
  <si>
    <t>SO 04.2</t>
  </si>
  <si>
    <t>Přeložka kabelů v úseku Česká Lípa - Nový Bor km 47,7 - 48,3 - TK, MK, HDPE</t>
  </si>
  <si>
    <t>{8cba606a-2ba8-4553-bc03-c85c1264bb50}</t>
  </si>
  <si>
    <t>02.1</t>
  </si>
  <si>
    <t>Přeložka kabelů v úseku Česká Lípa - Nový Bor km 47,7 - 48,3 - TK, MK, HDPE - URS</t>
  </si>
  <si>
    <t>{eedcb26a-981b-4b88-8ed5-d2cfeab1105b}</t>
  </si>
  <si>
    <t>02.2</t>
  </si>
  <si>
    <t>Přeložka kabelů v úseku Česká Lípa - Nový Bor km 47,7 - 48,3 - TK, MK, HDPE - ÚOŽI</t>
  </si>
  <si>
    <t>{eea11c05-ed7f-42a3-a4f3-8c6d8471108d}</t>
  </si>
  <si>
    <t>SO 04.4</t>
  </si>
  <si>
    <t xml:space="preserve">Přeložka kabelů v úseku Česká Lípa - Nový Bor km 47,7 - 48,3 - provizorní </t>
  </si>
  <si>
    <t>{dfa3f554-69f8-4d4e-9c38-b07f1589bbbc}</t>
  </si>
  <si>
    <t>04.1</t>
  </si>
  <si>
    <t>Přeložka kabelů v úseku Česká Lípa - Nový Bor km 47,7 - 48,3 - provizorní - URS</t>
  </si>
  <si>
    <t>{d17c3578-7f10-4e91-9c3d-4f669143edd6}</t>
  </si>
  <si>
    <t>04.2</t>
  </si>
  <si>
    <t>Přeložka kabelů v úseku Česká Lípa - Nový Bor km 47,7 - 48,3 - provizorní - ÚOŽI</t>
  </si>
  <si>
    <t>{4af14466-1987-428a-9e92-903f8117a236}</t>
  </si>
  <si>
    <t>SO 04.5</t>
  </si>
  <si>
    <t>Přeložka kabelů v úseku Česká Lípa - Nový Bor km 47,7 - 48,3 - definitivní stav</t>
  </si>
  <si>
    <t>{fd85a1ad-cf9c-451c-8308-f3724ba17a23}</t>
  </si>
  <si>
    <t>05.1</t>
  </si>
  <si>
    <t>Přeložka kabelů v úseku Česká Lípa - Nový Bor km 47,7 - 48,3 - definitivní stav - URS</t>
  </si>
  <si>
    <t>{65cfef58-7798-4fca-92a0-c3ec514bf258}</t>
  </si>
  <si>
    <t>05.2</t>
  </si>
  <si>
    <t>Přeložka kabelů v úseku Česká Lípa - Nový Bor km 47,7 - 48,3 - definitivní stav - ÚOŽI</t>
  </si>
  <si>
    <t>{420374ad-3adf-4534-8a6a-7edb5ae09714}</t>
  </si>
  <si>
    <t>VRN</t>
  </si>
  <si>
    <t xml:space="preserve">VRN </t>
  </si>
  <si>
    <t>{5c9a39de-5ab7-42b0-8a2b-80c304746743}</t>
  </si>
  <si>
    <t>KRYCÍ LIST SOUPISU PRACÍ</t>
  </si>
  <si>
    <t>Objekt:</t>
  </si>
  <si>
    <t>SO 01 - železniční spodek</t>
  </si>
  <si>
    <t xml:space="preserve"> </t>
  </si>
  <si>
    <t>REKAPITULACE ČLENĚNÍ SOUPISU PRACÍ</t>
  </si>
  <si>
    <t>Kód dílu - Popis</t>
  </si>
  <si>
    <t>Cena celkem [CZK]</t>
  </si>
  <si>
    <t>Náklady ze soupisu prací</t>
  </si>
  <si>
    <t>-1</t>
  </si>
  <si>
    <t>HSV - Práce a dodávky HSV</t>
  </si>
  <si>
    <t xml:space="preserve">    5 - Komunikace pozemní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</si>
  <si>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</si>
  <si>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</si>
  <si>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</si>
  <si>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</si>
  <si>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</si>
  <si>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</si>
  <si>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</si>
  <si>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</si>
  <si>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</si>
  <si>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</si>
  <si>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</si>
  <si>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</si>
  <si>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</si>
  <si>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</si>
  <si>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</si>
  <si>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</si>
  <si>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</si>
  <si>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</si>
  <si>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</si>
  <si>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M</t>
  </si>
  <si>
    <t>5955101020</t>
  </si>
  <si>
    <t>Kamenivo drcené štěrkodrť frakce 0/32</t>
  </si>
  <si>
    <t>t</t>
  </si>
  <si>
    <t>Sborník UOŽI 01 2019</t>
  </si>
  <si>
    <t>8</t>
  </si>
  <si>
    <t>4</t>
  </si>
  <si>
    <t>VV</t>
  </si>
  <si>
    <t>Vrstva DK</t>
  </si>
  <si>
    <t>10709,93*2</t>
  </si>
  <si>
    <t>Součet</t>
  </si>
  <si>
    <t>5955101045</t>
  </si>
  <si>
    <t>Lomový kámen tříděný pro rovnaniny</t>
  </si>
  <si>
    <t>vrstva pro  HDK Fr. 63-125mm</t>
  </si>
  <si>
    <t>2282,17*1,7</t>
  </si>
  <si>
    <t>3</t>
  </si>
  <si>
    <t>5964133005</t>
  </si>
  <si>
    <t>Geotextilie separační</t>
  </si>
  <si>
    <t>m2</t>
  </si>
  <si>
    <t>6</t>
  </si>
  <si>
    <t>Separační netkaná</t>
  </si>
  <si>
    <t>34337,6</t>
  </si>
  <si>
    <t>Separační tkaná</t>
  </si>
  <si>
    <t>3897,57</t>
  </si>
  <si>
    <t>5964135000</t>
  </si>
  <si>
    <t>Geomříže výztužné</t>
  </si>
  <si>
    <t>14137,2</t>
  </si>
  <si>
    <t>5963125005</t>
  </si>
  <si>
    <t>Panel železobetonový silniční rozměru 300x150x15</t>
  </si>
  <si>
    <t>kus</t>
  </si>
  <si>
    <t>10</t>
  </si>
  <si>
    <t>P</t>
  </si>
  <si>
    <t xml:space="preserve">Poznámka k položce:_x000D_
"Poznámka k položce:_x000D_
Poznámka k položce:, Na provizorní přístupovou komunikaci"_x000D_
</t>
  </si>
  <si>
    <t>596416100R</t>
  </si>
  <si>
    <t>Beton lehce zhutnitelný C 12/15;X0 F5 2 080 2 517</t>
  </si>
  <si>
    <t>m3</t>
  </si>
  <si>
    <t>12</t>
  </si>
  <si>
    <t>7</t>
  </si>
  <si>
    <t>5964119010</t>
  </si>
  <si>
    <t>Příkopová tvárnice TZZ 4a</t>
  </si>
  <si>
    <t>14</t>
  </si>
  <si>
    <t>K</t>
  </si>
  <si>
    <t>5913305010</t>
  </si>
  <si>
    <t>Montáž silničních panelů komunikace dočasná</t>
  </si>
  <si>
    <t>16</t>
  </si>
  <si>
    <t xml:space="preserve">Poznámka k položce:_x000D_
"Poznámka k položce:_x000D_
Poznámka k položce:, Provizorní přístupová komunikace"_x000D_
</t>
  </si>
  <si>
    <t>1150</t>
  </si>
  <si>
    <t>9</t>
  </si>
  <si>
    <t>5913300010</t>
  </si>
  <si>
    <t>Demontáž silničních panelů komunikace dočasná</t>
  </si>
  <si>
    <t>18</t>
  </si>
  <si>
    <t xml:space="preserve">Poznámka k položce:_x000D_
"Poznámka k položce:_x000D_
Poznámka k položce:, Demontáž provizorní přístupové komunikace"_x000D_
</t>
  </si>
  <si>
    <t>5914075020</t>
  </si>
  <si>
    <t>Zřízení konstrukční vrstvy pražcového podloží bez geomateriálu tl. 0,30 m</t>
  </si>
  <si>
    <t>20</t>
  </si>
  <si>
    <t>Plochy ZS</t>
  </si>
  <si>
    <t>2*2420 "m2</t>
  </si>
  <si>
    <t>Vnitrostaveništní komunikace</t>
  </si>
  <si>
    <t>900 "m2</t>
  </si>
  <si>
    <t>11</t>
  </si>
  <si>
    <t>R001</t>
  </si>
  <si>
    <t>Odstranění vnitrostaveništní komunikace vč. ploch ZS</t>
  </si>
  <si>
    <t>22</t>
  </si>
  <si>
    <t xml:space="preserve">Poznámka k položce:_x000D_
"Poznámka k položce:_x000D_
Poznámka k položce:, Odtěžení materiálu z ŠL, Doprava na skládku v SO 02"_x000D_
</t>
  </si>
  <si>
    <t>5915005020</t>
  </si>
  <si>
    <t>Hloubení rýh nebo jam na železničním spodku II. třídy</t>
  </si>
  <si>
    <t>24</t>
  </si>
  <si>
    <t>Hlobení povrchového příkopu</t>
  </si>
  <si>
    <t>2891</t>
  </si>
  <si>
    <t>13</t>
  </si>
  <si>
    <t>5915010030</t>
  </si>
  <si>
    <t>Těžení zeminy nebo horniny železničního spodku III. třídy</t>
  </si>
  <si>
    <t>26</t>
  </si>
  <si>
    <t xml:space="preserve">Vrstva DK </t>
  </si>
  <si>
    <t>10709,93</t>
  </si>
  <si>
    <t xml:space="preserve">Vrstva HDK </t>
  </si>
  <si>
    <t>2282,17</t>
  </si>
  <si>
    <t>5914065010</t>
  </si>
  <si>
    <t>Odstranění deformací zemního tělesa a konstrukčních vrstev sanací</t>
  </si>
  <si>
    <t>28</t>
  </si>
  <si>
    <t>Vrstva DK fr. 0/32</t>
  </si>
  <si>
    <t>11683,56</t>
  </si>
  <si>
    <t>Vrstva HDK fr. 63/125</t>
  </si>
  <si>
    <t>5915015010</t>
  </si>
  <si>
    <t>Svahování zemního tělesa železničního spodku v náspu</t>
  </si>
  <si>
    <t>30</t>
  </si>
  <si>
    <t>2*400*5</t>
  </si>
  <si>
    <t>R92211111</t>
  </si>
  <si>
    <t>Pražcové podloží separační vrstva z geotextilie</t>
  </si>
  <si>
    <t>32</t>
  </si>
  <si>
    <t>38235,17</t>
  </si>
  <si>
    <t>17</t>
  </si>
  <si>
    <t>R92211152</t>
  </si>
  <si>
    <t>Pražcové podloží konstrukční vrstva z geomřížky</t>
  </si>
  <si>
    <t>34</t>
  </si>
  <si>
    <t>5914035010</t>
  </si>
  <si>
    <t>Zřízení otevřených odvodňovacích zařízení příkopové tvárnice.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</si>
  <si>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m</t>
  </si>
  <si>
    <t>36</t>
  </si>
  <si>
    <t>19</t>
  </si>
  <si>
    <t>5914080010</t>
  </si>
  <si>
    <t>Zřízení ochrany zemních svahů vegetační. Poznámka: 1. V cenách jsou započteny náklady na naložení výzisku na dopravní prostředek. 2. V cenách nejsou obsaženy náklady na dodávku materiálu a zemní práce.</t>
  </si>
  <si>
    <t>38</t>
  </si>
  <si>
    <t xml:space="preserve">Poznámka k položce:_x000D_
"Poznámka k položce:_x000D_
Zatravnění biodegradovatelnou rohoží"_x000D_
</t>
  </si>
  <si>
    <t>400*5</t>
  </si>
  <si>
    <t>5904020010</t>
  </si>
  <si>
    <t>Vyřezání křovin porost řídký 1 až 5 kusů stonků na m2 plochy sklon terénu do 1:2. Poznámka: 1. V cenách jsou započteny náklady na vyřezání a likvidaci výřezu spálením, štěpkováním nebo jeho naložení na dopravní prostředek a uložení na skládku. 2. V cenách nejsou obsaženy náklady na dopravu a skládkovné.</t>
  </si>
  <si>
    <t>1444609489</t>
  </si>
  <si>
    <t>Nesouvislé plochy do</t>
  </si>
  <si>
    <t>Hlavní deponie (zast. ČL Střelnice)</t>
  </si>
  <si>
    <t>500 "m2</t>
  </si>
  <si>
    <t>Plocha ZS1</t>
  </si>
  <si>
    <t>200 "m2</t>
  </si>
  <si>
    <t xml:space="preserve">Vnitrostav komunikace </t>
  </si>
  <si>
    <t>250 "m2</t>
  </si>
  <si>
    <t>Plocha ZS2</t>
  </si>
  <si>
    <t>5904035010</t>
  </si>
  <si>
    <t>Kácení stromů se sklonem terénu do 1:2 obvodem kmene od 31 do 63 cm. Poznámka: 1. V cenách jsou započteny náklady na kácení, odvětvení a rozřezání kmene na metry, snesení a likvidaci odpadu spálením, štěpkováním nebo jeho naložení na dopravní prostředek a uložení na skládku. Obvod kmene je měřen ve výšce 1,3 m od úrovně terénu. 2. V cenách nejsou obsaženy náklady na dopravu a skládkovné.</t>
  </si>
  <si>
    <t>514799946</t>
  </si>
  <si>
    <t>Poznámka k položce:_x000D_
Strom=kus, průměr 10-20 cm</t>
  </si>
  <si>
    <t>5904035020</t>
  </si>
  <si>
    <t>Kácení stromů se sklonem terénu do 1:2 obvodem kmene přes 63 do 80 cm. Poznámka: 1. V cenách jsou započteny náklady na kácení, odvětvení a rozřezání kmene na metry, snesení a likvidaci odpadu spálením, štěpkováním nebo jeho naložení na dopravní prostředek a uložení na skládku. Obvod kmene je měřen ve výšce 1,3 m od úrovně terénu. 2. V cenách nejsou obsaženy náklady na dopravu a skládkovné.</t>
  </si>
  <si>
    <t>-1636103558</t>
  </si>
  <si>
    <t>Poznámka k položce:_x000D_
Strom=kus, průměr 21-25 cm</t>
  </si>
  <si>
    <t>23</t>
  </si>
  <si>
    <t>5904065010</t>
  </si>
  <si>
    <t>Výsadba stromů listnatých. Poznámka: 1. V cenách jsou započteny náklady na výkop jámy, osazení, zásyp, zajištění ukotvením, ochrana před okusem a vysycháním, úpravu terénu, vodu, hnojivo a opěru. 2. V cenách nejsou obsaženy náklady na dodávku stromů.</t>
  </si>
  <si>
    <t>-1348179739</t>
  </si>
  <si>
    <t>OST</t>
  </si>
  <si>
    <t>Ostatní</t>
  </si>
  <si>
    <t>9902200300</t>
  </si>
  <si>
    <t>Doprava dodávek zhotovitele, dodávek objednatele nebo výzisku mechanizací přes 3,5 t objemnějšího kusového materiálu do 30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</si>
  <si>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262144</t>
  </si>
  <si>
    <t>40</t>
  </si>
  <si>
    <t xml:space="preserve">Poznámka k položce:_x000D_
"Poznámka k položce:_x000D_
Měrnou jednotkou je t přepravovaného materiálu._x000D_
Doprava nového materiálu"_x000D_
</t>
  </si>
  <si>
    <t>TZZ4a</t>
  </si>
  <si>
    <t>43,6</t>
  </si>
  <si>
    <t>Beton C12/16</t>
  </si>
  <si>
    <t>66,41</t>
  </si>
  <si>
    <t>25</t>
  </si>
  <si>
    <t>9902900100</t>
  </si>
  <si>
    <t>Naložení  sypanin, drobného kusového materiálu, suti</t>
  </si>
  <si>
    <t>42</t>
  </si>
  <si>
    <t xml:space="preserve">Poznámka k položce:_x000D_
"Poznámka k položce:_x000D_
Poznámka k položce:, Naložení výzisku_x000D_
20% navýšení pro současný degradovaný stav náspu"_x000D_
</t>
  </si>
  <si>
    <t>16763,1*1,9</t>
  </si>
  <si>
    <t>9902100500</t>
  </si>
  <si>
    <t>Doprava dodávek zhotovitele, dodávek objednatele nebo výzisku mechanizací přes 3,5 t sypanin  do 60 km</t>
  </si>
  <si>
    <t>44</t>
  </si>
  <si>
    <t>Výzisk na skládku</t>
  </si>
  <si>
    <t>31849,89</t>
  </si>
  <si>
    <t>Mezisoučet</t>
  </si>
  <si>
    <t>DOPRAVA NOVÉHO MATERIÁLU</t>
  </si>
  <si>
    <t>25299,54</t>
  </si>
  <si>
    <t>27</t>
  </si>
  <si>
    <t>9902109100</t>
  </si>
  <si>
    <t>Doprava dodávek zhotovitele, dodávek objednatele nebo výzisku mechanizací přes 3,5 t sypanin  příplatek za každý další 1 km</t>
  </si>
  <si>
    <t>46</t>
  </si>
  <si>
    <t xml:space="preserve">Poznámka k položce:_x000D_
"Poznámka k položce:_x000D_
Poznámka k položce:, Měrnou jednotkou je t přepravovaného materiálu., Doprava z deponie na místo vložení vzdálenost průměrně 3 km"_x000D_
</t>
  </si>
  <si>
    <t>Z deponie na stavbu</t>
  </si>
  <si>
    <t>27599,5*5,3 "km</t>
  </si>
  <si>
    <t>9902200500</t>
  </si>
  <si>
    <t>Doprava dodávek zhotovitele, dodávek objednatele nebo výzisku mechanizací přes 3,5 t objemnějšího kusového materiálu do 60 km</t>
  </si>
  <si>
    <t>48</t>
  </si>
  <si>
    <t>Doprava panelů</t>
  </si>
  <si>
    <t>280*1,68</t>
  </si>
  <si>
    <t>29</t>
  </si>
  <si>
    <t>990900000R</t>
  </si>
  <si>
    <t>Poplatek za uložení suti z výzisku KL a podloží</t>
  </si>
  <si>
    <t>50</t>
  </si>
  <si>
    <t>SO 02 - železniční svršek</t>
  </si>
  <si>
    <t>5957101050</t>
  </si>
  <si>
    <t>Kolejnice třídy R260 tv. 49 E1 délky 25,000 m</t>
  </si>
  <si>
    <t>(2*400)/25</t>
  </si>
  <si>
    <t>5958128010</t>
  </si>
  <si>
    <t>Komplety ŽS 4 (šroub RS 1, matice M 24, podložka Fe6, svěrka ŽS4)</t>
  </si>
  <si>
    <t>Poznámka k položce:_x000D_
Komplety na nové pražce jsou součástí dodávky pol. č. 3</t>
  </si>
  <si>
    <t>487*4</t>
  </si>
  <si>
    <t>5956140045</t>
  </si>
  <si>
    <t>Pražec betonový příčný vystrojený včetně kompletů tv. SB 8 P upevnění tuhé-ŽS4</t>
  </si>
  <si>
    <t xml:space="preserve">Poznámka k položce:_x000D_
"Poznámka k položce:_x000D_
Poznámka k položce:, 20% nových pražců"_x000D_
</t>
  </si>
  <si>
    <t>5958158005</t>
  </si>
  <si>
    <t>Podložka pryžová pod patu kolejnice S49  183/126/6</t>
  </si>
  <si>
    <t>609*2</t>
  </si>
  <si>
    <t>5955101005</t>
  </si>
  <si>
    <t>Kamenivo drcené štěrk frakce 31,5/63 třídy min. BII</t>
  </si>
  <si>
    <t>880*1,7</t>
  </si>
  <si>
    <t>5962101120</t>
  </si>
  <si>
    <t>Návěstidlo hektometrovník železobetonový se znaky</t>
  </si>
  <si>
    <t>-1924782427</t>
  </si>
  <si>
    <t>5906140190</t>
  </si>
  <si>
    <t>Demontáž kolejového roštu koleje v ose koleje pražce betonové tv. S49 rozdělení "c"</t>
  </si>
  <si>
    <t>km</t>
  </si>
  <si>
    <t>5905055010</t>
  </si>
  <si>
    <t>Odstranění stávajícího kolejového lože odtěžením v koleji</t>
  </si>
  <si>
    <t xml:space="preserve">Poznámka k položce:_x000D_
"Poznámka k položce:_x000D_
Poznámka k položce:, Odtěžení v celém profilu"_x000D_
</t>
  </si>
  <si>
    <t>400*2,2</t>
  </si>
  <si>
    <t>5905060010</t>
  </si>
  <si>
    <t>Zřízení nového kolejového lože v koleji</t>
  </si>
  <si>
    <t>600</t>
  </si>
  <si>
    <t>5909045010</t>
  </si>
  <si>
    <t>Hutnění kolejového lože koleje nově zřízeného nebo čistého</t>
  </si>
  <si>
    <t>5906130380</t>
  </si>
  <si>
    <t>Montáž kolejového roštu v ose koleje pražce betonové vystrojené tv. S49 rozdělení "c"</t>
  </si>
  <si>
    <t>5905105010</t>
  </si>
  <si>
    <t>Doplnění KL kamenivem ojediněle ručně v koleji</t>
  </si>
  <si>
    <t>280</t>
  </si>
  <si>
    <t>5909031020</t>
  </si>
  <si>
    <t>Úprava GPK koleje směrové a výškové uspořádání pražce betonové</t>
  </si>
  <si>
    <t>Poznámka k položce:_x000D_
Včetně výběhů</t>
  </si>
  <si>
    <t>0. , 1. a 2. podbití</t>
  </si>
  <si>
    <t>3*0,500</t>
  </si>
  <si>
    <t>5909032020</t>
  </si>
  <si>
    <t>Přesná úprava GPK koleje směrové a výškové uspořádání pražce betonové</t>
  </si>
  <si>
    <t>2*0,500</t>
  </si>
  <si>
    <t>5910015020</t>
  </si>
  <si>
    <t>Odtavovací stykové svařování mobilní svářečkou kolejnic nových délky do 150 m tv. S49</t>
  </si>
  <si>
    <t>svar</t>
  </si>
  <si>
    <t>5910020030</t>
  </si>
  <si>
    <t>Svařování kolejnic termitem plný předehřev standardní spára svar sériový tv. S49</t>
  </si>
  <si>
    <t>Poznámka k položce:_x000D_
Závěrné sváry</t>
  </si>
  <si>
    <t>5910035030</t>
  </si>
  <si>
    <t>Dosažení dovolené upínací teploty v BK prodloužením kolejnicového pásu v koleji tv. S49</t>
  </si>
  <si>
    <t>5910040010</t>
  </si>
  <si>
    <t>Umožnění volné dilatace kolejnice demontáž upevňovadel bez osazení kluzných podložek rozdělení pražců "c"</t>
  </si>
  <si>
    <t>5910040110</t>
  </si>
  <si>
    <t>Umožnění volné dilatace kolejnice montáž upevňovadel bez odstranění kluzných podložek rozdělení pražců "c"</t>
  </si>
  <si>
    <t>5912050220</t>
  </si>
  <si>
    <t>Staničení montáž hektometrovníku. Poznámka: 1. V cenách jsou započteny náklady na zemní práce a výměnu, demontáž nebo montáž staničení. 2. V cenách nejsou obsaženy náklady na dodávku materiálu.</t>
  </si>
  <si>
    <t>-162941365</t>
  </si>
  <si>
    <t>Poznámka k položce:_x000D_
Díl=kus</t>
  </si>
  <si>
    <t>5999005010</t>
  </si>
  <si>
    <t>Třídění spojovacích a upevňovacích součástí</t>
  </si>
  <si>
    <t>Drobný upevnovací materiál</t>
  </si>
  <si>
    <t>2,991+0,219</t>
  </si>
  <si>
    <t>5999005030</t>
  </si>
  <si>
    <t>Třídění kolejnic</t>
  </si>
  <si>
    <t>59120R</t>
  </si>
  <si>
    <t>Výstroj trati</t>
  </si>
  <si>
    <t>kompl.</t>
  </si>
  <si>
    <t>670189867</t>
  </si>
  <si>
    <t>Poznámka k položce:_x000D_
Návěstidlo=kus_x000D_
zz dle PD</t>
  </si>
  <si>
    <t>9902100300</t>
  </si>
  <si>
    <t>Doprava dodávek zhotovitele, dodávek objednatele nebo výzisku mechanizací přes 3,5 t sypanin  do 30 km</t>
  </si>
  <si>
    <t>Odvoz výzisku ŠL na skládku</t>
  </si>
  <si>
    <t>880*1,9</t>
  </si>
  <si>
    <t>Doprava drobného kolejiva na stavbu</t>
  </si>
  <si>
    <t>2,99+0,21</t>
  </si>
  <si>
    <t>9902100600</t>
  </si>
  <si>
    <t>Doprava dodávek zhotovitele, dodávek objednatele nebo výzisku mechanizací přes 3,5 t sypanin  do 80 km</t>
  </si>
  <si>
    <t>Doprava nového kameniva</t>
  </si>
  <si>
    <t>9902200100</t>
  </si>
  <si>
    <t>Doprava dodávek zhotovitele, dodávek objednatele nebo výzisku mechanizací přes 3,5 t objemnějšího kusového materiálu do 10 km</t>
  </si>
  <si>
    <t>Přesun materiálu z deponie na místo vložení</t>
  </si>
  <si>
    <t>kolejnice</t>
  </si>
  <si>
    <t>39,512</t>
  </si>
  <si>
    <t>pražce</t>
  </si>
  <si>
    <t>198,998</t>
  </si>
  <si>
    <t>Doprava dodávek zhotovitele, dodávek objednatele nebo výzisku mechanizací přes 3,5 t objemnějšího kusového materiálu do 30 km</t>
  </si>
  <si>
    <t>52</t>
  </si>
  <si>
    <t>Odvoz bet pražců na skládku</t>
  </si>
  <si>
    <t>33</t>
  </si>
  <si>
    <t>9902201000</t>
  </si>
  <si>
    <t>Doprava dodávek zhotovitele, dodávek objednatele nebo výzisku mechanizací přes 3,5 t objemnějšího kusového materiálu do 250 km</t>
  </si>
  <si>
    <t>54</t>
  </si>
  <si>
    <t>Nové kolejnice</t>
  </si>
  <si>
    <t>9902201200</t>
  </si>
  <si>
    <t>Doprava dodávek zhotovitele, dodávek objednatele nebo výzisku mechanizací přes 3,5 t objemnějšího kusového materiálu do 350 km</t>
  </si>
  <si>
    <t>56</t>
  </si>
  <si>
    <t>Doprava nových pražců SB8</t>
  </si>
  <si>
    <t>39</t>
  </si>
  <si>
    <t>31</t>
  </si>
  <si>
    <t>58</t>
  </si>
  <si>
    <t>Poznámka k položce:_x000D_
Naložení výzisku k odvozu na skládku</t>
  </si>
  <si>
    <t>Stávající štěrkové lože</t>
  </si>
  <si>
    <t>9902900200</t>
  </si>
  <si>
    <t>Naložení  objemnějšího kusového materiálu, vybouraných hmot</t>
  </si>
  <si>
    <t>60</t>
  </si>
  <si>
    <t>Pražce</t>
  </si>
  <si>
    <t>9903200100</t>
  </si>
  <si>
    <t>Přeprava mechanizace na místo prováděných prací o hmotnosti přes 12 t přes 50 do 100 km</t>
  </si>
  <si>
    <t>62</t>
  </si>
  <si>
    <t>ASP+SSP</t>
  </si>
  <si>
    <t>2xMHS</t>
  </si>
  <si>
    <t>64</t>
  </si>
  <si>
    <t>35</t>
  </si>
  <si>
    <t>9909000400</t>
  </si>
  <si>
    <t>Poplatek za likvidaci plastových součástí</t>
  </si>
  <si>
    <t>66</t>
  </si>
  <si>
    <t>9909000500</t>
  </si>
  <si>
    <t>Poplatek uložení odpadu betonových prefabrikátů</t>
  </si>
  <si>
    <t>68</t>
  </si>
  <si>
    <t>Poznámka k položce:_x000D_
Betonové pražce</t>
  </si>
  <si>
    <t>SO 03 - Propustek v km 48,062</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</si>
  <si>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</si>
  <si>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</si>
  <si>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</si>
  <si>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</si>
  <si>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</si>
  <si>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</si>
  <si>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PSV - Práce a dodávky PSV</t>
  </si>
  <si>
    <t xml:space="preserve">    711 - Izolace proti vodě, vlhkosti a plynům</t>
  </si>
  <si>
    <t>Zemní práce</t>
  </si>
  <si>
    <t>111201101</t>
  </si>
  <si>
    <t>Odstranění křovin a stromů průměru kmene do 100 mm i s kořeny z celkové plochy do 1000 m2</t>
  </si>
  <si>
    <t>CS ÚRS 2019 01</t>
  </si>
  <si>
    <t>197,1</t>
  </si>
  <si>
    <t>111251111</t>
  </si>
  <si>
    <t>Drcení ořezaných větví D do 100 mm s odvozem do 20 km</t>
  </si>
  <si>
    <t>113106021</t>
  </si>
  <si>
    <t>Rozebrání dlažeb a dílců při překopech inženýrských sítí s přemístěním hmot na skládku na vzdálenost do 3 m nebo s naložením na dopravní prostředek ručně komunikací pro pěší s ložem z kameniva nebo živice a s výplní spár z betonových nebo kameninových dlaždic, desek nebo tvarovek</t>
  </si>
  <si>
    <t>Poznámka k položce:_x000D_
Přeložení dlažby propustku</t>
  </si>
  <si>
    <t>32711110R</t>
  </si>
  <si>
    <t>Reprofilace svahových tvárnic</t>
  </si>
  <si>
    <t>174111321</t>
  </si>
  <si>
    <t>Zásyp sypaninou bez zhutnění přes 3 m3 pro spodní stavbu železnic</t>
  </si>
  <si>
    <t>Poznámka k položce:_x000D_
Zásyp za zdí</t>
  </si>
  <si>
    <t>Zakládání</t>
  </si>
  <si>
    <t>274321118</t>
  </si>
  <si>
    <t>Základové konstrukce z betonu železového pásy, prahy, věnce a ostruhy ve výkopu nebo na hlavách pilot C 30/37</t>
  </si>
  <si>
    <t xml:space="preserve">Ztužující ŽB práh na vtoku </t>
  </si>
  <si>
    <t>1,5</t>
  </si>
  <si>
    <t>Ztužující ŽB práh na výtoku</t>
  </si>
  <si>
    <t>2,76</t>
  </si>
  <si>
    <t>Opevnění ŽB opěr</t>
  </si>
  <si>
    <t>10,25</t>
  </si>
  <si>
    <t>1302101R</t>
  </si>
  <si>
    <t>Betonářská výztuž</t>
  </si>
  <si>
    <t>1,5*80 "kg"/1000</t>
  </si>
  <si>
    <t>2,76*80 "kg"/1000</t>
  </si>
  <si>
    <t>10,25*80"kg"/1000</t>
  </si>
  <si>
    <t>Svislé a kompletní konstrukce</t>
  </si>
  <si>
    <t>334323217</t>
  </si>
  <si>
    <t>Mostní křídla a závěrné zídky ze ŽB C 25/30</t>
  </si>
  <si>
    <t>Poznámka k položce:_x000D_
Prodloužení křídla o 7,5 m</t>
  </si>
  <si>
    <t>1302100R</t>
  </si>
  <si>
    <t>Vodorovné konstrukce</t>
  </si>
  <si>
    <t>31722100R</t>
  </si>
  <si>
    <t>Kamenná římsa</t>
  </si>
  <si>
    <t>Nová římsa</t>
  </si>
  <si>
    <t>0,5*11,15 "m</t>
  </si>
  <si>
    <t>451475121</t>
  </si>
  <si>
    <t>Podkladní vrstva plastbetonová samonivelační první vrstva tl 10 mm</t>
  </si>
  <si>
    <t>Poznámka k položce:_x000D_
Pod kotevní desky zábradlí</t>
  </si>
  <si>
    <t>451475122</t>
  </si>
  <si>
    <t>Podkladní vrstva plastbetonová samonivelační každá další vrstva tl 10 mm</t>
  </si>
  <si>
    <t>594511111</t>
  </si>
  <si>
    <t>Dlažba nebo přídlažba z lomového kamene lomařsky upraveného rigolového  v ploše vodorovné nebo ve sklonu tl. do 250 mm, bez vyplnění spár, s provedením lože tl. 50 mm z betonu</t>
  </si>
  <si>
    <t>212752R</t>
  </si>
  <si>
    <t>Dočasné zatrubnění příkopů</t>
  </si>
  <si>
    <t>Poznámka k položce:_x000D_
Propustek ev. km 48,062 a 48,282</t>
  </si>
  <si>
    <t>Úpravy povrchů, podlahy a osazování výplní</t>
  </si>
  <si>
    <t>628633111</t>
  </si>
  <si>
    <t>Spárování zdiva pilířů, opěr a křídel mostů z lomového kamene aktivovanou maltou, hloubky do 40 mm délka spáry na 1 m2 upravované plochy do 6 m</t>
  </si>
  <si>
    <t xml:space="preserve">Poznámka k položce:_x000D_
Spárování kam. zdiva v rozsahu min. 80% </t>
  </si>
  <si>
    <t>89</t>
  </si>
  <si>
    <t>Ostatní konstrukce a práce, bourání</t>
  </si>
  <si>
    <t>935115112</t>
  </si>
  <si>
    <t>Příkopy z tvárnic příkopových TZZ 4 pro povrchové odvodnění</t>
  </si>
  <si>
    <t>936942211</t>
  </si>
  <si>
    <t>Zhotovení tabulky s letopočtem opravy mostu vložením šablony do bednění</t>
  </si>
  <si>
    <t>966075212</t>
  </si>
  <si>
    <t>Demontáž částí ocelového zábradlí mostů přes 50 kg</t>
  </si>
  <si>
    <t>kg</t>
  </si>
  <si>
    <t>911121211</t>
  </si>
  <si>
    <t>Výroba ocelového zábradli při opravách mostů</t>
  </si>
  <si>
    <t>2*6</t>
  </si>
  <si>
    <t>911121311</t>
  </si>
  <si>
    <t>Montáž ocelového zábradli při opravách mostů</t>
  </si>
  <si>
    <t>985112111</t>
  </si>
  <si>
    <t>Odsekání degradovaného betonu stěn tl do 10 mm</t>
  </si>
  <si>
    <t>985131111</t>
  </si>
  <si>
    <t>Očištění ploch stěn, rubu kleneb a podlah tlakovou vodou</t>
  </si>
  <si>
    <t>985223212</t>
  </si>
  <si>
    <t>Přezdívání zdiva do aktivované malty kamenného, objemu přes 3 m3</t>
  </si>
  <si>
    <t>985311112</t>
  </si>
  <si>
    <t>Reprofilace stěn cementovými sanačními maltami tl 20 mm</t>
  </si>
  <si>
    <t>Poznámka k položce:_x000D_
20% z celkové plochy</t>
  </si>
  <si>
    <t>222,4*0,2</t>
  </si>
  <si>
    <t>919111111</t>
  </si>
  <si>
    <t>Řezání dilatačních spár š 4 mm hl do 60 mm příčných nebo podélných v čerstvém CB krytu</t>
  </si>
  <si>
    <t>Řezání pracovní spáry</t>
  </si>
  <si>
    <t>36,4</t>
  </si>
  <si>
    <t>919111221</t>
  </si>
  <si>
    <t>Řezání spár pro vytvoření komůrky š 15 mm hl 20 mm pro těsnící zálivku v CB krytu</t>
  </si>
  <si>
    <t>Řezání dilatační spáry</t>
  </si>
  <si>
    <t>12,92</t>
  </si>
  <si>
    <t>931994132</t>
  </si>
  <si>
    <t>Těsnění dilatační spáry betonové konstrukce silikonovým tmelem do pl 4,0 cm2</t>
  </si>
  <si>
    <t>985441113.HLX</t>
  </si>
  <si>
    <t>Přídavná šroubovitá nerezová výztuž HeliBar 1 táhlo D 8 mm v drážce v cihelném zdivu hl do 70 mm</t>
  </si>
  <si>
    <t>PSV</t>
  </si>
  <si>
    <t>Práce a dodávky PSV</t>
  </si>
  <si>
    <t>711</t>
  </si>
  <si>
    <t>Izolace proti vodě, vlhkosti a plynům</t>
  </si>
  <si>
    <t>711112001</t>
  </si>
  <si>
    <t>Provedení izolace proti zemní vlhkosti svislé za studena nátěrem penetračním</t>
  </si>
  <si>
    <t>11163150.DCH</t>
  </si>
  <si>
    <t>Penetrace asfaltová TECHNONIKOL ? 01</t>
  </si>
  <si>
    <t>217,1*0,00035 "Přepočtené koeficientem množství</t>
  </si>
  <si>
    <t>SO 04.1 - Přeložka kabelů v úseku Česká Lípa - Nový Bor km 47,7 - 48,3 - DK</t>
  </si>
  <si>
    <t>Soupis:</t>
  </si>
  <si>
    <t>01.1 - Přeložka kabelů v úseku Česká Lípa - Nový Bor km 47,7 - 48,3 - DK - URS</t>
  </si>
  <si>
    <t>M - Práce a dodávky M</t>
  </si>
  <si>
    <t xml:space="preserve">    46-M - Zemní práce při extr.mont.pracích</t>
  </si>
  <si>
    <t>Práce a dodávky M</t>
  </si>
  <si>
    <t>46-M</t>
  </si>
  <si>
    <t>Zemní práce při extr.mont.pracích</t>
  </si>
  <si>
    <t>460150263</t>
  </si>
  <si>
    <t>Hloubení kabelových zapažených i nezapažených rýh ručně š 50 cm, hl 80 cm, v hornině tř 3</t>
  </si>
  <si>
    <t>2016014300</t>
  </si>
  <si>
    <t>460560263</t>
  </si>
  <si>
    <t>Zásyp rýh ručně šířky 50 cm, hloubky 80 cm, z horniny třídy 3</t>
  </si>
  <si>
    <t>1117957303</t>
  </si>
  <si>
    <t>01.2 - Přeložka kabelů v úseku Česká Lípa - Nový Bor km 47,7 - 48,3 - DK - ÚOŽI</t>
  </si>
  <si>
    <t>7590520934</t>
  </si>
  <si>
    <t>Venkovní vedení kabelová - metalické sítě Plněné, armované Al dráty, ochranný obal z PE 4x0,8 TCEPKPFLEZE 15 x 4 x 0,8</t>
  </si>
  <si>
    <t>-319998987</t>
  </si>
  <si>
    <t>7590525467</t>
  </si>
  <si>
    <t>Montáž spojky rovné pro plastové kabely párové Raychem XAGA s konektory UDW2 2 plášť bez pancíře do 60 žil</t>
  </si>
  <si>
    <t>-1765402384</t>
  </si>
  <si>
    <t>7590541439</t>
  </si>
  <si>
    <t>Slaboproudé rozvody, kabely pro přívod a vnitřní instalaci Spojky metalických kabelů a příslušenství Teplem smrštitelná zesílená spojka pro netlakované kabely XAGA 500-43/8-300/EY</t>
  </si>
  <si>
    <t>-93813268</t>
  </si>
  <si>
    <t>7590527042</t>
  </si>
  <si>
    <t>Demontáž kabelu volně uloženého</t>
  </si>
  <si>
    <t>1533679736</t>
  </si>
  <si>
    <t>SO 04.2 - Přeložka kabelů v úseku Česká Lípa - Nový Bor km 47,7 - 48,3 - TK, MK, HDPE</t>
  </si>
  <si>
    <t>02.1 - Přeložka kabelů v úseku Česká Lípa - Nový Bor km 47,7 - 48,3 - TK, MK, HDPE - URS</t>
  </si>
  <si>
    <t>-249657760</t>
  </si>
  <si>
    <t>-54475043</t>
  </si>
  <si>
    <t>02.2 - Přeložka kabelů v úseku Česká Lípa - Nový Bor km 47,7 - 48,3 - TK, MK, HDPE - ÚOŽI</t>
  </si>
  <si>
    <t>7590525230</t>
  </si>
  <si>
    <t>Montáž kabelu návěstního volně uloženého s jádrem 1 mm Cu TCEKEZE, TCEKFE, TCEKPFLEY, TCEKPFLEZE do 7 P</t>
  </si>
  <si>
    <t>244141983</t>
  </si>
  <si>
    <t>7590521589</t>
  </si>
  <si>
    <t>Venkovní vedení kabelová - metalické sítě Plněné, párované s ochr. vodičem, armované Al dráty TCEKPFLEZE 3 P 1,0 D</t>
  </si>
  <si>
    <t>589474022</t>
  </si>
  <si>
    <t>7590521604</t>
  </si>
  <si>
    <t>Venkovní vedení kabelová - metalické sítě Plněné, párované s ochr. vodičem, armované Al dráty TCEKPFLEZE 7 P 1,0 D</t>
  </si>
  <si>
    <t>-363733895</t>
  </si>
  <si>
    <t>7590521634</t>
  </si>
  <si>
    <t>Venkovní vedení kabelová - metalické sítě Plněné, párované s ochr. vodičem, armované Al dráty TCEKPFLEZE 61 P 1,0 D</t>
  </si>
  <si>
    <t>1822671923</t>
  </si>
  <si>
    <t>7590525233</t>
  </si>
  <si>
    <t>Montáž kabelu návěstního volně uloženého s jádrem 1 mm Cu TCEKEZE, TCEKFE, TCEKPFLEY, TCEKPFLEZE do 61 P</t>
  </si>
  <si>
    <t>-1273405252</t>
  </si>
  <si>
    <t>7590525464</t>
  </si>
  <si>
    <t>Montáž spojky rovné pro plastové kabely párové Raychem XAGA s konektory UDW2 2 plášť bez pancíře do 20 žil</t>
  </si>
  <si>
    <t>-1835457547</t>
  </si>
  <si>
    <t>-1613789630</t>
  </si>
  <si>
    <t>7590525470</t>
  </si>
  <si>
    <t>Montáž spojky rovné pro plastové kabely párové Raychem XAGA s konektory UDW2 2 plášť bez pancíře do 122 žil</t>
  </si>
  <si>
    <t>677301363</t>
  </si>
  <si>
    <t>7590541474</t>
  </si>
  <si>
    <t>Slaboproudé rozvody, kabely pro přívod a vnitřní instalaci Spojky metalických kabelů a příslušenství Teplem smrštitelná zesílená spojka pro netlakované kabely XAGA 500-75/15-400/EY</t>
  </si>
  <si>
    <t>1108981074</t>
  </si>
  <si>
    <t>-207621420</t>
  </si>
  <si>
    <t>"kabel TK"</t>
  </si>
  <si>
    <t>495</t>
  </si>
  <si>
    <t>"Kabel MK"</t>
  </si>
  <si>
    <t>"Kabel 3P - CBPB1"</t>
  </si>
  <si>
    <t>"Kabel 3P - CBP77"</t>
  </si>
  <si>
    <t>"Kabel 7P - pro návěstidla S, PřS"</t>
  </si>
  <si>
    <t>"Kabel 61P - vazby přejezdů, počítacích bodů a sousední žst. Nový Bor"</t>
  </si>
  <si>
    <t>"Kabelové vložky - 4x35m"</t>
  </si>
  <si>
    <t>140</t>
  </si>
  <si>
    <t>7593507202</t>
  </si>
  <si>
    <t>Demontáž trubek HDPE z výkopu</t>
  </si>
  <si>
    <t>1734656011</t>
  </si>
  <si>
    <t xml:space="preserve">SO 04.4 - Přeložka kabelů v úseku Česká Lípa - Nový Bor km 47,7 - 48,3 - provizorní </t>
  </si>
  <si>
    <t>04.1 - Přeložka kabelů v úseku Česká Lípa - Nový Bor km 47,7 - 48,3 - provizorní - URS</t>
  </si>
  <si>
    <t>HZS - Hodinové zúčtovací sazby</t>
  </si>
  <si>
    <t>460150533</t>
  </si>
  <si>
    <t>Hloubení kabelových zapažených i nezapažených rýh ručně š 60 cm, hl 80 cm, v hornině tř 3</t>
  </si>
  <si>
    <t>-1739238887</t>
  </si>
  <si>
    <t>Poznámka k položce:_x000D_
Poznámka k položce:, 495 m - pro uložení provizorního stavu, 495 m - pro odkrytí provizorního stavu a přeložení do definitivního stavu</t>
  </si>
  <si>
    <t>460421001</t>
  </si>
  <si>
    <t>Lože kabelů z písku nebo štěrkopísku tl 5 cm nad kabel, bez zakrytí, šířky lože do 65 cm</t>
  </si>
  <si>
    <t>665205066</t>
  </si>
  <si>
    <t>34575152</t>
  </si>
  <si>
    <t>žlab kabelový s víkem PVC (200x126)</t>
  </si>
  <si>
    <t>256</t>
  </si>
  <si>
    <t>1189137208</t>
  </si>
  <si>
    <t>460490014</t>
  </si>
  <si>
    <t>Krytí kabelů výstražnou fólií šířky 40 cm</t>
  </si>
  <si>
    <t>1324683144</t>
  </si>
  <si>
    <t>460510274</t>
  </si>
  <si>
    <t>Kanály do rýhy ze žlabů plastových šířky do 20 cm</t>
  </si>
  <si>
    <t>1764192493</t>
  </si>
  <si>
    <t>460560533</t>
  </si>
  <si>
    <t>Zásyp rýh ručně šířky 60 cm, hloubky 80 cm, z horniny třídy 3</t>
  </si>
  <si>
    <t>1312719414</t>
  </si>
  <si>
    <t>HZS</t>
  </si>
  <si>
    <t>Hodinové zúčtovací sazby</t>
  </si>
  <si>
    <t>HZS1292</t>
  </si>
  <si>
    <t>Hodinová zúčtovací sazba stavební dělník</t>
  </si>
  <si>
    <t>hod</t>
  </si>
  <si>
    <t>-1704107098</t>
  </si>
  <si>
    <t>04.2 - Přeložka kabelů v úseku Česká Lípa - Nový Bor km 47,7 - 48,3 - provizorní - ÚOŽI</t>
  </si>
  <si>
    <t>7590525178</t>
  </si>
  <si>
    <t>Montáž kabelu úložného volně uloženého s jádrem 0,8 mm TCEKE do 50 XN</t>
  </si>
  <si>
    <t>-416235256</t>
  </si>
  <si>
    <t>-757419660</t>
  </si>
  <si>
    <t>1059278798</t>
  </si>
  <si>
    <t>-333245033</t>
  </si>
  <si>
    <t>7593505202</t>
  </si>
  <si>
    <t>Uložení HDPE trubky pro optický kabel do výkopu bez zřízení lože a bez krytí</t>
  </si>
  <si>
    <t>-808878264</t>
  </si>
  <si>
    <t>7593501171</t>
  </si>
  <si>
    <t>Trasy kabelového vedení Chránička dělená Spona SYSPRO</t>
  </si>
  <si>
    <t>-494250732</t>
  </si>
  <si>
    <t>7593501173</t>
  </si>
  <si>
    <t>Trasy kabelového vedení Chránička dělená KKHR 40 trubka půlená opravná HDPE 2m</t>
  </si>
  <si>
    <t>1048958580</t>
  </si>
  <si>
    <t>7593505220</t>
  </si>
  <si>
    <t>Montáž spojky Plasson na HDPE trubce rovné nebo redukční</t>
  </si>
  <si>
    <t>1282927584</t>
  </si>
  <si>
    <t>7593505224</t>
  </si>
  <si>
    <t>Montáž spojky opravné půlené spojky na HDPE - Plasson</t>
  </si>
  <si>
    <t>-938877284</t>
  </si>
  <si>
    <t>681895605</t>
  </si>
  <si>
    <t>7598015085</t>
  </si>
  <si>
    <t>Přeměření izolačního stavu kabelu úložného 10 žil</t>
  </si>
  <si>
    <t>-1076635874</t>
  </si>
  <si>
    <t>7598015090</t>
  </si>
  <si>
    <t>Přeměření izolačního stavu kabelu úložného 20 žil</t>
  </si>
  <si>
    <t>1494237237</t>
  </si>
  <si>
    <t>7598015110</t>
  </si>
  <si>
    <t>Přeměření izolačního stavu kabelu úložného 80 žil</t>
  </si>
  <si>
    <t>-378569081</t>
  </si>
  <si>
    <t>7598015120</t>
  </si>
  <si>
    <t>Přeměření izolačního stavu kabelu úložného 140 žil</t>
  </si>
  <si>
    <t>-1726961371</t>
  </si>
  <si>
    <t>7598035170</t>
  </si>
  <si>
    <t>Kontrola tlakutěsnosti HDPE trubky v úseku do 2 000 m</t>
  </si>
  <si>
    <t>1646647246</t>
  </si>
  <si>
    <t>SO 04.5 - Přeložka kabelů v úseku Česká Lípa - Nový Bor km 47,7 - 48,3 - definitivní stav</t>
  </si>
  <si>
    <t>05.1 - Přeložka kabelů v úseku Česká Lípa - Nový Bor km 47,7 - 48,3 - definitivní stav - URS</t>
  </si>
  <si>
    <t>284926077</t>
  </si>
  <si>
    <t>-127643411</t>
  </si>
  <si>
    <t>1865484729</t>
  </si>
  <si>
    <t>-1096813451</t>
  </si>
  <si>
    <t>379708188</t>
  </si>
  <si>
    <t>05.2 - Přeložka kabelů v úseku Česká Lípa - Nový Bor km 47,7 - 48,3 - definitivní stav - ÚOŽI</t>
  </si>
  <si>
    <t>-1135968978</t>
  </si>
  <si>
    <t>"kabel z DK"</t>
  </si>
  <si>
    <t>530</t>
  </si>
  <si>
    <t>"kabel MK"</t>
  </si>
  <si>
    <t>1841765475</t>
  </si>
  <si>
    <t>"pro CBPB1 - 3P"</t>
  </si>
  <si>
    <t>"pro návěstidla S, PřS - 3P"</t>
  </si>
  <si>
    <t>"pro CPB77 - 3 P"</t>
  </si>
  <si>
    <t>"pro vložky kabelů"</t>
  </si>
  <si>
    <t>105</t>
  </si>
  <si>
    <t>1569202602</t>
  </si>
  <si>
    <t>"vazby přejezdů. počítacích bodů a sousední žst. Nový Bor - 61 P"</t>
  </si>
  <si>
    <t>"pro vložku kabelu"</t>
  </si>
  <si>
    <t>-193191172</t>
  </si>
  <si>
    <t>-118648493</t>
  </si>
  <si>
    <t>-1681953701</t>
  </si>
  <si>
    <t>-608632822</t>
  </si>
  <si>
    <t>-471515848</t>
  </si>
  <si>
    <t>-1707340575</t>
  </si>
  <si>
    <t xml:space="preserve">VRN - VRN </t>
  </si>
  <si>
    <t>VRN - Vedlejší rozpočtové náklady</t>
  </si>
  <si>
    <t>Vedlejší rozpočtové náklady</t>
  </si>
  <si>
    <t>022101011</t>
  </si>
  <si>
    <t>Geodetické práce Geodetické práce v průběhu opravy</t>
  </si>
  <si>
    <t>023101041</t>
  </si>
  <si>
    <t>Projektové práce Projektové práce v rozsahu ZRN (vyjma dále jmenované práce) přes 20 mil. Kč</t>
  </si>
  <si>
    <t>Poznámka k položce:_x000D_
Základna pro výpočet - ZRN, DSPS, GDSPS</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</si>
  <si>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</si>
  <si>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</si>
  <si>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024101301</t>
  </si>
  <si>
    <t>Inženýrská činnost posudky (např. statické aj.) a dozory</t>
  </si>
  <si>
    <t>Poznámka k položce:_x000D_
Měření sedání náspu hydrostatickou nivelací:_x000D__x000D_
- instalace hydrostatické nivelace_x000D__x000D_
- měření v průběhu výstavby _x000D__x000D_
- měření ve zkušebním provozu_x000D__x000D_
- zpracování závěrečné zprávy</t>
  </si>
  <si>
    <t>02210100R</t>
  </si>
  <si>
    <t>Monitoring koleje ve zkušebním provozu</t>
  </si>
  <si>
    <t>měs.</t>
  </si>
  <si>
    <t>Poznámka k položce:_x000D_
Měřené množství 1 měsíc</t>
  </si>
  <si>
    <t>02910100R</t>
  </si>
  <si>
    <t>Ostatní náklady</t>
  </si>
  <si>
    <t>01110100R</t>
  </si>
  <si>
    <t>VRN - Přeložka kabelů</t>
  </si>
  <si>
    <t>Poznámka k položce:_x000D_
VRN pro SO 04 obsahují:, - geodetické práce, - projektové práce, - vliv klimatických podmínek, - mimostaveništní doprava, - doprava zaměstnanců,</t>
  </si>
  <si>
    <t>031111051</t>
  </si>
  <si>
    <t>Zařízení a vybavení staveniště pronájem ploch</t>
  </si>
  <si>
    <t xml:space="preserve">Poznámka k položce:_x000D_
hlavní deponie ve Skalici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</si>
</sst>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7">
    <font>
      <sz val="8"/>
      <name val="Arial CE"/>
      <family val="2"/>
    </font>
    <font>
      <sz val="8"/>
      <color rgb="FF969696"/>
      <name val="Arial CE"/>
    </font>
    <font>
      <b/>
      <sz val="11"/>
      <name val="Arial CE"/>
    </font>
    <font>
      <b/>
      <sz val="12"/>
      <name val="Arial CE"/>
    </font>
    <font>
      <sz val="11"/>
      <name val="Arial CE"/>
    </font>
    <font>
      <sz val="10"/>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969696"/>
      <name val="Arial CE"/>
    </font>
    <font>
      <b/>
      <sz val="12"/>
      <color rgb="FF800000"/>
      <name val="Arial CE"/>
    </font>
    <font>
      <sz val="8"/>
      <color rgb="FF960000"/>
      <name val="Arial CE"/>
    </font>
    <font>
      <i/>
      <sz val="8"/>
      <color rgb="FF0000FF"/>
      <name val="Arial CE"/>
    </font>
    <font>
      <sz val="7"/>
      <color rgb="FF969696"/>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6" fillId="0" borderId="0" applyNumberFormat="0" applyFill="0" applyBorder="0" applyAlignment="0" applyProtection="0"/>
  </cellStyleXfs>
  <cellXfs count="31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2" fillId="0" borderId="0" xfId="0" applyFont="1" applyAlignment="1" applyProtection="1">
      <alignment horizontal="left" vertical="top"/>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0" fontId="0"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3"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3" fillId="3" borderId="7"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3" xfId="0" applyFont="1" applyBorder="1" applyAlignment="1">
      <alignment vertical="center"/>
    </xf>
    <xf numFmtId="0" fontId="19"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3"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3"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 fillId="0" borderId="0" xfId="0" applyFont="1" applyAlignment="1" applyProtection="1">
      <alignment horizontal="center" vertical="center"/>
    </xf>
    <xf numFmtId="0" fontId="4"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4" fillId="0" borderId="0" xfId="0" applyFont="1" applyAlignment="1">
      <alignment horizontal="left" vertical="center"/>
    </xf>
    <xf numFmtId="0" fontId="5" fillId="0" borderId="3"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6" xfId="0" applyFont="1" applyFill="1" applyBorder="1" applyAlignment="1">
      <alignment horizontal="left" vertical="center"/>
    </xf>
    <xf numFmtId="0" fontId="0" fillId="4" borderId="7" xfId="0" applyFont="1" applyFill="1" applyBorder="1" applyAlignment="1">
      <alignment vertical="center"/>
    </xf>
    <xf numFmtId="0" fontId="3" fillId="4" borderId="7" xfId="0" applyFont="1" applyFill="1" applyBorder="1" applyAlignment="1">
      <alignment horizontal="right" vertical="center"/>
    </xf>
    <xf numFmtId="0" fontId="3"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3"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center" vertical="center" wrapText="1"/>
    </xf>
    <xf numFmtId="0" fontId="0" fillId="0" borderId="3" xfId="0" applyFont="1" applyBorder="1" applyAlignment="1">
      <alignment horizontal="center" vertical="center" wrapText="1"/>
    </xf>
    <xf numFmtId="4" fontId="23" fillId="0" borderId="0" xfId="0" applyNumberFormat="1" applyFont="1" applyAlignment="1" applyProtection="1"/>
    <xf numFmtId="166" fontId="32" fillId="0" borderId="12" xfId="0" applyNumberFormat="1" applyFont="1" applyBorder="1" applyAlignment="1" applyProtection="1"/>
    <xf numFmtId="166" fontId="32" fillId="0" borderId="13" xfId="0" applyNumberFormat="1" applyFont="1" applyBorder="1" applyAlignment="1" applyProtection="1"/>
    <xf numFmtId="4" fontId="19"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33" fillId="0" borderId="22" xfId="0" applyFont="1" applyBorder="1" applyAlignment="1" applyProtection="1">
      <alignment horizontal="center" vertical="center"/>
    </xf>
    <xf numFmtId="49" fontId="33" fillId="0" borderId="22" xfId="0" applyNumberFormat="1"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2" xfId="0" applyFont="1" applyBorder="1" applyAlignment="1" applyProtection="1">
      <alignment horizontal="center" vertical="center" wrapText="1"/>
    </xf>
    <xf numFmtId="167" fontId="33" fillId="0" borderId="22" xfId="0" applyNumberFormat="1" applyFont="1" applyBorder="1" applyAlignment="1" applyProtection="1">
      <alignment vertical="center"/>
    </xf>
    <xf numFmtId="4" fontId="33" fillId="2" borderId="22" xfId="0" applyNumberFormat="1" applyFont="1" applyFill="1" applyBorder="1" applyAlignment="1" applyProtection="1">
      <alignment vertical="center"/>
      <protection locked="0"/>
    </xf>
    <xf numFmtId="4" fontId="33" fillId="0" borderId="22" xfId="0" applyNumberFormat="1" applyFont="1" applyBorder="1" applyAlignment="1" applyProtection="1">
      <alignment vertical="center"/>
    </xf>
    <xf numFmtId="0" fontId="33" fillId="0" borderId="3" xfId="0" applyFont="1" applyBorder="1" applyAlignment="1">
      <alignment vertical="center"/>
    </xf>
    <xf numFmtId="0" fontId="33" fillId="2" borderId="14" xfId="0" applyFont="1" applyFill="1" applyBorder="1" applyAlignment="1" applyProtection="1">
      <alignment horizontal="left" vertical="center"/>
      <protection locked="0"/>
    </xf>
    <xf numFmtId="0" fontId="33"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5" fillId="0" borderId="0" xfId="0" applyFont="1" applyAlignment="1" applyProtection="1">
      <alignment vertical="center" wrapText="1"/>
    </xf>
    <xf numFmtId="0" fontId="0" fillId="0" borderId="14" xfId="0" applyFont="1" applyBorder="1" applyAlignment="1" applyProtection="1">
      <alignment vertical="center"/>
    </xf>
    <xf numFmtId="0" fontId="0" fillId="0" borderId="22" xfId="0" applyFont="1" applyBorder="1" applyAlignment="1" applyProtection="1">
      <alignment horizontal="center" vertical="center"/>
    </xf>
    <xf numFmtId="49" fontId="0" fillId="0" borderId="22" xfId="0" applyNumberFormat="1"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0" fillId="0" borderId="22" xfId="0" applyFont="1" applyBorder="1" applyAlignment="1" applyProtection="1">
      <alignment horizontal="center" vertical="center" wrapText="1"/>
    </xf>
    <xf numFmtId="167" fontId="0" fillId="0" borderId="22" xfId="0" applyNumberFormat="1" applyFont="1" applyBorder="1" applyAlignment="1" applyProtection="1">
      <alignment vertical="center"/>
    </xf>
    <xf numFmtId="4" fontId="0" fillId="2" borderId="22" xfId="0" applyNumberFormat="1" applyFont="1" applyFill="1" applyBorder="1" applyAlignment="1" applyProtection="1">
      <alignment vertical="center"/>
      <protection locked="0"/>
    </xf>
    <xf numFmtId="4" fontId="0" fillId="0" borderId="22" xfId="0" applyNumberFormat="1" applyFont="1" applyBorder="1" applyAlignment="1" applyProtection="1">
      <alignment vertical="center"/>
    </xf>
    <xf numFmtId="0" fontId="1" fillId="2" borderId="14"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 fillId="2" borderId="19" xfId="0" applyFont="1" applyFill="1" applyBorder="1" applyAlignment="1" applyProtection="1">
      <alignment horizontal="left" vertical="center"/>
      <protection locked="0"/>
    </xf>
    <xf numFmtId="0" fontId="1" fillId="0" borderId="20" xfId="0" applyFont="1" applyBorder="1" applyAlignment="1" applyProtection="1">
      <alignment horizontal="center" vertical="center"/>
    </xf>
    <xf numFmtId="166" fontId="1" fillId="0" borderId="20"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7" fillId="0" borderId="0" xfId="0" applyNumberFormat="1" applyFont="1" applyAlignment="1" applyProtection="1">
      <alignment vertical="center"/>
    </xf>
    <xf numFmtId="0" fontId="1" fillId="0" borderId="0" xfId="0"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3"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3"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1" fillId="0" borderId="14"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Alignment="1" applyProtection="1">
      <alignment vertical="center" wrapText="1"/>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top" wrapText="1"/>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29" fillId="0" borderId="0" xfId="0" applyFont="1" applyAlignment="1" applyProtection="1">
      <alignment horizontal="left" vertical="center" wrapText="1"/>
    </xf>
    <xf numFmtId="0" fontId="26" fillId="0" borderId="0" xfId="0" applyFont="1" applyAlignment="1" applyProtection="1">
      <alignment horizontal="left" vertical="center" wrapText="1"/>
    </xf>
    <xf numFmtId="4" fontId="27" fillId="0" borderId="0" xfId="0" applyNumberFormat="1" applyFont="1" applyAlignment="1" applyProtection="1">
      <alignment horizontal="righ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21" fillId="4" borderId="8" xfId="0" applyFont="1" applyFill="1" applyBorder="1" applyAlignment="1" applyProtection="1">
      <alignment horizontal="left" vertical="center"/>
    </xf>
    <xf numFmtId="0" fontId="21" fillId="4" borderId="7" xfId="0" applyFont="1" applyFill="1" applyBorder="1" applyAlignment="1" applyProtection="1">
      <alignment horizontal="righ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21" fillId="4" borderId="6" xfId="0" applyFont="1" applyFill="1" applyBorder="1" applyAlignment="1" applyProtection="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lignment vertical="center"/>
    </xf>
    <xf numFmtId="0" fontId="0" fillId="2" borderId="0" xfId="0" applyFont="1" applyFill="1" applyAlignment="1" applyProtection="1">
      <alignment horizontal="left" vertical="center"/>
      <protection locked="0"/>
    </xf>
    <xf numFmtId="0" fontId="0" fillId="0" borderId="0" xfId="0" applyFont="1" applyAlignment="1">
      <alignment horizontal="left" vertical="center"/>
    </xf>
    <xf numFmtId="0" fontId="0"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72"/>
  <sheetViews>
    <sheetView showGridLines="0" workbookViewId="0"/>
  </sheetViews>
  <sheetFormatPr defaultRowHeight="14.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70"/>
      <c r="AS2" s="270"/>
      <c r="AT2" s="270"/>
      <c r="AU2" s="270"/>
      <c r="AV2" s="270"/>
      <c r="AW2" s="270"/>
      <c r="AX2" s="270"/>
      <c r="AY2" s="270"/>
      <c r="AZ2" s="270"/>
      <c r="BA2" s="270"/>
      <c r="BB2" s="270"/>
      <c r="BC2" s="270"/>
      <c r="BD2" s="270"/>
      <c r="BE2" s="270"/>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ht="12" customHeight="1">
      <c r="B5" s="21"/>
      <c r="C5" s="22"/>
      <c r="D5" s="26" t="s">
        <v>13</v>
      </c>
      <c r="E5" s="22"/>
      <c r="F5" s="22"/>
      <c r="G5" s="22"/>
      <c r="H5" s="22"/>
      <c r="I5" s="22"/>
      <c r="J5" s="22"/>
      <c r="K5" s="282" t="s">
        <v>14</v>
      </c>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2"/>
      <c r="AQ5" s="22"/>
      <c r="AR5" s="20"/>
      <c r="BE5" s="262" t="s">
        <v>15</v>
      </c>
      <c r="BS5" s="17" t="s">
        <v>6</v>
      </c>
    </row>
    <row r="6" spans="1:74" ht="36.950000000000003" customHeight="1">
      <c r="B6" s="21"/>
      <c r="C6" s="22"/>
      <c r="D6" s="28" t="s">
        <v>16</v>
      </c>
      <c r="E6" s="22"/>
      <c r="F6" s="22"/>
      <c r="G6" s="22"/>
      <c r="H6" s="22"/>
      <c r="I6" s="22"/>
      <c r="J6" s="22"/>
      <c r="K6" s="284" t="s">
        <v>17</v>
      </c>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2"/>
      <c r="AQ6" s="22"/>
      <c r="AR6" s="20"/>
      <c r="BE6" s="263"/>
      <c r="BS6" s="17" t="s">
        <v>6</v>
      </c>
    </row>
    <row r="7" spans="1:74" ht="12" customHeight="1">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263"/>
      <c r="BS7" s="17" t="s">
        <v>6</v>
      </c>
    </row>
    <row r="8" spans="1:74" ht="12" customHeight="1">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0" t="s">
        <v>23</v>
      </c>
      <c r="AO8" s="22"/>
      <c r="AP8" s="22"/>
      <c r="AQ8" s="22"/>
      <c r="AR8" s="20"/>
      <c r="BE8" s="263"/>
      <c r="BS8" s="17" t="s">
        <v>6</v>
      </c>
    </row>
    <row r="9" spans="1:74" ht="14.45"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263"/>
      <c r="BS9" s="17" t="s">
        <v>6</v>
      </c>
    </row>
    <row r="10" spans="1:74" ht="12" customHeight="1">
      <c r="B10" s="21"/>
      <c r="C10" s="22"/>
      <c r="D10" s="29"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25</v>
      </c>
      <c r="AL10" s="22"/>
      <c r="AM10" s="22"/>
      <c r="AN10" s="27" t="s">
        <v>26</v>
      </c>
      <c r="AO10" s="22"/>
      <c r="AP10" s="22"/>
      <c r="AQ10" s="22"/>
      <c r="AR10" s="20"/>
      <c r="BE10" s="263"/>
      <c r="BS10" s="17" t="s">
        <v>6</v>
      </c>
    </row>
    <row r="11" spans="1:74" ht="18.399999999999999"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28</v>
      </c>
      <c r="AL11" s="22"/>
      <c r="AM11" s="22"/>
      <c r="AN11" s="27" t="s">
        <v>29</v>
      </c>
      <c r="AO11" s="22"/>
      <c r="AP11" s="22"/>
      <c r="AQ11" s="22"/>
      <c r="AR11" s="20"/>
      <c r="BE11" s="263"/>
      <c r="BS11" s="17" t="s">
        <v>6</v>
      </c>
    </row>
    <row r="12" spans="1:74" ht="6.95"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263"/>
      <c r="BS12" s="17" t="s">
        <v>6</v>
      </c>
    </row>
    <row r="13" spans="1:74" ht="12" customHeight="1">
      <c r="B13" s="21"/>
      <c r="C13" s="22"/>
      <c r="D13" s="29" t="s">
        <v>30</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25</v>
      </c>
      <c r="AL13" s="22"/>
      <c r="AM13" s="22"/>
      <c r="AN13" s="31" t="s">
        <v>31</v>
      </c>
      <c r="AO13" s="22"/>
      <c r="AP13" s="22"/>
      <c r="AQ13" s="22"/>
      <c r="AR13" s="20"/>
      <c r="BE13" s="263"/>
      <c r="BS13" s="17" t="s">
        <v>6</v>
      </c>
    </row>
    <row r="14" spans="1:74" ht="11.25">
      <c r="B14" s="21"/>
      <c r="C14" s="22"/>
      <c r="D14" s="22"/>
      <c r="E14" s="285" t="s">
        <v>31</v>
      </c>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9" t="s">
        <v>28</v>
      </c>
      <c r="AL14" s="22"/>
      <c r="AM14" s="22"/>
      <c r="AN14" s="31" t="s">
        <v>31</v>
      </c>
      <c r="AO14" s="22"/>
      <c r="AP14" s="22"/>
      <c r="AQ14" s="22"/>
      <c r="AR14" s="20"/>
      <c r="BE14" s="263"/>
      <c r="BS14" s="17" t="s">
        <v>6</v>
      </c>
    </row>
    <row r="15" spans="1:74" ht="6.95"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263"/>
      <c r="BS15" s="17" t="s">
        <v>4</v>
      </c>
    </row>
    <row r="16" spans="1:74" ht="12" customHeight="1">
      <c r="B16" s="21"/>
      <c r="C16" s="22"/>
      <c r="D16" s="29" t="s">
        <v>32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25</v>
      </c>
      <c r="AL16" s="22"/>
      <c r="AM16" s="22"/>
      <c r="AN16" s="27" t="s">
        <v>33</v>
      </c>
      <c r="AO16" s="22"/>
      <c r="AP16" s="22"/>
      <c r="AQ16" s="22"/>
      <c r="AR16" s="20"/>
      <c r="BE16" s="263"/>
      <c r="BS16" s="17" t="s">
        <v>4</v>
      </c>
    </row>
    <row r="17" spans="2:71" ht="18.399999999999999" customHeight="1">
      <c r="B17" s="21"/>
      <c r="C17" s="22"/>
      <c r="D17" s="22"/>
      <c r="E17" s="27" t="s">
        <v>34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28</v>
      </c>
      <c r="AL17" s="22"/>
      <c r="AM17" s="22"/>
      <c r="AN17" s="27" t="s">
        <v>35</v>
      </c>
      <c r="AO17" s="22"/>
      <c r="AP17" s="22"/>
      <c r="AQ17" s="22"/>
      <c r="AR17" s="20"/>
      <c r="BE17" s="263"/>
      <c r="BS17" s="17" t="s">
        <v>36</v>
      </c>
    </row>
    <row r="18" spans="2:71" ht="6.9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263"/>
      <c r="BS18" s="17" t="s">
        <v>6</v>
      </c>
    </row>
    <row r="19" spans="2:71" ht="12" customHeight="1">
      <c r="B19" s="21"/>
      <c r="C19" s="22"/>
      <c r="D19" s="29" t="s">
        <v>37</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25</v>
      </c>
      <c r="AL19" s="22"/>
      <c r="AM19" s="22"/>
      <c r="AN19" s="27" t="s">
        <v>33</v>
      </c>
      <c r="AO19" s="22"/>
      <c r="AP19" s="22"/>
      <c r="AQ19" s="22"/>
      <c r="AR19" s="20"/>
      <c r="BE19" s="263"/>
      <c r="BS19" s="17" t="s">
        <v>6</v>
      </c>
    </row>
    <row r="20" spans="2:71" ht="18.399999999999999" customHeight="1">
      <c r="B20" s="21"/>
      <c r="C20" s="22"/>
      <c r="D20" s="22"/>
      <c r="E20" s="27" t="s">
        <v>34</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28</v>
      </c>
      <c r="AL20" s="22"/>
      <c r="AM20" s="22"/>
      <c r="AN20" s="27" t="s">
        <v>35</v>
      </c>
      <c r="AO20" s="22"/>
      <c r="AP20" s="22"/>
      <c r="AQ20" s="22"/>
      <c r="AR20" s="20"/>
      <c r="BE20" s="263"/>
      <c r="BS20" s="17" t="s">
        <v>4</v>
      </c>
    </row>
    <row r="21" spans="2:71" ht="6.95"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263"/>
    </row>
    <row r="22" spans="2:71" ht="12" customHeight="1">
      <c r="B22" s="21"/>
      <c r="C22" s="22"/>
      <c r="D22" s="29" t="s">
        <v>38</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263"/>
    </row>
    <row r="23" spans="2:71" ht="16.5" customHeight="1">
      <c r="B23" s="21"/>
      <c r="C23" s="22"/>
      <c r="D23" s="22"/>
      <c r="E23" s="287" t="s">
        <v>1</v>
      </c>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2"/>
      <c r="AP23" s="22"/>
      <c r="AQ23" s="22"/>
      <c r="AR23" s="20"/>
      <c r="BE23" s="263"/>
    </row>
    <row r="24" spans="2:71" ht="6.95"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263"/>
    </row>
    <row r="25" spans="2:71" ht="6.95"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263"/>
    </row>
    <row r="26" spans="2:71" s="1" customFormat="1" ht="25.9" customHeight="1">
      <c r="B26" s="34"/>
      <c r="C26" s="35"/>
      <c r="D26" s="36" t="s">
        <v>39</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264">
        <f>ROUND(AG54,2)</f>
        <v>0</v>
      </c>
      <c r="AL26" s="265"/>
      <c r="AM26" s="265"/>
      <c r="AN26" s="265"/>
      <c r="AO26" s="265"/>
      <c r="AP26" s="35"/>
      <c r="AQ26" s="35"/>
      <c r="AR26" s="38"/>
      <c r="BE26" s="263"/>
    </row>
    <row r="27" spans="2:71" s="1" customFormat="1" ht="6.95" customHeight="1">
      <c r="B27" s="34"/>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8"/>
      <c r="BE27" s="263"/>
    </row>
    <row r="28" spans="2:71" s="1" customFormat="1" ht="11.25">
      <c r="B28" s="34"/>
      <c r="C28" s="35"/>
      <c r="D28" s="35"/>
      <c r="E28" s="35"/>
      <c r="F28" s="35"/>
      <c r="G28" s="35"/>
      <c r="H28" s="35"/>
      <c r="I28" s="35"/>
      <c r="J28" s="35"/>
      <c r="K28" s="35"/>
      <c r="L28" s="288" t="s">
        <v>40</v>
      </c>
      <c r="M28" s="288"/>
      <c r="N28" s="288"/>
      <c r="O28" s="288"/>
      <c r="P28" s="288"/>
      <c r="Q28" s="35"/>
      <c r="R28" s="35"/>
      <c r="S28" s="35"/>
      <c r="T28" s="35"/>
      <c r="U28" s="35"/>
      <c r="V28" s="35"/>
      <c r="W28" s="288" t="s">
        <v>41</v>
      </c>
      <c r="X28" s="288"/>
      <c r="Y28" s="288"/>
      <c r="Z28" s="288"/>
      <c r="AA28" s="288"/>
      <c r="AB28" s="288"/>
      <c r="AC28" s="288"/>
      <c r="AD28" s="288"/>
      <c r="AE28" s="288"/>
      <c r="AF28" s="35"/>
      <c r="AG28" s="35"/>
      <c r="AH28" s="35"/>
      <c r="AI28" s="35"/>
      <c r="AJ28" s="35"/>
      <c r="AK28" s="288" t="s">
        <v>42</v>
      </c>
      <c r="AL28" s="288"/>
      <c r="AM28" s="288"/>
      <c r="AN28" s="288"/>
      <c r="AO28" s="288"/>
      <c r="AP28" s="35"/>
      <c r="AQ28" s="35"/>
      <c r="AR28" s="38"/>
      <c r="BE28" s="263"/>
    </row>
    <row r="29" spans="2:71" s="2" customFormat="1" ht="14.45" customHeight="1">
      <c r="B29" s="39"/>
      <c r="C29" s="40"/>
      <c r="D29" s="29" t="s">
        <v>43</v>
      </c>
      <c r="E29" s="40"/>
      <c r="F29" s="29" t="s">
        <v>44</v>
      </c>
      <c r="G29" s="40"/>
      <c r="H29" s="40"/>
      <c r="I29" s="40"/>
      <c r="J29" s="40"/>
      <c r="K29" s="40"/>
      <c r="L29" s="289">
        <v>0.21</v>
      </c>
      <c r="M29" s="261"/>
      <c r="N29" s="261"/>
      <c r="O29" s="261"/>
      <c r="P29" s="261"/>
      <c r="Q29" s="40"/>
      <c r="R29" s="40"/>
      <c r="S29" s="40"/>
      <c r="T29" s="40"/>
      <c r="U29" s="40"/>
      <c r="V29" s="40"/>
      <c r="W29" s="260">
        <f>ROUND(AZ54, 2)</f>
        <v>0</v>
      </c>
      <c r="X29" s="261"/>
      <c r="Y29" s="261"/>
      <c r="Z29" s="261"/>
      <c r="AA29" s="261"/>
      <c r="AB29" s="261"/>
      <c r="AC29" s="261"/>
      <c r="AD29" s="261"/>
      <c r="AE29" s="261"/>
      <c r="AF29" s="40"/>
      <c r="AG29" s="40"/>
      <c r="AH29" s="40"/>
      <c r="AI29" s="40"/>
      <c r="AJ29" s="40"/>
      <c r="AK29" s="260">
        <f>ROUND(AV54, 2)</f>
        <v>0</v>
      </c>
      <c r="AL29" s="261"/>
      <c r="AM29" s="261"/>
      <c r="AN29" s="261"/>
      <c r="AO29" s="261"/>
      <c r="AP29" s="40"/>
      <c r="AQ29" s="40"/>
      <c r="AR29" s="41"/>
      <c r="BE29" s="263"/>
    </row>
    <row r="30" spans="2:71" s="2" customFormat="1" ht="14.45" customHeight="1">
      <c r="B30" s="39"/>
      <c r="C30" s="40"/>
      <c r="D30" s="40"/>
      <c r="E30" s="40"/>
      <c r="F30" s="29" t="s">
        <v>45</v>
      </c>
      <c r="G30" s="40"/>
      <c r="H30" s="40"/>
      <c r="I30" s="40"/>
      <c r="J30" s="40"/>
      <c r="K30" s="40"/>
      <c r="L30" s="289">
        <v>0.15</v>
      </c>
      <c r="M30" s="261"/>
      <c r="N30" s="261"/>
      <c r="O30" s="261"/>
      <c r="P30" s="261"/>
      <c r="Q30" s="40"/>
      <c r="R30" s="40"/>
      <c r="S30" s="40"/>
      <c r="T30" s="40"/>
      <c r="U30" s="40"/>
      <c r="V30" s="40"/>
      <c r="W30" s="260">
        <f>ROUND(BA54, 2)</f>
        <v>0</v>
      </c>
      <c r="X30" s="261"/>
      <c r="Y30" s="261"/>
      <c r="Z30" s="261"/>
      <c r="AA30" s="261"/>
      <c r="AB30" s="261"/>
      <c r="AC30" s="261"/>
      <c r="AD30" s="261"/>
      <c r="AE30" s="261"/>
      <c r="AF30" s="40"/>
      <c r="AG30" s="40"/>
      <c r="AH30" s="40"/>
      <c r="AI30" s="40"/>
      <c r="AJ30" s="40"/>
      <c r="AK30" s="260">
        <f>ROUND(AW54, 2)</f>
        <v>0</v>
      </c>
      <c r="AL30" s="261"/>
      <c r="AM30" s="261"/>
      <c r="AN30" s="261"/>
      <c r="AO30" s="261"/>
      <c r="AP30" s="40"/>
      <c r="AQ30" s="40"/>
      <c r="AR30" s="41"/>
      <c r="BE30" s="263"/>
    </row>
    <row r="31" spans="2:71" s="2" customFormat="1" ht="14.45" hidden="1" customHeight="1">
      <c r="B31" s="39"/>
      <c r="C31" s="40"/>
      <c r="D31" s="40"/>
      <c r="E31" s="40"/>
      <c r="F31" s="29" t="s">
        <v>46</v>
      </c>
      <c r="G31" s="40"/>
      <c r="H31" s="40"/>
      <c r="I31" s="40"/>
      <c r="J31" s="40"/>
      <c r="K31" s="40"/>
      <c r="L31" s="289">
        <v>0.21</v>
      </c>
      <c r="M31" s="261"/>
      <c r="N31" s="261"/>
      <c r="O31" s="261"/>
      <c r="P31" s="261"/>
      <c r="Q31" s="40"/>
      <c r="R31" s="40"/>
      <c r="S31" s="40"/>
      <c r="T31" s="40"/>
      <c r="U31" s="40"/>
      <c r="V31" s="40"/>
      <c r="W31" s="260">
        <f>ROUND(BB54, 2)</f>
        <v>0</v>
      </c>
      <c r="X31" s="261"/>
      <c r="Y31" s="261"/>
      <c r="Z31" s="261"/>
      <c r="AA31" s="261"/>
      <c r="AB31" s="261"/>
      <c r="AC31" s="261"/>
      <c r="AD31" s="261"/>
      <c r="AE31" s="261"/>
      <c r="AF31" s="40"/>
      <c r="AG31" s="40"/>
      <c r="AH31" s="40"/>
      <c r="AI31" s="40"/>
      <c r="AJ31" s="40"/>
      <c r="AK31" s="260">
        <v>0</v>
      </c>
      <c r="AL31" s="261"/>
      <c r="AM31" s="261"/>
      <c r="AN31" s="261"/>
      <c r="AO31" s="261"/>
      <c r="AP31" s="40"/>
      <c r="AQ31" s="40"/>
      <c r="AR31" s="41"/>
      <c r="BE31" s="263"/>
    </row>
    <row r="32" spans="2:71" s="2" customFormat="1" ht="14.45" hidden="1" customHeight="1">
      <c r="B32" s="39"/>
      <c r="C32" s="40"/>
      <c r="D32" s="40"/>
      <c r="E32" s="40"/>
      <c r="F32" s="29" t="s">
        <v>47</v>
      </c>
      <c r="G32" s="40"/>
      <c r="H32" s="40"/>
      <c r="I32" s="40"/>
      <c r="J32" s="40"/>
      <c r="K32" s="40"/>
      <c r="L32" s="289">
        <v>0.15</v>
      </c>
      <c r="M32" s="261"/>
      <c r="N32" s="261"/>
      <c r="O32" s="261"/>
      <c r="P32" s="261"/>
      <c r="Q32" s="40"/>
      <c r="R32" s="40"/>
      <c r="S32" s="40"/>
      <c r="T32" s="40"/>
      <c r="U32" s="40"/>
      <c r="V32" s="40"/>
      <c r="W32" s="260">
        <f>ROUND(BC54, 2)</f>
        <v>0</v>
      </c>
      <c r="X32" s="261"/>
      <c r="Y32" s="261"/>
      <c r="Z32" s="261"/>
      <c r="AA32" s="261"/>
      <c r="AB32" s="261"/>
      <c r="AC32" s="261"/>
      <c r="AD32" s="261"/>
      <c r="AE32" s="261"/>
      <c r="AF32" s="40"/>
      <c r="AG32" s="40"/>
      <c r="AH32" s="40"/>
      <c r="AI32" s="40"/>
      <c r="AJ32" s="40"/>
      <c r="AK32" s="260">
        <v>0</v>
      </c>
      <c r="AL32" s="261"/>
      <c r="AM32" s="261"/>
      <c r="AN32" s="261"/>
      <c r="AO32" s="261"/>
      <c r="AP32" s="40"/>
      <c r="AQ32" s="40"/>
      <c r="AR32" s="41"/>
      <c r="BE32" s="263"/>
    </row>
    <row r="33" spans="2:57" s="2" customFormat="1" ht="14.45" hidden="1" customHeight="1">
      <c r="B33" s="39"/>
      <c r="C33" s="40"/>
      <c r="D33" s="40"/>
      <c r="E33" s="40"/>
      <c r="F33" s="29" t="s">
        <v>48</v>
      </c>
      <c r="G33" s="40"/>
      <c r="H33" s="40"/>
      <c r="I33" s="40"/>
      <c r="J33" s="40"/>
      <c r="K33" s="40"/>
      <c r="L33" s="289">
        <v>0</v>
      </c>
      <c r="M33" s="261"/>
      <c r="N33" s="261"/>
      <c r="O33" s="261"/>
      <c r="P33" s="261"/>
      <c r="Q33" s="40"/>
      <c r="R33" s="40"/>
      <c r="S33" s="40"/>
      <c r="T33" s="40"/>
      <c r="U33" s="40"/>
      <c r="V33" s="40"/>
      <c r="W33" s="260">
        <f>ROUND(BD54, 2)</f>
        <v>0</v>
      </c>
      <c r="X33" s="261"/>
      <c r="Y33" s="261"/>
      <c r="Z33" s="261"/>
      <c r="AA33" s="261"/>
      <c r="AB33" s="261"/>
      <c r="AC33" s="261"/>
      <c r="AD33" s="261"/>
      <c r="AE33" s="261"/>
      <c r="AF33" s="40"/>
      <c r="AG33" s="40"/>
      <c r="AH33" s="40"/>
      <c r="AI33" s="40"/>
      <c r="AJ33" s="40"/>
      <c r="AK33" s="260">
        <v>0</v>
      </c>
      <c r="AL33" s="261"/>
      <c r="AM33" s="261"/>
      <c r="AN33" s="261"/>
      <c r="AO33" s="261"/>
      <c r="AP33" s="40"/>
      <c r="AQ33" s="40"/>
      <c r="AR33" s="41"/>
      <c r="BE33" s="263"/>
    </row>
    <row r="34" spans="2:57" s="1" customFormat="1" ht="6.95" customHeight="1">
      <c r="B34" s="34"/>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8"/>
      <c r="BE34" s="263"/>
    </row>
    <row r="35" spans="2:57" s="1" customFormat="1" ht="25.9" customHeight="1">
      <c r="B35" s="34"/>
      <c r="C35" s="42"/>
      <c r="D35" s="43" t="s">
        <v>49</v>
      </c>
      <c r="E35" s="44"/>
      <c r="F35" s="44"/>
      <c r="G35" s="44"/>
      <c r="H35" s="44"/>
      <c r="I35" s="44"/>
      <c r="J35" s="44"/>
      <c r="K35" s="44"/>
      <c r="L35" s="44"/>
      <c r="M35" s="44"/>
      <c r="N35" s="44"/>
      <c r="O35" s="44"/>
      <c r="P35" s="44"/>
      <c r="Q35" s="44"/>
      <c r="R35" s="44"/>
      <c r="S35" s="44"/>
      <c r="T35" s="45" t="s">
        <v>50</v>
      </c>
      <c r="U35" s="44"/>
      <c r="V35" s="44"/>
      <c r="W35" s="44"/>
      <c r="X35" s="266" t="s">
        <v>51</v>
      </c>
      <c r="Y35" s="267"/>
      <c r="Z35" s="267"/>
      <c r="AA35" s="267"/>
      <c r="AB35" s="267"/>
      <c r="AC35" s="44"/>
      <c r="AD35" s="44"/>
      <c r="AE35" s="44"/>
      <c r="AF35" s="44"/>
      <c r="AG35" s="44"/>
      <c r="AH35" s="44"/>
      <c r="AI35" s="44"/>
      <c r="AJ35" s="44"/>
      <c r="AK35" s="268">
        <f>SUM(AK26:AK33)</f>
        <v>0</v>
      </c>
      <c r="AL35" s="267"/>
      <c r="AM35" s="267"/>
      <c r="AN35" s="267"/>
      <c r="AO35" s="269"/>
      <c r="AP35" s="42"/>
      <c r="AQ35" s="42"/>
      <c r="AR35" s="38"/>
    </row>
    <row r="36" spans="2:57" s="1" customFormat="1" ht="6.95" customHeight="1">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8"/>
    </row>
    <row r="37" spans="2:57" s="1" customFormat="1" ht="6.95" customHeight="1">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38"/>
    </row>
    <row r="41" spans="2:57" s="1" customFormat="1" ht="6.95" customHeight="1">
      <c r="B41" s="48"/>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38"/>
    </row>
    <row r="42" spans="2:57" s="1" customFormat="1" ht="24.95" customHeight="1">
      <c r="B42" s="34"/>
      <c r="C42" s="23" t="s">
        <v>52</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8"/>
    </row>
    <row r="43" spans="2:57" s="1" customFormat="1" ht="6.95" customHeight="1">
      <c r="B43" s="34"/>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8"/>
    </row>
    <row r="44" spans="2:57" s="1" customFormat="1" ht="12" customHeight="1">
      <c r="B44" s="34"/>
      <c r="C44" s="29" t="s">
        <v>13</v>
      </c>
      <c r="D44" s="35"/>
      <c r="E44" s="35"/>
      <c r="F44" s="35"/>
      <c r="G44" s="35"/>
      <c r="H44" s="35"/>
      <c r="I44" s="35"/>
      <c r="J44" s="35"/>
      <c r="K44" s="35"/>
      <c r="L44" s="35" t="str">
        <f>K5</f>
        <v>29032019</v>
      </c>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8"/>
    </row>
    <row r="45" spans="2:57" s="3" customFormat="1" ht="36.950000000000003" customHeight="1">
      <c r="B45" s="50"/>
      <c r="C45" s="51" t="s">
        <v>16</v>
      </c>
      <c r="D45" s="52"/>
      <c r="E45" s="52"/>
      <c r="F45" s="52"/>
      <c r="G45" s="52"/>
      <c r="H45" s="52"/>
      <c r="I45" s="52"/>
      <c r="J45" s="52"/>
      <c r="K45" s="52"/>
      <c r="L45" s="279" t="str">
        <f>K6</f>
        <v>Oprava traťového úseku Česká Lípa – Jedlová v oblasti mokřadů říčky Šporka</v>
      </c>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52"/>
      <c r="AQ45" s="52"/>
      <c r="AR45" s="53"/>
    </row>
    <row r="46" spans="2:57" s="1" customFormat="1" ht="6.95" customHeight="1">
      <c r="B46" s="34"/>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8"/>
    </row>
    <row r="47" spans="2:57" s="1" customFormat="1" ht="12" customHeight="1">
      <c r="B47" s="34"/>
      <c r="C47" s="29" t="s">
        <v>20</v>
      </c>
      <c r="D47" s="35"/>
      <c r="E47" s="35"/>
      <c r="F47" s="35"/>
      <c r="G47" s="35"/>
      <c r="H47" s="35"/>
      <c r="I47" s="35"/>
      <c r="J47" s="35"/>
      <c r="K47" s="35"/>
      <c r="L47" s="54" t="str">
        <f>IF(K8="","",K8)</f>
        <v>TÚ Česká Lípa – Jedlová v km 47,875 až 48,275</v>
      </c>
      <c r="M47" s="35"/>
      <c r="N47" s="35"/>
      <c r="O47" s="35"/>
      <c r="P47" s="35"/>
      <c r="Q47" s="35"/>
      <c r="R47" s="35"/>
      <c r="S47" s="35"/>
      <c r="T47" s="35"/>
      <c r="U47" s="35"/>
      <c r="V47" s="35"/>
      <c r="W47" s="35"/>
      <c r="X47" s="35"/>
      <c r="Y47" s="35"/>
      <c r="Z47" s="35"/>
      <c r="AA47" s="35"/>
      <c r="AB47" s="35"/>
      <c r="AC47" s="35"/>
      <c r="AD47" s="35"/>
      <c r="AE47" s="35"/>
      <c r="AF47" s="35"/>
      <c r="AG47" s="35"/>
      <c r="AH47" s="35"/>
      <c r="AI47" s="29" t="s">
        <v>22</v>
      </c>
      <c r="AJ47" s="35"/>
      <c r="AK47" s="35"/>
      <c r="AL47" s="35"/>
      <c r="AM47" s="281" t="str">
        <f>IF(AN8= "","",AN8)</f>
        <v>29. 3. 2019</v>
      </c>
      <c r="AN47" s="281"/>
      <c r="AO47" s="35"/>
      <c r="AP47" s="35"/>
      <c r="AQ47" s="35"/>
      <c r="AR47" s="38"/>
    </row>
    <row r="48" spans="2:57" s="1" customFormat="1" ht="6.95" customHeight="1">
      <c r="B48" s="34"/>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8"/>
    </row>
    <row r="49" spans="1:91" s="1" customFormat="1" ht="13.7" customHeight="1">
      <c r="B49" s="34"/>
      <c r="C49" s="29" t="s">
        <v>24</v>
      </c>
      <c r="D49" s="35"/>
      <c r="E49" s="35"/>
      <c r="F49" s="35"/>
      <c r="G49" s="35"/>
      <c r="H49" s="35"/>
      <c r="I49" s="35"/>
      <c r="J49" s="35"/>
      <c r="K49" s="35"/>
      <c r="L49" s="35" t="str">
        <f>IF(E11= "","",E11)</f>
        <v>SŽDC, s.o.</v>
      </c>
      <c r="M49" s="35"/>
      <c r="N49" s="35"/>
      <c r="O49" s="35"/>
      <c r="P49" s="35"/>
      <c r="Q49" s="35"/>
      <c r="R49" s="35"/>
      <c r="S49" s="35"/>
      <c r="T49" s="35"/>
      <c r="U49" s="35"/>
      <c r="V49" s="35"/>
      <c r="W49" s="35"/>
      <c r="X49" s="35"/>
      <c r="Y49" s="35"/>
      <c r="Z49" s="35"/>
      <c r="AA49" s="35"/>
      <c r="AB49" s="35"/>
      <c r="AC49" s="35"/>
      <c r="AD49" s="35"/>
      <c r="AE49" s="35"/>
      <c r="AF49" s="35"/>
      <c r="AG49" s="35"/>
      <c r="AH49" s="35"/>
      <c r="AI49" s="29" t="s">
        <v>32</v>
      </c>
      <c r="AJ49" s="35"/>
      <c r="AK49" s="35"/>
      <c r="AL49" s="35"/>
      <c r="AM49" s="277" t="str">
        <f>IF(E17="","",E17)</f>
        <v>SG Geotechnika a.s.</v>
      </c>
      <c r="AN49" s="278"/>
      <c r="AO49" s="278"/>
      <c r="AP49" s="278"/>
      <c r="AQ49" s="35"/>
      <c r="AR49" s="38"/>
      <c r="AS49" s="271" t="s">
        <v>53</v>
      </c>
      <c r="AT49" s="272"/>
      <c r="AU49" s="56"/>
      <c r="AV49" s="56"/>
      <c r="AW49" s="56"/>
      <c r="AX49" s="56"/>
      <c r="AY49" s="56"/>
      <c r="AZ49" s="56"/>
      <c r="BA49" s="56"/>
      <c r="BB49" s="56"/>
      <c r="BC49" s="56"/>
      <c r="BD49" s="57"/>
    </row>
    <row r="50" spans="1:91" s="1" customFormat="1" ht="13.7" customHeight="1">
      <c r="B50" s="34"/>
      <c r="C50" s="29" t="s">
        <v>30</v>
      </c>
      <c r="D50" s="35"/>
      <c r="E50" s="35"/>
      <c r="F50" s="35"/>
      <c r="G50" s="35"/>
      <c r="H50" s="35"/>
      <c r="I50" s="35"/>
      <c r="J50" s="35"/>
      <c r="K50" s="35"/>
      <c r="L50" s="35" t="str">
        <f>IF(E14= "Vyplň údaj","",E14)</f>
        <v/>
      </c>
      <c r="M50" s="35"/>
      <c r="N50" s="35"/>
      <c r="O50" s="35"/>
      <c r="P50" s="35"/>
      <c r="Q50" s="35"/>
      <c r="R50" s="35"/>
      <c r="S50" s="35"/>
      <c r="T50" s="35"/>
      <c r="U50" s="35"/>
      <c r="V50" s="35"/>
      <c r="W50" s="35"/>
      <c r="X50" s="35"/>
      <c r="Y50" s="35"/>
      <c r="Z50" s="35"/>
      <c r="AA50" s="35"/>
      <c r="AB50" s="35"/>
      <c r="AC50" s="35"/>
      <c r="AD50" s="35"/>
      <c r="AE50" s="35"/>
      <c r="AF50" s="35"/>
      <c r="AG50" s="35"/>
      <c r="AH50" s="35"/>
      <c r="AI50" s="29" t="s">
        <v>37</v>
      </c>
      <c r="AJ50" s="35"/>
      <c r="AK50" s="35"/>
      <c r="AL50" s="35"/>
      <c r="AM50" s="277" t="str">
        <f>IF(E20="","",E20)</f>
        <v>SG Geotechnika a.s.</v>
      </c>
      <c r="AN50" s="278"/>
      <c r="AO50" s="278"/>
      <c r="AP50" s="278"/>
      <c r="AQ50" s="35"/>
      <c r="AR50" s="38"/>
      <c r="AS50" s="273"/>
      <c r="AT50" s="274"/>
      <c r="AU50" s="58"/>
      <c r="AV50" s="58"/>
      <c r="AW50" s="58"/>
      <c r="AX50" s="58"/>
      <c r="AY50" s="58"/>
      <c r="AZ50" s="58"/>
      <c r="BA50" s="58"/>
      <c r="BB50" s="58"/>
      <c r="BC50" s="58"/>
      <c r="BD50" s="59"/>
    </row>
    <row r="51" spans="1:91" s="1" customFormat="1" ht="10.9" customHeight="1">
      <c r="B51" s="34"/>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8"/>
      <c r="AS51" s="275"/>
      <c r="AT51" s="276"/>
      <c r="AU51" s="60"/>
      <c r="AV51" s="60"/>
      <c r="AW51" s="60"/>
      <c r="AX51" s="60"/>
      <c r="AY51" s="60"/>
      <c r="AZ51" s="60"/>
      <c r="BA51" s="60"/>
      <c r="BB51" s="60"/>
      <c r="BC51" s="60"/>
      <c r="BD51" s="61"/>
    </row>
    <row r="52" spans="1:91" s="1" customFormat="1" ht="29.25" customHeight="1">
      <c r="B52" s="34"/>
      <c r="C52" s="303" t="s">
        <v>54</v>
      </c>
      <c r="D52" s="298"/>
      <c r="E52" s="298"/>
      <c r="F52" s="298"/>
      <c r="G52" s="298"/>
      <c r="H52" s="62"/>
      <c r="I52" s="297" t="s">
        <v>55</v>
      </c>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300" t="s">
        <v>56</v>
      </c>
      <c r="AH52" s="298"/>
      <c r="AI52" s="298"/>
      <c r="AJ52" s="298"/>
      <c r="AK52" s="298"/>
      <c r="AL52" s="298"/>
      <c r="AM52" s="298"/>
      <c r="AN52" s="297" t="s">
        <v>57</v>
      </c>
      <c r="AO52" s="298"/>
      <c r="AP52" s="299"/>
      <c r="AQ52" s="63" t="s">
        <v>58</v>
      </c>
      <c r="AR52" s="38"/>
      <c r="AS52" s="64" t="s">
        <v>59</v>
      </c>
      <c r="AT52" s="65" t="s">
        <v>60</v>
      </c>
      <c r="AU52" s="65" t="s">
        <v>61</v>
      </c>
      <c r="AV52" s="65" t="s">
        <v>62</v>
      </c>
      <c r="AW52" s="65" t="s">
        <v>63</v>
      </c>
      <c r="AX52" s="65" t="s">
        <v>64</v>
      </c>
      <c r="AY52" s="65" t="s">
        <v>65</v>
      </c>
      <c r="AZ52" s="65" t="s">
        <v>66</v>
      </c>
      <c r="BA52" s="65" t="s">
        <v>67</v>
      </c>
      <c r="BB52" s="65" t="s">
        <v>68</v>
      </c>
      <c r="BC52" s="65" t="s">
        <v>69</v>
      </c>
      <c r="BD52" s="66" t="s">
        <v>70</v>
      </c>
    </row>
    <row r="53" spans="1:91" s="1" customFormat="1" ht="10.9" customHeight="1">
      <c r="B53" s="34"/>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8"/>
      <c r="AS53" s="67"/>
      <c r="AT53" s="68"/>
      <c r="AU53" s="68"/>
      <c r="AV53" s="68"/>
      <c r="AW53" s="68"/>
      <c r="AX53" s="68"/>
      <c r="AY53" s="68"/>
      <c r="AZ53" s="68"/>
      <c r="BA53" s="68"/>
      <c r="BB53" s="68"/>
      <c r="BC53" s="68"/>
      <c r="BD53" s="69"/>
    </row>
    <row r="54" spans="1:91" s="4" customFormat="1" ht="32.450000000000003" customHeight="1">
      <c r="B54" s="70"/>
      <c r="C54" s="71" t="s">
        <v>71</v>
      </c>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301">
        <f>ROUND(AG55+SUM(AG56:AG58)+AG61+AG64+AG67+AG70,2)</f>
        <v>0</v>
      </c>
      <c r="AH54" s="301"/>
      <c r="AI54" s="301"/>
      <c r="AJ54" s="301"/>
      <c r="AK54" s="301"/>
      <c r="AL54" s="301"/>
      <c r="AM54" s="301"/>
      <c r="AN54" s="302">
        <f t="shared" ref="AN54:AN70" si="0">SUM(AG54,AT54)</f>
        <v>0</v>
      </c>
      <c r="AO54" s="302"/>
      <c r="AP54" s="302"/>
      <c r="AQ54" s="74" t="s">
        <v>1</v>
      </c>
      <c r="AR54" s="75"/>
      <c r="AS54" s="76">
        <f>ROUND(AS55+SUM(AS56:AS58)+AS61+AS64+AS67+AS70,2)</f>
        <v>0</v>
      </c>
      <c r="AT54" s="77">
        <f t="shared" ref="AT54:AT70" si="1">ROUND(SUM(AV54:AW54),2)</f>
        <v>0</v>
      </c>
      <c r="AU54" s="78">
        <f>ROUND(AU55+SUM(AU56:AU58)+AU61+AU64+AU67+AU70,5)</f>
        <v>0</v>
      </c>
      <c r="AV54" s="77">
        <f>ROUND(AZ54*L29,2)</f>
        <v>0</v>
      </c>
      <c r="AW54" s="77">
        <f>ROUND(BA54*L30,2)</f>
        <v>0</v>
      </c>
      <c r="AX54" s="77">
        <f>ROUND(BB54*L29,2)</f>
        <v>0</v>
      </c>
      <c r="AY54" s="77">
        <f>ROUND(BC54*L30,2)</f>
        <v>0</v>
      </c>
      <c r="AZ54" s="77">
        <f>ROUND(AZ55+SUM(AZ56:AZ58)+AZ61+AZ64+AZ67+AZ70,2)</f>
        <v>0</v>
      </c>
      <c r="BA54" s="77">
        <f>ROUND(BA55+SUM(BA56:BA58)+BA61+BA64+BA67+BA70,2)</f>
        <v>0</v>
      </c>
      <c r="BB54" s="77">
        <f>ROUND(BB55+SUM(BB56:BB58)+BB61+BB64+BB67+BB70,2)</f>
        <v>0</v>
      </c>
      <c r="BC54" s="77">
        <f>ROUND(BC55+SUM(BC56:BC58)+BC61+BC64+BC67+BC70,2)</f>
        <v>0</v>
      </c>
      <c r="BD54" s="79">
        <f>ROUND(BD55+SUM(BD56:BD58)+BD61+BD64+BD67+BD70,2)</f>
        <v>0</v>
      </c>
      <c r="BS54" s="80" t="s">
        <v>72</v>
      </c>
      <c r="BT54" s="80" t="s">
        <v>73</v>
      </c>
      <c r="BU54" s="81" t="s">
        <v>74</v>
      </c>
      <c r="BV54" s="80" t="s">
        <v>75</v>
      </c>
      <c r="BW54" s="80" t="s">
        <v>5</v>
      </c>
      <c r="BX54" s="80" t="s">
        <v>76</v>
      </c>
      <c r="CL54" s="80" t="s">
        <v>1</v>
      </c>
    </row>
    <row r="55" spans="1:91" s="5" customFormat="1" ht="16.5" customHeight="1">
      <c r="A55" s="82" t="s">
        <v>77</v>
      </c>
      <c r="B55" s="83"/>
      <c r="C55" s="84"/>
      <c r="D55" s="295" t="s">
        <v>78</v>
      </c>
      <c r="E55" s="295"/>
      <c r="F55" s="295"/>
      <c r="G55" s="295"/>
      <c r="H55" s="295"/>
      <c r="I55" s="85"/>
      <c r="J55" s="295" t="s">
        <v>79</v>
      </c>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0">
        <f>'SO 01 - železniční spodek'!J30</f>
        <v>0</v>
      </c>
      <c r="AH55" s="291"/>
      <c r="AI55" s="291"/>
      <c r="AJ55" s="291"/>
      <c r="AK55" s="291"/>
      <c r="AL55" s="291"/>
      <c r="AM55" s="291"/>
      <c r="AN55" s="290">
        <f t="shared" si="0"/>
        <v>0</v>
      </c>
      <c r="AO55" s="291"/>
      <c r="AP55" s="291"/>
      <c r="AQ55" s="86" t="s">
        <v>80</v>
      </c>
      <c r="AR55" s="87"/>
      <c r="AS55" s="88">
        <v>0</v>
      </c>
      <c r="AT55" s="89">
        <f t="shared" si="1"/>
        <v>0</v>
      </c>
      <c r="AU55" s="90">
        <f>'SO 01 - železniční spodek'!P82</f>
        <v>0</v>
      </c>
      <c r="AV55" s="89">
        <f>'SO 01 - železniční spodek'!J33</f>
        <v>0</v>
      </c>
      <c r="AW55" s="89">
        <f>'SO 01 - železniční spodek'!J34</f>
        <v>0</v>
      </c>
      <c r="AX55" s="89">
        <f>'SO 01 - železniční spodek'!J35</f>
        <v>0</v>
      </c>
      <c r="AY55" s="89">
        <f>'SO 01 - železniční spodek'!J36</f>
        <v>0</v>
      </c>
      <c r="AZ55" s="89">
        <f>'SO 01 - železniční spodek'!F33</f>
        <v>0</v>
      </c>
      <c r="BA55" s="89">
        <f>'SO 01 - železniční spodek'!F34</f>
        <v>0</v>
      </c>
      <c r="BB55" s="89">
        <f>'SO 01 - železniční spodek'!F35</f>
        <v>0</v>
      </c>
      <c r="BC55" s="89">
        <f>'SO 01 - železniční spodek'!F36</f>
        <v>0</v>
      </c>
      <c r="BD55" s="91">
        <f>'SO 01 - železniční spodek'!F37</f>
        <v>0</v>
      </c>
      <c r="BT55" s="92" t="s">
        <v>81</v>
      </c>
      <c r="BV55" s="92" t="s">
        <v>75</v>
      </c>
      <c r="BW55" s="92" t="s">
        <v>82</v>
      </c>
      <c r="BX55" s="92" t="s">
        <v>5</v>
      </c>
      <c r="CL55" s="92" t="s">
        <v>1</v>
      </c>
      <c r="CM55" s="92" t="s">
        <v>83</v>
      </c>
    </row>
    <row r="56" spans="1:91" s="5" customFormat="1" ht="16.5" customHeight="1">
      <c r="A56" s="82" t="s">
        <v>77</v>
      </c>
      <c r="B56" s="83"/>
      <c r="C56" s="84"/>
      <c r="D56" s="295" t="s">
        <v>84</v>
      </c>
      <c r="E56" s="295"/>
      <c r="F56" s="295"/>
      <c r="G56" s="295"/>
      <c r="H56" s="295"/>
      <c r="I56" s="85"/>
      <c r="J56" s="295" t="s">
        <v>85</v>
      </c>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0">
        <f>'SO 02 - železniční svršek'!J30</f>
        <v>0</v>
      </c>
      <c r="AH56" s="291"/>
      <c r="AI56" s="291"/>
      <c r="AJ56" s="291"/>
      <c r="AK56" s="291"/>
      <c r="AL56" s="291"/>
      <c r="AM56" s="291"/>
      <c r="AN56" s="290">
        <f t="shared" si="0"/>
        <v>0</v>
      </c>
      <c r="AO56" s="291"/>
      <c r="AP56" s="291"/>
      <c r="AQ56" s="86" t="s">
        <v>80</v>
      </c>
      <c r="AR56" s="87"/>
      <c r="AS56" s="88">
        <v>0</v>
      </c>
      <c r="AT56" s="89">
        <f t="shared" si="1"/>
        <v>0</v>
      </c>
      <c r="AU56" s="90">
        <f>'SO 02 - železniční svršek'!P82</f>
        <v>0</v>
      </c>
      <c r="AV56" s="89">
        <f>'SO 02 - železniční svršek'!J33</f>
        <v>0</v>
      </c>
      <c r="AW56" s="89">
        <f>'SO 02 - železniční svršek'!J34</f>
        <v>0</v>
      </c>
      <c r="AX56" s="89">
        <f>'SO 02 - železniční svršek'!J35</f>
        <v>0</v>
      </c>
      <c r="AY56" s="89">
        <f>'SO 02 - železniční svršek'!J36</f>
        <v>0</v>
      </c>
      <c r="AZ56" s="89">
        <f>'SO 02 - železniční svršek'!F33</f>
        <v>0</v>
      </c>
      <c r="BA56" s="89">
        <f>'SO 02 - železniční svršek'!F34</f>
        <v>0</v>
      </c>
      <c r="BB56" s="89">
        <f>'SO 02 - železniční svršek'!F35</f>
        <v>0</v>
      </c>
      <c r="BC56" s="89">
        <f>'SO 02 - železniční svršek'!F36</f>
        <v>0</v>
      </c>
      <c r="BD56" s="91">
        <f>'SO 02 - železniční svršek'!F37</f>
        <v>0</v>
      </c>
      <c r="BT56" s="92" t="s">
        <v>81</v>
      </c>
      <c r="BV56" s="92" t="s">
        <v>75</v>
      </c>
      <c r="BW56" s="92" t="s">
        <v>86</v>
      </c>
      <c r="BX56" s="92" t="s">
        <v>5</v>
      </c>
      <c r="CL56" s="92" t="s">
        <v>1</v>
      </c>
      <c r="CM56" s="92" t="s">
        <v>83</v>
      </c>
    </row>
    <row r="57" spans="1:91" s="5" customFormat="1" ht="16.5" customHeight="1">
      <c r="A57" s="82" t="s">
        <v>77</v>
      </c>
      <c r="B57" s="83"/>
      <c r="C57" s="84"/>
      <c r="D57" s="295" t="s">
        <v>87</v>
      </c>
      <c r="E57" s="295"/>
      <c r="F57" s="295"/>
      <c r="G57" s="295"/>
      <c r="H57" s="295"/>
      <c r="I57" s="85"/>
      <c r="J57" s="295" t="s">
        <v>88</v>
      </c>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0">
        <f>'SO 03 - Propustek v km 48...'!J30</f>
        <v>0</v>
      </c>
      <c r="AH57" s="291"/>
      <c r="AI57" s="291"/>
      <c r="AJ57" s="291"/>
      <c r="AK57" s="291"/>
      <c r="AL57" s="291"/>
      <c r="AM57" s="291"/>
      <c r="AN57" s="290">
        <f t="shared" si="0"/>
        <v>0</v>
      </c>
      <c r="AO57" s="291"/>
      <c r="AP57" s="291"/>
      <c r="AQ57" s="86" t="s">
        <v>80</v>
      </c>
      <c r="AR57" s="87"/>
      <c r="AS57" s="88">
        <v>0</v>
      </c>
      <c r="AT57" s="89">
        <f t="shared" si="1"/>
        <v>0</v>
      </c>
      <c r="AU57" s="90">
        <f>'SO 03 - Propustek v km 48...'!P89</f>
        <v>0</v>
      </c>
      <c r="AV57" s="89">
        <f>'SO 03 - Propustek v km 48...'!J33</f>
        <v>0</v>
      </c>
      <c r="AW57" s="89">
        <f>'SO 03 - Propustek v km 48...'!J34</f>
        <v>0</v>
      </c>
      <c r="AX57" s="89">
        <f>'SO 03 - Propustek v km 48...'!J35</f>
        <v>0</v>
      </c>
      <c r="AY57" s="89">
        <f>'SO 03 - Propustek v km 48...'!J36</f>
        <v>0</v>
      </c>
      <c r="AZ57" s="89">
        <f>'SO 03 - Propustek v km 48...'!F33</f>
        <v>0</v>
      </c>
      <c r="BA57" s="89">
        <f>'SO 03 - Propustek v km 48...'!F34</f>
        <v>0</v>
      </c>
      <c r="BB57" s="89">
        <f>'SO 03 - Propustek v km 48...'!F35</f>
        <v>0</v>
      </c>
      <c r="BC57" s="89">
        <f>'SO 03 - Propustek v km 48...'!F36</f>
        <v>0</v>
      </c>
      <c r="BD57" s="91">
        <f>'SO 03 - Propustek v km 48...'!F37</f>
        <v>0</v>
      </c>
      <c r="BT57" s="92" t="s">
        <v>81</v>
      </c>
      <c r="BV57" s="92" t="s">
        <v>75</v>
      </c>
      <c r="BW57" s="92" t="s">
        <v>89</v>
      </c>
      <c r="BX57" s="92" t="s">
        <v>5</v>
      </c>
      <c r="CL57" s="92" t="s">
        <v>1</v>
      </c>
      <c r="CM57" s="92" t="s">
        <v>83</v>
      </c>
    </row>
    <row r="58" spans="1:91" s="5" customFormat="1" ht="27" customHeight="1">
      <c r="B58" s="83"/>
      <c r="C58" s="84"/>
      <c r="D58" s="295" t="s">
        <v>90</v>
      </c>
      <c r="E58" s="295"/>
      <c r="F58" s="295"/>
      <c r="G58" s="295"/>
      <c r="H58" s="295"/>
      <c r="I58" s="85"/>
      <c r="J58" s="295" t="s">
        <v>91</v>
      </c>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6">
        <f>ROUND(SUM(AG59:AG60),2)</f>
        <v>0</v>
      </c>
      <c r="AH58" s="291"/>
      <c r="AI58" s="291"/>
      <c r="AJ58" s="291"/>
      <c r="AK58" s="291"/>
      <c r="AL58" s="291"/>
      <c r="AM58" s="291"/>
      <c r="AN58" s="290">
        <f t="shared" si="0"/>
        <v>0</v>
      </c>
      <c r="AO58" s="291"/>
      <c r="AP58" s="291"/>
      <c r="AQ58" s="86" t="s">
        <v>80</v>
      </c>
      <c r="AR58" s="87"/>
      <c r="AS58" s="88">
        <f>ROUND(SUM(AS59:AS60),2)</f>
        <v>0</v>
      </c>
      <c r="AT58" s="89">
        <f t="shared" si="1"/>
        <v>0</v>
      </c>
      <c r="AU58" s="90">
        <f>ROUND(SUM(AU59:AU60),5)</f>
        <v>0</v>
      </c>
      <c r="AV58" s="89">
        <f>ROUND(AZ58*L29,2)</f>
        <v>0</v>
      </c>
      <c r="AW58" s="89">
        <f>ROUND(BA58*L30,2)</f>
        <v>0</v>
      </c>
      <c r="AX58" s="89">
        <f>ROUND(BB58*L29,2)</f>
        <v>0</v>
      </c>
      <c r="AY58" s="89">
        <f>ROUND(BC58*L30,2)</f>
        <v>0</v>
      </c>
      <c r="AZ58" s="89">
        <f>ROUND(SUM(AZ59:AZ60),2)</f>
        <v>0</v>
      </c>
      <c r="BA58" s="89">
        <f>ROUND(SUM(BA59:BA60),2)</f>
        <v>0</v>
      </c>
      <c r="BB58" s="89">
        <f>ROUND(SUM(BB59:BB60),2)</f>
        <v>0</v>
      </c>
      <c r="BC58" s="89">
        <f>ROUND(SUM(BC59:BC60),2)</f>
        <v>0</v>
      </c>
      <c r="BD58" s="91">
        <f>ROUND(SUM(BD59:BD60),2)</f>
        <v>0</v>
      </c>
      <c r="BS58" s="92" t="s">
        <v>72</v>
      </c>
      <c r="BT58" s="92" t="s">
        <v>81</v>
      </c>
      <c r="BU58" s="92" t="s">
        <v>74</v>
      </c>
      <c r="BV58" s="92" t="s">
        <v>75</v>
      </c>
      <c r="BW58" s="92" t="s">
        <v>92</v>
      </c>
      <c r="BX58" s="92" t="s">
        <v>5</v>
      </c>
      <c r="CL58" s="92" t="s">
        <v>1</v>
      </c>
      <c r="CM58" s="92" t="s">
        <v>83</v>
      </c>
    </row>
    <row r="59" spans="1:91" s="6" customFormat="1" ht="25.5" customHeight="1">
      <c r="A59" s="82" t="s">
        <v>77</v>
      </c>
      <c r="B59" s="93"/>
      <c r="C59" s="94"/>
      <c r="D59" s="94"/>
      <c r="E59" s="294" t="s">
        <v>93</v>
      </c>
      <c r="F59" s="294"/>
      <c r="G59" s="294"/>
      <c r="H59" s="294"/>
      <c r="I59" s="294"/>
      <c r="J59" s="94"/>
      <c r="K59" s="294" t="s">
        <v>94</v>
      </c>
      <c r="L59" s="294"/>
      <c r="M59" s="294"/>
      <c r="N59" s="294"/>
      <c r="O59" s="294"/>
      <c r="P59" s="294"/>
      <c r="Q59" s="294"/>
      <c r="R59" s="294"/>
      <c r="S59" s="294"/>
      <c r="T59" s="294"/>
      <c r="U59" s="294"/>
      <c r="V59" s="294"/>
      <c r="W59" s="294"/>
      <c r="X59" s="294"/>
      <c r="Y59" s="294"/>
      <c r="Z59" s="294"/>
      <c r="AA59" s="294"/>
      <c r="AB59" s="294"/>
      <c r="AC59" s="294"/>
      <c r="AD59" s="294"/>
      <c r="AE59" s="294"/>
      <c r="AF59" s="294"/>
      <c r="AG59" s="292">
        <f>'01.1 - Přeložka kabelů v ...'!J32</f>
        <v>0</v>
      </c>
      <c r="AH59" s="293"/>
      <c r="AI59" s="293"/>
      <c r="AJ59" s="293"/>
      <c r="AK59" s="293"/>
      <c r="AL59" s="293"/>
      <c r="AM59" s="293"/>
      <c r="AN59" s="292">
        <f t="shared" si="0"/>
        <v>0</v>
      </c>
      <c r="AO59" s="293"/>
      <c r="AP59" s="293"/>
      <c r="AQ59" s="95" t="s">
        <v>95</v>
      </c>
      <c r="AR59" s="96"/>
      <c r="AS59" s="97">
        <v>0</v>
      </c>
      <c r="AT59" s="98">
        <f t="shared" si="1"/>
        <v>0</v>
      </c>
      <c r="AU59" s="99">
        <f>'01.1 - Přeložka kabelů v ...'!P87</f>
        <v>0</v>
      </c>
      <c r="AV59" s="98">
        <f>'01.1 - Přeložka kabelů v ...'!J35</f>
        <v>0</v>
      </c>
      <c r="AW59" s="98">
        <f>'01.1 - Přeložka kabelů v ...'!J36</f>
        <v>0</v>
      </c>
      <c r="AX59" s="98">
        <f>'01.1 - Přeložka kabelů v ...'!J37</f>
        <v>0</v>
      </c>
      <c r="AY59" s="98">
        <f>'01.1 - Přeložka kabelů v ...'!J38</f>
        <v>0</v>
      </c>
      <c r="AZ59" s="98">
        <f>'01.1 - Přeložka kabelů v ...'!F35</f>
        <v>0</v>
      </c>
      <c r="BA59" s="98">
        <f>'01.1 - Přeložka kabelů v ...'!F36</f>
        <v>0</v>
      </c>
      <c r="BB59" s="98">
        <f>'01.1 - Přeložka kabelů v ...'!F37</f>
        <v>0</v>
      </c>
      <c r="BC59" s="98">
        <f>'01.1 - Přeložka kabelů v ...'!F38</f>
        <v>0</v>
      </c>
      <c r="BD59" s="100">
        <f>'01.1 - Přeložka kabelů v ...'!F39</f>
        <v>0</v>
      </c>
      <c r="BT59" s="101" t="s">
        <v>83</v>
      </c>
      <c r="BV59" s="101" t="s">
        <v>75</v>
      </c>
      <c r="BW59" s="101" t="s">
        <v>96</v>
      </c>
      <c r="BX59" s="101" t="s">
        <v>92</v>
      </c>
      <c r="CL59" s="101" t="s">
        <v>1</v>
      </c>
    </row>
    <row r="60" spans="1:91" s="6" customFormat="1" ht="38.25" customHeight="1">
      <c r="A60" s="82" t="s">
        <v>77</v>
      </c>
      <c r="B60" s="93"/>
      <c r="C60" s="94"/>
      <c r="D60" s="94"/>
      <c r="E60" s="294" t="s">
        <v>97</v>
      </c>
      <c r="F60" s="294"/>
      <c r="G60" s="294"/>
      <c r="H60" s="294"/>
      <c r="I60" s="294"/>
      <c r="J60" s="94"/>
      <c r="K60" s="294" t="s">
        <v>98</v>
      </c>
      <c r="L60" s="294"/>
      <c r="M60" s="294"/>
      <c r="N60" s="294"/>
      <c r="O60" s="294"/>
      <c r="P60" s="294"/>
      <c r="Q60" s="294"/>
      <c r="R60" s="294"/>
      <c r="S60" s="294"/>
      <c r="T60" s="294"/>
      <c r="U60" s="294"/>
      <c r="V60" s="294"/>
      <c r="W60" s="294"/>
      <c r="X60" s="294"/>
      <c r="Y60" s="294"/>
      <c r="Z60" s="294"/>
      <c r="AA60" s="294"/>
      <c r="AB60" s="294"/>
      <c r="AC60" s="294"/>
      <c r="AD60" s="294"/>
      <c r="AE60" s="294"/>
      <c r="AF60" s="294"/>
      <c r="AG60" s="292">
        <f>'01.2 - Přeložka kabelů v ...'!J32</f>
        <v>0</v>
      </c>
      <c r="AH60" s="293"/>
      <c r="AI60" s="293"/>
      <c r="AJ60" s="293"/>
      <c r="AK60" s="293"/>
      <c r="AL60" s="293"/>
      <c r="AM60" s="293"/>
      <c r="AN60" s="292">
        <f t="shared" si="0"/>
        <v>0</v>
      </c>
      <c r="AO60" s="293"/>
      <c r="AP60" s="293"/>
      <c r="AQ60" s="95" t="s">
        <v>95</v>
      </c>
      <c r="AR60" s="96"/>
      <c r="AS60" s="97">
        <v>0</v>
      </c>
      <c r="AT60" s="98">
        <f t="shared" si="1"/>
        <v>0</v>
      </c>
      <c r="AU60" s="99">
        <f>'01.2 - Přeložka kabelů v ...'!P86</f>
        <v>0</v>
      </c>
      <c r="AV60" s="98">
        <f>'01.2 - Přeložka kabelů v ...'!J35</f>
        <v>0</v>
      </c>
      <c r="AW60" s="98">
        <f>'01.2 - Přeložka kabelů v ...'!J36</f>
        <v>0</v>
      </c>
      <c r="AX60" s="98">
        <f>'01.2 - Přeložka kabelů v ...'!J37</f>
        <v>0</v>
      </c>
      <c r="AY60" s="98">
        <f>'01.2 - Přeložka kabelů v ...'!J38</f>
        <v>0</v>
      </c>
      <c r="AZ60" s="98">
        <f>'01.2 - Přeložka kabelů v ...'!F35</f>
        <v>0</v>
      </c>
      <c r="BA60" s="98">
        <f>'01.2 - Přeložka kabelů v ...'!F36</f>
        <v>0</v>
      </c>
      <c r="BB60" s="98">
        <f>'01.2 - Přeložka kabelů v ...'!F37</f>
        <v>0</v>
      </c>
      <c r="BC60" s="98">
        <f>'01.2 - Přeložka kabelů v ...'!F38</f>
        <v>0</v>
      </c>
      <c r="BD60" s="100">
        <f>'01.2 - Přeložka kabelů v ...'!F39</f>
        <v>0</v>
      </c>
      <c r="BT60" s="101" t="s">
        <v>83</v>
      </c>
      <c r="BV60" s="101" t="s">
        <v>75</v>
      </c>
      <c r="BW60" s="101" t="s">
        <v>99</v>
      </c>
      <c r="BX60" s="101" t="s">
        <v>92</v>
      </c>
      <c r="CL60" s="101" t="s">
        <v>1</v>
      </c>
    </row>
    <row r="61" spans="1:91" s="5" customFormat="1" ht="40.5" customHeight="1">
      <c r="B61" s="83"/>
      <c r="C61" s="84"/>
      <c r="D61" s="295" t="s">
        <v>100</v>
      </c>
      <c r="E61" s="295"/>
      <c r="F61" s="295"/>
      <c r="G61" s="295"/>
      <c r="H61" s="295"/>
      <c r="I61" s="85"/>
      <c r="J61" s="295" t="s">
        <v>101</v>
      </c>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6">
        <f>ROUND(SUM(AG62:AG63),2)</f>
        <v>0</v>
      </c>
      <c r="AH61" s="291"/>
      <c r="AI61" s="291"/>
      <c r="AJ61" s="291"/>
      <c r="AK61" s="291"/>
      <c r="AL61" s="291"/>
      <c r="AM61" s="291"/>
      <c r="AN61" s="290">
        <f t="shared" si="0"/>
        <v>0</v>
      </c>
      <c r="AO61" s="291"/>
      <c r="AP61" s="291"/>
      <c r="AQ61" s="86" t="s">
        <v>80</v>
      </c>
      <c r="AR61" s="87"/>
      <c r="AS61" s="88">
        <f>ROUND(SUM(AS62:AS63),2)</f>
        <v>0</v>
      </c>
      <c r="AT61" s="89">
        <f t="shared" si="1"/>
        <v>0</v>
      </c>
      <c r="AU61" s="90">
        <f>ROUND(SUM(AU62:AU63),5)</f>
        <v>0</v>
      </c>
      <c r="AV61" s="89">
        <f>ROUND(AZ61*L29,2)</f>
        <v>0</v>
      </c>
      <c r="AW61" s="89">
        <f>ROUND(BA61*L30,2)</f>
        <v>0</v>
      </c>
      <c r="AX61" s="89">
        <f>ROUND(BB61*L29,2)</f>
        <v>0</v>
      </c>
      <c r="AY61" s="89">
        <f>ROUND(BC61*L30,2)</f>
        <v>0</v>
      </c>
      <c r="AZ61" s="89">
        <f>ROUND(SUM(AZ62:AZ63),2)</f>
        <v>0</v>
      </c>
      <c r="BA61" s="89">
        <f>ROUND(SUM(BA62:BA63),2)</f>
        <v>0</v>
      </c>
      <c r="BB61" s="89">
        <f>ROUND(SUM(BB62:BB63),2)</f>
        <v>0</v>
      </c>
      <c r="BC61" s="89">
        <f>ROUND(SUM(BC62:BC63),2)</f>
        <v>0</v>
      </c>
      <c r="BD61" s="91">
        <f>ROUND(SUM(BD62:BD63),2)</f>
        <v>0</v>
      </c>
      <c r="BS61" s="92" t="s">
        <v>72</v>
      </c>
      <c r="BT61" s="92" t="s">
        <v>81</v>
      </c>
      <c r="BU61" s="92" t="s">
        <v>74</v>
      </c>
      <c r="BV61" s="92" t="s">
        <v>75</v>
      </c>
      <c r="BW61" s="92" t="s">
        <v>102</v>
      </c>
      <c r="BX61" s="92" t="s">
        <v>5</v>
      </c>
      <c r="CL61" s="92" t="s">
        <v>1</v>
      </c>
      <c r="CM61" s="92" t="s">
        <v>83</v>
      </c>
    </row>
    <row r="62" spans="1:91" s="6" customFormat="1" ht="38.25" customHeight="1">
      <c r="A62" s="82" t="s">
        <v>77</v>
      </c>
      <c r="B62" s="93"/>
      <c r="C62" s="94"/>
      <c r="D62" s="94"/>
      <c r="E62" s="294" t="s">
        <v>103</v>
      </c>
      <c r="F62" s="294"/>
      <c r="G62" s="294"/>
      <c r="H62" s="294"/>
      <c r="I62" s="294"/>
      <c r="J62" s="94"/>
      <c r="K62" s="294" t="s">
        <v>104</v>
      </c>
      <c r="L62" s="294"/>
      <c r="M62" s="294"/>
      <c r="N62" s="294"/>
      <c r="O62" s="294"/>
      <c r="P62" s="294"/>
      <c r="Q62" s="294"/>
      <c r="R62" s="294"/>
      <c r="S62" s="294"/>
      <c r="T62" s="294"/>
      <c r="U62" s="294"/>
      <c r="V62" s="294"/>
      <c r="W62" s="294"/>
      <c r="X62" s="294"/>
      <c r="Y62" s="294"/>
      <c r="Z62" s="294"/>
      <c r="AA62" s="294"/>
      <c r="AB62" s="294"/>
      <c r="AC62" s="294"/>
      <c r="AD62" s="294"/>
      <c r="AE62" s="294"/>
      <c r="AF62" s="294"/>
      <c r="AG62" s="292">
        <f>'02.1 - Přeložka kabelů v ...'!J32</f>
        <v>0</v>
      </c>
      <c r="AH62" s="293"/>
      <c r="AI62" s="293"/>
      <c r="AJ62" s="293"/>
      <c r="AK62" s="293"/>
      <c r="AL62" s="293"/>
      <c r="AM62" s="293"/>
      <c r="AN62" s="292">
        <f t="shared" si="0"/>
        <v>0</v>
      </c>
      <c r="AO62" s="293"/>
      <c r="AP62" s="293"/>
      <c r="AQ62" s="95" t="s">
        <v>95</v>
      </c>
      <c r="AR62" s="96"/>
      <c r="AS62" s="97">
        <v>0</v>
      </c>
      <c r="AT62" s="98">
        <f t="shared" si="1"/>
        <v>0</v>
      </c>
      <c r="AU62" s="99">
        <f>'02.1 - Přeložka kabelů v ...'!P87</f>
        <v>0</v>
      </c>
      <c r="AV62" s="98">
        <f>'02.1 - Přeložka kabelů v ...'!J35</f>
        <v>0</v>
      </c>
      <c r="AW62" s="98">
        <f>'02.1 - Přeložka kabelů v ...'!J36</f>
        <v>0</v>
      </c>
      <c r="AX62" s="98">
        <f>'02.1 - Přeložka kabelů v ...'!J37</f>
        <v>0</v>
      </c>
      <c r="AY62" s="98">
        <f>'02.1 - Přeložka kabelů v ...'!J38</f>
        <v>0</v>
      </c>
      <c r="AZ62" s="98">
        <f>'02.1 - Přeložka kabelů v ...'!F35</f>
        <v>0</v>
      </c>
      <c r="BA62" s="98">
        <f>'02.1 - Přeložka kabelů v ...'!F36</f>
        <v>0</v>
      </c>
      <c r="BB62" s="98">
        <f>'02.1 - Přeložka kabelů v ...'!F37</f>
        <v>0</v>
      </c>
      <c r="BC62" s="98">
        <f>'02.1 - Přeložka kabelů v ...'!F38</f>
        <v>0</v>
      </c>
      <c r="BD62" s="100">
        <f>'02.1 - Přeložka kabelů v ...'!F39</f>
        <v>0</v>
      </c>
      <c r="BT62" s="101" t="s">
        <v>83</v>
      </c>
      <c r="BV62" s="101" t="s">
        <v>75</v>
      </c>
      <c r="BW62" s="101" t="s">
        <v>105</v>
      </c>
      <c r="BX62" s="101" t="s">
        <v>102</v>
      </c>
      <c r="CL62" s="101" t="s">
        <v>1</v>
      </c>
    </row>
    <row r="63" spans="1:91" s="6" customFormat="1" ht="38.25" customHeight="1">
      <c r="A63" s="82" t="s">
        <v>77</v>
      </c>
      <c r="B63" s="93"/>
      <c r="C63" s="94"/>
      <c r="D63" s="94"/>
      <c r="E63" s="294" t="s">
        <v>106</v>
      </c>
      <c r="F63" s="294"/>
      <c r="G63" s="294"/>
      <c r="H63" s="294"/>
      <c r="I63" s="294"/>
      <c r="J63" s="94"/>
      <c r="K63" s="294" t="s">
        <v>107</v>
      </c>
      <c r="L63" s="294"/>
      <c r="M63" s="294"/>
      <c r="N63" s="294"/>
      <c r="O63" s="294"/>
      <c r="P63" s="294"/>
      <c r="Q63" s="294"/>
      <c r="R63" s="294"/>
      <c r="S63" s="294"/>
      <c r="T63" s="294"/>
      <c r="U63" s="294"/>
      <c r="V63" s="294"/>
      <c r="W63" s="294"/>
      <c r="X63" s="294"/>
      <c r="Y63" s="294"/>
      <c r="Z63" s="294"/>
      <c r="AA63" s="294"/>
      <c r="AB63" s="294"/>
      <c r="AC63" s="294"/>
      <c r="AD63" s="294"/>
      <c r="AE63" s="294"/>
      <c r="AF63" s="294"/>
      <c r="AG63" s="292">
        <f>'02.2 - Přeložka kabelů v ...'!J32</f>
        <v>0</v>
      </c>
      <c r="AH63" s="293"/>
      <c r="AI63" s="293"/>
      <c r="AJ63" s="293"/>
      <c r="AK63" s="293"/>
      <c r="AL63" s="293"/>
      <c r="AM63" s="293"/>
      <c r="AN63" s="292">
        <f t="shared" si="0"/>
        <v>0</v>
      </c>
      <c r="AO63" s="293"/>
      <c r="AP63" s="293"/>
      <c r="AQ63" s="95" t="s">
        <v>95</v>
      </c>
      <c r="AR63" s="96"/>
      <c r="AS63" s="97">
        <v>0</v>
      </c>
      <c r="AT63" s="98">
        <f t="shared" si="1"/>
        <v>0</v>
      </c>
      <c r="AU63" s="99">
        <f>'02.2 - Přeložka kabelů v ...'!P86</f>
        <v>0</v>
      </c>
      <c r="AV63" s="98">
        <f>'02.2 - Přeložka kabelů v ...'!J35</f>
        <v>0</v>
      </c>
      <c r="AW63" s="98">
        <f>'02.2 - Přeložka kabelů v ...'!J36</f>
        <v>0</v>
      </c>
      <c r="AX63" s="98">
        <f>'02.2 - Přeložka kabelů v ...'!J37</f>
        <v>0</v>
      </c>
      <c r="AY63" s="98">
        <f>'02.2 - Přeložka kabelů v ...'!J38</f>
        <v>0</v>
      </c>
      <c r="AZ63" s="98">
        <f>'02.2 - Přeložka kabelů v ...'!F35</f>
        <v>0</v>
      </c>
      <c r="BA63" s="98">
        <f>'02.2 - Přeložka kabelů v ...'!F36</f>
        <v>0</v>
      </c>
      <c r="BB63" s="98">
        <f>'02.2 - Přeložka kabelů v ...'!F37</f>
        <v>0</v>
      </c>
      <c r="BC63" s="98">
        <f>'02.2 - Přeložka kabelů v ...'!F38</f>
        <v>0</v>
      </c>
      <c r="BD63" s="100">
        <f>'02.2 - Přeložka kabelů v ...'!F39</f>
        <v>0</v>
      </c>
      <c r="BT63" s="101" t="s">
        <v>83</v>
      </c>
      <c r="BV63" s="101" t="s">
        <v>75</v>
      </c>
      <c r="BW63" s="101" t="s">
        <v>108</v>
      </c>
      <c r="BX63" s="101" t="s">
        <v>102</v>
      </c>
      <c r="CL63" s="101" t="s">
        <v>1</v>
      </c>
    </row>
    <row r="64" spans="1:91" s="5" customFormat="1" ht="27" customHeight="1">
      <c r="B64" s="83"/>
      <c r="C64" s="84"/>
      <c r="D64" s="295" t="s">
        <v>109</v>
      </c>
      <c r="E64" s="295"/>
      <c r="F64" s="295"/>
      <c r="G64" s="295"/>
      <c r="H64" s="295"/>
      <c r="I64" s="85"/>
      <c r="J64" s="295" t="s">
        <v>110</v>
      </c>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6">
        <f>ROUND(SUM(AG65:AG66),2)</f>
        <v>0</v>
      </c>
      <c r="AH64" s="291"/>
      <c r="AI64" s="291"/>
      <c r="AJ64" s="291"/>
      <c r="AK64" s="291"/>
      <c r="AL64" s="291"/>
      <c r="AM64" s="291"/>
      <c r="AN64" s="290">
        <f t="shared" si="0"/>
        <v>0</v>
      </c>
      <c r="AO64" s="291"/>
      <c r="AP64" s="291"/>
      <c r="AQ64" s="86" t="s">
        <v>80</v>
      </c>
      <c r="AR64" s="87"/>
      <c r="AS64" s="88">
        <f>ROUND(SUM(AS65:AS66),2)</f>
        <v>0</v>
      </c>
      <c r="AT64" s="89">
        <f t="shared" si="1"/>
        <v>0</v>
      </c>
      <c r="AU64" s="90">
        <f>ROUND(SUM(AU65:AU66),5)</f>
        <v>0</v>
      </c>
      <c r="AV64" s="89">
        <f>ROUND(AZ64*L29,2)</f>
        <v>0</v>
      </c>
      <c r="AW64" s="89">
        <f>ROUND(BA64*L30,2)</f>
        <v>0</v>
      </c>
      <c r="AX64" s="89">
        <f>ROUND(BB64*L29,2)</f>
        <v>0</v>
      </c>
      <c r="AY64" s="89">
        <f>ROUND(BC64*L30,2)</f>
        <v>0</v>
      </c>
      <c r="AZ64" s="89">
        <f>ROUND(SUM(AZ65:AZ66),2)</f>
        <v>0</v>
      </c>
      <c r="BA64" s="89">
        <f>ROUND(SUM(BA65:BA66),2)</f>
        <v>0</v>
      </c>
      <c r="BB64" s="89">
        <f>ROUND(SUM(BB65:BB66),2)</f>
        <v>0</v>
      </c>
      <c r="BC64" s="89">
        <f>ROUND(SUM(BC65:BC66),2)</f>
        <v>0</v>
      </c>
      <c r="BD64" s="91">
        <f>ROUND(SUM(BD65:BD66),2)</f>
        <v>0</v>
      </c>
      <c r="BS64" s="92" t="s">
        <v>72</v>
      </c>
      <c r="BT64" s="92" t="s">
        <v>81</v>
      </c>
      <c r="BU64" s="92" t="s">
        <v>74</v>
      </c>
      <c r="BV64" s="92" t="s">
        <v>75</v>
      </c>
      <c r="BW64" s="92" t="s">
        <v>111</v>
      </c>
      <c r="BX64" s="92" t="s">
        <v>5</v>
      </c>
      <c r="CL64" s="92" t="s">
        <v>1</v>
      </c>
      <c r="CM64" s="92" t="s">
        <v>83</v>
      </c>
    </row>
    <row r="65" spans="1:91" s="6" customFormat="1" ht="38.25" customHeight="1">
      <c r="A65" s="82" t="s">
        <v>77</v>
      </c>
      <c r="B65" s="93"/>
      <c r="C65" s="94"/>
      <c r="D65" s="94"/>
      <c r="E65" s="294" t="s">
        <v>112</v>
      </c>
      <c r="F65" s="294"/>
      <c r="G65" s="294"/>
      <c r="H65" s="294"/>
      <c r="I65" s="294"/>
      <c r="J65" s="94"/>
      <c r="K65" s="294" t="s">
        <v>113</v>
      </c>
      <c r="L65" s="294"/>
      <c r="M65" s="294"/>
      <c r="N65" s="294"/>
      <c r="O65" s="294"/>
      <c r="P65" s="294"/>
      <c r="Q65" s="294"/>
      <c r="R65" s="294"/>
      <c r="S65" s="294"/>
      <c r="T65" s="294"/>
      <c r="U65" s="294"/>
      <c r="V65" s="294"/>
      <c r="W65" s="294"/>
      <c r="X65" s="294"/>
      <c r="Y65" s="294"/>
      <c r="Z65" s="294"/>
      <c r="AA65" s="294"/>
      <c r="AB65" s="294"/>
      <c r="AC65" s="294"/>
      <c r="AD65" s="294"/>
      <c r="AE65" s="294"/>
      <c r="AF65" s="294"/>
      <c r="AG65" s="292">
        <f>'04.1 - Přeložka kabelů v ...'!J32</f>
        <v>0</v>
      </c>
      <c r="AH65" s="293"/>
      <c r="AI65" s="293"/>
      <c r="AJ65" s="293"/>
      <c r="AK65" s="293"/>
      <c r="AL65" s="293"/>
      <c r="AM65" s="293"/>
      <c r="AN65" s="292">
        <f t="shared" si="0"/>
        <v>0</v>
      </c>
      <c r="AO65" s="293"/>
      <c r="AP65" s="293"/>
      <c r="AQ65" s="95" t="s">
        <v>95</v>
      </c>
      <c r="AR65" s="96"/>
      <c r="AS65" s="97">
        <v>0</v>
      </c>
      <c r="AT65" s="98">
        <f t="shared" si="1"/>
        <v>0</v>
      </c>
      <c r="AU65" s="99">
        <f>'04.1 - Přeložka kabelů v ...'!P88</f>
        <v>0</v>
      </c>
      <c r="AV65" s="98">
        <f>'04.1 - Přeložka kabelů v ...'!J35</f>
        <v>0</v>
      </c>
      <c r="AW65" s="98">
        <f>'04.1 - Přeložka kabelů v ...'!J36</f>
        <v>0</v>
      </c>
      <c r="AX65" s="98">
        <f>'04.1 - Přeložka kabelů v ...'!J37</f>
        <v>0</v>
      </c>
      <c r="AY65" s="98">
        <f>'04.1 - Přeložka kabelů v ...'!J38</f>
        <v>0</v>
      </c>
      <c r="AZ65" s="98">
        <f>'04.1 - Přeložka kabelů v ...'!F35</f>
        <v>0</v>
      </c>
      <c r="BA65" s="98">
        <f>'04.1 - Přeložka kabelů v ...'!F36</f>
        <v>0</v>
      </c>
      <c r="BB65" s="98">
        <f>'04.1 - Přeložka kabelů v ...'!F37</f>
        <v>0</v>
      </c>
      <c r="BC65" s="98">
        <f>'04.1 - Přeložka kabelů v ...'!F38</f>
        <v>0</v>
      </c>
      <c r="BD65" s="100">
        <f>'04.1 - Přeložka kabelů v ...'!F39</f>
        <v>0</v>
      </c>
      <c r="BT65" s="101" t="s">
        <v>83</v>
      </c>
      <c r="BV65" s="101" t="s">
        <v>75</v>
      </c>
      <c r="BW65" s="101" t="s">
        <v>114</v>
      </c>
      <c r="BX65" s="101" t="s">
        <v>111</v>
      </c>
      <c r="CL65" s="101" t="s">
        <v>1</v>
      </c>
    </row>
    <row r="66" spans="1:91" s="6" customFormat="1" ht="38.25" customHeight="1">
      <c r="A66" s="82" t="s">
        <v>77</v>
      </c>
      <c r="B66" s="93"/>
      <c r="C66" s="94"/>
      <c r="D66" s="94"/>
      <c r="E66" s="294" t="s">
        <v>115</v>
      </c>
      <c r="F66" s="294"/>
      <c r="G66" s="294"/>
      <c r="H66" s="294"/>
      <c r="I66" s="294"/>
      <c r="J66" s="94"/>
      <c r="K66" s="294" t="s">
        <v>116</v>
      </c>
      <c r="L66" s="294"/>
      <c r="M66" s="294"/>
      <c r="N66" s="294"/>
      <c r="O66" s="294"/>
      <c r="P66" s="294"/>
      <c r="Q66" s="294"/>
      <c r="R66" s="294"/>
      <c r="S66" s="294"/>
      <c r="T66" s="294"/>
      <c r="U66" s="294"/>
      <c r="V66" s="294"/>
      <c r="W66" s="294"/>
      <c r="X66" s="294"/>
      <c r="Y66" s="294"/>
      <c r="Z66" s="294"/>
      <c r="AA66" s="294"/>
      <c r="AB66" s="294"/>
      <c r="AC66" s="294"/>
      <c r="AD66" s="294"/>
      <c r="AE66" s="294"/>
      <c r="AF66" s="294"/>
      <c r="AG66" s="292">
        <f>'04.2 - Přeložka kabelů v ...'!J32</f>
        <v>0</v>
      </c>
      <c r="AH66" s="293"/>
      <c r="AI66" s="293"/>
      <c r="AJ66" s="293"/>
      <c r="AK66" s="293"/>
      <c r="AL66" s="293"/>
      <c r="AM66" s="293"/>
      <c r="AN66" s="292">
        <f t="shared" si="0"/>
        <v>0</v>
      </c>
      <c r="AO66" s="293"/>
      <c r="AP66" s="293"/>
      <c r="AQ66" s="95" t="s">
        <v>95</v>
      </c>
      <c r="AR66" s="96"/>
      <c r="AS66" s="97">
        <v>0</v>
      </c>
      <c r="AT66" s="98">
        <f t="shared" si="1"/>
        <v>0</v>
      </c>
      <c r="AU66" s="99">
        <f>'04.2 - Přeložka kabelů v ...'!P86</f>
        <v>0</v>
      </c>
      <c r="AV66" s="98">
        <f>'04.2 - Přeložka kabelů v ...'!J35</f>
        <v>0</v>
      </c>
      <c r="AW66" s="98">
        <f>'04.2 - Přeložka kabelů v ...'!J36</f>
        <v>0</v>
      </c>
      <c r="AX66" s="98">
        <f>'04.2 - Přeložka kabelů v ...'!J37</f>
        <v>0</v>
      </c>
      <c r="AY66" s="98">
        <f>'04.2 - Přeložka kabelů v ...'!J38</f>
        <v>0</v>
      </c>
      <c r="AZ66" s="98">
        <f>'04.2 - Přeložka kabelů v ...'!F35</f>
        <v>0</v>
      </c>
      <c r="BA66" s="98">
        <f>'04.2 - Přeložka kabelů v ...'!F36</f>
        <v>0</v>
      </c>
      <c r="BB66" s="98">
        <f>'04.2 - Přeložka kabelů v ...'!F37</f>
        <v>0</v>
      </c>
      <c r="BC66" s="98">
        <f>'04.2 - Přeložka kabelů v ...'!F38</f>
        <v>0</v>
      </c>
      <c r="BD66" s="100">
        <f>'04.2 - Přeložka kabelů v ...'!F39</f>
        <v>0</v>
      </c>
      <c r="BT66" s="101" t="s">
        <v>83</v>
      </c>
      <c r="BV66" s="101" t="s">
        <v>75</v>
      </c>
      <c r="BW66" s="101" t="s">
        <v>117</v>
      </c>
      <c r="BX66" s="101" t="s">
        <v>111</v>
      </c>
      <c r="CL66" s="101" t="s">
        <v>1</v>
      </c>
    </row>
    <row r="67" spans="1:91" s="5" customFormat="1" ht="40.5" customHeight="1">
      <c r="B67" s="83"/>
      <c r="C67" s="84"/>
      <c r="D67" s="295" t="s">
        <v>118</v>
      </c>
      <c r="E67" s="295"/>
      <c r="F67" s="295"/>
      <c r="G67" s="295"/>
      <c r="H67" s="295"/>
      <c r="I67" s="85"/>
      <c r="J67" s="295" t="s">
        <v>119</v>
      </c>
      <c r="K67" s="295"/>
      <c r="L67" s="295"/>
      <c r="M67" s="295"/>
      <c r="N67" s="295"/>
      <c r="O67" s="295"/>
      <c r="P67" s="295"/>
      <c r="Q67" s="295"/>
      <c r="R67" s="295"/>
      <c r="S67" s="295"/>
      <c r="T67" s="295"/>
      <c r="U67" s="295"/>
      <c r="V67" s="295"/>
      <c r="W67" s="295"/>
      <c r="X67" s="295"/>
      <c r="Y67" s="295"/>
      <c r="Z67" s="295"/>
      <c r="AA67" s="295"/>
      <c r="AB67" s="295"/>
      <c r="AC67" s="295"/>
      <c r="AD67" s="295"/>
      <c r="AE67" s="295"/>
      <c r="AF67" s="295"/>
      <c r="AG67" s="296">
        <f>ROUND(SUM(AG68:AG69),2)</f>
        <v>0</v>
      </c>
      <c r="AH67" s="291"/>
      <c r="AI67" s="291"/>
      <c r="AJ67" s="291"/>
      <c r="AK67" s="291"/>
      <c r="AL67" s="291"/>
      <c r="AM67" s="291"/>
      <c r="AN67" s="290">
        <f t="shared" si="0"/>
        <v>0</v>
      </c>
      <c r="AO67" s="291"/>
      <c r="AP67" s="291"/>
      <c r="AQ67" s="86" t="s">
        <v>80</v>
      </c>
      <c r="AR67" s="87"/>
      <c r="AS67" s="88">
        <f>ROUND(SUM(AS68:AS69),2)</f>
        <v>0</v>
      </c>
      <c r="AT67" s="89">
        <f t="shared" si="1"/>
        <v>0</v>
      </c>
      <c r="AU67" s="90">
        <f>ROUND(SUM(AU68:AU69),5)</f>
        <v>0</v>
      </c>
      <c r="AV67" s="89">
        <f>ROUND(AZ67*L29,2)</f>
        <v>0</v>
      </c>
      <c r="AW67" s="89">
        <f>ROUND(BA67*L30,2)</f>
        <v>0</v>
      </c>
      <c r="AX67" s="89">
        <f>ROUND(BB67*L29,2)</f>
        <v>0</v>
      </c>
      <c r="AY67" s="89">
        <f>ROUND(BC67*L30,2)</f>
        <v>0</v>
      </c>
      <c r="AZ67" s="89">
        <f>ROUND(SUM(AZ68:AZ69),2)</f>
        <v>0</v>
      </c>
      <c r="BA67" s="89">
        <f>ROUND(SUM(BA68:BA69),2)</f>
        <v>0</v>
      </c>
      <c r="BB67" s="89">
        <f>ROUND(SUM(BB68:BB69),2)</f>
        <v>0</v>
      </c>
      <c r="BC67" s="89">
        <f>ROUND(SUM(BC68:BC69),2)</f>
        <v>0</v>
      </c>
      <c r="BD67" s="91">
        <f>ROUND(SUM(BD68:BD69),2)</f>
        <v>0</v>
      </c>
      <c r="BS67" s="92" t="s">
        <v>72</v>
      </c>
      <c r="BT67" s="92" t="s">
        <v>81</v>
      </c>
      <c r="BU67" s="92" t="s">
        <v>74</v>
      </c>
      <c r="BV67" s="92" t="s">
        <v>75</v>
      </c>
      <c r="BW67" s="92" t="s">
        <v>120</v>
      </c>
      <c r="BX67" s="92" t="s">
        <v>5</v>
      </c>
      <c r="CL67" s="92" t="s">
        <v>1</v>
      </c>
      <c r="CM67" s="92" t="s">
        <v>83</v>
      </c>
    </row>
    <row r="68" spans="1:91" s="6" customFormat="1" ht="38.25" customHeight="1">
      <c r="A68" s="82" t="s">
        <v>77</v>
      </c>
      <c r="B68" s="93"/>
      <c r="C68" s="94"/>
      <c r="D68" s="94"/>
      <c r="E68" s="294" t="s">
        <v>121</v>
      </c>
      <c r="F68" s="294"/>
      <c r="G68" s="294"/>
      <c r="H68" s="294"/>
      <c r="I68" s="294"/>
      <c r="J68" s="94"/>
      <c r="K68" s="294" t="s">
        <v>122</v>
      </c>
      <c r="L68" s="294"/>
      <c r="M68" s="294"/>
      <c r="N68" s="294"/>
      <c r="O68" s="294"/>
      <c r="P68" s="294"/>
      <c r="Q68" s="294"/>
      <c r="R68" s="294"/>
      <c r="S68" s="294"/>
      <c r="T68" s="294"/>
      <c r="U68" s="294"/>
      <c r="V68" s="294"/>
      <c r="W68" s="294"/>
      <c r="X68" s="294"/>
      <c r="Y68" s="294"/>
      <c r="Z68" s="294"/>
      <c r="AA68" s="294"/>
      <c r="AB68" s="294"/>
      <c r="AC68" s="294"/>
      <c r="AD68" s="294"/>
      <c r="AE68" s="294"/>
      <c r="AF68" s="294"/>
      <c r="AG68" s="292">
        <f>'05.1 - Přeložka kabelů v ...'!J32</f>
        <v>0</v>
      </c>
      <c r="AH68" s="293"/>
      <c r="AI68" s="293"/>
      <c r="AJ68" s="293"/>
      <c r="AK68" s="293"/>
      <c r="AL68" s="293"/>
      <c r="AM68" s="293"/>
      <c r="AN68" s="292">
        <f t="shared" si="0"/>
        <v>0</v>
      </c>
      <c r="AO68" s="293"/>
      <c r="AP68" s="293"/>
      <c r="AQ68" s="95" t="s">
        <v>95</v>
      </c>
      <c r="AR68" s="96"/>
      <c r="AS68" s="97">
        <v>0</v>
      </c>
      <c r="AT68" s="98">
        <f t="shared" si="1"/>
        <v>0</v>
      </c>
      <c r="AU68" s="99">
        <f>'05.1 - Přeložka kabelů v ...'!P87</f>
        <v>0</v>
      </c>
      <c r="AV68" s="98">
        <f>'05.1 - Přeložka kabelů v ...'!J35</f>
        <v>0</v>
      </c>
      <c r="AW68" s="98">
        <f>'05.1 - Přeložka kabelů v ...'!J36</f>
        <v>0</v>
      </c>
      <c r="AX68" s="98">
        <f>'05.1 - Přeložka kabelů v ...'!J37</f>
        <v>0</v>
      </c>
      <c r="AY68" s="98">
        <f>'05.1 - Přeložka kabelů v ...'!J38</f>
        <v>0</v>
      </c>
      <c r="AZ68" s="98">
        <f>'05.1 - Přeložka kabelů v ...'!F35</f>
        <v>0</v>
      </c>
      <c r="BA68" s="98">
        <f>'05.1 - Přeložka kabelů v ...'!F36</f>
        <v>0</v>
      </c>
      <c r="BB68" s="98">
        <f>'05.1 - Přeložka kabelů v ...'!F37</f>
        <v>0</v>
      </c>
      <c r="BC68" s="98">
        <f>'05.1 - Přeložka kabelů v ...'!F38</f>
        <v>0</v>
      </c>
      <c r="BD68" s="100">
        <f>'05.1 - Přeložka kabelů v ...'!F39</f>
        <v>0</v>
      </c>
      <c r="BT68" s="101" t="s">
        <v>83</v>
      </c>
      <c r="BV68" s="101" t="s">
        <v>75</v>
      </c>
      <c r="BW68" s="101" t="s">
        <v>123</v>
      </c>
      <c r="BX68" s="101" t="s">
        <v>120</v>
      </c>
      <c r="CL68" s="101" t="s">
        <v>1</v>
      </c>
    </row>
    <row r="69" spans="1:91" s="6" customFormat="1" ht="38.25" customHeight="1">
      <c r="A69" s="82" t="s">
        <v>77</v>
      </c>
      <c r="B69" s="93"/>
      <c r="C69" s="94"/>
      <c r="D69" s="94"/>
      <c r="E69" s="294" t="s">
        <v>124</v>
      </c>
      <c r="F69" s="294"/>
      <c r="G69" s="294"/>
      <c r="H69" s="294"/>
      <c r="I69" s="294"/>
      <c r="J69" s="94"/>
      <c r="K69" s="294" t="s">
        <v>125</v>
      </c>
      <c r="L69" s="294"/>
      <c r="M69" s="294"/>
      <c r="N69" s="294"/>
      <c r="O69" s="294"/>
      <c r="P69" s="294"/>
      <c r="Q69" s="294"/>
      <c r="R69" s="294"/>
      <c r="S69" s="294"/>
      <c r="T69" s="294"/>
      <c r="U69" s="294"/>
      <c r="V69" s="294"/>
      <c r="W69" s="294"/>
      <c r="X69" s="294"/>
      <c r="Y69" s="294"/>
      <c r="Z69" s="294"/>
      <c r="AA69" s="294"/>
      <c r="AB69" s="294"/>
      <c r="AC69" s="294"/>
      <c r="AD69" s="294"/>
      <c r="AE69" s="294"/>
      <c r="AF69" s="294"/>
      <c r="AG69" s="292">
        <f>'05.2 - Přeložka kabelů v ...'!J32</f>
        <v>0</v>
      </c>
      <c r="AH69" s="293"/>
      <c r="AI69" s="293"/>
      <c r="AJ69" s="293"/>
      <c r="AK69" s="293"/>
      <c r="AL69" s="293"/>
      <c r="AM69" s="293"/>
      <c r="AN69" s="292">
        <f t="shared" si="0"/>
        <v>0</v>
      </c>
      <c r="AO69" s="293"/>
      <c r="AP69" s="293"/>
      <c r="AQ69" s="95" t="s">
        <v>95</v>
      </c>
      <c r="AR69" s="96"/>
      <c r="AS69" s="97">
        <v>0</v>
      </c>
      <c r="AT69" s="98">
        <f t="shared" si="1"/>
        <v>0</v>
      </c>
      <c r="AU69" s="99">
        <f>'05.2 - Přeložka kabelů v ...'!P86</f>
        <v>0</v>
      </c>
      <c r="AV69" s="98">
        <f>'05.2 - Přeložka kabelů v ...'!J35</f>
        <v>0</v>
      </c>
      <c r="AW69" s="98">
        <f>'05.2 - Přeložka kabelů v ...'!J36</f>
        <v>0</v>
      </c>
      <c r="AX69" s="98">
        <f>'05.2 - Přeložka kabelů v ...'!J37</f>
        <v>0</v>
      </c>
      <c r="AY69" s="98">
        <f>'05.2 - Přeložka kabelů v ...'!J38</f>
        <v>0</v>
      </c>
      <c r="AZ69" s="98">
        <f>'05.2 - Přeložka kabelů v ...'!F35</f>
        <v>0</v>
      </c>
      <c r="BA69" s="98">
        <f>'05.2 - Přeložka kabelů v ...'!F36</f>
        <v>0</v>
      </c>
      <c r="BB69" s="98">
        <f>'05.2 - Přeložka kabelů v ...'!F37</f>
        <v>0</v>
      </c>
      <c r="BC69" s="98">
        <f>'05.2 - Přeložka kabelů v ...'!F38</f>
        <v>0</v>
      </c>
      <c r="BD69" s="100">
        <f>'05.2 - Přeložka kabelů v ...'!F39</f>
        <v>0</v>
      </c>
      <c r="BT69" s="101" t="s">
        <v>83</v>
      </c>
      <c r="BV69" s="101" t="s">
        <v>75</v>
      </c>
      <c r="BW69" s="101" t="s">
        <v>126</v>
      </c>
      <c r="BX69" s="101" t="s">
        <v>120</v>
      </c>
      <c r="CL69" s="101" t="s">
        <v>1</v>
      </c>
    </row>
    <row r="70" spans="1:91" s="5" customFormat="1" ht="16.5" customHeight="1">
      <c r="A70" s="82" t="s">
        <v>77</v>
      </c>
      <c r="B70" s="83"/>
      <c r="C70" s="84"/>
      <c r="D70" s="295" t="s">
        <v>127</v>
      </c>
      <c r="E70" s="295"/>
      <c r="F70" s="295"/>
      <c r="G70" s="295"/>
      <c r="H70" s="295"/>
      <c r="I70" s="85"/>
      <c r="J70" s="295" t="s">
        <v>128</v>
      </c>
      <c r="K70" s="295"/>
      <c r="L70" s="295"/>
      <c r="M70" s="295"/>
      <c r="N70" s="295"/>
      <c r="O70" s="295"/>
      <c r="P70" s="295"/>
      <c r="Q70" s="295"/>
      <c r="R70" s="295"/>
      <c r="S70" s="295"/>
      <c r="T70" s="295"/>
      <c r="U70" s="295"/>
      <c r="V70" s="295"/>
      <c r="W70" s="295"/>
      <c r="X70" s="295"/>
      <c r="Y70" s="295"/>
      <c r="Z70" s="295"/>
      <c r="AA70" s="295"/>
      <c r="AB70" s="295"/>
      <c r="AC70" s="295"/>
      <c r="AD70" s="295"/>
      <c r="AE70" s="295"/>
      <c r="AF70" s="295"/>
      <c r="AG70" s="290">
        <f>'VRN - VRN '!J30</f>
        <v>0</v>
      </c>
      <c r="AH70" s="291"/>
      <c r="AI70" s="291"/>
      <c r="AJ70" s="291"/>
      <c r="AK70" s="291"/>
      <c r="AL70" s="291"/>
      <c r="AM70" s="291"/>
      <c r="AN70" s="290">
        <f t="shared" si="0"/>
        <v>0</v>
      </c>
      <c r="AO70" s="291"/>
      <c r="AP70" s="291"/>
      <c r="AQ70" s="86" t="s">
        <v>80</v>
      </c>
      <c r="AR70" s="87"/>
      <c r="AS70" s="102">
        <v>0</v>
      </c>
      <c r="AT70" s="103">
        <f t="shared" si="1"/>
        <v>0</v>
      </c>
      <c r="AU70" s="104">
        <f>'VRN - VRN '!P80</f>
        <v>0</v>
      </c>
      <c r="AV70" s="103">
        <f>'VRN - VRN '!J33</f>
        <v>0</v>
      </c>
      <c r="AW70" s="103">
        <f>'VRN - VRN '!J34</f>
        <v>0</v>
      </c>
      <c r="AX70" s="103">
        <f>'VRN - VRN '!J35</f>
        <v>0</v>
      </c>
      <c r="AY70" s="103">
        <f>'VRN - VRN '!J36</f>
        <v>0</v>
      </c>
      <c r="AZ70" s="103">
        <f>'VRN - VRN '!F33</f>
        <v>0</v>
      </c>
      <c r="BA70" s="103">
        <f>'VRN - VRN '!F34</f>
        <v>0</v>
      </c>
      <c r="BB70" s="103">
        <f>'VRN - VRN '!F35</f>
        <v>0</v>
      </c>
      <c r="BC70" s="103">
        <f>'VRN - VRN '!F36</f>
        <v>0</v>
      </c>
      <c r="BD70" s="105">
        <f>'VRN - VRN '!F37</f>
        <v>0</v>
      </c>
      <c r="BT70" s="92" t="s">
        <v>81</v>
      </c>
      <c r="BV70" s="92" t="s">
        <v>75</v>
      </c>
      <c r="BW70" s="92" t="s">
        <v>129</v>
      </c>
      <c r="BX70" s="92" t="s">
        <v>5</v>
      </c>
      <c r="CL70" s="92" t="s">
        <v>1</v>
      </c>
      <c r="CM70" s="92" t="s">
        <v>83</v>
      </c>
    </row>
    <row r="71" spans="1:91" s="1" customFormat="1" ht="30" customHeight="1">
      <c r="B71" s="34"/>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8"/>
    </row>
    <row r="72" spans="1:91" s="1" customFormat="1" ht="6.95" customHeight="1">
      <c r="B72" s="46"/>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38"/>
    </row>
  </sheetData>
  <sheetProtection algorithmName="SHA-512" hashValue="TdfZKf2lFA8OJc6WT3S1nxEo0RFYvaAFIE6/BxA6e2sskgO/MLpLJauzLVPuVgyniYUxOX1hYpciRCd12jUbOQ==" saltValue="TcYtSWt1R4iCx9JY7kNTMW6paTtk7oNDw12hcdxbIrQlx0kd6j/mKWA9yyw1Nby2sloNKOKfBhu477gZe+/r3g==" spinCount="100000" sheet="1" objects="1" scenarios="1" formatColumns="0" formatRows="0"/>
  <mergeCells count="102">
    <mergeCell ref="J64:AF64"/>
    <mergeCell ref="K65:AF65"/>
    <mergeCell ref="K66:AF66"/>
    <mergeCell ref="J67:AF67"/>
    <mergeCell ref="C52:G52"/>
    <mergeCell ref="I52:AF52"/>
    <mergeCell ref="J55:AF55"/>
    <mergeCell ref="J56:AF56"/>
    <mergeCell ref="J57:AF57"/>
    <mergeCell ref="J58:AF58"/>
    <mergeCell ref="K59:AF59"/>
    <mergeCell ref="K60:AF60"/>
    <mergeCell ref="J61:AF61"/>
    <mergeCell ref="AG67:AM67"/>
    <mergeCell ref="AG68:AM68"/>
    <mergeCell ref="AG69:AM69"/>
    <mergeCell ref="AG70:AM70"/>
    <mergeCell ref="K69:AF69"/>
    <mergeCell ref="K68:AF68"/>
    <mergeCell ref="J70:AF70"/>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 ref="K62:AF62"/>
    <mergeCell ref="K63:AF63"/>
    <mergeCell ref="AN67:AP67"/>
    <mergeCell ref="AN68:AP68"/>
    <mergeCell ref="AN69:AP69"/>
    <mergeCell ref="AN70:AP70"/>
    <mergeCell ref="E62:I62"/>
    <mergeCell ref="D55:H55"/>
    <mergeCell ref="D56:H56"/>
    <mergeCell ref="D57:H57"/>
    <mergeCell ref="D58:H58"/>
    <mergeCell ref="E59:I59"/>
    <mergeCell ref="E60:I60"/>
    <mergeCell ref="D61:H61"/>
    <mergeCell ref="E63:I63"/>
    <mergeCell ref="D64:H64"/>
    <mergeCell ref="E65:I65"/>
    <mergeCell ref="E66:I66"/>
    <mergeCell ref="D67:H67"/>
    <mergeCell ref="E68:I68"/>
    <mergeCell ref="E69:I69"/>
    <mergeCell ref="D70:H70"/>
    <mergeCell ref="AG64:AM64"/>
    <mergeCell ref="AG63:AM63"/>
    <mergeCell ref="AG65:AM65"/>
    <mergeCell ref="AG66:AM66"/>
    <mergeCell ref="AN61:AP61"/>
    <mergeCell ref="AN58:AP58"/>
    <mergeCell ref="AN59:AP59"/>
    <mergeCell ref="AN60:AP60"/>
    <mergeCell ref="AN62:AP62"/>
    <mergeCell ref="AN63:AP63"/>
    <mergeCell ref="AN64:AP64"/>
    <mergeCell ref="AN65:AP65"/>
    <mergeCell ref="AN66:AP66"/>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W31:AE31"/>
    <mergeCell ref="BE5:BE34"/>
    <mergeCell ref="AK26:AO26"/>
    <mergeCell ref="W29:AE29"/>
    <mergeCell ref="AK29:AO29"/>
    <mergeCell ref="W30:AE30"/>
    <mergeCell ref="AK30:AO30"/>
    <mergeCell ref="AK31:AO31"/>
    <mergeCell ref="W32:AE32"/>
    <mergeCell ref="AK32:AO32"/>
    <mergeCell ref="W33:AE33"/>
    <mergeCell ref="AK33:AO33"/>
  </mergeCells>
  <hyperlinks>
    <hyperlink ref="A55" location="'SO 01 - železniční spodek'!C2" display="/"/>
    <hyperlink ref="A56" location="'SO 02 - železniční svršek'!C2" display="/"/>
    <hyperlink ref="A57" location="'SO 03 - Propustek v km 48...'!C2" display="/"/>
    <hyperlink ref="A59" location="'01.1 - Přeložka kabelů v ...'!C2" display="/"/>
    <hyperlink ref="A60" location="'01.2 - Přeložka kabelů v ...'!C2" display="/"/>
    <hyperlink ref="A62" location="'02.1 - Přeložka kabelů v ...'!C2" display="/"/>
    <hyperlink ref="A63" location="'02.2 - Přeložka kabelů v ...'!C2" display="/"/>
    <hyperlink ref="A65" location="'04.1 - Přeložka kabelů v ...'!C2" display="/"/>
    <hyperlink ref="A66" location="'04.2 - Přeložka kabelů v ...'!C2" display="/"/>
    <hyperlink ref="A68" location="'05.1 - Přeložka kabelů v ...'!C2" display="/"/>
    <hyperlink ref="A69" location="'05.2 - Přeložka kabelů v ...'!C2" display="/"/>
    <hyperlink ref="A70" location="'VRN - VRN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98"/>
  <sheetViews>
    <sheetView showGridLines="0"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106"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82</v>
      </c>
    </row>
    <row r="3" spans="2:46" ht="6.95" customHeight="1">
      <c r="B3" s="107"/>
      <c r="C3" s="108"/>
      <c r="D3" s="108"/>
      <c r="E3" s="108"/>
      <c r="F3" s="108"/>
      <c r="G3" s="108"/>
      <c r="H3" s="108"/>
      <c r="I3" s="109"/>
      <c r="J3" s="108"/>
      <c r="K3" s="108"/>
      <c r="L3" s="20"/>
      <c r="AT3" s="17" t="s">
        <v>83</v>
      </c>
    </row>
    <row r="4" spans="2:46" ht="24.95" customHeight="1">
      <c r="B4" s="20"/>
      <c r="D4" s="110" t="s">
        <v>130</v>
      </c>
      <c r="L4" s="20"/>
      <c r="M4" s="24" t="s">
        <v>10</v>
      </c>
      <c r="AT4" s="17" t="s">
        <v>4</v>
      </c>
    </row>
    <row r="5" spans="2:46" ht="6.95" customHeight="1">
      <c r="B5" s="20"/>
      <c r="L5" s="20"/>
    </row>
    <row r="6" spans="2:46" ht="12" customHeight="1">
      <c r="B6" s="20"/>
      <c r="D6" s="111" t="s">
        <v>16</v>
      </c>
      <c r="L6" s="20"/>
    </row>
    <row r="7" spans="2:46" ht="16.5" customHeight="1">
      <c r="B7" s="20"/>
      <c r="E7" s="304" t="str">
        <f>'Rekapitulace stavby'!K6</f>
        <v>Oprava traťového úseku Česká Lípa – Jedlová v oblasti mokřadů říčky Šporka</v>
      </c>
      <c r="F7" s="305"/>
      <c r="G7" s="305"/>
      <c r="H7" s="305"/>
      <c r="L7" s="20"/>
    </row>
    <row r="8" spans="2:46" s="1" customFormat="1" ht="12" customHeight="1">
      <c r="B8" s="38"/>
      <c r="D8" s="111" t="s">
        <v>131</v>
      </c>
      <c r="I8" s="112"/>
      <c r="L8" s="38"/>
    </row>
    <row r="9" spans="2:46" s="1" customFormat="1" ht="36.950000000000003" customHeight="1">
      <c r="B9" s="38"/>
      <c r="E9" s="306" t="s">
        <v>132</v>
      </c>
      <c r="F9" s="307"/>
      <c r="G9" s="307"/>
      <c r="H9" s="307"/>
      <c r="I9" s="112"/>
      <c r="L9" s="38"/>
    </row>
    <row r="10" spans="2:46" s="1" customFormat="1" ht="11.25">
      <c r="B10" s="38"/>
      <c r="I10" s="112"/>
      <c r="L10" s="38"/>
    </row>
    <row r="11" spans="2:46" s="1" customFormat="1" ht="12" customHeight="1">
      <c r="B11" s="38"/>
      <c r="D11" s="111" t="s">
        <v>18</v>
      </c>
      <c r="F11" s="17" t="s">
        <v>1</v>
      </c>
      <c r="I11" s="113" t="s">
        <v>19</v>
      </c>
      <c r="J11" s="17" t="s">
        <v>1</v>
      </c>
      <c r="L11" s="38"/>
    </row>
    <row r="12" spans="2:46" s="1" customFormat="1" ht="12" customHeight="1">
      <c r="B12" s="38"/>
      <c r="D12" s="111" t="s">
        <v>20</v>
      </c>
      <c r="F12" s="17" t="s">
        <v>133</v>
      </c>
      <c r="I12" s="113" t="s">
        <v>22</v>
      </c>
      <c r="J12" s="114" t="str">
        <f>'Rekapitulace stavby'!AN8</f>
        <v>29. 3. 2019</v>
      </c>
      <c r="L12" s="38"/>
    </row>
    <row r="13" spans="2:46" s="1" customFormat="1" ht="10.9" customHeight="1">
      <c r="B13" s="38"/>
      <c r="I13" s="112"/>
      <c r="L13" s="38"/>
    </row>
    <row r="14" spans="2:46" s="1" customFormat="1" ht="12" customHeight="1">
      <c r="B14" s="38"/>
      <c r="D14" s="111" t="s">
        <v>24</v>
      </c>
      <c r="I14" s="113" t="s">
        <v>25</v>
      </c>
      <c r="J14" s="17" t="str">
        <f>IF('Rekapitulace stavby'!AN10="","",'Rekapitulace stavby'!AN10)</f>
        <v>70994234</v>
      </c>
      <c r="L14" s="38"/>
    </row>
    <row r="15" spans="2:46" s="1" customFormat="1" ht="18" customHeight="1">
      <c r="B15" s="38"/>
      <c r="E15" s="17" t="str">
        <f>IF('Rekapitulace stavby'!E11="","",'Rekapitulace stavby'!E11)</f>
        <v>SŽDC, s.o.</v>
      </c>
      <c r="I15" s="113" t="s">
        <v>28</v>
      </c>
      <c r="J15" s="17" t="str">
        <f>IF('Rekapitulace stavby'!AN11="","",'Rekapitulace stavby'!AN11)</f>
        <v>CZ70994234</v>
      </c>
      <c r="L15" s="38"/>
    </row>
    <row r="16" spans="2:46" s="1" customFormat="1" ht="6.95" customHeight="1">
      <c r="B16" s="38"/>
      <c r="I16" s="112"/>
      <c r="L16" s="38"/>
    </row>
    <row r="17" spans="2:12" s="1" customFormat="1" ht="12" customHeight="1">
      <c r="B17" s="38"/>
      <c r="D17" s="111" t="s">
        <v>30</v>
      </c>
      <c r="I17" s="113" t="s">
        <v>25</v>
      </c>
      <c r="J17" s="30" t="str">
        <f>'Rekapitulace stavby'!AN13</f>
        <v>Vyplň údaj</v>
      </c>
      <c r="L17" s="38"/>
    </row>
    <row r="18" spans="2:12" s="1" customFormat="1" ht="18" customHeight="1">
      <c r="B18" s="38"/>
      <c r="E18" s="308" t="str">
        <f>'Rekapitulace stavby'!E14</f>
        <v>Vyplň údaj</v>
      </c>
      <c r="F18" s="309"/>
      <c r="G18" s="309"/>
      <c r="H18" s="309"/>
      <c r="I18" s="113" t="s">
        <v>28</v>
      </c>
      <c r="J18" s="30" t="str">
        <f>'Rekapitulace stavby'!AN14</f>
        <v>Vyplň údaj</v>
      </c>
      <c r="L18" s="38"/>
    </row>
    <row r="19" spans="2:12" s="1" customFormat="1" ht="6.95" customHeight="1">
      <c r="B19" s="38"/>
      <c r="I19" s="112"/>
      <c r="L19" s="38"/>
    </row>
    <row r="20" spans="2:12" s="1" customFormat="1" ht="12" customHeight="1">
      <c r="B20" s="38"/>
      <c r="D20" s="111" t="s">
        <v>32</v>
      </c>
      <c r="I20" s="113" t="s">
        <v>25</v>
      </c>
      <c r="J20" s="17" t="str">
        <f>IF('Rekapitulace stavby'!AN16="","",'Rekapitulace stavby'!AN16)</f>
        <v>41192168</v>
      </c>
      <c r="L20" s="38"/>
    </row>
    <row r="21" spans="2:12" s="1" customFormat="1" ht="18" customHeight="1">
      <c r="B21" s="38"/>
      <c r="E21" s="17" t="str">
        <f>IF('Rekapitulace stavby'!E17="","",'Rekapitulace stavby'!E17)</f>
        <v>SG Geotechnika a.s.</v>
      </c>
      <c r="I21" s="113" t="s">
        <v>28</v>
      </c>
      <c r="J21" s="17" t="str">
        <f>IF('Rekapitulace stavby'!AN17="","",'Rekapitulace stavby'!AN17)</f>
        <v>CZ41192168</v>
      </c>
      <c r="L21" s="38"/>
    </row>
    <row r="22" spans="2:12" s="1" customFormat="1" ht="6.95" customHeight="1">
      <c r="B22" s="38"/>
      <c r="I22" s="112"/>
      <c r="L22" s="38"/>
    </row>
    <row r="23" spans="2:12" s="1" customFormat="1" ht="12" customHeight="1">
      <c r="B23" s="38"/>
      <c r="D23" s="111" t="s">
        <v>37</v>
      </c>
      <c r="I23" s="113" t="s">
        <v>25</v>
      </c>
      <c r="J23" s="17" t="str">
        <f>IF('Rekapitulace stavby'!AN19="","",'Rekapitulace stavby'!AN19)</f>
        <v>41192168</v>
      </c>
      <c r="L23" s="38"/>
    </row>
    <row r="24" spans="2:12" s="1" customFormat="1" ht="18" customHeight="1">
      <c r="B24" s="38"/>
      <c r="E24" s="17" t="str">
        <f>IF('Rekapitulace stavby'!E20="","",'Rekapitulace stavby'!E20)</f>
        <v>SG Geotechnika a.s.</v>
      </c>
      <c r="I24" s="113" t="s">
        <v>28</v>
      </c>
      <c r="J24" s="17" t="str">
        <f>IF('Rekapitulace stavby'!AN20="","",'Rekapitulace stavby'!AN20)</f>
        <v>CZ41192168</v>
      </c>
      <c r="L24" s="38"/>
    </row>
    <row r="25" spans="2:12" s="1" customFormat="1" ht="6.95" customHeight="1">
      <c r="B25" s="38"/>
      <c r="I25" s="112"/>
      <c r="L25" s="38"/>
    </row>
    <row r="26" spans="2:12" s="1" customFormat="1" ht="12" customHeight="1">
      <c r="B26" s="38"/>
      <c r="D26" s="111" t="s">
        <v>38</v>
      </c>
      <c r="I26" s="112"/>
      <c r="L26" s="38"/>
    </row>
    <row r="27" spans="2:12" s="7" customFormat="1" ht="16.5" customHeight="1">
      <c r="B27" s="115"/>
      <c r="E27" s="310" t="s">
        <v>1</v>
      </c>
      <c r="F27" s="310"/>
      <c r="G27" s="310"/>
      <c r="H27" s="310"/>
      <c r="I27" s="116"/>
      <c r="L27" s="115"/>
    </row>
    <row r="28" spans="2:12" s="1" customFormat="1" ht="6.95" customHeight="1">
      <c r="B28" s="38"/>
      <c r="I28" s="112"/>
      <c r="L28" s="38"/>
    </row>
    <row r="29" spans="2:12" s="1" customFormat="1" ht="6.95" customHeight="1">
      <c r="B29" s="38"/>
      <c r="D29" s="56"/>
      <c r="E29" s="56"/>
      <c r="F29" s="56"/>
      <c r="G29" s="56"/>
      <c r="H29" s="56"/>
      <c r="I29" s="117"/>
      <c r="J29" s="56"/>
      <c r="K29" s="56"/>
      <c r="L29" s="38"/>
    </row>
    <row r="30" spans="2:12" s="1" customFormat="1" ht="25.35" customHeight="1">
      <c r="B30" s="38"/>
      <c r="D30" s="118" t="s">
        <v>39</v>
      </c>
      <c r="I30" s="112"/>
      <c r="J30" s="119">
        <f>ROUND(J82, 2)</f>
        <v>0</v>
      </c>
      <c r="L30" s="38"/>
    </row>
    <row r="31" spans="2:12" s="1" customFormat="1" ht="6.95" customHeight="1">
      <c r="B31" s="38"/>
      <c r="D31" s="56"/>
      <c r="E31" s="56"/>
      <c r="F31" s="56"/>
      <c r="G31" s="56"/>
      <c r="H31" s="56"/>
      <c r="I31" s="117"/>
      <c r="J31" s="56"/>
      <c r="K31" s="56"/>
      <c r="L31" s="38"/>
    </row>
    <row r="32" spans="2:12" s="1" customFormat="1" ht="14.45" customHeight="1">
      <c r="B32" s="38"/>
      <c r="F32" s="120" t="s">
        <v>41</v>
      </c>
      <c r="I32" s="121" t="s">
        <v>40</v>
      </c>
      <c r="J32" s="120" t="s">
        <v>42</v>
      </c>
      <c r="L32" s="38"/>
    </row>
    <row r="33" spans="2:12" s="1" customFormat="1" ht="14.45" customHeight="1">
      <c r="B33" s="38"/>
      <c r="D33" s="111" t="s">
        <v>43</v>
      </c>
      <c r="E33" s="111" t="s">
        <v>44</v>
      </c>
      <c r="F33" s="122">
        <f>ROUND((SUM(BE82:BE197)),  2)</f>
        <v>0</v>
      </c>
      <c r="I33" s="123">
        <v>0.21</v>
      </c>
      <c r="J33" s="122">
        <f>ROUND(((SUM(BE82:BE197))*I33),  2)</f>
        <v>0</v>
      </c>
      <c r="L33" s="38"/>
    </row>
    <row r="34" spans="2:12" s="1" customFormat="1" ht="14.45" customHeight="1">
      <c r="B34" s="38"/>
      <c r="E34" s="111" t="s">
        <v>45</v>
      </c>
      <c r="F34" s="122">
        <f>ROUND((SUM(BF82:BF197)),  2)</f>
        <v>0</v>
      </c>
      <c r="I34" s="123">
        <v>0.15</v>
      </c>
      <c r="J34" s="122">
        <f>ROUND(((SUM(BF82:BF197))*I34),  2)</f>
        <v>0</v>
      </c>
      <c r="L34" s="38"/>
    </row>
    <row r="35" spans="2:12" s="1" customFormat="1" ht="14.45" hidden="1" customHeight="1">
      <c r="B35" s="38"/>
      <c r="E35" s="111" t="s">
        <v>46</v>
      </c>
      <c r="F35" s="122">
        <f>ROUND((SUM(BG82:BG197)),  2)</f>
        <v>0</v>
      </c>
      <c r="I35" s="123">
        <v>0.21</v>
      </c>
      <c r="J35" s="122">
        <f>0</f>
        <v>0</v>
      </c>
      <c r="L35" s="38"/>
    </row>
    <row r="36" spans="2:12" s="1" customFormat="1" ht="14.45" hidden="1" customHeight="1">
      <c r="B36" s="38"/>
      <c r="E36" s="111" t="s">
        <v>47</v>
      </c>
      <c r="F36" s="122">
        <f>ROUND((SUM(BH82:BH197)),  2)</f>
        <v>0</v>
      </c>
      <c r="I36" s="123">
        <v>0.15</v>
      </c>
      <c r="J36" s="122">
        <f>0</f>
        <v>0</v>
      </c>
      <c r="L36" s="38"/>
    </row>
    <row r="37" spans="2:12" s="1" customFormat="1" ht="14.45" hidden="1" customHeight="1">
      <c r="B37" s="38"/>
      <c r="E37" s="111" t="s">
        <v>48</v>
      </c>
      <c r="F37" s="122">
        <f>ROUND((SUM(BI82:BI197)),  2)</f>
        <v>0</v>
      </c>
      <c r="I37" s="123">
        <v>0</v>
      </c>
      <c r="J37" s="122">
        <f>0</f>
        <v>0</v>
      </c>
      <c r="L37" s="38"/>
    </row>
    <row r="38" spans="2:12" s="1" customFormat="1" ht="6.95" customHeight="1">
      <c r="B38" s="38"/>
      <c r="I38" s="112"/>
      <c r="L38" s="38"/>
    </row>
    <row r="39" spans="2:12" s="1" customFormat="1" ht="25.35" customHeight="1">
      <c r="B39" s="38"/>
      <c r="C39" s="124"/>
      <c r="D39" s="125" t="s">
        <v>49</v>
      </c>
      <c r="E39" s="126"/>
      <c r="F39" s="126"/>
      <c r="G39" s="127" t="s">
        <v>50</v>
      </c>
      <c r="H39" s="128" t="s">
        <v>51</v>
      </c>
      <c r="I39" s="129"/>
      <c r="J39" s="130">
        <f>SUM(J30:J37)</f>
        <v>0</v>
      </c>
      <c r="K39" s="131"/>
      <c r="L39" s="38"/>
    </row>
    <row r="40" spans="2:12" s="1" customFormat="1" ht="14.45" customHeight="1">
      <c r="B40" s="132"/>
      <c r="C40" s="133"/>
      <c r="D40" s="133"/>
      <c r="E40" s="133"/>
      <c r="F40" s="133"/>
      <c r="G40" s="133"/>
      <c r="H40" s="133"/>
      <c r="I40" s="134"/>
      <c r="J40" s="133"/>
      <c r="K40" s="133"/>
      <c r="L40" s="38"/>
    </row>
    <row r="44" spans="2:12" s="1" customFormat="1" ht="6.95" customHeight="1">
      <c r="B44" s="135"/>
      <c r="C44" s="136"/>
      <c r="D44" s="136"/>
      <c r="E44" s="136"/>
      <c r="F44" s="136"/>
      <c r="G44" s="136"/>
      <c r="H44" s="136"/>
      <c r="I44" s="137"/>
      <c r="J44" s="136"/>
      <c r="K44" s="136"/>
      <c r="L44" s="38"/>
    </row>
    <row r="45" spans="2:12" s="1" customFormat="1" ht="24.95" customHeight="1">
      <c r="B45" s="34"/>
      <c r="C45" s="23" t="s">
        <v>134</v>
      </c>
      <c r="D45" s="35"/>
      <c r="E45" s="35"/>
      <c r="F45" s="35"/>
      <c r="G45" s="35"/>
      <c r="H45" s="35"/>
      <c r="I45" s="112"/>
      <c r="J45" s="35"/>
      <c r="K45" s="35"/>
      <c r="L45" s="38"/>
    </row>
    <row r="46" spans="2:12" s="1" customFormat="1" ht="6.95" customHeight="1">
      <c r="B46" s="34"/>
      <c r="C46" s="35"/>
      <c r="D46" s="35"/>
      <c r="E46" s="35"/>
      <c r="F46" s="35"/>
      <c r="G46" s="35"/>
      <c r="H46" s="35"/>
      <c r="I46" s="112"/>
      <c r="J46" s="35"/>
      <c r="K46" s="35"/>
      <c r="L46" s="38"/>
    </row>
    <row r="47" spans="2:12" s="1" customFormat="1" ht="12" customHeight="1">
      <c r="B47" s="34"/>
      <c r="C47" s="29" t="s">
        <v>16</v>
      </c>
      <c r="D47" s="35"/>
      <c r="E47" s="35"/>
      <c r="F47" s="35"/>
      <c r="G47" s="35"/>
      <c r="H47" s="35"/>
      <c r="I47" s="112"/>
      <c r="J47" s="35"/>
      <c r="K47" s="35"/>
      <c r="L47" s="38"/>
    </row>
    <row r="48" spans="2:12" s="1" customFormat="1" ht="16.5" customHeight="1">
      <c r="B48" s="34"/>
      <c r="C48" s="35"/>
      <c r="D48" s="35"/>
      <c r="E48" s="311" t="str">
        <f>E7</f>
        <v>Oprava traťového úseku Česká Lípa – Jedlová v oblasti mokřadů říčky Šporka</v>
      </c>
      <c r="F48" s="312"/>
      <c r="G48" s="312"/>
      <c r="H48" s="312"/>
      <c r="I48" s="112"/>
      <c r="J48" s="35"/>
      <c r="K48" s="35"/>
      <c r="L48" s="38"/>
    </row>
    <row r="49" spans="2:47" s="1" customFormat="1" ht="12" customHeight="1">
      <c r="B49" s="34"/>
      <c r="C49" s="29" t="s">
        <v>131</v>
      </c>
      <c r="D49" s="35"/>
      <c r="E49" s="35"/>
      <c r="F49" s="35"/>
      <c r="G49" s="35"/>
      <c r="H49" s="35"/>
      <c r="I49" s="112"/>
      <c r="J49" s="35"/>
      <c r="K49" s="35"/>
      <c r="L49" s="38"/>
    </row>
    <row r="50" spans="2:47" s="1" customFormat="1" ht="16.5" customHeight="1">
      <c r="B50" s="34"/>
      <c r="C50" s="35"/>
      <c r="D50" s="35"/>
      <c r="E50" s="279" t="str">
        <f>E9</f>
        <v>SO 01 - železniční spodek</v>
      </c>
      <c r="F50" s="278"/>
      <c r="G50" s="278"/>
      <c r="H50" s="278"/>
      <c r="I50" s="112"/>
      <c r="J50" s="35"/>
      <c r="K50" s="35"/>
      <c r="L50" s="38"/>
    </row>
    <row r="51" spans="2:47" s="1" customFormat="1" ht="6.95" customHeight="1">
      <c r="B51" s="34"/>
      <c r="C51" s="35"/>
      <c r="D51" s="35"/>
      <c r="E51" s="35"/>
      <c r="F51" s="35"/>
      <c r="G51" s="35"/>
      <c r="H51" s="35"/>
      <c r="I51" s="112"/>
      <c r="J51" s="35"/>
      <c r="K51" s="35"/>
      <c r="L51" s="38"/>
    </row>
    <row r="52" spans="2:47" s="1" customFormat="1" ht="12" customHeight="1">
      <c r="B52" s="34"/>
      <c r="C52" s="29" t="s">
        <v>20</v>
      </c>
      <c r="D52" s="35"/>
      <c r="E52" s="35"/>
      <c r="F52" s="27" t="str">
        <f>F12</f>
        <v xml:space="preserve"> </v>
      </c>
      <c r="G52" s="35"/>
      <c r="H52" s="35"/>
      <c r="I52" s="113" t="s">
        <v>22</v>
      </c>
      <c r="J52" s="55" t="str">
        <f>IF(J12="","",J12)</f>
        <v>29. 3. 2019</v>
      </c>
      <c r="K52" s="35"/>
      <c r="L52" s="38"/>
    </row>
    <row r="53" spans="2:47" s="1" customFormat="1" ht="6.95" customHeight="1">
      <c r="B53" s="34"/>
      <c r="C53" s="35"/>
      <c r="D53" s="35"/>
      <c r="E53" s="35"/>
      <c r="F53" s="35"/>
      <c r="G53" s="35"/>
      <c r="H53" s="35"/>
      <c r="I53" s="112"/>
      <c r="J53" s="35"/>
      <c r="K53" s="35"/>
      <c r="L53" s="38"/>
    </row>
    <row r="54" spans="2:47" s="1" customFormat="1" ht="13.7" customHeight="1">
      <c r="B54" s="34"/>
      <c r="C54" s="29" t="s">
        <v>24</v>
      </c>
      <c r="D54" s="35"/>
      <c r="E54" s="35"/>
      <c r="F54" s="27" t="str">
        <f>E15</f>
        <v>SŽDC, s.o.</v>
      </c>
      <c r="G54" s="35"/>
      <c r="H54" s="35"/>
      <c r="I54" s="113" t="s">
        <v>32</v>
      </c>
      <c r="J54" s="32" t="str">
        <f>E21</f>
        <v>SG Geotechnika a.s.</v>
      </c>
      <c r="K54" s="35"/>
      <c r="L54" s="38"/>
    </row>
    <row r="55" spans="2:47" s="1" customFormat="1" ht="13.7" customHeight="1">
      <c r="B55" s="34"/>
      <c r="C55" s="29" t="s">
        <v>30</v>
      </c>
      <c r="D55" s="35"/>
      <c r="E55" s="35"/>
      <c r="F55" s="27" t="str">
        <f>IF(E18="","",E18)</f>
        <v>Vyplň údaj</v>
      </c>
      <c r="G55" s="35"/>
      <c r="H55" s="35"/>
      <c r="I55" s="113" t="s">
        <v>37</v>
      </c>
      <c r="J55" s="32" t="str">
        <f>E24</f>
        <v>SG Geotechnika a.s.</v>
      </c>
      <c r="K55" s="35"/>
      <c r="L55" s="38"/>
    </row>
    <row r="56" spans="2:47" s="1" customFormat="1" ht="10.35" customHeight="1">
      <c r="B56" s="34"/>
      <c r="C56" s="35"/>
      <c r="D56" s="35"/>
      <c r="E56" s="35"/>
      <c r="F56" s="35"/>
      <c r="G56" s="35"/>
      <c r="H56" s="35"/>
      <c r="I56" s="112"/>
      <c r="J56" s="35"/>
      <c r="K56" s="35"/>
      <c r="L56" s="38"/>
    </row>
    <row r="57" spans="2:47" s="1" customFormat="1" ht="29.25" customHeight="1">
      <c r="B57" s="34"/>
      <c r="C57" s="138" t="s">
        <v>135</v>
      </c>
      <c r="D57" s="139"/>
      <c r="E57" s="139"/>
      <c r="F57" s="139"/>
      <c r="G57" s="139"/>
      <c r="H57" s="139"/>
      <c r="I57" s="140"/>
      <c r="J57" s="141" t="s">
        <v>136</v>
      </c>
      <c r="K57" s="139"/>
      <c r="L57" s="38"/>
    </row>
    <row r="58" spans="2:47" s="1" customFormat="1" ht="10.35" customHeight="1">
      <c r="B58" s="34"/>
      <c r="C58" s="35"/>
      <c r="D58" s="35"/>
      <c r="E58" s="35"/>
      <c r="F58" s="35"/>
      <c r="G58" s="35"/>
      <c r="H58" s="35"/>
      <c r="I58" s="112"/>
      <c r="J58" s="35"/>
      <c r="K58" s="35"/>
      <c r="L58" s="38"/>
    </row>
    <row r="59" spans="2:47" s="1" customFormat="1" ht="22.9" customHeight="1">
      <c r="B59" s="34"/>
      <c r="C59" s="142" t="s">
        <v>137</v>
      </c>
      <c r="D59" s="35"/>
      <c r="E59" s="35"/>
      <c r="F59" s="35"/>
      <c r="G59" s="35"/>
      <c r="H59" s="35"/>
      <c r="I59" s="112"/>
      <c r="J59" s="73">
        <f>J82</f>
        <v>0</v>
      </c>
      <c r="K59" s="35"/>
      <c r="L59" s="38"/>
      <c r="AU59" s="17" t="s">
        <v>138</v>
      </c>
    </row>
    <row r="60" spans="2:47" s="8" customFormat="1" ht="24.95" customHeight="1">
      <c r="B60" s="143"/>
      <c r="C60" s="144"/>
      <c r="D60" s="145" t="s">
        <v>139</v>
      </c>
      <c r="E60" s="146"/>
      <c r="F60" s="146"/>
      <c r="G60" s="146"/>
      <c r="H60" s="146"/>
      <c r="I60" s="147"/>
      <c r="J60" s="148">
        <f>J83</f>
        <v>0</v>
      </c>
      <c r="K60" s="144"/>
      <c r="L60" s="149"/>
    </row>
    <row r="61" spans="2:47" s="9" customFormat="1" ht="19.899999999999999" customHeight="1">
      <c r="B61" s="150"/>
      <c r="C61" s="94"/>
      <c r="D61" s="151" t="s">
        <v>140</v>
      </c>
      <c r="E61" s="152"/>
      <c r="F61" s="152"/>
      <c r="G61" s="152"/>
      <c r="H61" s="152"/>
      <c r="I61" s="153"/>
      <c r="J61" s="154">
        <f>J84</f>
        <v>0</v>
      </c>
      <c r="K61" s="94"/>
      <c r="L61" s="155"/>
    </row>
    <row r="62" spans="2:47" s="8" customFormat="1" ht="24.95" customHeight="1">
      <c r="B62" s="143"/>
      <c r="C62" s="144"/>
      <c r="D62" s="145" t="s">
        <v>141</v>
      </c>
      <c r="E62" s="146"/>
      <c r="F62" s="146"/>
      <c r="G62" s="146"/>
      <c r="H62" s="146"/>
      <c r="I62" s="147"/>
      <c r="J62" s="148">
        <f>J166</f>
        <v>0</v>
      </c>
      <c r="K62" s="144"/>
      <c r="L62" s="149"/>
    </row>
    <row r="63" spans="2:47" s="1" customFormat="1" ht="21.75" customHeight="1">
      <c r="B63" s="34"/>
      <c r="C63" s="35"/>
      <c r="D63" s="35"/>
      <c r="E63" s="35"/>
      <c r="F63" s="35"/>
      <c r="G63" s="35"/>
      <c r="H63" s="35"/>
      <c r="I63" s="112"/>
      <c r="J63" s="35"/>
      <c r="K63" s="35"/>
      <c r="L63" s="38"/>
    </row>
    <row r="64" spans="2:47" s="1" customFormat="1" ht="6.95" customHeight="1">
      <c r="B64" s="46"/>
      <c r="C64" s="47"/>
      <c r="D64" s="47"/>
      <c r="E64" s="47"/>
      <c r="F64" s="47"/>
      <c r="G64" s="47"/>
      <c r="H64" s="47"/>
      <c r="I64" s="134"/>
      <c r="J64" s="47"/>
      <c r="K64" s="47"/>
      <c r="L64" s="38"/>
    </row>
    <row r="68" spans="2:12" s="1" customFormat="1" ht="6.95" customHeight="1">
      <c r="B68" s="48"/>
      <c r="C68" s="49"/>
      <c r="D68" s="49"/>
      <c r="E68" s="49"/>
      <c r="F68" s="49"/>
      <c r="G68" s="49"/>
      <c r="H68" s="49"/>
      <c r="I68" s="137"/>
      <c r="J68" s="49"/>
      <c r="K68" s="49"/>
      <c r="L68" s="38"/>
    </row>
    <row r="69" spans="2:12" s="1" customFormat="1" ht="24.95" customHeight="1">
      <c r="B69" s="34"/>
      <c r="C69" s="23" t="s">
        <v>142</v>
      </c>
      <c r="D69" s="35"/>
      <c r="E69" s="35"/>
      <c r="F69" s="35"/>
      <c r="G69" s="35"/>
      <c r="H69" s="35"/>
      <c r="I69" s="112"/>
      <c r="J69" s="35"/>
      <c r="K69" s="35"/>
      <c r="L69" s="38"/>
    </row>
    <row r="70" spans="2:12" s="1" customFormat="1" ht="6.95" customHeight="1">
      <c r="B70" s="34"/>
      <c r="C70" s="35"/>
      <c r="D70" s="35"/>
      <c r="E70" s="35"/>
      <c r="F70" s="35"/>
      <c r="G70" s="35"/>
      <c r="H70" s="35"/>
      <c r="I70" s="112"/>
      <c r="J70" s="35"/>
      <c r="K70" s="35"/>
      <c r="L70" s="38"/>
    </row>
    <row r="71" spans="2:12" s="1" customFormat="1" ht="12" customHeight="1">
      <c r="B71" s="34"/>
      <c r="C71" s="29" t="s">
        <v>16</v>
      </c>
      <c r="D71" s="35"/>
      <c r="E71" s="35"/>
      <c r="F71" s="35"/>
      <c r="G71" s="35"/>
      <c r="H71" s="35"/>
      <c r="I71" s="112"/>
      <c r="J71" s="35"/>
      <c r="K71" s="35"/>
      <c r="L71" s="38"/>
    </row>
    <row r="72" spans="2:12" s="1" customFormat="1" ht="16.5" customHeight="1">
      <c r="B72" s="34"/>
      <c r="C72" s="35"/>
      <c r="D72" s="35"/>
      <c r="E72" s="311" t="str">
        <f>E7</f>
        <v>Oprava traťového úseku Česká Lípa – Jedlová v oblasti mokřadů říčky Šporka</v>
      </c>
      <c r="F72" s="312"/>
      <c r="G72" s="312"/>
      <c r="H72" s="312"/>
      <c r="I72" s="112"/>
      <c r="J72" s="35"/>
      <c r="K72" s="35"/>
      <c r="L72" s="38"/>
    </row>
    <row r="73" spans="2:12" s="1" customFormat="1" ht="12" customHeight="1">
      <c r="B73" s="34"/>
      <c r="C73" s="29" t="s">
        <v>131</v>
      </c>
      <c r="D73" s="35"/>
      <c r="E73" s="35"/>
      <c r="F73" s="35"/>
      <c r="G73" s="35"/>
      <c r="H73" s="35"/>
      <c r="I73" s="112"/>
      <c r="J73" s="35"/>
      <c r="K73" s="35"/>
      <c r="L73" s="38"/>
    </row>
    <row r="74" spans="2:12" s="1" customFormat="1" ht="16.5" customHeight="1">
      <c r="B74" s="34"/>
      <c r="C74" s="35"/>
      <c r="D74" s="35"/>
      <c r="E74" s="279" t="str">
        <f>E9</f>
        <v>SO 01 - železniční spodek</v>
      </c>
      <c r="F74" s="278"/>
      <c r="G74" s="278"/>
      <c r="H74" s="278"/>
      <c r="I74" s="112"/>
      <c r="J74" s="35"/>
      <c r="K74" s="35"/>
      <c r="L74" s="38"/>
    </row>
    <row r="75" spans="2:12" s="1" customFormat="1" ht="6.95" customHeight="1">
      <c r="B75" s="34"/>
      <c r="C75" s="35"/>
      <c r="D75" s="35"/>
      <c r="E75" s="35"/>
      <c r="F75" s="35"/>
      <c r="G75" s="35"/>
      <c r="H75" s="35"/>
      <c r="I75" s="112"/>
      <c r="J75" s="35"/>
      <c r="K75" s="35"/>
      <c r="L75" s="38"/>
    </row>
    <row r="76" spans="2:12" s="1" customFormat="1" ht="12" customHeight="1">
      <c r="B76" s="34"/>
      <c r="C76" s="29" t="s">
        <v>20</v>
      </c>
      <c r="D76" s="35"/>
      <c r="E76" s="35"/>
      <c r="F76" s="27" t="str">
        <f>F12</f>
        <v xml:space="preserve"> </v>
      </c>
      <c r="G76" s="35"/>
      <c r="H76" s="35"/>
      <c r="I76" s="113" t="s">
        <v>22</v>
      </c>
      <c r="J76" s="55" t="str">
        <f>IF(J12="","",J12)</f>
        <v>29. 3. 2019</v>
      </c>
      <c r="K76" s="35"/>
      <c r="L76" s="38"/>
    </row>
    <row r="77" spans="2:12" s="1" customFormat="1" ht="6.95" customHeight="1">
      <c r="B77" s="34"/>
      <c r="C77" s="35"/>
      <c r="D77" s="35"/>
      <c r="E77" s="35"/>
      <c r="F77" s="35"/>
      <c r="G77" s="35"/>
      <c r="H77" s="35"/>
      <c r="I77" s="112"/>
      <c r="J77" s="35"/>
      <c r="K77" s="35"/>
      <c r="L77" s="38"/>
    </row>
    <row r="78" spans="2:12" s="1" customFormat="1" ht="13.7" customHeight="1">
      <c r="B78" s="34"/>
      <c r="C78" s="29" t="s">
        <v>24</v>
      </c>
      <c r="D78" s="35"/>
      <c r="E78" s="35"/>
      <c r="F78" s="27" t="str">
        <f>E15</f>
        <v>SŽDC, s.o.</v>
      </c>
      <c r="G78" s="35"/>
      <c r="H78" s="35"/>
      <c r="I78" s="113" t="s">
        <v>32</v>
      </c>
      <c r="J78" s="32" t="str">
        <f>E21</f>
        <v>SG Geotechnika a.s.</v>
      </c>
      <c r="K78" s="35"/>
      <c r="L78" s="38"/>
    </row>
    <row r="79" spans="2:12" s="1" customFormat="1" ht="13.7" customHeight="1">
      <c r="B79" s="34"/>
      <c r="C79" s="29" t="s">
        <v>30</v>
      </c>
      <c r="D79" s="35"/>
      <c r="E79" s="35"/>
      <c r="F79" s="27" t="str">
        <f>IF(E18="","",E18)</f>
        <v>Vyplň údaj</v>
      </c>
      <c r="G79" s="35"/>
      <c r="H79" s="35"/>
      <c r="I79" s="113" t="s">
        <v>37</v>
      </c>
      <c r="J79" s="32" t="str">
        <f>E24</f>
        <v>SG Geotechnika a.s.</v>
      </c>
      <c r="K79" s="35"/>
      <c r="L79" s="38"/>
    </row>
    <row r="80" spans="2:12" s="1" customFormat="1" ht="10.35" customHeight="1">
      <c r="B80" s="34"/>
      <c r="C80" s="35"/>
      <c r="D80" s="35"/>
      <c r="E80" s="35"/>
      <c r="F80" s="35"/>
      <c r="G80" s="35"/>
      <c r="H80" s="35"/>
      <c r="I80" s="112"/>
      <c r="J80" s="35"/>
      <c r="K80" s="35"/>
      <c r="L80" s="38"/>
    </row>
    <row r="81" spans="2:65" s="10" customFormat="1" ht="29.25" customHeight="1">
      <c r="B81" s="156"/>
      <c r="C81" s="157" t="s">
        <v>143</v>
      </c>
      <c r="D81" s="158" t="s">
        <v>58</v>
      </c>
      <c r="E81" s="158" t="s">
        <v>54</v>
      </c>
      <c r="F81" s="158" t="s">
        <v>55</v>
      </c>
      <c r="G81" s="158" t="s">
        <v>144</v>
      </c>
      <c r="H81" s="158" t="s">
        <v>145</v>
      </c>
      <c r="I81" s="159" t="s">
        <v>146</v>
      </c>
      <c r="J81" s="158" t="s">
        <v>136</v>
      </c>
      <c r="K81" s="160" t="s">
        <v>147</v>
      </c>
      <c r="L81" s="161"/>
      <c r="M81" s="64" t="s">
        <v>1</v>
      </c>
      <c r="N81" s="65" t="s">
        <v>43</v>
      </c>
      <c r="O81" s="65" t="s">
        <v>148</v>
      </c>
      <c r="P81" s="65" t="s">
        <v>149</v>
      </c>
      <c r="Q81" s="65" t="s">
        <v>150</v>
      </c>
      <c r="R81" s="65" t="s">
        <v>151</v>
      </c>
      <c r="S81" s="65" t="s">
        <v>152</v>
      </c>
      <c r="T81" s="66" t="s">
        <v>153</v>
      </c>
    </row>
    <row r="82" spans="2:65" s="1" customFormat="1" ht="22.9" customHeight="1">
      <c r="B82" s="34"/>
      <c r="C82" s="71" t="s">
        <v>154</v>
      </c>
      <c r="D82" s="35"/>
      <c r="E82" s="35"/>
      <c r="F82" s="35"/>
      <c r="G82" s="35"/>
      <c r="H82" s="35"/>
      <c r="I82" s="112"/>
      <c r="J82" s="162">
        <f>BK82</f>
        <v>0</v>
      </c>
      <c r="K82" s="35"/>
      <c r="L82" s="38"/>
      <c r="M82" s="67"/>
      <c r="N82" s="68"/>
      <c r="O82" s="68"/>
      <c r="P82" s="163">
        <f>P83+P166</f>
        <v>0</v>
      </c>
      <c r="Q82" s="68"/>
      <c r="R82" s="163">
        <f>R83+R166</f>
        <v>0</v>
      </c>
      <c r="S82" s="68"/>
      <c r="T82" s="164">
        <f>T83+T166</f>
        <v>0</v>
      </c>
      <c r="AT82" s="17" t="s">
        <v>72</v>
      </c>
      <c r="AU82" s="17" t="s">
        <v>138</v>
      </c>
      <c r="BK82" s="165">
        <f>BK83+BK166</f>
        <v>0</v>
      </c>
    </row>
    <row r="83" spans="2:65" s="11" customFormat="1" ht="25.9" customHeight="1">
      <c r="B83" s="166"/>
      <c r="C83" s="167"/>
      <c r="D83" s="168" t="s">
        <v>72</v>
      </c>
      <c r="E83" s="169" t="s">
        <v>155</v>
      </c>
      <c r="F83" s="169" t="s">
        <v>156</v>
      </c>
      <c r="G83" s="167"/>
      <c r="H83" s="167"/>
      <c r="I83" s="170"/>
      <c r="J83" s="171">
        <f>BK83</f>
        <v>0</v>
      </c>
      <c r="K83" s="167"/>
      <c r="L83" s="172"/>
      <c r="M83" s="173"/>
      <c r="N83" s="174"/>
      <c r="O83" s="174"/>
      <c r="P83" s="175">
        <f>P84</f>
        <v>0</v>
      </c>
      <c r="Q83" s="174"/>
      <c r="R83" s="175">
        <f>R84</f>
        <v>0</v>
      </c>
      <c r="S83" s="174"/>
      <c r="T83" s="176">
        <f>T84</f>
        <v>0</v>
      </c>
      <c r="AR83" s="177" t="s">
        <v>81</v>
      </c>
      <c r="AT83" s="178" t="s">
        <v>72</v>
      </c>
      <c r="AU83" s="178" t="s">
        <v>73</v>
      </c>
      <c r="AY83" s="177" t="s">
        <v>157</v>
      </c>
      <c r="BK83" s="179">
        <f>BK84</f>
        <v>0</v>
      </c>
    </row>
    <row r="84" spans="2:65" s="11" customFormat="1" ht="22.9" customHeight="1">
      <c r="B84" s="166"/>
      <c r="C84" s="167"/>
      <c r="D84" s="168" t="s">
        <v>72</v>
      </c>
      <c r="E84" s="180" t="s">
        <v>158</v>
      </c>
      <c r="F84" s="180" t="s">
        <v>159</v>
      </c>
      <c r="G84" s="167"/>
      <c r="H84" s="167"/>
      <c r="I84" s="170"/>
      <c r="J84" s="181">
        <f>BK84</f>
        <v>0</v>
      </c>
      <c r="K84" s="167"/>
      <c r="L84" s="172"/>
      <c r="M84" s="173"/>
      <c r="N84" s="174"/>
      <c r="O84" s="174"/>
      <c r="P84" s="175">
        <f>SUM(P85:P165)</f>
        <v>0</v>
      </c>
      <c r="Q84" s="174"/>
      <c r="R84" s="175">
        <f>SUM(R85:R165)</f>
        <v>0</v>
      </c>
      <c r="S84" s="174"/>
      <c r="T84" s="176">
        <f>SUM(T85:T165)</f>
        <v>0</v>
      </c>
      <c r="AR84" s="177" t="s">
        <v>81</v>
      </c>
      <c r="AT84" s="178" t="s">
        <v>72</v>
      </c>
      <c r="AU84" s="178" t="s">
        <v>81</v>
      </c>
      <c r="AY84" s="177" t="s">
        <v>157</v>
      </c>
      <c r="BK84" s="179">
        <f>SUM(BK85:BK165)</f>
        <v>0</v>
      </c>
    </row>
    <row r="85" spans="2:65" s="1" customFormat="1" ht="22.5" customHeight="1">
      <c r="B85" s="34"/>
      <c r="C85" s="182" t="s">
        <v>81</v>
      </c>
      <c r="D85" s="182" t="s">
        <v>160</v>
      </c>
      <c r="E85" s="183" t="s">
        <v>161</v>
      </c>
      <c r="F85" s="184" t="s">
        <v>162</v>
      </c>
      <c r="G85" s="185" t="s">
        <v>163</v>
      </c>
      <c r="H85" s="186">
        <v>21419.86</v>
      </c>
      <c r="I85" s="187"/>
      <c r="J85" s="188">
        <f>ROUND(I85*H85,2)</f>
        <v>0</v>
      </c>
      <c r="K85" s="184" t="s">
        <v>164</v>
      </c>
      <c r="L85" s="189"/>
      <c r="M85" s="190" t="s">
        <v>1</v>
      </c>
      <c r="N85" s="191" t="s">
        <v>44</v>
      </c>
      <c r="O85" s="60"/>
      <c r="P85" s="192">
        <f>O85*H85</f>
        <v>0</v>
      </c>
      <c r="Q85" s="192">
        <v>0</v>
      </c>
      <c r="R85" s="192">
        <f>Q85*H85</f>
        <v>0</v>
      </c>
      <c r="S85" s="192">
        <v>0</v>
      </c>
      <c r="T85" s="193">
        <f>S85*H85</f>
        <v>0</v>
      </c>
      <c r="AR85" s="17" t="s">
        <v>165</v>
      </c>
      <c r="AT85" s="17" t="s">
        <v>160</v>
      </c>
      <c r="AU85" s="17" t="s">
        <v>83</v>
      </c>
      <c r="AY85" s="17" t="s">
        <v>157</v>
      </c>
      <c r="BE85" s="194">
        <f>IF(N85="základní",J85,0)</f>
        <v>0</v>
      </c>
      <c r="BF85" s="194">
        <f>IF(N85="snížená",J85,0)</f>
        <v>0</v>
      </c>
      <c r="BG85" s="194">
        <f>IF(N85="zákl. přenesená",J85,0)</f>
        <v>0</v>
      </c>
      <c r="BH85" s="194">
        <f>IF(N85="sníž. přenesená",J85,0)</f>
        <v>0</v>
      </c>
      <c r="BI85" s="194">
        <f>IF(N85="nulová",J85,0)</f>
        <v>0</v>
      </c>
      <c r="BJ85" s="17" t="s">
        <v>81</v>
      </c>
      <c r="BK85" s="194">
        <f>ROUND(I85*H85,2)</f>
        <v>0</v>
      </c>
      <c r="BL85" s="17" t="s">
        <v>166</v>
      </c>
      <c r="BM85" s="17" t="s">
        <v>83</v>
      </c>
    </row>
    <row r="86" spans="2:65" s="12" customFormat="1" ht="11.25">
      <c r="B86" s="195"/>
      <c r="C86" s="196"/>
      <c r="D86" s="197" t="s">
        <v>167</v>
      </c>
      <c r="E86" s="198" t="s">
        <v>1</v>
      </c>
      <c r="F86" s="199" t="s">
        <v>168</v>
      </c>
      <c r="G86" s="196"/>
      <c r="H86" s="198" t="s">
        <v>1</v>
      </c>
      <c r="I86" s="200"/>
      <c r="J86" s="196"/>
      <c r="K86" s="196"/>
      <c r="L86" s="201"/>
      <c r="M86" s="202"/>
      <c r="N86" s="203"/>
      <c r="O86" s="203"/>
      <c r="P86" s="203"/>
      <c r="Q86" s="203"/>
      <c r="R86" s="203"/>
      <c r="S86" s="203"/>
      <c r="T86" s="204"/>
      <c r="AT86" s="205" t="s">
        <v>167</v>
      </c>
      <c r="AU86" s="205" t="s">
        <v>83</v>
      </c>
      <c r="AV86" s="12" t="s">
        <v>81</v>
      </c>
      <c r="AW86" s="12" t="s">
        <v>36</v>
      </c>
      <c r="AX86" s="12" t="s">
        <v>73</v>
      </c>
      <c r="AY86" s="205" t="s">
        <v>157</v>
      </c>
    </row>
    <row r="87" spans="2:65" s="13" customFormat="1" ht="11.25">
      <c r="B87" s="206"/>
      <c r="C87" s="207"/>
      <c r="D87" s="197" t="s">
        <v>167</v>
      </c>
      <c r="E87" s="208" t="s">
        <v>1</v>
      </c>
      <c r="F87" s="209" t="s">
        <v>169</v>
      </c>
      <c r="G87" s="207"/>
      <c r="H87" s="210">
        <v>21419.86</v>
      </c>
      <c r="I87" s="211"/>
      <c r="J87" s="207"/>
      <c r="K87" s="207"/>
      <c r="L87" s="212"/>
      <c r="M87" s="213"/>
      <c r="N87" s="214"/>
      <c r="O87" s="214"/>
      <c r="P87" s="214"/>
      <c r="Q87" s="214"/>
      <c r="R87" s="214"/>
      <c r="S87" s="214"/>
      <c r="T87" s="215"/>
      <c r="AT87" s="216" t="s">
        <v>167</v>
      </c>
      <c r="AU87" s="216" t="s">
        <v>83</v>
      </c>
      <c r="AV87" s="13" t="s">
        <v>83</v>
      </c>
      <c r="AW87" s="13" t="s">
        <v>36</v>
      </c>
      <c r="AX87" s="13" t="s">
        <v>73</v>
      </c>
      <c r="AY87" s="216" t="s">
        <v>157</v>
      </c>
    </row>
    <row r="88" spans="2:65" s="14" customFormat="1" ht="11.25">
      <c r="B88" s="217"/>
      <c r="C88" s="218"/>
      <c r="D88" s="197" t="s">
        <v>167</v>
      </c>
      <c r="E88" s="219" t="s">
        <v>1</v>
      </c>
      <c r="F88" s="220" t="s">
        <v>170</v>
      </c>
      <c r="G88" s="218"/>
      <c r="H88" s="221">
        <v>21419.86</v>
      </c>
      <c r="I88" s="222"/>
      <c r="J88" s="218"/>
      <c r="K88" s="218"/>
      <c r="L88" s="223"/>
      <c r="M88" s="224"/>
      <c r="N88" s="225"/>
      <c r="O88" s="225"/>
      <c r="P88" s="225"/>
      <c r="Q88" s="225"/>
      <c r="R88" s="225"/>
      <c r="S88" s="225"/>
      <c r="T88" s="226"/>
      <c r="AT88" s="227" t="s">
        <v>167</v>
      </c>
      <c r="AU88" s="227" t="s">
        <v>83</v>
      </c>
      <c r="AV88" s="14" t="s">
        <v>166</v>
      </c>
      <c r="AW88" s="14" t="s">
        <v>36</v>
      </c>
      <c r="AX88" s="14" t="s">
        <v>81</v>
      </c>
      <c r="AY88" s="227" t="s">
        <v>157</v>
      </c>
    </row>
    <row r="89" spans="2:65" s="1" customFormat="1" ht="22.5" customHeight="1">
      <c r="B89" s="34"/>
      <c r="C89" s="182" t="s">
        <v>83</v>
      </c>
      <c r="D89" s="182" t="s">
        <v>160</v>
      </c>
      <c r="E89" s="183" t="s">
        <v>171</v>
      </c>
      <c r="F89" s="184" t="s">
        <v>172</v>
      </c>
      <c r="G89" s="185" t="s">
        <v>163</v>
      </c>
      <c r="H89" s="186">
        <v>3879.6889999999999</v>
      </c>
      <c r="I89" s="187"/>
      <c r="J89" s="188">
        <f>ROUND(I89*H89,2)</f>
        <v>0</v>
      </c>
      <c r="K89" s="184" t="s">
        <v>164</v>
      </c>
      <c r="L89" s="189"/>
      <c r="M89" s="190" t="s">
        <v>1</v>
      </c>
      <c r="N89" s="191" t="s">
        <v>44</v>
      </c>
      <c r="O89" s="60"/>
      <c r="P89" s="192">
        <f>O89*H89</f>
        <v>0</v>
      </c>
      <c r="Q89" s="192">
        <v>0</v>
      </c>
      <c r="R89" s="192">
        <f>Q89*H89</f>
        <v>0</v>
      </c>
      <c r="S89" s="192">
        <v>0</v>
      </c>
      <c r="T89" s="193">
        <f>S89*H89</f>
        <v>0</v>
      </c>
      <c r="AR89" s="17" t="s">
        <v>165</v>
      </c>
      <c r="AT89" s="17" t="s">
        <v>160</v>
      </c>
      <c r="AU89" s="17" t="s">
        <v>83</v>
      </c>
      <c r="AY89" s="17" t="s">
        <v>157</v>
      </c>
      <c r="BE89" s="194">
        <f>IF(N89="základní",J89,0)</f>
        <v>0</v>
      </c>
      <c r="BF89" s="194">
        <f>IF(N89="snížená",J89,0)</f>
        <v>0</v>
      </c>
      <c r="BG89" s="194">
        <f>IF(N89="zákl. přenesená",J89,0)</f>
        <v>0</v>
      </c>
      <c r="BH89" s="194">
        <f>IF(N89="sníž. přenesená",J89,0)</f>
        <v>0</v>
      </c>
      <c r="BI89" s="194">
        <f>IF(N89="nulová",J89,0)</f>
        <v>0</v>
      </c>
      <c r="BJ89" s="17" t="s">
        <v>81</v>
      </c>
      <c r="BK89" s="194">
        <f>ROUND(I89*H89,2)</f>
        <v>0</v>
      </c>
      <c r="BL89" s="17" t="s">
        <v>166</v>
      </c>
      <c r="BM89" s="17" t="s">
        <v>166</v>
      </c>
    </row>
    <row r="90" spans="2:65" s="12" customFormat="1" ht="11.25">
      <c r="B90" s="195"/>
      <c r="C90" s="196"/>
      <c r="D90" s="197" t="s">
        <v>167</v>
      </c>
      <c r="E90" s="198" t="s">
        <v>1</v>
      </c>
      <c r="F90" s="199" t="s">
        <v>173</v>
      </c>
      <c r="G90" s="196"/>
      <c r="H90" s="198" t="s">
        <v>1</v>
      </c>
      <c r="I90" s="200"/>
      <c r="J90" s="196"/>
      <c r="K90" s="196"/>
      <c r="L90" s="201"/>
      <c r="M90" s="202"/>
      <c r="N90" s="203"/>
      <c r="O90" s="203"/>
      <c r="P90" s="203"/>
      <c r="Q90" s="203"/>
      <c r="R90" s="203"/>
      <c r="S90" s="203"/>
      <c r="T90" s="204"/>
      <c r="AT90" s="205" t="s">
        <v>167</v>
      </c>
      <c r="AU90" s="205" t="s">
        <v>83</v>
      </c>
      <c r="AV90" s="12" t="s">
        <v>81</v>
      </c>
      <c r="AW90" s="12" t="s">
        <v>36</v>
      </c>
      <c r="AX90" s="12" t="s">
        <v>73</v>
      </c>
      <c r="AY90" s="205" t="s">
        <v>157</v>
      </c>
    </row>
    <row r="91" spans="2:65" s="13" customFormat="1" ht="11.25">
      <c r="B91" s="206"/>
      <c r="C91" s="207"/>
      <c r="D91" s="197" t="s">
        <v>167</v>
      </c>
      <c r="E91" s="208" t="s">
        <v>1</v>
      </c>
      <c r="F91" s="209" t="s">
        <v>174</v>
      </c>
      <c r="G91" s="207"/>
      <c r="H91" s="210">
        <v>3879.6889999999999</v>
      </c>
      <c r="I91" s="211"/>
      <c r="J91" s="207"/>
      <c r="K91" s="207"/>
      <c r="L91" s="212"/>
      <c r="M91" s="213"/>
      <c r="N91" s="214"/>
      <c r="O91" s="214"/>
      <c r="P91" s="214"/>
      <c r="Q91" s="214"/>
      <c r="R91" s="214"/>
      <c r="S91" s="214"/>
      <c r="T91" s="215"/>
      <c r="AT91" s="216" t="s">
        <v>167</v>
      </c>
      <c r="AU91" s="216" t="s">
        <v>83</v>
      </c>
      <c r="AV91" s="13" t="s">
        <v>83</v>
      </c>
      <c r="AW91" s="13" t="s">
        <v>36</v>
      </c>
      <c r="AX91" s="13" t="s">
        <v>73</v>
      </c>
      <c r="AY91" s="216" t="s">
        <v>157</v>
      </c>
    </row>
    <row r="92" spans="2:65" s="14" customFormat="1" ht="11.25">
      <c r="B92" s="217"/>
      <c r="C92" s="218"/>
      <c r="D92" s="197" t="s">
        <v>167</v>
      </c>
      <c r="E92" s="219" t="s">
        <v>1</v>
      </c>
      <c r="F92" s="220" t="s">
        <v>170</v>
      </c>
      <c r="G92" s="218"/>
      <c r="H92" s="221">
        <v>3879.6889999999999</v>
      </c>
      <c r="I92" s="222"/>
      <c r="J92" s="218"/>
      <c r="K92" s="218"/>
      <c r="L92" s="223"/>
      <c r="M92" s="224"/>
      <c r="N92" s="225"/>
      <c r="O92" s="225"/>
      <c r="P92" s="225"/>
      <c r="Q92" s="225"/>
      <c r="R92" s="225"/>
      <c r="S92" s="225"/>
      <c r="T92" s="226"/>
      <c r="AT92" s="227" t="s">
        <v>167</v>
      </c>
      <c r="AU92" s="227" t="s">
        <v>83</v>
      </c>
      <c r="AV92" s="14" t="s">
        <v>166</v>
      </c>
      <c r="AW92" s="14" t="s">
        <v>36</v>
      </c>
      <c r="AX92" s="14" t="s">
        <v>81</v>
      </c>
      <c r="AY92" s="227" t="s">
        <v>157</v>
      </c>
    </row>
    <row r="93" spans="2:65" s="1" customFormat="1" ht="22.5" customHeight="1">
      <c r="B93" s="34"/>
      <c r="C93" s="182" t="s">
        <v>175</v>
      </c>
      <c r="D93" s="182" t="s">
        <v>160</v>
      </c>
      <c r="E93" s="183" t="s">
        <v>176</v>
      </c>
      <c r="F93" s="184" t="s">
        <v>177</v>
      </c>
      <c r="G93" s="185" t="s">
        <v>178</v>
      </c>
      <c r="H93" s="186">
        <v>38235.17</v>
      </c>
      <c r="I93" s="187"/>
      <c r="J93" s="188">
        <f>ROUND(I93*H93,2)</f>
        <v>0</v>
      </c>
      <c r="K93" s="184" t="s">
        <v>164</v>
      </c>
      <c r="L93" s="189"/>
      <c r="M93" s="190" t="s">
        <v>1</v>
      </c>
      <c r="N93" s="191" t="s">
        <v>44</v>
      </c>
      <c r="O93" s="60"/>
      <c r="P93" s="192">
        <f>O93*H93</f>
        <v>0</v>
      </c>
      <c r="Q93" s="192">
        <v>0</v>
      </c>
      <c r="R93" s="192">
        <f>Q93*H93</f>
        <v>0</v>
      </c>
      <c r="S93" s="192">
        <v>0</v>
      </c>
      <c r="T93" s="193">
        <f>S93*H93</f>
        <v>0</v>
      </c>
      <c r="AR93" s="17" t="s">
        <v>165</v>
      </c>
      <c r="AT93" s="17" t="s">
        <v>160</v>
      </c>
      <c r="AU93" s="17" t="s">
        <v>83</v>
      </c>
      <c r="AY93" s="17" t="s">
        <v>157</v>
      </c>
      <c r="BE93" s="194">
        <f>IF(N93="základní",J93,0)</f>
        <v>0</v>
      </c>
      <c r="BF93" s="194">
        <f>IF(N93="snížená",J93,0)</f>
        <v>0</v>
      </c>
      <c r="BG93" s="194">
        <f>IF(N93="zákl. přenesená",J93,0)</f>
        <v>0</v>
      </c>
      <c r="BH93" s="194">
        <f>IF(N93="sníž. přenesená",J93,0)</f>
        <v>0</v>
      </c>
      <c r="BI93" s="194">
        <f>IF(N93="nulová",J93,0)</f>
        <v>0</v>
      </c>
      <c r="BJ93" s="17" t="s">
        <v>81</v>
      </c>
      <c r="BK93" s="194">
        <f>ROUND(I93*H93,2)</f>
        <v>0</v>
      </c>
      <c r="BL93" s="17" t="s">
        <v>166</v>
      </c>
      <c r="BM93" s="17" t="s">
        <v>179</v>
      </c>
    </row>
    <row r="94" spans="2:65" s="12" customFormat="1" ht="11.25">
      <c r="B94" s="195"/>
      <c r="C94" s="196"/>
      <c r="D94" s="197" t="s">
        <v>167</v>
      </c>
      <c r="E94" s="198" t="s">
        <v>1</v>
      </c>
      <c r="F94" s="199" t="s">
        <v>180</v>
      </c>
      <c r="G94" s="196"/>
      <c r="H94" s="198" t="s">
        <v>1</v>
      </c>
      <c r="I94" s="200"/>
      <c r="J94" s="196"/>
      <c r="K94" s="196"/>
      <c r="L94" s="201"/>
      <c r="M94" s="202"/>
      <c r="N94" s="203"/>
      <c r="O94" s="203"/>
      <c r="P94" s="203"/>
      <c r="Q94" s="203"/>
      <c r="R94" s="203"/>
      <c r="S94" s="203"/>
      <c r="T94" s="204"/>
      <c r="AT94" s="205" t="s">
        <v>167</v>
      </c>
      <c r="AU94" s="205" t="s">
        <v>83</v>
      </c>
      <c r="AV94" s="12" t="s">
        <v>81</v>
      </c>
      <c r="AW94" s="12" t="s">
        <v>36</v>
      </c>
      <c r="AX94" s="12" t="s">
        <v>73</v>
      </c>
      <c r="AY94" s="205" t="s">
        <v>157</v>
      </c>
    </row>
    <row r="95" spans="2:65" s="13" customFormat="1" ht="11.25">
      <c r="B95" s="206"/>
      <c r="C95" s="207"/>
      <c r="D95" s="197" t="s">
        <v>167</v>
      </c>
      <c r="E95" s="208" t="s">
        <v>1</v>
      </c>
      <c r="F95" s="209" t="s">
        <v>181</v>
      </c>
      <c r="G95" s="207"/>
      <c r="H95" s="210">
        <v>34337.599999999999</v>
      </c>
      <c r="I95" s="211"/>
      <c r="J95" s="207"/>
      <c r="K95" s="207"/>
      <c r="L95" s="212"/>
      <c r="M95" s="213"/>
      <c r="N95" s="214"/>
      <c r="O95" s="214"/>
      <c r="P95" s="214"/>
      <c r="Q95" s="214"/>
      <c r="R95" s="214"/>
      <c r="S95" s="214"/>
      <c r="T95" s="215"/>
      <c r="AT95" s="216" t="s">
        <v>167</v>
      </c>
      <c r="AU95" s="216" t="s">
        <v>83</v>
      </c>
      <c r="AV95" s="13" t="s">
        <v>83</v>
      </c>
      <c r="AW95" s="13" t="s">
        <v>36</v>
      </c>
      <c r="AX95" s="13" t="s">
        <v>73</v>
      </c>
      <c r="AY95" s="216" t="s">
        <v>157</v>
      </c>
    </row>
    <row r="96" spans="2:65" s="12" customFormat="1" ht="11.25">
      <c r="B96" s="195"/>
      <c r="C96" s="196"/>
      <c r="D96" s="197" t="s">
        <v>167</v>
      </c>
      <c r="E96" s="198" t="s">
        <v>1</v>
      </c>
      <c r="F96" s="199" t="s">
        <v>182</v>
      </c>
      <c r="G96" s="196"/>
      <c r="H96" s="198" t="s">
        <v>1</v>
      </c>
      <c r="I96" s="200"/>
      <c r="J96" s="196"/>
      <c r="K96" s="196"/>
      <c r="L96" s="201"/>
      <c r="M96" s="202"/>
      <c r="N96" s="203"/>
      <c r="O96" s="203"/>
      <c r="P96" s="203"/>
      <c r="Q96" s="203"/>
      <c r="R96" s="203"/>
      <c r="S96" s="203"/>
      <c r="T96" s="204"/>
      <c r="AT96" s="205" t="s">
        <v>167</v>
      </c>
      <c r="AU96" s="205" t="s">
        <v>83</v>
      </c>
      <c r="AV96" s="12" t="s">
        <v>81</v>
      </c>
      <c r="AW96" s="12" t="s">
        <v>36</v>
      </c>
      <c r="AX96" s="12" t="s">
        <v>73</v>
      </c>
      <c r="AY96" s="205" t="s">
        <v>157</v>
      </c>
    </row>
    <row r="97" spans="2:65" s="13" customFormat="1" ht="11.25">
      <c r="B97" s="206"/>
      <c r="C97" s="207"/>
      <c r="D97" s="197" t="s">
        <v>167</v>
      </c>
      <c r="E97" s="208" t="s">
        <v>1</v>
      </c>
      <c r="F97" s="209" t="s">
        <v>183</v>
      </c>
      <c r="G97" s="207"/>
      <c r="H97" s="210">
        <v>3897.57</v>
      </c>
      <c r="I97" s="211"/>
      <c r="J97" s="207"/>
      <c r="K97" s="207"/>
      <c r="L97" s="212"/>
      <c r="M97" s="213"/>
      <c r="N97" s="214"/>
      <c r="O97" s="214"/>
      <c r="P97" s="214"/>
      <c r="Q97" s="214"/>
      <c r="R97" s="214"/>
      <c r="S97" s="214"/>
      <c r="T97" s="215"/>
      <c r="AT97" s="216" t="s">
        <v>167</v>
      </c>
      <c r="AU97" s="216" t="s">
        <v>83</v>
      </c>
      <c r="AV97" s="13" t="s">
        <v>83</v>
      </c>
      <c r="AW97" s="13" t="s">
        <v>36</v>
      </c>
      <c r="AX97" s="13" t="s">
        <v>73</v>
      </c>
      <c r="AY97" s="216" t="s">
        <v>157</v>
      </c>
    </row>
    <row r="98" spans="2:65" s="14" customFormat="1" ht="11.25">
      <c r="B98" s="217"/>
      <c r="C98" s="218"/>
      <c r="D98" s="197" t="s">
        <v>167</v>
      </c>
      <c r="E98" s="219" t="s">
        <v>1</v>
      </c>
      <c r="F98" s="220" t="s">
        <v>170</v>
      </c>
      <c r="G98" s="218"/>
      <c r="H98" s="221">
        <v>38235.17</v>
      </c>
      <c r="I98" s="222"/>
      <c r="J98" s="218"/>
      <c r="K98" s="218"/>
      <c r="L98" s="223"/>
      <c r="M98" s="224"/>
      <c r="N98" s="225"/>
      <c r="O98" s="225"/>
      <c r="P98" s="225"/>
      <c r="Q98" s="225"/>
      <c r="R98" s="225"/>
      <c r="S98" s="225"/>
      <c r="T98" s="226"/>
      <c r="AT98" s="227" t="s">
        <v>167</v>
      </c>
      <c r="AU98" s="227" t="s">
        <v>83</v>
      </c>
      <c r="AV98" s="14" t="s">
        <v>166</v>
      </c>
      <c r="AW98" s="14" t="s">
        <v>36</v>
      </c>
      <c r="AX98" s="14" t="s">
        <v>81</v>
      </c>
      <c r="AY98" s="227" t="s">
        <v>157</v>
      </c>
    </row>
    <row r="99" spans="2:65" s="1" customFormat="1" ht="22.5" customHeight="1">
      <c r="B99" s="34"/>
      <c r="C99" s="182" t="s">
        <v>166</v>
      </c>
      <c r="D99" s="182" t="s">
        <v>160</v>
      </c>
      <c r="E99" s="183" t="s">
        <v>184</v>
      </c>
      <c r="F99" s="184" t="s">
        <v>185</v>
      </c>
      <c r="G99" s="185" t="s">
        <v>178</v>
      </c>
      <c r="H99" s="186">
        <v>14137.2</v>
      </c>
      <c r="I99" s="187"/>
      <c r="J99" s="188">
        <f>ROUND(I99*H99,2)</f>
        <v>0</v>
      </c>
      <c r="K99" s="184" t="s">
        <v>164</v>
      </c>
      <c r="L99" s="189"/>
      <c r="M99" s="190" t="s">
        <v>1</v>
      </c>
      <c r="N99" s="191" t="s">
        <v>44</v>
      </c>
      <c r="O99" s="60"/>
      <c r="P99" s="192">
        <f>O99*H99</f>
        <v>0</v>
      </c>
      <c r="Q99" s="192">
        <v>0</v>
      </c>
      <c r="R99" s="192">
        <f>Q99*H99</f>
        <v>0</v>
      </c>
      <c r="S99" s="192">
        <v>0</v>
      </c>
      <c r="T99" s="193">
        <f>S99*H99</f>
        <v>0</v>
      </c>
      <c r="AR99" s="17" t="s">
        <v>165</v>
      </c>
      <c r="AT99" s="17" t="s">
        <v>160</v>
      </c>
      <c r="AU99" s="17" t="s">
        <v>83</v>
      </c>
      <c r="AY99" s="17" t="s">
        <v>157</v>
      </c>
      <c r="BE99" s="194">
        <f>IF(N99="základní",J99,0)</f>
        <v>0</v>
      </c>
      <c r="BF99" s="194">
        <f>IF(N99="snížená",J99,0)</f>
        <v>0</v>
      </c>
      <c r="BG99" s="194">
        <f>IF(N99="zákl. přenesená",J99,0)</f>
        <v>0</v>
      </c>
      <c r="BH99" s="194">
        <f>IF(N99="sníž. přenesená",J99,0)</f>
        <v>0</v>
      </c>
      <c r="BI99" s="194">
        <f>IF(N99="nulová",J99,0)</f>
        <v>0</v>
      </c>
      <c r="BJ99" s="17" t="s">
        <v>81</v>
      </c>
      <c r="BK99" s="194">
        <f>ROUND(I99*H99,2)</f>
        <v>0</v>
      </c>
      <c r="BL99" s="17" t="s">
        <v>166</v>
      </c>
      <c r="BM99" s="17" t="s">
        <v>165</v>
      </c>
    </row>
    <row r="100" spans="2:65" s="13" customFormat="1" ht="11.25">
      <c r="B100" s="206"/>
      <c r="C100" s="207"/>
      <c r="D100" s="197" t="s">
        <v>167</v>
      </c>
      <c r="E100" s="208" t="s">
        <v>1</v>
      </c>
      <c r="F100" s="209" t="s">
        <v>186</v>
      </c>
      <c r="G100" s="207"/>
      <c r="H100" s="210">
        <v>14137.2</v>
      </c>
      <c r="I100" s="211"/>
      <c r="J100" s="207"/>
      <c r="K100" s="207"/>
      <c r="L100" s="212"/>
      <c r="M100" s="213"/>
      <c r="N100" s="214"/>
      <c r="O100" s="214"/>
      <c r="P100" s="214"/>
      <c r="Q100" s="214"/>
      <c r="R100" s="214"/>
      <c r="S100" s="214"/>
      <c r="T100" s="215"/>
      <c r="AT100" s="216" t="s">
        <v>167</v>
      </c>
      <c r="AU100" s="216" t="s">
        <v>83</v>
      </c>
      <c r="AV100" s="13" t="s">
        <v>83</v>
      </c>
      <c r="AW100" s="13" t="s">
        <v>36</v>
      </c>
      <c r="AX100" s="13" t="s">
        <v>73</v>
      </c>
      <c r="AY100" s="216" t="s">
        <v>157</v>
      </c>
    </row>
    <row r="101" spans="2:65" s="14" customFormat="1" ht="11.25">
      <c r="B101" s="217"/>
      <c r="C101" s="218"/>
      <c r="D101" s="197" t="s">
        <v>167</v>
      </c>
      <c r="E101" s="219" t="s">
        <v>1</v>
      </c>
      <c r="F101" s="220" t="s">
        <v>170</v>
      </c>
      <c r="G101" s="218"/>
      <c r="H101" s="221">
        <v>14137.2</v>
      </c>
      <c r="I101" s="222"/>
      <c r="J101" s="218"/>
      <c r="K101" s="218"/>
      <c r="L101" s="223"/>
      <c r="M101" s="224"/>
      <c r="N101" s="225"/>
      <c r="O101" s="225"/>
      <c r="P101" s="225"/>
      <c r="Q101" s="225"/>
      <c r="R101" s="225"/>
      <c r="S101" s="225"/>
      <c r="T101" s="226"/>
      <c r="AT101" s="227" t="s">
        <v>167</v>
      </c>
      <c r="AU101" s="227" t="s">
        <v>83</v>
      </c>
      <c r="AV101" s="14" t="s">
        <v>166</v>
      </c>
      <c r="AW101" s="14" t="s">
        <v>36</v>
      </c>
      <c r="AX101" s="14" t="s">
        <v>81</v>
      </c>
      <c r="AY101" s="227" t="s">
        <v>157</v>
      </c>
    </row>
    <row r="102" spans="2:65" s="1" customFormat="1" ht="22.5" customHeight="1">
      <c r="B102" s="34"/>
      <c r="C102" s="182" t="s">
        <v>158</v>
      </c>
      <c r="D102" s="182" t="s">
        <v>160</v>
      </c>
      <c r="E102" s="183" t="s">
        <v>187</v>
      </c>
      <c r="F102" s="184" t="s">
        <v>188</v>
      </c>
      <c r="G102" s="185" t="s">
        <v>189</v>
      </c>
      <c r="H102" s="186">
        <v>280</v>
      </c>
      <c r="I102" s="187"/>
      <c r="J102" s="188">
        <f>ROUND(I102*H102,2)</f>
        <v>0</v>
      </c>
      <c r="K102" s="184" t="s">
        <v>164</v>
      </c>
      <c r="L102" s="189"/>
      <c r="M102" s="190" t="s">
        <v>1</v>
      </c>
      <c r="N102" s="191" t="s">
        <v>44</v>
      </c>
      <c r="O102" s="60"/>
      <c r="P102" s="192">
        <f>O102*H102</f>
        <v>0</v>
      </c>
      <c r="Q102" s="192">
        <v>0</v>
      </c>
      <c r="R102" s="192">
        <f>Q102*H102</f>
        <v>0</v>
      </c>
      <c r="S102" s="192">
        <v>0</v>
      </c>
      <c r="T102" s="193">
        <f>S102*H102</f>
        <v>0</v>
      </c>
      <c r="AR102" s="17" t="s">
        <v>165</v>
      </c>
      <c r="AT102" s="17" t="s">
        <v>160</v>
      </c>
      <c r="AU102" s="17" t="s">
        <v>83</v>
      </c>
      <c r="AY102" s="17" t="s">
        <v>157</v>
      </c>
      <c r="BE102" s="194">
        <f>IF(N102="základní",J102,0)</f>
        <v>0</v>
      </c>
      <c r="BF102" s="194">
        <f>IF(N102="snížená",J102,0)</f>
        <v>0</v>
      </c>
      <c r="BG102" s="194">
        <f>IF(N102="zákl. přenesená",J102,0)</f>
        <v>0</v>
      </c>
      <c r="BH102" s="194">
        <f>IF(N102="sníž. přenesená",J102,0)</f>
        <v>0</v>
      </c>
      <c r="BI102" s="194">
        <f>IF(N102="nulová",J102,0)</f>
        <v>0</v>
      </c>
      <c r="BJ102" s="17" t="s">
        <v>81</v>
      </c>
      <c r="BK102" s="194">
        <f>ROUND(I102*H102,2)</f>
        <v>0</v>
      </c>
      <c r="BL102" s="17" t="s">
        <v>166</v>
      </c>
      <c r="BM102" s="17" t="s">
        <v>190</v>
      </c>
    </row>
    <row r="103" spans="2:65" s="1" customFormat="1" ht="39">
      <c r="B103" s="34"/>
      <c r="C103" s="35"/>
      <c r="D103" s="197" t="s">
        <v>191</v>
      </c>
      <c r="E103" s="35"/>
      <c r="F103" s="228" t="s">
        <v>192</v>
      </c>
      <c r="G103" s="35"/>
      <c r="H103" s="35"/>
      <c r="I103" s="112"/>
      <c r="J103" s="35"/>
      <c r="K103" s="35"/>
      <c r="L103" s="38"/>
      <c r="M103" s="229"/>
      <c r="N103" s="60"/>
      <c r="O103" s="60"/>
      <c r="P103" s="60"/>
      <c r="Q103" s="60"/>
      <c r="R103" s="60"/>
      <c r="S103" s="60"/>
      <c r="T103" s="61"/>
      <c r="AT103" s="17" t="s">
        <v>191</v>
      </c>
      <c r="AU103" s="17" t="s">
        <v>83</v>
      </c>
    </row>
    <row r="104" spans="2:65" s="1" customFormat="1" ht="22.5" customHeight="1">
      <c r="B104" s="34"/>
      <c r="C104" s="182" t="s">
        <v>179</v>
      </c>
      <c r="D104" s="182" t="s">
        <v>160</v>
      </c>
      <c r="E104" s="183" t="s">
        <v>193</v>
      </c>
      <c r="F104" s="184" t="s">
        <v>194</v>
      </c>
      <c r="G104" s="185" t="s">
        <v>195</v>
      </c>
      <c r="H104" s="186">
        <v>29.73</v>
      </c>
      <c r="I104" s="187"/>
      <c r="J104" s="188">
        <f>ROUND(I104*H104,2)</f>
        <v>0</v>
      </c>
      <c r="K104" s="184" t="s">
        <v>164</v>
      </c>
      <c r="L104" s="189"/>
      <c r="M104" s="190" t="s">
        <v>1</v>
      </c>
      <c r="N104" s="191" t="s">
        <v>44</v>
      </c>
      <c r="O104" s="60"/>
      <c r="P104" s="192">
        <f>O104*H104</f>
        <v>0</v>
      </c>
      <c r="Q104" s="192">
        <v>0</v>
      </c>
      <c r="R104" s="192">
        <f>Q104*H104</f>
        <v>0</v>
      </c>
      <c r="S104" s="192">
        <v>0</v>
      </c>
      <c r="T104" s="193">
        <f>S104*H104</f>
        <v>0</v>
      </c>
      <c r="AR104" s="17" t="s">
        <v>165</v>
      </c>
      <c r="AT104" s="17" t="s">
        <v>160</v>
      </c>
      <c r="AU104" s="17" t="s">
        <v>83</v>
      </c>
      <c r="AY104" s="17" t="s">
        <v>157</v>
      </c>
      <c r="BE104" s="194">
        <f>IF(N104="základní",J104,0)</f>
        <v>0</v>
      </c>
      <c r="BF104" s="194">
        <f>IF(N104="snížená",J104,0)</f>
        <v>0</v>
      </c>
      <c r="BG104" s="194">
        <f>IF(N104="zákl. přenesená",J104,0)</f>
        <v>0</v>
      </c>
      <c r="BH104" s="194">
        <f>IF(N104="sníž. přenesená",J104,0)</f>
        <v>0</v>
      </c>
      <c r="BI104" s="194">
        <f>IF(N104="nulová",J104,0)</f>
        <v>0</v>
      </c>
      <c r="BJ104" s="17" t="s">
        <v>81</v>
      </c>
      <c r="BK104" s="194">
        <f>ROUND(I104*H104,2)</f>
        <v>0</v>
      </c>
      <c r="BL104" s="17" t="s">
        <v>166</v>
      </c>
      <c r="BM104" s="17" t="s">
        <v>196</v>
      </c>
    </row>
    <row r="105" spans="2:65" s="1" customFormat="1" ht="22.5" customHeight="1">
      <c r="B105" s="34"/>
      <c r="C105" s="182" t="s">
        <v>197</v>
      </c>
      <c r="D105" s="182" t="s">
        <v>160</v>
      </c>
      <c r="E105" s="183" t="s">
        <v>198</v>
      </c>
      <c r="F105" s="184" t="s">
        <v>199</v>
      </c>
      <c r="G105" s="185" t="s">
        <v>189</v>
      </c>
      <c r="H105" s="186">
        <v>992</v>
      </c>
      <c r="I105" s="187"/>
      <c r="J105" s="188">
        <f>ROUND(I105*H105,2)</f>
        <v>0</v>
      </c>
      <c r="K105" s="184" t="s">
        <v>164</v>
      </c>
      <c r="L105" s="189"/>
      <c r="M105" s="190" t="s">
        <v>1</v>
      </c>
      <c r="N105" s="191" t="s">
        <v>44</v>
      </c>
      <c r="O105" s="60"/>
      <c r="P105" s="192">
        <f>O105*H105</f>
        <v>0</v>
      </c>
      <c r="Q105" s="192">
        <v>0</v>
      </c>
      <c r="R105" s="192">
        <f>Q105*H105</f>
        <v>0</v>
      </c>
      <c r="S105" s="192">
        <v>0</v>
      </c>
      <c r="T105" s="193">
        <f>S105*H105</f>
        <v>0</v>
      </c>
      <c r="AR105" s="17" t="s">
        <v>165</v>
      </c>
      <c r="AT105" s="17" t="s">
        <v>160</v>
      </c>
      <c r="AU105" s="17" t="s">
        <v>83</v>
      </c>
      <c r="AY105" s="17" t="s">
        <v>157</v>
      </c>
      <c r="BE105" s="194">
        <f>IF(N105="základní",J105,0)</f>
        <v>0</v>
      </c>
      <c r="BF105" s="194">
        <f>IF(N105="snížená",J105,0)</f>
        <v>0</v>
      </c>
      <c r="BG105" s="194">
        <f>IF(N105="zákl. přenesená",J105,0)</f>
        <v>0</v>
      </c>
      <c r="BH105" s="194">
        <f>IF(N105="sníž. přenesená",J105,0)</f>
        <v>0</v>
      </c>
      <c r="BI105" s="194">
        <f>IF(N105="nulová",J105,0)</f>
        <v>0</v>
      </c>
      <c r="BJ105" s="17" t="s">
        <v>81</v>
      </c>
      <c r="BK105" s="194">
        <f>ROUND(I105*H105,2)</f>
        <v>0</v>
      </c>
      <c r="BL105" s="17" t="s">
        <v>166</v>
      </c>
      <c r="BM105" s="17" t="s">
        <v>200</v>
      </c>
    </row>
    <row r="106" spans="2:65" s="1" customFormat="1" ht="22.5" customHeight="1">
      <c r="B106" s="34"/>
      <c r="C106" s="230" t="s">
        <v>165</v>
      </c>
      <c r="D106" s="230" t="s">
        <v>201</v>
      </c>
      <c r="E106" s="231" t="s">
        <v>202</v>
      </c>
      <c r="F106" s="232" t="s">
        <v>203</v>
      </c>
      <c r="G106" s="233" t="s">
        <v>178</v>
      </c>
      <c r="H106" s="234">
        <v>1150</v>
      </c>
      <c r="I106" s="235"/>
      <c r="J106" s="236">
        <f>ROUND(I106*H106,2)</f>
        <v>0</v>
      </c>
      <c r="K106" s="232" t="s">
        <v>164</v>
      </c>
      <c r="L106" s="38"/>
      <c r="M106" s="237" t="s">
        <v>1</v>
      </c>
      <c r="N106" s="238" t="s">
        <v>44</v>
      </c>
      <c r="O106" s="60"/>
      <c r="P106" s="192">
        <f>O106*H106</f>
        <v>0</v>
      </c>
      <c r="Q106" s="192">
        <v>0</v>
      </c>
      <c r="R106" s="192">
        <f>Q106*H106</f>
        <v>0</v>
      </c>
      <c r="S106" s="192">
        <v>0</v>
      </c>
      <c r="T106" s="193">
        <f>S106*H106</f>
        <v>0</v>
      </c>
      <c r="AR106" s="17" t="s">
        <v>166</v>
      </c>
      <c r="AT106" s="17" t="s">
        <v>201</v>
      </c>
      <c r="AU106" s="17" t="s">
        <v>83</v>
      </c>
      <c r="AY106" s="17" t="s">
        <v>157</v>
      </c>
      <c r="BE106" s="194">
        <f>IF(N106="základní",J106,0)</f>
        <v>0</v>
      </c>
      <c r="BF106" s="194">
        <f>IF(N106="snížená",J106,0)</f>
        <v>0</v>
      </c>
      <c r="BG106" s="194">
        <f>IF(N106="zákl. přenesená",J106,0)</f>
        <v>0</v>
      </c>
      <c r="BH106" s="194">
        <f>IF(N106="sníž. přenesená",J106,0)</f>
        <v>0</v>
      </c>
      <c r="BI106" s="194">
        <f>IF(N106="nulová",J106,0)</f>
        <v>0</v>
      </c>
      <c r="BJ106" s="17" t="s">
        <v>81</v>
      </c>
      <c r="BK106" s="194">
        <f>ROUND(I106*H106,2)</f>
        <v>0</v>
      </c>
      <c r="BL106" s="17" t="s">
        <v>166</v>
      </c>
      <c r="BM106" s="17" t="s">
        <v>204</v>
      </c>
    </row>
    <row r="107" spans="2:65" s="1" customFormat="1" ht="39">
      <c r="B107" s="34"/>
      <c r="C107" s="35"/>
      <c r="D107" s="197" t="s">
        <v>191</v>
      </c>
      <c r="E107" s="35"/>
      <c r="F107" s="228" t="s">
        <v>205</v>
      </c>
      <c r="G107" s="35"/>
      <c r="H107" s="35"/>
      <c r="I107" s="112"/>
      <c r="J107" s="35"/>
      <c r="K107" s="35"/>
      <c r="L107" s="38"/>
      <c r="M107" s="229"/>
      <c r="N107" s="60"/>
      <c r="O107" s="60"/>
      <c r="P107" s="60"/>
      <c r="Q107" s="60"/>
      <c r="R107" s="60"/>
      <c r="S107" s="60"/>
      <c r="T107" s="61"/>
      <c r="AT107" s="17" t="s">
        <v>191</v>
      </c>
      <c r="AU107" s="17" t="s">
        <v>83</v>
      </c>
    </row>
    <row r="108" spans="2:65" s="13" customFormat="1" ht="11.25">
      <c r="B108" s="206"/>
      <c r="C108" s="207"/>
      <c r="D108" s="197" t="s">
        <v>167</v>
      </c>
      <c r="E108" s="208" t="s">
        <v>1</v>
      </c>
      <c r="F108" s="209" t="s">
        <v>206</v>
      </c>
      <c r="G108" s="207"/>
      <c r="H108" s="210">
        <v>1150</v>
      </c>
      <c r="I108" s="211"/>
      <c r="J108" s="207"/>
      <c r="K108" s="207"/>
      <c r="L108" s="212"/>
      <c r="M108" s="213"/>
      <c r="N108" s="214"/>
      <c r="O108" s="214"/>
      <c r="P108" s="214"/>
      <c r="Q108" s="214"/>
      <c r="R108" s="214"/>
      <c r="S108" s="214"/>
      <c r="T108" s="215"/>
      <c r="AT108" s="216" t="s">
        <v>167</v>
      </c>
      <c r="AU108" s="216" t="s">
        <v>83</v>
      </c>
      <c r="AV108" s="13" t="s">
        <v>83</v>
      </c>
      <c r="AW108" s="13" t="s">
        <v>36</v>
      </c>
      <c r="AX108" s="13" t="s">
        <v>73</v>
      </c>
      <c r="AY108" s="216" t="s">
        <v>157</v>
      </c>
    </row>
    <row r="109" spans="2:65" s="14" customFormat="1" ht="11.25">
      <c r="B109" s="217"/>
      <c r="C109" s="218"/>
      <c r="D109" s="197" t="s">
        <v>167</v>
      </c>
      <c r="E109" s="219" t="s">
        <v>1</v>
      </c>
      <c r="F109" s="220" t="s">
        <v>170</v>
      </c>
      <c r="G109" s="218"/>
      <c r="H109" s="221">
        <v>1150</v>
      </c>
      <c r="I109" s="222"/>
      <c r="J109" s="218"/>
      <c r="K109" s="218"/>
      <c r="L109" s="223"/>
      <c r="M109" s="224"/>
      <c r="N109" s="225"/>
      <c r="O109" s="225"/>
      <c r="P109" s="225"/>
      <c r="Q109" s="225"/>
      <c r="R109" s="225"/>
      <c r="S109" s="225"/>
      <c r="T109" s="226"/>
      <c r="AT109" s="227" t="s">
        <v>167</v>
      </c>
      <c r="AU109" s="227" t="s">
        <v>83</v>
      </c>
      <c r="AV109" s="14" t="s">
        <v>166</v>
      </c>
      <c r="AW109" s="14" t="s">
        <v>36</v>
      </c>
      <c r="AX109" s="14" t="s">
        <v>81</v>
      </c>
      <c r="AY109" s="227" t="s">
        <v>157</v>
      </c>
    </row>
    <row r="110" spans="2:65" s="1" customFormat="1" ht="22.5" customHeight="1">
      <c r="B110" s="34"/>
      <c r="C110" s="230" t="s">
        <v>207</v>
      </c>
      <c r="D110" s="230" t="s">
        <v>201</v>
      </c>
      <c r="E110" s="231" t="s">
        <v>208</v>
      </c>
      <c r="F110" s="232" t="s">
        <v>209</v>
      </c>
      <c r="G110" s="233" t="s">
        <v>178</v>
      </c>
      <c r="H110" s="234">
        <v>1150</v>
      </c>
      <c r="I110" s="235"/>
      <c r="J110" s="236">
        <f>ROUND(I110*H110,2)</f>
        <v>0</v>
      </c>
      <c r="K110" s="232" t="s">
        <v>164</v>
      </c>
      <c r="L110" s="38"/>
      <c r="M110" s="237" t="s">
        <v>1</v>
      </c>
      <c r="N110" s="238" t="s">
        <v>44</v>
      </c>
      <c r="O110" s="60"/>
      <c r="P110" s="192">
        <f>O110*H110</f>
        <v>0</v>
      </c>
      <c r="Q110" s="192">
        <v>0</v>
      </c>
      <c r="R110" s="192">
        <f>Q110*H110</f>
        <v>0</v>
      </c>
      <c r="S110" s="192">
        <v>0</v>
      </c>
      <c r="T110" s="193">
        <f>S110*H110</f>
        <v>0</v>
      </c>
      <c r="AR110" s="17" t="s">
        <v>166</v>
      </c>
      <c r="AT110" s="17" t="s">
        <v>201</v>
      </c>
      <c r="AU110" s="17" t="s">
        <v>83</v>
      </c>
      <c r="AY110" s="17" t="s">
        <v>157</v>
      </c>
      <c r="BE110" s="194">
        <f>IF(N110="základní",J110,0)</f>
        <v>0</v>
      </c>
      <c r="BF110" s="194">
        <f>IF(N110="snížená",J110,0)</f>
        <v>0</v>
      </c>
      <c r="BG110" s="194">
        <f>IF(N110="zákl. přenesená",J110,0)</f>
        <v>0</v>
      </c>
      <c r="BH110" s="194">
        <f>IF(N110="sníž. přenesená",J110,0)</f>
        <v>0</v>
      </c>
      <c r="BI110" s="194">
        <f>IF(N110="nulová",J110,0)</f>
        <v>0</v>
      </c>
      <c r="BJ110" s="17" t="s">
        <v>81</v>
      </c>
      <c r="BK110" s="194">
        <f>ROUND(I110*H110,2)</f>
        <v>0</v>
      </c>
      <c r="BL110" s="17" t="s">
        <v>166</v>
      </c>
      <c r="BM110" s="17" t="s">
        <v>210</v>
      </c>
    </row>
    <row r="111" spans="2:65" s="1" customFormat="1" ht="39">
      <c r="B111" s="34"/>
      <c r="C111" s="35"/>
      <c r="D111" s="197" t="s">
        <v>191</v>
      </c>
      <c r="E111" s="35"/>
      <c r="F111" s="228" t="s">
        <v>211</v>
      </c>
      <c r="G111" s="35"/>
      <c r="H111" s="35"/>
      <c r="I111" s="112"/>
      <c r="J111" s="35"/>
      <c r="K111" s="35"/>
      <c r="L111" s="38"/>
      <c r="M111" s="229"/>
      <c r="N111" s="60"/>
      <c r="O111" s="60"/>
      <c r="P111" s="60"/>
      <c r="Q111" s="60"/>
      <c r="R111" s="60"/>
      <c r="S111" s="60"/>
      <c r="T111" s="61"/>
      <c r="AT111" s="17" t="s">
        <v>191</v>
      </c>
      <c r="AU111" s="17" t="s">
        <v>83</v>
      </c>
    </row>
    <row r="112" spans="2:65" s="1" customFormat="1" ht="22.5" customHeight="1">
      <c r="B112" s="34"/>
      <c r="C112" s="230" t="s">
        <v>190</v>
      </c>
      <c r="D112" s="230" t="s">
        <v>201</v>
      </c>
      <c r="E112" s="231" t="s">
        <v>212</v>
      </c>
      <c r="F112" s="232" t="s">
        <v>213</v>
      </c>
      <c r="G112" s="233" t="s">
        <v>178</v>
      </c>
      <c r="H112" s="234">
        <v>5740</v>
      </c>
      <c r="I112" s="235"/>
      <c r="J112" s="236">
        <f>ROUND(I112*H112,2)</f>
        <v>0</v>
      </c>
      <c r="K112" s="232" t="s">
        <v>164</v>
      </c>
      <c r="L112" s="38"/>
      <c r="M112" s="237" t="s">
        <v>1</v>
      </c>
      <c r="N112" s="238" t="s">
        <v>44</v>
      </c>
      <c r="O112" s="60"/>
      <c r="P112" s="192">
        <f>O112*H112</f>
        <v>0</v>
      </c>
      <c r="Q112" s="192">
        <v>0</v>
      </c>
      <c r="R112" s="192">
        <f>Q112*H112</f>
        <v>0</v>
      </c>
      <c r="S112" s="192">
        <v>0</v>
      </c>
      <c r="T112" s="193">
        <f>S112*H112</f>
        <v>0</v>
      </c>
      <c r="AR112" s="17" t="s">
        <v>166</v>
      </c>
      <c r="AT112" s="17" t="s">
        <v>201</v>
      </c>
      <c r="AU112" s="17" t="s">
        <v>83</v>
      </c>
      <c r="AY112" s="17" t="s">
        <v>157</v>
      </c>
      <c r="BE112" s="194">
        <f>IF(N112="základní",J112,0)</f>
        <v>0</v>
      </c>
      <c r="BF112" s="194">
        <f>IF(N112="snížená",J112,0)</f>
        <v>0</v>
      </c>
      <c r="BG112" s="194">
        <f>IF(N112="zákl. přenesená",J112,0)</f>
        <v>0</v>
      </c>
      <c r="BH112" s="194">
        <f>IF(N112="sníž. přenesená",J112,0)</f>
        <v>0</v>
      </c>
      <c r="BI112" s="194">
        <f>IF(N112="nulová",J112,0)</f>
        <v>0</v>
      </c>
      <c r="BJ112" s="17" t="s">
        <v>81</v>
      </c>
      <c r="BK112" s="194">
        <f>ROUND(I112*H112,2)</f>
        <v>0</v>
      </c>
      <c r="BL112" s="17" t="s">
        <v>166</v>
      </c>
      <c r="BM112" s="17" t="s">
        <v>214</v>
      </c>
    </row>
    <row r="113" spans="2:65" s="12" customFormat="1" ht="11.25">
      <c r="B113" s="195"/>
      <c r="C113" s="196"/>
      <c r="D113" s="197" t="s">
        <v>167</v>
      </c>
      <c r="E113" s="198" t="s">
        <v>1</v>
      </c>
      <c r="F113" s="199" t="s">
        <v>215</v>
      </c>
      <c r="G113" s="196"/>
      <c r="H113" s="198" t="s">
        <v>1</v>
      </c>
      <c r="I113" s="200"/>
      <c r="J113" s="196"/>
      <c r="K113" s="196"/>
      <c r="L113" s="201"/>
      <c r="M113" s="202"/>
      <c r="N113" s="203"/>
      <c r="O113" s="203"/>
      <c r="P113" s="203"/>
      <c r="Q113" s="203"/>
      <c r="R113" s="203"/>
      <c r="S113" s="203"/>
      <c r="T113" s="204"/>
      <c r="AT113" s="205" t="s">
        <v>167</v>
      </c>
      <c r="AU113" s="205" t="s">
        <v>83</v>
      </c>
      <c r="AV113" s="12" t="s">
        <v>81</v>
      </c>
      <c r="AW113" s="12" t="s">
        <v>36</v>
      </c>
      <c r="AX113" s="12" t="s">
        <v>73</v>
      </c>
      <c r="AY113" s="205" t="s">
        <v>157</v>
      </c>
    </row>
    <row r="114" spans="2:65" s="13" customFormat="1" ht="11.25">
      <c r="B114" s="206"/>
      <c r="C114" s="207"/>
      <c r="D114" s="197" t="s">
        <v>167</v>
      </c>
      <c r="E114" s="208" t="s">
        <v>1</v>
      </c>
      <c r="F114" s="209" t="s">
        <v>216</v>
      </c>
      <c r="G114" s="207"/>
      <c r="H114" s="210">
        <v>4840</v>
      </c>
      <c r="I114" s="211"/>
      <c r="J114" s="207"/>
      <c r="K114" s="207"/>
      <c r="L114" s="212"/>
      <c r="M114" s="213"/>
      <c r="N114" s="214"/>
      <c r="O114" s="214"/>
      <c r="P114" s="214"/>
      <c r="Q114" s="214"/>
      <c r="R114" s="214"/>
      <c r="S114" s="214"/>
      <c r="T114" s="215"/>
      <c r="AT114" s="216" t="s">
        <v>167</v>
      </c>
      <c r="AU114" s="216" t="s">
        <v>83</v>
      </c>
      <c r="AV114" s="13" t="s">
        <v>83</v>
      </c>
      <c r="AW114" s="13" t="s">
        <v>36</v>
      </c>
      <c r="AX114" s="13" t="s">
        <v>73</v>
      </c>
      <c r="AY114" s="216" t="s">
        <v>157</v>
      </c>
    </row>
    <row r="115" spans="2:65" s="12" customFormat="1" ht="11.25">
      <c r="B115" s="195"/>
      <c r="C115" s="196"/>
      <c r="D115" s="197" t="s">
        <v>167</v>
      </c>
      <c r="E115" s="198" t="s">
        <v>1</v>
      </c>
      <c r="F115" s="199" t="s">
        <v>217</v>
      </c>
      <c r="G115" s="196"/>
      <c r="H115" s="198" t="s">
        <v>1</v>
      </c>
      <c r="I115" s="200"/>
      <c r="J115" s="196"/>
      <c r="K115" s="196"/>
      <c r="L115" s="201"/>
      <c r="M115" s="202"/>
      <c r="N115" s="203"/>
      <c r="O115" s="203"/>
      <c r="P115" s="203"/>
      <c r="Q115" s="203"/>
      <c r="R115" s="203"/>
      <c r="S115" s="203"/>
      <c r="T115" s="204"/>
      <c r="AT115" s="205" t="s">
        <v>167</v>
      </c>
      <c r="AU115" s="205" t="s">
        <v>83</v>
      </c>
      <c r="AV115" s="12" t="s">
        <v>81</v>
      </c>
      <c r="AW115" s="12" t="s">
        <v>36</v>
      </c>
      <c r="AX115" s="12" t="s">
        <v>73</v>
      </c>
      <c r="AY115" s="205" t="s">
        <v>157</v>
      </c>
    </row>
    <row r="116" spans="2:65" s="13" customFormat="1" ht="11.25">
      <c r="B116" s="206"/>
      <c r="C116" s="207"/>
      <c r="D116" s="197" t="s">
        <v>167</v>
      </c>
      <c r="E116" s="208" t="s">
        <v>1</v>
      </c>
      <c r="F116" s="209" t="s">
        <v>218</v>
      </c>
      <c r="G116" s="207"/>
      <c r="H116" s="210">
        <v>900</v>
      </c>
      <c r="I116" s="211"/>
      <c r="J116" s="207"/>
      <c r="K116" s="207"/>
      <c r="L116" s="212"/>
      <c r="M116" s="213"/>
      <c r="N116" s="214"/>
      <c r="O116" s="214"/>
      <c r="P116" s="214"/>
      <c r="Q116" s="214"/>
      <c r="R116" s="214"/>
      <c r="S116" s="214"/>
      <c r="T116" s="215"/>
      <c r="AT116" s="216" t="s">
        <v>167</v>
      </c>
      <c r="AU116" s="216" t="s">
        <v>83</v>
      </c>
      <c r="AV116" s="13" t="s">
        <v>83</v>
      </c>
      <c r="AW116" s="13" t="s">
        <v>36</v>
      </c>
      <c r="AX116" s="13" t="s">
        <v>73</v>
      </c>
      <c r="AY116" s="216" t="s">
        <v>157</v>
      </c>
    </row>
    <row r="117" spans="2:65" s="14" customFormat="1" ht="11.25">
      <c r="B117" s="217"/>
      <c r="C117" s="218"/>
      <c r="D117" s="197" t="s">
        <v>167</v>
      </c>
      <c r="E117" s="219" t="s">
        <v>1</v>
      </c>
      <c r="F117" s="220" t="s">
        <v>170</v>
      </c>
      <c r="G117" s="218"/>
      <c r="H117" s="221">
        <v>5740</v>
      </c>
      <c r="I117" s="222"/>
      <c r="J117" s="218"/>
      <c r="K117" s="218"/>
      <c r="L117" s="223"/>
      <c r="M117" s="224"/>
      <c r="N117" s="225"/>
      <c r="O117" s="225"/>
      <c r="P117" s="225"/>
      <c r="Q117" s="225"/>
      <c r="R117" s="225"/>
      <c r="S117" s="225"/>
      <c r="T117" s="226"/>
      <c r="AT117" s="227" t="s">
        <v>167</v>
      </c>
      <c r="AU117" s="227" t="s">
        <v>83</v>
      </c>
      <c r="AV117" s="14" t="s">
        <v>166</v>
      </c>
      <c r="AW117" s="14" t="s">
        <v>36</v>
      </c>
      <c r="AX117" s="14" t="s">
        <v>81</v>
      </c>
      <c r="AY117" s="227" t="s">
        <v>157</v>
      </c>
    </row>
    <row r="118" spans="2:65" s="1" customFormat="1" ht="16.5" customHeight="1">
      <c r="B118" s="34"/>
      <c r="C118" s="230" t="s">
        <v>219</v>
      </c>
      <c r="D118" s="230" t="s">
        <v>201</v>
      </c>
      <c r="E118" s="231" t="s">
        <v>220</v>
      </c>
      <c r="F118" s="232" t="s">
        <v>221</v>
      </c>
      <c r="G118" s="233" t="s">
        <v>195</v>
      </c>
      <c r="H118" s="234">
        <v>880</v>
      </c>
      <c r="I118" s="235"/>
      <c r="J118" s="236">
        <f>ROUND(I118*H118,2)</f>
        <v>0</v>
      </c>
      <c r="K118" s="232" t="s">
        <v>1</v>
      </c>
      <c r="L118" s="38"/>
      <c r="M118" s="237" t="s">
        <v>1</v>
      </c>
      <c r="N118" s="238" t="s">
        <v>44</v>
      </c>
      <c r="O118" s="60"/>
      <c r="P118" s="192">
        <f>O118*H118</f>
        <v>0</v>
      </c>
      <c r="Q118" s="192">
        <v>0</v>
      </c>
      <c r="R118" s="192">
        <f>Q118*H118</f>
        <v>0</v>
      </c>
      <c r="S118" s="192">
        <v>0</v>
      </c>
      <c r="T118" s="193">
        <f>S118*H118</f>
        <v>0</v>
      </c>
      <c r="AR118" s="17" t="s">
        <v>166</v>
      </c>
      <c r="AT118" s="17" t="s">
        <v>201</v>
      </c>
      <c r="AU118" s="17" t="s">
        <v>83</v>
      </c>
      <c r="AY118" s="17" t="s">
        <v>157</v>
      </c>
      <c r="BE118" s="194">
        <f>IF(N118="základní",J118,0)</f>
        <v>0</v>
      </c>
      <c r="BF118" s="194">
        <f>IF(N118="snížená",J118,0)</f>
        <v>0</v>
      </c>
      <c r="BG118" s="194">
        <f>IF(N118="zákl. přenesená",J118,0)</f>
        <v>0</v>
      </c>
      <c r="BH118" s="194">
        <f>IF(N118="sníž. přenesená",J118,0)</f>
        <v>0</v>
      </c>
      <c r="BI118" s="194">
        <f>IF(N118="nulová",J118,0)</f>
        <v>0</v>
      </c>
      <c r="BJ118" s="17" t="s">
        <v>81</v>
      </c>
      <c r="BK118" s="194">
        <f>ROUND(I118*H118,2)</f>
        <v>0</v>
      </c>
      <c r="BL118" s="17" t="s">
        <v>166</v>
      </c>
      <c r="BM118" s="17" t="s">
        <v>222</v>
      </c>
    </row>
    <row r="119" spans="2:65" s="1" customFormat="1" ht="39">
      <c r="B119" s="34"/>
      <c r="C119" s="35"/>
      <c r="D119" s="197" t="s">
        <v>191</v>
      </c>
      <c r="E119" s="35"/>
      <c r="F119" s="228" t="s">
        <v>223</v>
      </c>
      <c r="G119" s="35"/>
      <c r="H119" s="35"/>
      <c r="I119" s="112"/>
      <c r="J119" s="35"/>
      <c r="K119" s="35"/>
      <c r="L119" s="38"/>
      <c r="M119" s="229"/>
      <c r="N119" s="60"/>
      <c r="O119" s="60"/>
      <c r="P119" s="60"/>
      <c r="Q119" s="60"/>
      <c r="R119" s="60"/>
      <c r="S119" s="60"/>
      <c r="T119" s="61"/>
      <c r="AT119" s="17" t="s">
        <v>191</v>
      </c>
      <c r="AU119" s="17" t="s">
        <v>83</v>
      </c>
    </row>
    <row r="120" spans="2:65" s="1" customFormat="1" ht="22.5" customHeight="1">
      <c r="B120" s="34"/>
      <c r="C120" s="230" t="s">
        <v>196</v>
      </c>
      <c r="D120" s="230" t="s">
        <v>201</v>
      </c>
      <c r="E120" s="231" t="s">
        <v>224</v>
      </c>
      <c r="F120" s="232" t="s">
        <v>225</v>
      </c>
      <c r="G120" s="233" t="s">
        <v>195</v>
      </c>
      <c r="H120" s="234">
        <v>2891</v>
      </c>
      <c r="I120" s="235"/>
      <c r="J120" s="236">
        <f>ROUND(I120*H120,2)</f>
        <v>0</v>
      </c>
      <c r="K120" s="232" t="s">
        <v>164</v>
      </c>
      <c r="L120" s="38"/>
      <c r="M120" s="237" t="s">
        <v>1</v>
      </c>
      <c r="N120" s="238" t="s">
        <v>44</v>
      </c>
      <c r="O120" s="60"/>
      <c r="P120" s="192">
        <f>O120*H120</f>
        <v>0</v>
      </c>
      <c r="Q120" s="192">
        <v>0</v>
      </c>
      <c r="R120" s="192">
        <f>Q120*H120</f>
        <v>0</v>
      </c>
      <c r="S120" s="192">
        <v>0</v>
      </c>
      <c r="T120" s="193">
        <f>S120*H120</f>
        <v>0</v>
      </c>
      <c r="AR120" s="17" t="s">
        <v>166</v>
      </c>
      <c r="AT120" s="17" t="s">
        <v>201</v>
      </c>
      <c r="AU120" s="17" t="s">
        <v>83</v>
      </c>
      <c r="AY120" s="17" t="s">
        <v>157</v>
      </c>
      <c r="BE120" s="194">
        <f>IF(N120="základní",J120,0)</f>
        <v>0</v>
      </c>
      <c r="BF120" s="194">
        <f>IF(N120="snížená",J120,0)</f>
        <v>0</v>
      </c>
      <c r="BG120" s="194">
        <f>IF(N120="zákl. přenesená",J120,0)</f>
        <v>0</v>
      </c>
      <c r="BH120" s="194">
        <f>IF(N120="sníž. přenesená",J120,0)</f>
        <v>0</v>
      </c>
      <c r="BI120" s="194">
        <f>IF(N120="nulová",J120,0)</f>
        <v>0</v>
      </c>
      <c r="BJ120" s="17" t="s">
        <v>81</v>
      </c>
      <c r="BK120" s="194">
        <f>ROUND(I120*H120,2)</f>
        <v>0</v>
      </c>
      <c r="BL120" s="17" t="s">
        <v>166</v>
      </c>
      <c r="BM120" s="17" t="s">
        <v>226</v>
      </c>
    </row>
    <row r="121" spans="2:65" s="12" customFormat="1" ht="11.25">
      <c r="B121" s="195"/>
      <c r="C121" s="196"/>
      <c r="D121" s="197" t="s">
        <v>167</v>
      </c>
      <c r="E121" s="198" t="s">
        <v>1</v>
      </c>
      <c r="F121" s="199" t="s">
        <v>227</v>
      </c>
      <c r="G121" s="196"/>
      <c r="H121" s="198" t="s">
        <v>1</v>
      </c>
      <c r="I121" s="200"/>
      <c r="J121" s="196"/>
      <c r="K121" s="196"/>
      <c r="L121" s="201"/>
      <c r="M121" s="202"/>
      <c r="N121" s="203"/>
      <c r="O121" s="203"/>
      <c r="P121" s="203"/>
      <c r="Q121" s="203"/>
      <c r="R121" s="203"/>
      <c r="S121" s="203"/>
      <c r="T121" s="204"/>
      <c r="AT121" s="205" t="s">
        <v>167</v>
      </c>
      <c r="AU121" s="205" t="s">
        <v>83</v>
      </c>
      <c r="AV121" s="12" t="s">
        <v>81</v>
      </c>
      <c r="AW121" s="12" t="s">
        <v>36</v>
      </c>
      <c r="AX121" s="12" t="s">
        <v>73</v>
      </c>
      <c r="AY121" s="205" t="s">
        <v>157</v>
      </c>
    </row>
    <row r="122" spans="2:65" s="13" customFormat="1" ht="11.25">
      <c r="B122" s="206"/>
      <c r="C122" s="207"/>
      <c r="D122" s="197" t="s">
        <v>167</v>
      </c>
      <c r="E122" s="208" t="s">
        <v>1</v>
      </c>
      <c r="F122" s="209" t="s">
        <v>228</v>
      </c>
      <c r="G122" s="207"/>
      <c r="H122" s="210">
        <v>2891</v>
      </c>
      <c r="I122" s="211"/>
      <c r="J122" s="207"/>
      <c r="K122" s="207"/>
      <c r="L122" s="212"/>
      <c r="M122" s="213"/>
      <c r="N122" s="214"/>
      <c r="O122" s="214"/>
      <c r="P122" s="214"/>
      <c r="Q122" s="214"/>
      <c r="R122" s="214"/>
      <c r="S122" s="214"/>
      <c r="T122" s="215"/>
      <c r="AT122" s="216" t="s">
        <v>167</v>
      </c>
      <c r="AU122" s="216" t="s">
        <v>83</v>
      </c>
      <c r="AV122" s="13" t="s">
        <v>83</v>
      </c>
      <c r="AW122" s="13" t="s">
        <v>36</v>
      </c>
      <c r="AX122" s="13" t="s">
        <v>73</v>
      </c>
      <c r="AY122" s="216" t="s">
        <v>157</v>
      </c>
    </row>
    <row r="123" spans="2:65" s="14" customFormat="1" ht="11.25">
      <c r="B123" s="217"/>
      <c r="C123" s="218"/>
      <c r="D123" s="197" t="s">
        <v>167</v>
      </c>
      <c r="E123" s="219" t="s">
        <v>1</v>
      </c>
      <c r="F123" s="220" t="s">
        <v>170</v>
      </c>
      <c r="G123" s="218"/>
      <c r="H123" s="221">
        <v>2891</v>
      </c>
      <c r="I123" s="222"/>
      <c r="J123" s="218"/>
      <c r="K123" s="218"/>
      <c r="L123" s="223"/>
      <c r="M123" s="224"/>
      <c r="N123" s="225"/>
      <c r="O123" s="225"/>
      <c r="P123" s="225"/>
      <c r="Q123" s="225"/>
      <c r="R123" s="225"/>
      <c r="S123" s="225"/>
      <c r="T123" s="226"/>
      <c r="AT123" s="227" t="s">
        <v>167</v>
      </c>
      <c r="AU123" s="227" t="s">
        <v>83</v>
      </c>
      <c r="AV123" s="14" t="s">
        <v>166</v>
      </c>
      <c r="AW123" s="14" t="s">
        <v>36</v>
      </c>
      <c r="AX123" s="14" t="s">
        <v>81</v>
      </c>
      <c r="AY123" s="227" t="s">
        <v>157</v>
      </c>
    </row>
    <row r="124" spans="2:65" s="1" customFormat="1" ht="22.5" customHeight="1">
      <c r="B124" s="34"/>
      <c r="C124" s="230" t="s">
        <v>229</v>
      </c>
      <c r="D124" s="230" t="s">
        <v>201</v>
      </c>
      <c r="E124" s="231" t="s">
        <v>230</v>
      </c>
      <c r="F124" s="232" t="s">
        <v>231</v>
      </c>
      <c r="G124" s="233" t="s">
        <v>195</v>
      </c>
      <c r="H124" s="234">
        <v>12992.1</v>
      </c>
      <c r="I124" s="235"/>
      <c r="J124" s="236">
        <f>ROUND(I124*H124,2)</f>
        <v>0</v>
      </c>
      <c r="K124" s="232" t="s">
        <v>164</v>
      </c>
      <c r="L124" s="38"/>
      <c r="M124" s="237" t="s">
        <v>1</v>
      </c>
      <c r="N124" s="238" t="s">
        <v>44</v>
      </c>
      <c r="O124" s="60"/>
      <c r="P124" s="192">
        <f>O124*H124</f>
        <v>0</v>
      </c>
      <c r="Q124" s="192">
        <v>0</v>
      </c>
      <c r="R124" s="192">
        <f>Q124*H124</f>
        <v>0</v>
      </c>
      <c r="S124" s="192">
        <v>0</v>
      </c>
      <c r="T124" s="193">
        <f>S124*H124</f>
        <v>0</v>
      </c>
      <c r="AR124" s="17" t="s">
        <v>166</v>
      </c>
      <c r="AT124" s="17" t="s">
        <v>201</v>
      </c>
      <c r="AU124" s="17" t="s">
        <v>83</v>
      </c>
      <c r="AY124" s="17" t="s">
        <v>157</v>
      </c>
      <c r="BE124" s="194">
        <f>IF(N124="základní",J124,0)</f>
        <v>0</v>
      </c>
      <c r="BF124" s="194">
        <f>IF(N124="snížená",J124,0)</f>
        <v>0</v>
      </c>
      <c r="BG124" s="194">
        <f>IF(N124="zákl. přenesená",J124,0)</f>
        <v>0</v>
      </c>
      <c r="BH124" s="194">
        <f>IF(N124="sníž. přenesená",J124,0)</f>
        <v>0</v>
      </c>
      <c r="BI124" s="194">
        <f>IF(N124="nulová",J124,0)</f>
        <v>0</v>
      </c>
      <c r="BJ124" s="17" t="s">
        <v>81</v>
      </c>
      <c r="BK124" s="194">
        <f>ROUND(I124*H124,2)</f>
        <v>0</v>
      </c>
      <c r="BL124" s="17" t="s">
        <v>166</v>
      </c>
      <c r="BM124" s="17" t="s">
        <v>232</v>
      </c>
    </row>
    <row r="125" spans="2:65" s="12" customFormat="1" ht="11.25">
      <c r="B125" s="195"/>
      <c r="C125" s="196"/>
      <c r="D125" s="197" t="s">
        <v>167</v>
      </c>
      <c r="E125" s="198" t="s">
        <v>1</v>
      </c>
      <c r="F125" s="199" t="s">
        <v>233</v>
      </c>
      <c r="G125" s="196"/>
      <c r="H125" s="198" t="s">
        <v>1</v>
      </c>
      <c r="I125" s="200"/>
      <c r="J125" s="196"/>
      <c r="K125" s="196"/>
      <c r="L125" s="201"/>
      <c r="M125" s="202"/>
      <c r="N125" s="203"/>
      <c r="O125" s="203"/>
      <c r="P125" s="203"/>
      <c r="Q125" s="203"/>
      <c r="R125" s="203"/>
      <c r="S125" s="203"/>
      <c r="T125" s="204"/>
      <c r="AT125" s="205" t="s">
        <v>167</v>
      </c>
      <c r="AU125" s="205" t="s">
        <v>83</v>
      </c>
      <c r="AV125" s="12" t="s">
        <v>81</v>
      </c>
      <c r="AW125" s="12" t="s">
        <v>36</v>
      </c>
      <c r="AX125" s="12" t="s">
        <v>73</v>
      </c>
      <c r="AY125" s="205" t="s">
        <v>157</v>
      </c>
    </row>
    <row r="126" spans="2:65" s="13" customFormat="1" ht="11.25">
      <c r="B126" s="206"/>
      <c r="C126" s="207"/>
      <c r="D126" s="197" t="s">
        <v>167</v>
      </c>
      <c r="E126" s="208" t="s">
        <v>1</v>
      </c>
      <c r="F126" s="209" t="s">
        <v>234</v>
      </c>
      <c r="G126" s="207"/>
      <c r="H126" s="210">
        <v>10709.93</v>
      </c>
      <c r="I126" s="211"/>
      <c r="J126" s="207"/>
      <c r="K126" s="207"/>
      <c r="L126" s="212"/>
      <c r="M126" s="213"/>
      <c r="N126" s="214"/>
      <c r="O126" s="214"/>
      <c r="P126" s="214"/>
      <c r="Q126" s="214"/>
      <c r="R126" s="214"/>
      <c r="S126" s="214"/>
      <c r="T126" s="215"/>
      <c r="AT126" s="216" t="s">
        <v>167</v>
      </c>
      <c r="AU126" s="216" t="s">
        <v>83</v>
      </c>
      <c r="AV126" s="13" t="s">
        <v>83</v>
      </c>
      <c r="AW126" s="13" t="s">
        <v>36</v>
      </c>
      <c r="AX126" s="13" t="s">
        <v>73</v>
      </c>
      <c r="AY126" s="216" t="s">
        <v>157</v>
      </c>
    </row>
    <row r="127" spans="2:65" s="12" customFormat="1" ht="11.25">
      <c r="B127" s="195"/>
      <c r="C127" s="196"/>
      <c r="D127" s="197" t="s">
        <v>167</v>
      </c>
      <c r="E127" s="198" t="s">
        <v>1</v>
      </c>
      <c r="F127" s="199" t="s">
        <v>235</v>
      </c>
      <c r="G127" s="196"/>
      <c r="H127" s="198" t="s">
        <v>1</v>
      </c>
      <c r="I127" s="200"/>
      <c r="J127" s="196"/>
      <c r="K127" s="196"/>
      <c r="L127" s="201"/>
      <c r="M127" s="202"/>
      <c r="N127" s="203"/>
      <c r="O127" s="203"/>
      <c r="P127" s="203"/>
      <c r="Q127" s="203"/>
      <c r="R127" s="203"/>
      <c r="S127" s="203"/>
      <c r="T127" s="204"/>
      <c r="AT127" s="205" t="s">
        <v>167</v>
      </c>
      <c r="AU127" s="205" t="s">
        <v>83</v>
      </c>
      <c r="AV127" s="12" t="s">
        <v>81</v>
      </c>
      <c r="AW127" s="12" t="s">
        <v>36</v>
      </c>
      <c r="AX127" s="12" t="s">
        <v>73</v>
      </c>
      <c r="AY127" s="205" t="s">
        <v>157</v>
      </c>
    </row>
    <row r="128" spans="2:65" s="13" customFormat="1" ht="11.25">
      <c r="B128" s="206"/>
      <c r="C128" s="207"/>
      <c r="D128" s="197" t="s">
        <v>167</v>
      </c>
      <c r="E128" s="208" t="s">
        <v>1</v>
      </c>
      <c r="F128" s="209" t="s">
        <v>236</v>
      </c>
      <c r="G128" s="207"/>
      <c r="H128" s="210">
        <v>2282.17</v>
      </c>
      <c r="I128" s="211"/>
      <c r="J128" s="207"/>
      <c r="K128" s="207"/>
      <c r="L128" s="212"/>
      <c r="M128" s="213"/>
      <c r="N128" s="214"/>
      <c r="O128" s="214"/>
      <c r="P128" s="214"/>
      <c r="Q128" s="214"/>
      <c r="R128" s="214"/>
      <c r="S128" s="214"/>
      <c r="T128" s="215"/>
      <c r="AT128" s="216" t="s">
        <v>167</v>
      </c>
      <c r="AU128" s="216" t="s">
        <v>83</v>
      </c>
      <c r="AV128" s="13" t="s">
        <v>83</v>
      </c>
      <c r="AW128" s="13" t="s">
        <v>36</v>
      </c>
      <c r="AX128" s="13" t="s">
        <v>73</v>
      </c>
      <c r="AY128" s="216" t="s">
        <v>157</v>
      </c>
    </row>
    <row r="129" spans="2:65" s="14" customFormat="1" ht="11.25">
      <c r="B129" s="217"/>
      <c r="C129" s="218"/>
      <c r="D129" s="197" t="s">
        <v>167</v>
      </c>
      <c r="E129" s="219" t="s">
        <v>1</v>
      </c>
      <c r="F129" s="220" t="s">
        <v>170</v>
      </c>
      <c r="G129" s="218"/>
      <c r="H129" s="221">
        <v>12992.1</v>
      </c>
      <c r="I129" s="222"/>
      <c r="J129" s="218"/>
      <c r="K129" s="218"/>
      <c r="L129" s="223"/>
      <c r="M129" s="224"/>
      <c r="N129" s="225"/>
      <c r="O129" s="225"/>
      <c r="P129" s="225"/>
      <c r="Q129" s="225"/>
      <c r="R129" s="225"/>
      <c r="S129" s="225"/>
      <c r="T129" s="226"/>
      <c r="AT129" s="227" t="s">
        <v>167</v>
      </c>
      <c r="AU129" s="227" t="s">
        <v>83</v>
      </c>
      <c r="AV129" s="14" t="s">
        <v>166</v>
      </c>
      <c r="AW129" s="14" t="s">
        <v>36</v>
      </c>
      <c r="AX129" s="14" t="s">
        <v>81</v>
      </c>
      <c r="AY129" s="227" t="s">
        <v>157</v>
      </c>
    </row>
    <row r="130" spans="2:65" s="1" customFormat="1" ht="22.5" customHeight="1">
      <c r="B130" s="34"/>
      <c r="C130" s="230" t="s">
        <v>200</v>
      </c>
      <c r="D130" s="230" t="s">
        <v>201</v>
      </c>
      <c r="E130" s="231" t="s">
        <v>237</v>
      </c>
      <c r="F130" s="232" t="s">
        <v>238</v>
      </c>
      <c r="G130" s="233" t="s">
        <v>195</v>
      </c>
      <c r="H130" s="234">
        <v>13965.73</v>
      </c>
      <c r="I130" s="235"/>
      <c r="J130" s="236">
        <f>ROUND(I130*H130,2)</f>
        <v>0</v>
      </c>
      <c r="K130" s="232" t="s">
        <v>164</v>
      </c>
      <c r="L130" s="38"/>
      <c r="M130" s="237" t="s">
        <v>1</v>
      </c>
      <c r="N130" s="238" t="s">
        <v>44</v>
      </c>
      <c r="O130" s="60"/>
      <c r="P130" s="192">
        <f>O130*H130</f>
        <v>0</v>
      </c>
      <c r="Q130" s="192">
        <v>0</v>
      </c>
      <c r="R130" s="192">
        <f>Q130*H130</f>
        <v>0</v>
      </c>
      <c r="S130" s="192">
        <v>0</v>
      </c>
      <c r="T130" s="193">
        <f>S130*H130</f>
        <v>0</v>
      </c>
      <c r="AR130" s="17" t="s">
        <v>166</v>
      </c>
      <c r="AT130" s="17" t="s">
        <v>201</v>
      </c>
      <c r="AU130" s="17" t="s">
        <v>83</v>
      </c>
      <c r="AY130" s="17" t="s">
        <v>157</v>
      </c>
      <c r="BE130" s="194">
        <f>IF(N130="základní",J130,0)</f>
        <v>0</v>
      </c>
      <c r="BF130" s="194">
        <f>IF(N130="snížená",J130,0)</f>
        <v>0</v>
      </c>
      <c r="BG130" s="194">
        <f>IF(N130="zákl. přenesená",J130,0)</f>
        <v>0</v>
      </c>
      <c r="BH130" s="194">
        <f>IF(N130="sníž. přenesená",J130,0)</f>
        <v>0</v>
      </c>
      <c r="BI130" s="194">
        <f>IF(N130="nulová",J130,0)</f>
        <v>0</v>
      </c>
      <c r="BJ130" s="17" t="s">
        <v>81</v>
      </c>
      <c r="BK130" s="194">
        <f>ROUND(I130*H130,2)</f>
        <v>0</v>
      </c>
      <c r="BL130" s="17" t="s">
        <v>166</v>
      </c>
      <c r="BM130" s="17" t="s">
        <v>239</v>
      </c>
    </row>
    <row r="131" spans="2:65" s="12" customFormat="1" ht="11.25">
      <c r="B131" s="195"/>
      <c r="C131" s="196"/>
      <c r="D131" s="197" t="s">
        <v>167</v>
      </c>
      <c r="E131" s="198" t="s">
        <v>1</v>
      </c>
      <c r="F131" s="199" t="s">
        <v>240</v>
      </c>
      <c r="G131" s="196"/>
      <c r="H131" s="198" t="s">
        <v>1</v>
      </c>
      <c r="I131" s="200"/>
      <c r="J131" s="196"/>
      <c r="K131" s="196"/>
      <c r="L131" s="201"/>
      <c r="M131" s="202"/>
      <c r="N131" s="203"/>
      <c r="O131" s="203"/>
      <c r="P131" s="203"/>
      <c r="Q131" s="203"/>
      <c r="R131" s="203"/>
      <c r="S131" s="203"/>
      <c r="T131" s="204"/>
      <c r="AT131" s="205" t="s">
        <v>167</v>
      </c>
      <c r="AU131" s="205" t="s">
        <v>83</v>
      </c>
      <c r="AV131" s="12" t="s">
        <v>81</v>
      </c>
      <c r="AW131" s="12" t="s">
        <v>36</v>
      </c>
      <c r="AX131" s="12" t="s">
        <v>73</v>
      </c>
      <c r="AY131" s="205" t="s">
        <v>157</v>
      </c>
    </row>
    <row r="132" spans="2:65" s="13" customFormat="1" ht="11.25">
      <c r="B132" s="206"/>
      <c r="C132" s="207"/>
      <c r="D132" s="197" t="s">
        <v>167</v>
      </c>
      <c r="E132" s="208" t="s">
        <v>1</v>
      </c>
      <c r="F132" s="209" t="s">
        <v>241</v>
      </c>
      <c r="G132" s="207"/>
      <c r="H132" s="210">
        <v>11683.56</v>
      </c>
      <c r="I132" s="211"/>
      <c r="J132" s="207"/>
      <c r="K132" s="207"/>
      <c r="L132" s="212"/>
      <c r="M132" s="213"/>
      <c r="N132" s="214"/>
      <c r="O132" s="214"/>
      <c r="P132" s="214"/>
      <c r="Q132" s="214"/>
      <c r="R132" s="214"/>
      <c r="S132" s="214"/>
      <c r="T132" s="215"/>
      <c r="AT132" s="216" t="s">
        <v>167</v>
      </c>
      <c r="AU132" s="216" t="s">
        <v>83</v>
      </c>
      <c r="AV132" s="13" t="s">
        <v>83</v>
      </c>
      <c r="AW132" s="13" t="s">
        <v>36</v>
      </c>
      <c r="AX132" s="13" t="s">
        <v>73</v>
      </c>
      <c r="AY132" s="216" t="s">
        <v>157</v>
      </c>
    </row>
    <row r="133" spans="2:65" s="12" customFormat="1" ht="11.25">
      <c r="B133" s="195"/>
      <c r="C133" s="196"/>
      <c r="D133" s="197" t="s">
        <v>167</v>
      </c>
      <c r="E133" s="198" t="s">
        <v>1</v>
      </c>
      <c r="F133" s="199" t="s">
        <v>242</v>
      </c>
      <c r="G133" s="196"/>
      <c r="H133" s="198" t="s">
        <v>1</v>
      </c>
      <c r="I133" s="200"/>
      <c r="J133" s="196"/>
      <c r="K133" s="196"/>
      <c r="L133" s="201"/>
      <c r="M133" s="202"/>
      <c r="N133" s="203"/>
      <c r="O133" s="203"/>
      <c r="P133" s="203"/>
      <c r="Q133" s="203"/>
      <c r="R133" s="203"/>
      <c r="S133" s="203"/>
      <c r="T133" s="204"/>
      <c r="AT133" s="205" t="s">
        <v>167</v>
      </c>
      <c r="AU133" s="205" t="s">
        <v>83</v>
      </c>
      <c r="AV133" s="12" t="s">
        <v>81</v>
      </c>
      <c r="AW133" s="12" t="s">
        <v>36</v>
      </c>
      <c r="AX133" s="12" t="s">
        <v>73</v>
      </c>
      <c r="AY133" s="205" t="s">
        <v>157</v>
      </c>
    </row>
    <row r="134" spans="2:65" s="13" customFormat="1" ht="11.25">
      <c r="B134" s="206"/>
      <c r="C134" s="207"/>
      <c r="D134" s="197" t="s">
        <v>167</v>
      </c>
      <c r="E134" s="208" t="s">
        <v>1</v>
      </c>
      <c r="F134" s="209" t="s">
        <v>236</v>
      </c>
      <c r="G134" s="207"/>
      <c r="H134" s="210">
        <v>2282.17</v>
      </c>
      <c r="I134" s="211"/>
      <c r="J134" s="207"/>
      <c r="K134" s="207"/>
      <c r="L134" s="212"/>
      <c r="M134" s="213"/>
      <c r="N134" s="214"/>
      <c r="O134" s="214"/>
      <c r="P134" s="214"/>
      <c r="Q134" s="214"/>
      <c r="R134" s="214"/>
      <c r="S134" s="214"/>
      <c r="T134" s="215"/>
      <c r="AT134" s="216" t="s">
        <v>167</v>
      </c>
      <c r="AU134" s="216" t="s">
        <v>83</v>
      </c>
      <c r="AV134" s="13" t="s">
        <v>83</v>
      </c>
      <c r="AW134" s="13" t="s">
        <v>36</v>
      </c>
      <c r="AX134" s="13" t="s">
        <v>73</v>
      </c>
      <c r="AY134" s="216" t="s">
        <v>157</v>
      </c>
    </row>
    <row r="135" spans="2:65" s="14" customFormat="1" ht="11.25">
      <c r="B135" s="217"/>
      <c r="C135" s="218"/>
      <c r="D135" s="197" t="s">
        <v>167</v>
      </c>
      <c r="E135" s="219" t="s">
        <v>1</v>
      </c>
      <c r="F135" s="220" t="s">
        <v>170</v>
      </c>
      <c r="G135" s="218"/>
      <c r="H135" s="221">
        <v>13965.73</v>
      </c>
      <c r="I135" s="222"/>
      <c r="J135" s="218"/>
      <c r="K135" s="218"/>
      <c r="L135" s="223"/>
      <c r="M135" s="224"/>
      <c r="N135" s="225"/>
      <c r="O135" s="225"/>
      <c r="P135" s="225"/>
      <c r="Q135" s="225"/>
      <c r="R135" s="225"/>
      <c r="S135" s="225"/>
      <c r="T135" s="226"/>
      <c r="AT135" s="227" t="s">
        <v>167</v>
      </c>
      <c r="AU135" s="227" t="s">
        <v>83</v>
      </c>
      <c r="AV135" s="14" t="s">
        <v>166</v>
      </c>
      <c r="AW135" s="14" t="s">
        <v>36</v>
      </c>
      <c r="AX135" s="14" t="s">
        <v>81</v>
      </c>
      <c r="AY135" s="227" t="s">
        <v>157</v>
      </c>
    </row>
    <row r="136" spans="2:65" s="1" customFormat="1" ht="22.5" customHeight="1">
      <c r="B136" s="34"/>
      <c r="C136" s="230" t="s">
        <v>8</v>
      </c>
      <c r="D136" s="230" t="s">
        <v>201</v>
      </c>
      <c r="E136" s="231" t="s">
        <v>243</v>
      </c>
      <c r="F136" s="232" t="s">
        <v>244</v>
      </c>
      <c r="G136" s="233" t="s">
        <v>178</v>
      </c>
      <c r="H136" s="234">
        <v>4000</v>
      </c>
      <c r="I136" s="235"/>
      <c r="J136" s="236">
        <f>ROUND(I136*H136,2)</f>
        <v>0</v>
      </c>
      <c r="K136" s="232" t="s">
        <v>164</v>
      </c>
      <c r="L136" s="38"/>
      <c r="M136" s="237" t="s">
        <v>1</v>
      </c>
      <c r="N136" s="238" t="s">
        <v>44</v>
      </c>
      <c r="O136" s="60"/>
      <c r="P136" s="192">
        <f>O136*H136</f>
        <v>0</v>
      </c>
      <c r="Q136" s="192">
        <v>0</v>
      </c>
      <c r="R136" s="192">
        <f>Q136*H136</f>
        <v>0</v>
      </c>
      <c r="S136" s="192">
        <v>0</v>
      </c>
      <c r="T136" s="193">
        <f>S136*H136</f>
        <v>0</v>
      </c>
      <c r="AR136" s="17" t="s">
        <v>166</v>
      </c>
      <c r="AT136" s="17" t="s">
        <v>201</v>
      </c>
      <c r="AU136" s="17" t="s">
        <v>83</v>
      </c>
      <c r="AY136" s="17" t="s">
        <v>157</v>
      </c>
      <c r="BE136" s="194">
        <f>IF(N136="základní",J136,0)</f>
        <v>0</v>
      </c>
      <c r="BF136" s="194">
        <f>IF(N136="snížená",J136,0)</f>
        <v>0</v>
      </c>
      <c r="BG136" s="194">
        <f>IF(N136="zákl. přenesená",J136,0)</f>
        <v>0</v>
      </c>
      <c r="BH136" s="194">
        <f>IF(N136="sníž. přenesená",J136,0)</f>
        <v>0</v>
      </c>
      <c r="BI136" s="194">
        <f>IF(N136="nulová",J136,0)</f>
        <v>0</v>
      </c>
      <c r="BJ136" s="17" t="s">
        <v>81</v>
      </c>
      <c r="BK136" s="194">
        <f>ROUND(I136*H136,2)</f>
        <v>0</v>
      </c>
      <c r="BL136" s="17" t="s">
        <v>166</v>
      </c>
      <c r="BM136" s="17" t="s">
        <v>245</v>
      </c>
    </row>
    <row r="137" spans="2:65" s="13" customFormat="1" ht="11.25">
      <c r="B137" s="206"/>
      <c r="C137" s="207"/>
      <c r="D137" s="197" t="s">
        <v>167</v>
      </c>
      <c r="E137" s="208" t="s">
        <v>1</v>
      </c>
      <c r="F137" s="209" t="s">
        <v>246</v>
      </c>
      <c r="G137" s="207"/>
      <c r="H137" s="210">
        <v>4000</v>
      </c>
      <c r="I137" s="211"/>
      <c r="J137" s="207"/>
      <c r="K137" s="207"/>
      <c r="L137" s="212"/>
      <c r="M137" s="213"/>
      <c r="N137" s="214"/>
      <c r="O137" s="214"/>
      <c r="P137" s="214"/>
      <c r="Q137" s="214"/>
      <c r="R137" s="214"/>
      <c r="S137" s="214"/>
      <c r="T137" s="215"/>
      <c r="AT137" s="216" t="s">
        <v>167</v>
      </c>
      <c r="AU137" s="216" t="s">
        <v>83</v>
      </c>
      <c r="AV137" s="13" t="s">
        <v>83</v>
      </c>
      <c r="AW137" s="13" t="s">
        <v>36</v>
      </c>
      <c r="AX137" s="13" t="s">
        <v>73</v>
      </c>
      <c r="AY137" s="216" t="s">
        <v>157</v>
      </c>
    </row>
    <row r="138" spans="2:65" s="14" customFormat="1" ht="11.25">
      <c r="B138" s="217"/>
      <c r="C138" s="218"/>
      <c r="D138" s="197" t="s">
        <v>167</v>
      </c>
      <c r="E138" s="219" t="s">
        <v>1</v>
      </c>
      <c r="F138" s="220" t="s">
        <v>170</v>
      </c>
      <c r="G138" s="218"/>
      <c r="H138" s="221">
        <v>4000</v>
      </c>
      <c r="I138" s="222"/>
      <c r="J138" s="218"/>
      <c r="K138" s="218"/>
      <c r="L138" s="223"/>
      <c r="M138" s="224"/>
      <c r="N138" s="225"/>
      <c r="O138" s="225"/>
      <c r="P138" s="225"/>
      <c r="Q138" s="225"/>
      <c r="R138" s="225"/>
      <c r="S138" s="225"/>
      <c r="T138" s="226"/>
      <c r="AT138" s="227" t="s">
        <v>167</v>
      </c>
      <c r="AU138" s="227" t="s">
        <v>83</v>
      </c>
      <c r="AV138" s="14" t="s">
        <v>166</v>
      </c>
      <c r="AW138" s="14" t="s">
        <v>36</v>
      </c>
      <c r="AX138" s="14" t="s">
        <v>81</v>
      </c>
      <c r="AY138" s="227" t="s">
        <v>157</v>
      </c>
    </row>
    <row r="139" spans="2:65" s="1" customFormat="1" ht="16.5" customHeight="1">
      <c r="B139" s="34"/>
      <c r="C139" s="230" t="s">
        <v>204</v>
      </c>
      <c r="D139" s="230" t="s">
        <v>201</v>
      </c>
      <c r="E139" s="231" t="s">
        <v>247</v>
      </c>
      <c r="F139" s="232" t="s">
        <v>248</v>
      </c>
      <c r="G139" s="233" t="s">
        <v>178</v>
      </c>
      <c r="H139" s="234">
        <v>38235.17</v>
      </c>
      <c r="I139" s="235"/>
      <c r="J139" s="236">
        <f>ROUND(I139*H139,2)</f>
        <v>0</v>
      </c>
      <c r="K139" s="232" t="s">
        <v>1</v>
      </c>
      <c r="L139" s="38"/>
      <c r="M139" s="237" t="s">
        <v>1</v>
      </c>
      <c r="N139" s="238" t="s">
        <v>44</v>
      </c>
      <c r="O139" s="60"/>
      <c r="P139" s="192">
        <f>O139*H139</f>
        <v>0</v>
      </c>
      <c r="Q139" s="192">
        <v>0</v>
      </c>
      <c r="R139" s="192">
        <f>Q139*H139</f>
        <v>0</v>
      </c>
      <c r="S139" s="192">
        <v>0</v>
      </c>
      <c r="T139" s="193">
        <f>S139*H139</f>
        <v>0</v>
      </c>
      <c r="AR139" s="17" t="s">
        <v>166</v>
      </c>
      <c r="AT139" s="17" t="s">
        <v>201</v>
      </c>
      <c r="AU139" s="17" t="s">
        <v>83</v>
      </c>
      <c r="AY139" s="17" t="s">
        <v>157</v>
      </c>
      <c r="BE139" s="194">
        <f>IF(N139="základní",J139,0)</f>
        <v>0</v>
      </c>
      <c r="BF139" s="194">
        <f>IF(N139="snížená",J139,0)</f>
        <v>0</v>
      </c>
      <c r="BG139" s="194">
        <f>IF(N139="zákl. přenesená",J139,0)</f>
        <v>0</v>
      </c>
      <c r="BH139" s="194">
        <f>IF(N139="sníž. přenesená",J139,0)</f>
        <v>0</v>
      </c>
      <c r="BI139" s="194">
        <f>IF(N139="nulová",J139,0)</f>
        <v>0</v>
      </c>
      <c r="BJ139" s="17" t="s">
        <v>81</v>
      </c>
      <c r="BK139" s="194">
        <f>ROUND(I139*H139,2)</f>
        <v>0</v>
      </c>
      <c r="BL139" s="17" t="s">
        <v>166</v>
      </c>
      <c r="BM139" s="17" t="s">
        <v>249</v>
      </c>
    </row>
    <row r="140" spans="2:65" s="13" customFormat="1" ht="11.25">
      <c r="B140" s="206"/>
      <c r="C140" s="207"/>
      <c r="D140" s="197" t="s">
        <v>167</v>
      </c>
      <c r="E140" s="208" t="s">
        <v>1</v>
      </c>
      <c r="F140" s="209" t="s">
        <v>250</v>
      </c>
      <c r="G140" s="207"/>
      <c r="H140" s="210">
        <v>38235.17</v>
      </c>
      <c r="I140" s="211"/>
      <c r="J140" s="207"/>
      <c r="K140" s="207"/>
      <c r="L140" s="212"/>
      <c r="M140" s="213"/>
      <c r="N140" s="214"/>
      <c r="O140" s="214"/>
      <c r="P140" s="214"/>
      <c r="Q140" s="214"/>
      <c r="R140" s="214"/>
      <c r="S140" s="214"/>
      <c r="T140" s="215"/>
      <c r="AT140" s="216" t="s">
        <v>167</v>
      </c>
      <c r="AU140" s="216" t="s">
        <v>83</v>
      </c>
      <c r="AV140" s="13" t="s">
        <v>83</v>
      </c>
      <c r="AW140" s="13" t="s">
        <v>36</v>
      </c>
      <c r="AX140" s="13" t="s">
        <v>73</v>
      </c>
      <c r="AY140" s="216" t="s">
        <v>157</v>
      </c>
    </row>
    <row r="141" spans="2:65" s="14" customFormat="1" ht="11.25">
      <c r="B141" s="217"/>
      <c r="C141" s="218"/>
      <c r="D141" s="197" t="s">
        <v>167</v>
      </c>
      <c r="E141" s="219" t="s">
        <v>1</v>
      </c>
      <c r="F141" s="220" t="s">
        <v>170</v>
      </c>
      <c r="G141" s="218"/>
      <c r="H141" s="221">
        <v>38235.17</v>
      </c>
      <c r="I141" s="222"/>
      <c r="J141" s="218"/>
      <c r="K141" s="218"/>
      <c r="L141" s="223"/>
      <c r="M141" s="224"/>
      <c r="N141" s="225"/>
      <c r="O141" s="225"/>
      <c r="P141" s="225"/>
      <c r="Q141" s="225"/>
      <c r="R141" s="225"/>
      <c r="S141" s="225"/>
      <c r="T141" s="226"/>
      <c r="AT141" s="227" t="s">
        <v>167</v>
      </c>
      <c r="AU141" s="227" t="s">
        <v>83</v>
      </c>
      <c r="AV141" s="14" t="s">
        <v>166</v>
      </c>
      <c r="AW141" s="14" t="s">
        <v>36</v>
      </c>
      <c r="AX141" s="14" t="s">
        <v>81</v>
      </c>
      <c r="AY141" s="227" t="s">
        <v>157</v>
      </c>
    </row>
    <row r="142" spans="2:65" s="1" customFormat="1" ht="16.5" customHeight="1">
      <c r="B142" s="34"/>
      <c r="C142" s="230" t="s">
        <v>251</v>
      </c>
      <c r="D142" s="230" t="s">
        <v>201</v>
      </c>
      <c r="E142" s="231" t="s">
        <v>252</v>
      </c>
      <c r="F142" s="232" t="s">
        <v>253</v>
      </c>
      <c r="G142" s="233" t="s">
        <v>178</v>
      </c>
      <c r="H142" s="234">
        <v>14137.2</v>
      </c>
      <c r="I142" s="235"/>
      <c r="J142" s="236">
        <f>ROUND(I142*H142,2)</f>
        <v>0</v>
      </c>
      <c r="K142" s="232" t="s">
        <v>1</v>
      </c>
      <c r="L142" s="38"/>
      <c r="M142" s="237" t="s">
        <v>1</v>
      </c>
      <c r="N142" s="238" t="s">
        <v>44</v>
      </c>
      <c r="O142" s="60"/>
      <c r="P142" s="192">
        <f>O142*H142</f>
        <v>0</v>
      </c>
      <c r="Q142" s="192">
        <v>0</v>
      </c>
      <c r="R142" s="192">
        <f>Q142*H142</f>
        <v>0</v>
      </c>
      <c r="S142" s="192">
        <v>0</v>
      </c>
      <c r="T142" s="193">
        <f>S142*H142</f>
        <v>0</v>
      </c>
      <c r="AR142" s="17" t="s">
        <v>166</v>
      </c>
      <c r="AT142" s="17" t="s">
        <v>201</v>
      </c>
      <c r="AU142" s="17" t="s">
        <v>83</v>
      </c>
      <c r="AY142" s="17" t="s">
        <v>157</v>
      </c>
      <c r="BE142" s="194">
        <f>IF(N142="základní",J142,0)</f>
        <v>0</v>
      </c>
      <c r="BF142" s="194">
        <f>IF(N142="snížená",J142,0)</f>
        <v>0</v>
      </c>
      <c r="BG142" s="194">
        <f>IF(N142="zákl. přenesená",J142,0)</f>
        <v>0</v>
      </c>
      <c r="BH142" s="194">
        <f>IF(N142="sníž. přenesená",J142,0)</f>
        <v>0</v>
      </c>
      <c r="BI142" s="194">
        <f>IF(N142="nulová",J142,0)</f>
        <v>0</v>
      </c>
      <c r="BJ142" s="17" t="s">
        <v>81</v>
      </c>
      <c r="BK142" s="194">
        <f>ROUND(I142*H142,2)</f>
        <v>0</v>
      </c>
      <c r="BL142" s="17" t="s">
        <v>166</v>
      </c>
      <c r="BM142" s="17" t="s">
        <v>254</v>
      </c>
    </row>
    <row r="143" spans="2:65" s="13" customFormat="1" ht="11.25">
      <c r="B143" s="206"/>
      <c r="C143" s="207"/>
      <c r="D143" s="197" t="s">
        <v>167</v>
      </c>
      <c r="E143" s="208" t="s">
        <v>1</v>
      </c>
      <c r="F143" s="209" t="s">
        <v>186</v>
      </c>
      <c r="G143" s="207"/>
      <c r="H143" s="210">
        <v>14137.2</v>
      </c>
      <c r="I143" s="211"/>
      <c r="J143" s="207"/>
      <c r="K143" s="207"/>
      <c r="L143" s="212"/>
      <c r="M143" s="213"/>
      <c r="N143" s="214"/>
      <c r="O143" s="214"/>
      <c r="P143" s="214"/>
      <c r="Q143" s="214"/>
      <c r="R143" s="214"/>
      <c r="S143" s="214"/>
      <c r="T143" s="215"/>
      <c r="AT143" s="216" t="s">
        <v>167</v>
      </c>
      <c r="AU143" s="216" t="s">
        <v>83</v>
      </c>
      <c r="AV143" s="13" t="s">
        <v>83</v>
      </c>
      <c r="AW143" s="13" t="s">
        <v>36</v>
      </c>
      <c r="AX143" s="13" t="s">
        <v>73</v>
      </c>
      <c r="AY143" s="216" t="s">
        <v>157</v>
      </c>
    </row>
    <row r="144" spans="2:65" s="14" customFormat="1" ht="11.25">
      <c r="B144" s="217"/>
      <c r="C144" s="218"/>
      <c r="D144" s="197" t="s">
        <v>167</v>
      </c>
      <c r="E144" s="219" t="s">
        <v>1</v>
      </c>
      <c r="F144" s="220" t="s">
        <v>170</v>
      </c>
      <c r="G144" s="218"/>
      <c r="H144" s="221">
        <v>14137.2</v>
      </c>
      <c r="I144" s="222"/>
      <c r="J144" s="218"/>
      <c r="K144" s="218"/>
      <c r="L144" s="223"/>
      <c r="M144" s="224"/>
      <c r="N144" s="225"/>
      <c r="O144" s="225"/>
      <c r="P144" s="225"/>
      <c r="Q144" s="225"/>
      <c r="R144" s="225"/>
      <c r="S144" s="225"/>
      <c r="T144" s="226"/>
      <c r="AT144" s="227" t="s">
        <v>167</v>
      </c>
      <c r="AU144" s="227" t="s">
        <v>83</v>
      </c>
      <c r="AV144" s="14" t="s">
        <v>166</v>
      </c>
      <c r="AW144" s="14" t="s">
        <v>36</v>
      </c>
      <c r="AX144" s="14" t="s">
        <v>81</v>
      </c>
      <c r="AY144" s="227" t="s">
        <v>157</v>
      </c>
    </row>
    <row r="145" spans="2:65" s="1" customFormat="1" ht="33.75" customHeight="1">
      <c r="B145" s="34"/>
      <c r="C145" s="230" t="s">
        <v>210</v>
      </c>
      <c r="D145" s="230" t="s">
        <v>201</v>
      </c>
      <c r="E145" s="231" t="s">
        <v>255</v>
      </c>
      <c r="F145" s="232" t="s">
        <v>256</v>
      </c>
      <c r="G145" s="233" t="s">
        <v>257</v>
      </c>
      <c r="H145" s="234">
        <v>297.3</v>
      </c>
      <c r="I145" s="235"/>
      <c r="J145" s="236">
        <f>ROUND(I145*H145,2)</f>
        <v>0</v>
      </c>
      <c r="K145" s="232" t="s">
        <v>164</v>
      </c>
      <c r="L145" s="38"/>
      <c r="M145" s="237" t="s">
        <v>1</v>
      </c>
      <c r="N145" s="238" t="s">
        <v>44</v>
      </c>
      <c r="O145" s="60"/>
      <c r="P145" s="192">
        <f>O145*H145</f>
        <v>0</v>
      </c>
      <c r="Q145" s="192">
        <v>0</v>
      </c>
      <c r="R145" s="192">
        <f>Q145*H145</f>
        <v>0</v>
      </c>
      <c r="S145" s="192">
        <v>0</v>
      </c>
      <c r="T145" s="193">
        <f>S145*H145</f>
        <v>0</v>
      </c>
      <c r="AR145" s="17" t="s">
        <v>166</v>
      </c>
      <c r="AT145" s="17" t="s">
        <v>201</v>
      </c>
      <c r="AU145" s="17" t="s">
        <v>83</v>
      </c>
      <c r="AY145" s="17" t="s">
        <v>157</v>
      </c>
      <c r="BE145" s="194">
        <f>IF(N145="základní",J145,0)</f>
        <v>0</v>
      </c>
      <c r="BF145" s="194">
        <f>IF(N145="snížená",J145,0)</f>
        <v>0</v>
      </c>
      <c r="BG145" s="194">
        <f>IF(N145="zákl. přenesená",J145,0)</f>
        <v>0</v>
      </c>
      <c r="BH145" s="194">
        <f>IF(N145="sníž. přenesená",J145,0)</f>
        <v>0</v>
      </c>
      <c r="BI145" s="194">
        <f>IF(N145="nulová",J145,0)</f>
        <v>0</v>
      </c>
      <c r="BJ145" s="17" t="s">
        <v>81</v>
      </c>
      <c r="BK145" s="194">
        <f>ROUND(I145*H145,2)</f>
        <v>0</v>
      </c>
      <c r="BL145" s="17" t="s">
        <v>166</v>
      </c>
      <c r="BM145" s="17" t="s">
        <v>258</v>
      </c>
    </row>
    <row r="146" spans="2:65" s="1" customFormat="1" ht="22.5" customHeight="1">
      <c r="B146" s="34"/>
      <c r="C146" s="230" t="s">
        <v>259</v>
      </c>
      <c r="D146" s="230" t="s">
        <v>201</v>
      </c>
      <c r="E146" s="231" t="s">
        <v>260</v>
      </c>
      <c r="F146" s="232" t="s">
        <v>261</v>
      </c>
      <c r="G146" s="233" t="s">
        <v>178</v>
      </c>
      <c r="H146" s="234">
        <v>2000</v>
      </c>
      <c r="I146" s="235"/>
      <c r="J146" s="236">
        <f>ROUND(I146*H146,2)</f>
        <v>0</v>
      </c>
      <c r="K146" s="232" t="s">
        <v>164</v>
      </c>
      <c r="L146" s="38"/>
      <c r="M146" s="237" t="s">
        <v>1</v>
      </c>
      <c r="N146" s="238" t="s">
        <v>44</v>
      </c>
      <c r="O146" s="60"/>
      <c r="P146" s="192">
        <f>O146*H146</f>
        <v>0</v>
      </c>
      <c r="Q146" s="192">
        <v>0</v>
      </c>
      <c r="R146" s="192">
        <f>Q146*H146</f>
        <v>0</v>
      </c>
      <c r="S146" s="192">
        <v>0</v>
      </c>
      <c r="T146" s="193">
        <f>S146*H146</f>
        <v>0</v>
      </c>
      <c r="AR146" s="17" t="s">
        <v>166</v>
      </c>
      <c r="AT146" s="17" t="s">
        <v>201</v>
      </c>
      <c r="AU146" s="17" t="s">
        <v>83</v>
      </c>
      <c r="AY146" s="17" t="s">
        <v>157</v>
      </c>
      <c r="BE146" s="194">
        <f>IF(N146="základní",J146,0)</f>
        <v>0</v>
      </c>
      <c r="BF146" s="194">
        <f>IF(N146="snížená",J146,0)</f>
        <v>0</v>
      </c>
      <c r="BG146" s="194">
        <f>IF(N146="zákl. přenesená",J146,0)</f>
        <v>0</v>
      </c>
      <c r="BH146" s="194">
        <f>IF(N146="sníž. přenesená",J146,0)</f>
        <v>0</v>
      </c>
      <c r="BI146" s="194">
        <f>IF(N146="nulová",J146,0)</f>
        <v>0</v>
      </c>
      <c r="BJ146" s="17" t="s">
        <v>81</v>
      </c>
      <c r="BK146" s="194">
        <f>ROUND(I146*H146,2)</f>
        <v>0</v>
      </c>
      <c r="BL146" s="17" t="s">
        <v>166</v>
      </c>
      <c r="BM146" s="17" t="s">
        <v>262</v>
      </c>
    </row>
    <row r="147" spans="2:65" s="1" customFormat="1" ht="39">
      <c r="B147" s="34"/>
      <c r="C147" s="35"/>
      <c r="D147" s="197" t="s">
        <v>191</v>
      </c>
      <c r="E147" s="35"/>
      <c r="F147" s="228" t="s">
        <v>263</v>
      </c>
      <c r="G147" s="35"/>
      <c r="H147" s="35"/>
      <c r="I147" s="112"/>
      <c r="J147" s="35"/>
      <c r="K147" s="35"/>
      <c r="L147" s="38"/>
      <c r="M147" s="229"/>
      <c r="N147" s="60"/>
      <c r="O147" s="60"/>
      <c r="P147" s="60"/>
      <c r="Q147" s="60"/>
      <c r="R147" s="60"/>
      <c r="S147" s="60"/>
      <c r="T147" s="61"/>
      <c r="AT147" s="17" t="s">
        <v>191</v>
      </c>
      <c r="AU147" s="17" t="s">
        <v>83</v>
      </c>
    </row>
    <row r="148" spans="2:65" s="13" customFormat="1" ht="11.25">
      <c r="B148" s="206"/>
      <c r="C148" s="207"/>
      <c r="D148" s="197" t="s">
        <v>167</v>
      </c>
      <c r="E148" s="208" t="s">
        <v>1</v>
      </c>
      <c r="F148" s="209" t="s">
        <v>264</v>
      </c>
      <c r="G148" s="207"/>
      <c r="H148" s="210">
        <v>2000</v>
      </c>
      <c r="I148" s="211"/>
      <c r="J148" s="207"/>
      <c r="K148" s="207"/>
      <c r="L148" s="212"/>
      <c r="M148" s="213"/>
      <c r="N148" s="214"/>
      <c r="O148" s="214"/>
      <c r="P148" s="214"/>
      <c r="Q148" s="214"/>
      <c r="R148" s="214"/>
      <c r="S148" s="214"/>
      <c r="T148" s="215"/>
      <c r="AT148" s="216" t="s">
        <v>167</v>
      </c>
      <c r="AU148" s="216" t="s">
        <v>83</v>
      </c>
      <c r="AV148" s="13" t="s">
        <v>83</v>
      </c>
      <c r="AW148" s="13" t="s">
        <v>36</v>
      </c>
      <c r="AX148" s="13" t="s">
        <v>73</v>
      </c>
      <c r="AY148" s="216" t="s">
        <v>157</v>
      </c>
    </row>
    <row r="149" spans="2:65" s="14" customFormat="1" ht="11.25">
      <c r="B149" s="217"/>
      <c r="C149" s="218"/>
      <c r="D149" s="197" t="s">
        <v>167</v>
      </c>
      <c r="E149" s="219" t="s">
        <v>1</v>
      </c>
      <c r="F149" s="220" t="s">
        <v>170</v>
      </c>
      <c r="G149" s="218"/>
      <c r="H149" s="221">
        <v>2000</v>
      </c>
      <c r="I149" s="222"/>
      <c r="J149" s="218"/>
      <c r="K149" s="218"/>
      <c r="L149" s="223"/>
      <c r="M149" s="224"/>
      <c r="N149" s="225"/>
      <c r="O149" s="225"/>
      <c r="P149" s="225"/>
      <c r="Q149" s="225"/>
      <c r="R149" s="225"/>
      <c r="S149" s="225"/>
      <c r="T149" s="226"/>
      <c r="AT149" s="227" t="s">
        <v>167</v>
      </c>
      <c r="AU149" s="227" t="s">
        <v>83</v>
      </c>
      <c r="AV149" s="14" t="s">
        <v>166</v>
      </c>
      <c r="AW149" s="14" t="s">
        <v>36</v>
      </c>
      <c r="AX149" s="14" t="s">
        <v>81</v>
      </c>
      <c r="AY149" s="227" t="s">
        <v>157</v>
      </c>
    </row>
    <row r="150" spans="2:65" s="1" customFormat="1" ht="33.75" customHeight="1">
      <c r="B150" s="34"/>
      <c r="C150" s="230" t="s">
        <v>214</v>
      </c>
      <c r="D150" s="230" t="s">
        <v>201</v>
      </c>
      <c r="E150" s="231" t="s">
        <v>265</v>
      </c>
      <c r="F150" s="232" t="s">
        <v>266</v>
      </c>
      <c r="G150" s="233" t="s">
        <v>178</v>
      </c>
      <c r="H150" s="234">
        <v>1450</v>
      </c>
      <c r="I150" s="235"/>
      <c r="J150" s="236">
        <f>ROUND(I150*H150,2)</f>
        <v>0</v>
      </c>
      <c r="K150" s="232" t="s">
        <v>164</v>
      </c>
      <c r="L150" s="38"/>
      <c r="M150" s="237" t="s">
        <v>1</v>
      </c>
      <c r="N150" s="238" t="s">
        <v>44</v>
      </c>
      <c r="O150" s="60"/>
      <c r="P150" s="192">
        <f>O150*H150</f>
        <v>0</v>
      </c>
      <c r="Q150" s="192">
        <v>0</v>
      </c>
      <c r="R150" s="192">
        <f>Q150*H150</f>
        <v>0</v>
      </c>
      <c r="S150" s="192">
        <v>0</v>
      </c>
      <c r="T150" s="193">
        <f>S150*H150</f>
        <v>0</v>
      </c>
      <c r="AR150" s="17" t="s">
        <v>166</v>
      </c>
      <c r="AT150" s="17" t="s">
        <v>201</v>
      </c>
      <c r="AU150" s="17" t="s">
        <v>83</v>
      </c>
      <c r="AY150" s="17" t="s">
        <v>157</v>
      </c>
      <c r="BE150" s="194">
        <f>IF(N150="základní",J150,0)</f>
        <v>0</v>
      </c>
      <c r="BF150" s="194">
        <f>IF(N150="snížená",J150,0)</f>
        <v>0</v>
      </c>
      <c r="BG150" s="194">
        <f>IF(N150="zákl. přenesená",J150,0)</f>
        <v>0</v>
      </c>
      <c r="BH150" s="194">
        <f>IF(N150="sníž. přenesená",J150,0)</f>
        <v>0</v>
      </c>
      <c r="BI150" s="194">
        <f>IF(N150="nulová",J150,0)</f>
        <v>0</v>
      </c>
      <c r="BJ150" s="17" t="s">
        <v>81</v>
      </c>
      <c r="BK150" s="194">
        <f>ROUND(I150*H150,2)</f>
        <v>0</v>
      </c>
      <c r="BL150" s="17" t="s">
        <v>166</v>
      </c>
      <c r="BM150" s="17" t="s">
        <v>267</v>
      </c>
    </row>
    <row r="151" spans="2:65" s="12" customFormat="1" ht="11.25">
      <c r="B151" s="195"/>
      <c r="C151" s="196"/>
      <c r="D151" s="197" t="s">
        <v>167</v>
      </c>
      <c r="E151" s="198" t="s">
        <v>1</v>
      </c>
      <c r="F151" s="199" t="s">
        <v>268</v>
      </c>
      <c r="G151" s="196"/>
      <c r="H151" s="198" t="s">
        <v>1</v>
      </c>
      <c r="I151" s="200"/>
      <c r="J151" s="196"/>
      <c r="K151" s="196"/>
      <c r="L151" s="201"/>
      <c r="M151" s="202"/>
      <c r="N151" s="203"/>
      <c r="O151" s="203"/>
      <c r="P151" s="203"/>
      <c r="Q151" s="203"/>
      <c r="R151" s="203"/>
      <c r="S151" s="203"/>
      <c r="T151" s="204"/>
      <c r="AT151" s="205" t="s">
        <v>167</v>
      </c>
      <c r="AU151" s="205" t="s">
        <v>83</v>
      </c>
      <c r="AV151" s="12" t="s">
        <v>81</v>
      </c>
      <c r="AW151" s="12" t="s">
        <v>36</v>
      </c>
      <c r="AX151" s="12" t="s">
        <v>73</v>
      </c>
      <c r="AY151" s="205" t="s">
        <v>157</v>
      </c>
    </row>
    <row r="152" spans="2:65" s="12" customFormat="1" ht="11.25">
      <c r="B152" s="195"/>
      <c r="C152" s="196"/>
      <c r="D152" s="197" t="s">
        <v>167</v>
      </c>
      <c r="E152" s="198" t="s">
        <v>1</v>
      </c>
      <c r="F152" s="199" t="s">
        <v>269</v>
      </c>
      <c r="G152" s="196"/>
      <c r="H152" s="198" t="s">
        <v>1</v>
      </c>
      <c r="I152" s="200"/>
      <c r="J152" s="196"/>
      <c r="K152" s="196"/>
      <c r="L152" s="201"/>
      <c r="M152" s="202"/>
      <c r="N152" s="203"/>
      <c r="O152" s="203"/>
      <c r="P152" s="203"/>
      <c r="Q152" s="203"/>
      <c r="R152" s="203"/>
      <c r="S152" s="203"/>
      <c r="T152" s="204"/>
      <c r="AT152" s="205" t="s">
        <v>167</v>
      </c>
      <c r="AU152" s="205" t="s">
        <v>83</v>
      </c>
      <c r="AV152" s="12" t="s">
        <v>81</v>
      </c>
      <c r="AW152" s="12" t="s">
        <v>36</v>
      </c>
      <c r="AX152" s="12" t="s">
        <v>73</v>
      </c>
      <c r="AY152" s="205" t="s">
        <v>157</v>
      </c>
    </row>
    <row r="153" spans="2:65" s="13" customFormat="1" ht="11.25">
      <c r="B153" s="206"/>
      <c r="C153" s="207"/>
      <c r="D153" s="197" t="s">
        <v>167</v>
      </c>
      <c r="E153" s="208" t="s">
        <v>1</v>
      </c>
      <c r="F153" s="209" t="s">
        <v>270</v>
      </c>
      <c r="G153" s="207"/>
      <c r="H153" s="210">
        <v>500</v>
      </c>
      <c r="I153" s="211"/>
      <c r="J153" s="207"/>
      <c r="K153" s="207"/>
      <c r="L153" s="212"/>
      <c r="M153" s="213"/>
      <c r="N153" s="214"/>
      <c r="O153" s="214"/>
      <c r="P153" s="214"/>
      <c r="Q153" s="214"/>
      <c r="R153" s="214"/>
      <c r="S153" s="214"/>
      <c r="T153" s="215"/>
      <c r="AT153" s="216" t="s">
        <v>167</v>
      </c>
      <c r="AU153" s="216" t="s">
        <v>83</v>
      </c>
      <c r="AV153" s="13" t="s">
        <v>83</v>
      </c>
      <c r="AW153" s="13" t="s">
        <v>36</v>
      </c>
      <c r="AX153" s="13" t="s">
        <v>73</v>
      </c>
      <c r="AY153" s="216" t="s">
        <v>157</v>
      </c>
    </row>
    <row r="154" spans="2:65" s="12" customFormat="1" ht="11.25">
      <c r="B154" s="195"/>
      <c r="C154" s="196"/>
      <c r="D154" s="197" t="s">
        <v>167</v>
      </c>
      <c r="E154" s="198" t="s">
        <v>1</v>
      </c>
      <c r="F154" s="199" t="s">
        <v>271</v>
      </c>
      <c r="G154" s="196"/>
      <c r="H154" s="198" t="s">
        <v>1</v>
      </c>
      <c r="I154" s="200"/>
      <c r="J154" s="196"/>
      <c r="K154" s="196"/>
      <c r="L154" s="201"/>
      <c r="M154" s="202"/>
      <c r="N154" s="203"/>
      <c r="O154" s="203"/>
      <c r="P154" s="203"/>
      <c r="Q154" s="203"/>
      <c r="R154" s="203"/>
      <c r="S154" s="203"/>
      <c r="T154" s="204"/>
      <c r="AT154" s="205" t="s">
        <v>167</v>
      </c>
      <c r="AU154" s="205" t="s">
        <v>83</v>
      </c>
      <c r="AV154" s="12" t="s">
        <v>81</v>
      </c>
      <c r="AW154" s="12" t="s">
        <v>36</v>
      </c>
      <c r="AX154" s="12" t="s">
        <v>73</v>
      </c>
      <c r="AY154" s="205" t="s">
        <v>157</v>
      </c>
    </row>
    <row r="155" spans="2:65" s="13" customFormat="1" ht="11.25">
      <c r="B155" s="206"/>
      <c r="C155" s="207"/>
      <c r="D155" s="197" t="s">
        <v>167</v>
      </c>
      <c r="E155" s="208" t="s">
        <v>1</v>
      </c>
      <c r="F155" s="209" t="s">
        <v>272</v>
      </c>
      <c r="G155" s="207"/>
      <c r="H155" s="210">
        <v>200</v>
      </c>
      <c r="I155" s="211"/>
      <c r="J155" s="207"/>
      <c r="K155" s="207"/>
      <c r="L155" s="212"/>
      <c r="M155" s="213"/>
      <c r="N155" s="214"/>
      <c r="O155" s="214"/>
      <c r="P155" s="214"/>
      <c r="Q155" s="214"/>
      <c r="R155" s="214"/>
      <c r="S155" s="214"/>
      <c r="T155" s="215"/>
      <c r="AT155" s="216" t="s">
        <v>167</v>
      </c>
      <c r="AU155" s="216" t="s">
        <v>83</v>
      </c>
      <c r="AV155" s="13" t="s">
        <v>83</v>
      </c>
      <c r="AW155" s="13" t="s">
        <v>36</v>
      </c>
      <c r="AX155" s="13" t="s">
        <v>73</v>
      </c>
      <c r="AY155" s="216" t="s">
        <v>157</v>
      </c>
    </row>
    <row r="156" spans="2:65" s="12" customFormat="1" ht="11.25">
      <c r="B156" s="195"/>
      <c r="C156" s="196"/>
      <c r="D156" s="197" t="s">
        <v>167</v>
      </c>
      <c r="E156" s="198" t="s">
        <v>1</v>
      </c>
      <c r="F156" s="199" t="s">
        <v>273</v>
      </c>
      <c r="G156" s="196"/>
      <c r="H156" s="198" t="s">
        <v>1</v>
      </c>
      <c r="I156" s="200"/>
      <c r="J156" s="196"/>
      <c r="K156" s="196"/>
      <c r="L156" s="201"/>
      <c r="M156" s="202"/>
      <c r="N156" s="203"/>
      <c r="O156" s="203"/>
      <c r="P156" s="203"/>
      <c r="Q156" s="203"/>
      <c r="R156" s="203"/>
      <c r="S156" s="203"/>
      <c r="T156" s="204"/>
      <c r="AT156" s="205" t="s">
        <v>167</v>
      </c>
      <c r="AU156" s="205" t="s">
        <v>83</v>
      </c>
      <c r="AV156" s="12" t="s">
        <v>81</v>
      </c>
      <c r="AW156" s="12" t="s">
        <v>36</v>
      </c>
      <c r="AX156" s="12" t="s">
        <v>73</v>
      </c>
      <c r="AY156" s="205" t="s">
        <v>157</v>
      </c>
    </row>
    <row r="157" spans="2:65" s="13" customFormat="1" ht="11.25">
      <c r="B157" s="206"/>
      <c r="C157" s="207"/>
      <c r="D157" s="197" t="s">
        <v>167</v>
      </c>
      <c r="E157" s="208" t="s">
        <v>1</v>
      </c>
      <c r="F157" s="209" t="s">
        <v>274</v>
      </c>
      <c r="G157" s="207"/>
      <c r="H157" s="210">
        <v>250</v>
      </c>
      <c r="I157" s="211"/>
      <c r="J157" s="207"/>
      <c r="K157" s="207"/>
      <c r="L157" s="212"/>
      <c r="M157" s="213"/>
      <c r="N157" s="214"/>
      <c r="O157" s="214"/>
      <c r="P157" s="214"/>
      <c r="Q157" s="214"/>
      <c r="R157" s="214"/>
      <c r="S157" s="214"/>
      <c r="T157" s="215"/>
      <c r="AT157" s="216" t="s">
        <v>167</v>
      </c>
      <c r="AU157" s="216" t="s">
        <v>83</v>
      </c>
      <c r="AV157" s="13" t="s">
        <v>83</v>
      </c>
      <c r="AW157" s="13" t="s">
        <v>36</v>
      </c>
      <c r="AX157" s="13" t="s">
        <v>73</v>
      </c>
      <c r="AY157" s="216" t="s">
        <v>157</v>
      </c>
    </row>
    <row r="158" spans="2:65" s="12" customFormat="1" ht="11.25">
      <c r="B158" s="195"/>
      <c r="C158" s="196"/>
      <c r="D158" s="197" t="s">
        <v>167</v>
      </c>
      <c r="E158" s="198" t="s">
        <v>1</v>
      </c>
      <c r="F158" s="199" t="s">
        <v>275</v>
      </c>
      <c r="G158" s="196"/>
      <c r="H158" s="198" t="s">
        <v>1</v>
      </c>
      <c r="I158" s="200"/>
      <c r="J158" s="196"/>
      <c r="K158" s="196"/>
      <c r="L158" s="201"/>
      <c r="M158" s="202"/>
      <c r="N158" s="203"/>
      <c r="O158" s="203"/>
      <c r="P158" s="203"/>
      <c r="Q158" s="203"/>
      <c r="R158" s="203"/>
      <c r="S158" s="203"/>
      <c r="T158" s="204"/>
      <c r="AT158" s="205" t="s">
        <v>167</v>
      </c>
      <c r="AU158" s="205" t="s">
        <v>83</v>
      </c>
      <c r="AV158" s="12" t="s">
        <v>81</v>
      </c>
      <c r="AW158" s="12" t="s">
        <v>36</v>
      </c>
      <c r="AX158" s="12" t="s">
        <v>73</v>
      </c>
      <c r="AY158" s="205" t="s">
        <v>157</v>
      </c>
    </row>
    <row r="159" spans="2:65" s="13" customFormat="1" ht="11.25">
      <c r="B159" s="206"/>
      <c r="C159" s="207"/>
      <c r="D159" s="197" t="s">
        <v>167</v>
      </c>
      <c r="E159" s="208" t="s">
        <v>1</v>
      </c>
      <c r="F159" s="209" t="s">
        <v>270</v>
      </c>
      <c r="G159" s="207"/>
      <c r="H159" s="210">
        <v>500</v>
      </c>
      <c r="I159" s="211"/>
      <c r="J159" s="207"/>
      <c r="K159" s="207"/>
      <c r="L159" s="212"/>
      <c r="M159" s="213"/>
      <c r="N159" s="214"/>
      <c r="O159" s="214"/>
      <c r="P159" s="214"/>
      <c r="Q159" s="214"/>
      <c r="R159" s="214"/>
      <c r="S159" s="214"/>
      <c r="T159" s="215"/>
      <c r="AT159" s="216" t="s">
        <v>167</v>
      </c>
      <c r="AU159" s="216" t="s">
        <v>83</v>
      </c>
      <c r="AV159" s="13" t="s">
        <v>83</v>
      </c>
      <c r="AW159" s="13" t="s">
        <v>36</v>
      </c>
      <c r="AX159" s="13" t="s">
        <v>73</v>
      </c>
      <c r="AY159" s="216" t="s">
        <v>157</v>
      </c>
    </row>
    <row r="160" spans="2:65" s="14" customFormat="1" ht="11.25">
      <c r="B160" s="217"/>
      <c r="C160" s="218"/>
      <c r="D160" s="197" t="s">
        <v>167</v>
      </c>
      <c r="E160" s="219" t="s">
        <v>1</v>
      </c>
      <c r="F160" s="220" t="s">
        <v>170</v>
      </c>
      <c r="G160" s="218"/>
      <c r="H160" s="221">
        <v>1450</v>
      </c>
      <c r="I160" s="222"/>
      <c r="J160" s="218"/>
      <c r="K160" s="218"/>
      <c r="L160" s="223"/>
      <c r="M160" s="224"/>
      <c r="N160" s="225"/>
      <c r="O160" s="225"/>
      <c r="P160" s="225"/>
      <c r="Q160" s="225"/>
      <c r="R160" s="225"/>
      <c r="S160" s="225"/>
      <c r="T160" s="226"/>
      <c r="AT160" s="227" t="s">
        <v>167</v>
      </c>
      <c r="AU160" s="227" t="s">
        <v>83</v>
      </c>
      <c r="AV160" s="14" t="s">
        <v>166</v>
      </c>
      <c r="AW160" s="14" t="s">
        <v>36</v>
      </c>
      <c r="AX160" s="14" t="s">
        <v>81</v>
      </c>
      <c r="AY160" s="227" t="s">
        <v>157</v>
      </c>
    </row>
    <row r="161" spans="2:65" s="1" customFormat="1" ht="45" customHeight="1">
      <c r="B161" s="34"/>
      <c r="C161" s="230" t="s">
        <v>7</v>
      </c>
      <c r="D161" s="230" t="s">
        <v>201</v>
      </c>
      <c r="E161" s="231" t="s">
        <v>276</v>
      </c>
      <c r="F161" s="232" t="s">
        <v>277</v>
      </c>
      <c r="G161" s="233" t="s">
        <v>189</v>
      </c>
      <c r="H161" s="234">
        <v>67</v>
      </c>
      <c r="I161" s="235"/>
      <c r="J161" s="236">
        <f>ROUND(I161*H161,2)</f>
        <v>0</v>
      </c>
      <c r="K161" s="232" t="s">
        <v>164</v>
      </c>
      <c r="L161" s="38"/>
      <c r="M161" s="237" t="s">
        <v>1</v>
      </c>
      <c r="N161" s="238" t="s">
        <v>44</v>
      </c>
      <c r="O161" s="60"/>
      <c r="P161" s="192">
        <f>O161*H161</f>
        <v>0</v>
      </c>
      <c r="Q161" s="192">
        <v>0</v>
      </c>
      <c r="R161" s="192">
        <f>Q161*H161</f>
        <v>0</v>
      </c>
      <c r="S161" s="192">
        <v>0</v>
      </c>
      <c r="T161" s="193">
        <f>S161*H161</f>
        <v>0</v>
      </c>
      <c r="AR161" s="17" t="s">
        <v>166</v>
      </c>
      <c r="AT161" s="17" t="s">
        <v>201</v>
      </c>
      <c r="AU161" s="17" t="s">
        <v>83</v>
      </c>
      <c r="AY161" s="17" t="s">
        <v>157</v>
      </c>
      <c r="BE161" s="194">
        <f>IF(N161="základní",J161,0)</f>
        <v>0</v>
      </c>
      <c r="BF161" s="194">
        <f>IF(N161="snížená",J161,0)</f>
        <v>0</v>
      </c>
      <c r="BG161" s="194">
        <f>IF(N161="zákl. přenesená",J161,0)</f>
        <v>0</v>
      </c>
      <c r="BH161" s="194">
        <f>IF(N161="sníž. přenesená",J161,0)</f>
        <v>0</v>
      </c>
      <c r="BI161" s="194">
        <f>IF(N161="nulová",J161,0)</f>
        <v>0</v>
      </c>
      <c r="BJ161" s="17" t="s">
        <v>81</v>
      </c>
      <c r="BK161" s="194">
        <f>ROUND(I161*H161,2)</f>
        <v>0</v>
      </c>
      <c r="BL161" s="17" t="s">
        <v>166</v>
      </c>
      <c r="BM161" s="17" t="s">
        <v>278</v>
      </c>
    </row>
    <row r="162" spans="2:65" s="1" customFormat="1" ht="19.5">
      <c r="B162" s="34"/>
      <c r="C162" s="35"/>
      <c r="D162" s="197" t="s">
        <v>191</v>
      </c>
      <c r="E162" s="35"/>
      <c r="F162" s="228" t="s">
        <v>279</v>
      </c>
      <c r="G162" s="35"/>
      <c r="H162" s="35"/>
      <c r="I162" s="112"/>
      <c r="J162" s="35"/>
      <c r="K162" s="35"/>
      <c r="L162" s="38"/>
      <c r="M162" s="229"/>
      <c r="N162" s="60"/>
      <c r="O162" s="60"/>
      <c r="P162" s="60"/>
      <c r="Q162" s="60"/>
      <c r="R162" s="60"/>
      <c r="S162" s="60"/>
      <c r="T162" s="61"/>
      <c r="AT162" s="17" t="s">
        <v>191</v>
      </c>
      <c r="AU162" s="17" t="s">
        <v>83</v>
      </c>
    </row>
    <row r="163" spans="2:65" s="1" customFormat="1" ht="45" customHeight="1">
      <c r="B163" s="34"/>
      <c r="C163" s="230" t="s">
        <v>222</v>
      </c>
      <c r="D163" s="230" t="s">
        <v>201</v>
      </c>
      <c r="E163" s="231" t="s">
        <v>280</v>
      </c>
      <c r="F163" s="232" t="s">
        <v>281</v>
      </c>
      <c r="G163" s="233" t="s">
        <v>189</v>
      </c>
      <c r="H163" s="234">
        <v>13</v>
      </c>
      <c r="I163" s="235"/>
      <c r="J163" s="236">
        <f>ROUND(I163*H163,2)</f>
        <v>0</v>
      </c>
      <c r="K163" s="232" t="s">
        <v>164</v>
      </c>
      <c r="L163" s="38"/>
      <c r="M163" s="237" t="s">
        <v>1</v>
      </c>
      <c r="N163" s="238" t="s">
        <v>44</v>
      </c>
      <c r="O163" s="60"/>
      <c r="P163" s="192">
        <f>O163*H163</f>
        <v>0</v>
      </c>
      <c r="Q163" s="192">
        <v>0</v>
      </c>
      <c r="R163" s="192">
        <f>Q163*H163</f>
        <v>0</v>
      </c>
      <c r="S163" s="192">
        <v>0</v>
      </c>
      <c r="T163" s="193">
        <f>S163*H163</f>
        <v>0</v>
      </c>
      <c r="AR163" s="17" t="s">
        <v>166</v>
      </c>
      <c r="AT163" s="17" t="s">
        <v>201</v>
      </c>
      <c r="AU163" s="17" t="s">
        <v>83</v>
      </c>
      <c r="AY163" s="17" t="s">
        <v>157</v>
      </c>
      <c r="BE163" s="194">
        <f>IF(N163="základní",J163,0)</f>
        <v>0</v>
      </c>
      <c r="BF163" s="194">
        <f>IF(N163="snížená",J163,0)</f>
        <v>0</v>
      </c>
      <c r="BG163" s="194">
        <f>IF(N163="zákl. přenesená",J163,0)</f>
        <v>0</v>
      </c>
      <c r="BH163" s="194">
        <f>IF(N163="sníž. přenesená",J163,0)</f>
        <v>0</v>
      </c>
      <c r="BI163" s="194">
        <f>IF(N163="nulová",J163,0)</f>
        <v>0</v>
      </c>
      <c r="BJ163" s="17" t="s">
        <v>81</v>
      </c>
      <c r="BK163" s="194">
        <f>ROUND(I163*H163,2)</f>
        <v>0</v>
      </c>
      <c r="BL163" s="17" t="s">
        <v>166</v>
      </c>
      <c r="BM163" s="17" t="s">
        <v>282</v>
      </c>
    </row>
    <row r="164" spans="2:65" s="1" customFormat="1" ht="19.5">
      <c r="B164" s="34"/>
      <c r="C164" s="35"/>
      <c r="D164" s="197" t="s">
        <v>191</v>
      </c>
      <c r="E164" s="35"/>
      <c r="F164" s="228" t="s">
        <v>283</v>
      </c>
      <c r="G164" s="35"/>
      <c r="H164" s="35"/>
      <c r="I164" s="112"/>
      <c r="J164" s="35"/>
      <c r="K164" s="35"/>
      <c r="L164" s="38"/>
      <c r="M164" s="229"/>
      <c r="N164" s="60"/>
      <c r="O164" s="60"/>
      <c r="P164" s="60"/>
      <c r="Q164" s="60"/>
      <c r="R164" s="60"/>
      <c r="S164" s="60"/>
      <c r="T164" s="61"/>
      <c r="AT164" s="17" t="s">
        <v>191</v>
      </c>
      <c r="AU164" s="17" t="s">
        <v>83</v>
      </c>
    </row>
    <row r="165" spans="2:65" s="1" customFormat="1" ht="33.75" customHeight="1">
      <c r="B165" s="34"/>
      <c r="C165" s="230" t="s">
        <v>284</v>
      </c>
      <c r="D165" s="230" t="s">
        <v>201</v>
      </c>
      <c r="E165" s="231" t="s">
        <v>285</v>
      </c>
      <c r="F165" s="232" t="s">
        <v>286</v>
      </c>
      <c r="G165" s="233" t="s">
        <v>189</v>
      </c>
      <c r="H165" s="234">
        <v>80</v>
      </c>
      <c r="I165" s="235"/>
      <c r="J165" s="236">
        <f>ROUND(I165*H165,2)</f>
        <v>0</v>
      </c>
      <c r="K165" s="232" t="s">
        <v>164</v>
      </c>
      <c r="L165" s="38"/>
      <c r="M165" s="237" t="s">
        <v>1</v>
      </c>
      <c r="N165" s="238" t="s">
        <v>44</v>
      </c>
      <c r="O165" s="60"/>
      <c r="P165" s="192">
        <f>O165*H165</f>
        <v>0</v>
      </c>
      <c r="Q165" s="192">
        <v>0</v>
      </c>
      <c r="R165" s="192">
        <f>Q165*H165</f>
        <v>0</v>
      </c>
      <c r="S165" s="192">
        <v>0</v>
      </c>
      <c r="T165" s="193">
        <f>S165*H165</f>
        <v>0</v>
      </c>
      <c r="AR165" s="17" t="s">
        <v>166</v>
      </c>
      <c r="AT165" s="17" t="s">
        <v>201</v>
      </c>
      <c r="AU165" s="17" t="s">
        <v>83</v>
      </c>
      <c r="AY165" s="17" t="s">
        <v>157</v>
      </c>
      <c r="BE165" s="194">
        <f>IF(N165="základní",J165,0)</f>
        <v>0</v>
      </c>
      <c r="BF165" s="194">
        <f>IF(N165="snížená",J165,0)</f>
        <v>0</v>
      </c>
      <c r="BG165" s="194">
        <f>IF(N165="zákl. přenesená",J165,0)</f>
        <v>0</v>
      </c>
      <c r="BH165" s="194">
        <f>IF(N165="sníž. přenesená",J165,0)</f>
        <v>0</v>
      </c>
      <c r="BI165" s="194">
        <f>IF(N165="nulová",J165,0)</f>
        <v>0</v>
      </c>
      <c r="BJ165" s="17" t="s">
        <v>81</v>
      </c>
      <c r="BK165" s="194">
        <f>ROUND(I165*H165,2)</f>
        <v>0</v>
      </c>
      <c r="BL165" s="17" t="s">
        <v>166</v>
      </c>
      <c r="BM165" s="17" t="s">
        <v>287</v>
      </c>
    </row>
    <row r="166" spans="2:65" s="11" customFormat="1" ht="25.9" customHeight="1">
      <c r="B166" s="166"/>
      <c r="C166" s="167"/>
      <c r="D166" s="168" t="s">
        <v>72</v>
      </c>
      <c r="E166" s="169" t="s">
        <v>288</v>
      </c>
      <c r="F166" s="169" t="s">
        <v>289</v>
      </c>
      <c r="G166" s="167"/>
      <c r="H166" s="167"/>
      <c r="I166" s="170"/>
      <c r="J166" s="171">
        <f>BK166</f>
        <v>0</v>
      </c>
      <c r="K166" s="167"/>
      <c r="L166" s="172"/>
      <c r="M166" s="173"/>
      <c r="N166" s="174"/>
      <c r="O166" s="174"/>
      <c r="P166" s="175">
        <f>SUM(P167:P197)</f>
        <v>0</v>
      </c>
      <c r="Q166" s="174"/>
      <c r="R166" s="175">
        <f>SUM(R167:R197)</f>
        <v>0</v>
      </c>
      <c r="S166" s="174"/>
      <c r="T166" s="176">
        <f>SUM(T167:T197)</f>
        <v>0</v>
      </c>
      <c r="AR166" s="177" t="s">
        <v>166</v>
      </c>
      <c r="AT166" s="178" t="s">
        <v>72</v>
      </c>
      <c r="AU166" s="178" t="s">
        <v>73</v>
      </c>
      <c r="AY166" s="177" t="s">
        <v>157</v>
      </c>
      <c r="BK166" s="179">
        <f>SUM(BK167:BK197)</f>
        <v>0</v>
      </c>
    </row>
    <row r="167" spans="2:65" s="1" customFormat="1" ht="78.75" customHeight="1">
      <c r="B167" s="34"/>
      <c r="C167" s="230" t="s">
        <v>226</v>
      </c>
      <c r="D167" s="230" t="s">
        <v>201</v>
      </c>
      <c r="E167" s="231" t="s">
        <v>290</v>
      </c>
      <c r="F167" s="232" t="s">
        <v>291</v>
      </c>
      <c r="G167" s="233" t="s">
        <v>163</v>
      </c>
      <c r="H167" s="234">
        <v>110.01</v>
      </c>
      <c r="I167" s="235"/>
      <c r="J167" s="236">
        <f>ROUND(I167*H167,2)</f>
        <v>0</v>
      </c>
      <c r="K167" s="232" t="s">
        <v>164</v>
      </c>
      <c r="L167" s="38"/>
      <c r="M167" s="237" t="s">
        <v>1</v>
      </c>
      <c r="N167" s="238" t="s">
        <v>44</v>
      </c>
      <c r="O167" s="60"/>
      <c r="P167" s="192">
        <f>O167*H167</f>
        <v>0</v>
      </c>
      <c r="Q167" s="192">
        <v>0</v>
      </c>
      <c r="R167" s="192">
        <f>Q167*H167</f>
        <v>0</v>
      </c>
      <c r="S167" s="192">
        <v>0</v>
      </c>
      <c r="T167" s="193">
        <f>S167*H167</f>
        <v>0</v>
      </c>
      <c r="AR167" s="17" t="s">
        <v>292</v>
      </c>
      <c r="AT167" s="17" t="s">
        <v>201</v>
      </c>
      <c r="AU167" s="17" t="s">
        <v>81</v>
      </c>
      <c r="AY167" s="17" t="s">
        <v>157</v>
      </c>
      <c r="BE167" s="194">
        <f>IF(N167="základní",J167,0)</f>
        <v>0</v>
      </c>
      <c r="BF167" s="194">
        <f>IF(N167="snížená",J167,0)</f>
        <v>0</v>
      </c>
      <c r="BG167" s="194">
        <f>IF(N167="zákl. přenesená",J167,0)</f>
        <v>0</v>
      </c>
      <c r="BH167" s="194">
        <f>IF(N167="sníž. přenesená",J167,0)</f>
        <v>0</v>
      </c>
      <c r="BI167" s="194">
        <f>IF(N167="nulová",J167,0)</f>
        <v>0</v>
      </c>
      <c r="BJ167" s="17" t="s">
        <v>81</v>
      </c>
      <c r="BK167" s="194">
        <f>ROUND(I167*H167,2)</f>
        <v>0</v>
      </c>
      <c r="BL167" s="17" t="s">
        <v>292</v>
      </c>
      <c r="BM167" s="17" t="s">
        <v>293</v>
      </c>
    </row>
    <row r="168" spans="2:65" s="1" customFormat="1" ht="48.75">
      <c r="B168" s="34"/>
      <c r="C168" s="35"/>
      <c r="D168" s="197" t="s">
        <v>191</v>
      </c>
      <c r="E168" s="35"/>
      <c r="F168" s="228" t="s">
        <v>294</v>
      </c>
      <c r="G168" s="35"/>
      <c r="H168" s="35"/>
      <c r="I168" s="112"/>
      <c r="J168" s="35"/>
      <c r="K168" s="35"/>
      <c r="L168" s="38"/>
      <c r="M168" s="229"/>
      <c r="N168" s="60"/>
      <c r="O168" s="60"/>
      <c r="P168" s="60"/>
      <c r="Q168" s="60"/>
      <c r="R168" s="60"/>
      <c r="S168" s="60"/>
      <c r="T168" s="61"/>
      <c r="AT168" s="17" t="s">
        <v>191</v>
      </c>
      <c r="AU168" s="17" t="s">
        <v>81</v>
      </c>
    </row>
    <row r="169" spans="2:65" s="12" customFormat="1" ht="11.25">
      <c r="B169" s="195"/>
      <c r="C169" s="196"/>
      <c r="D169" s="197" t="s">
        <v>167</v>
      </c>
      <c r="E169" s="198" t="s">
        <v>1</v>
      </c>
      <c r="F169" s="199" t="s">
        <v>295</v>
      </c>
      <c r="G169" s="196"/>
      <c r="H169" s="198" t="s">
        <v>1</v>
      </c>
      <c r="I169" s="200"/>
      <c r="J169" s="196"/>
      <c r="K169" s="196"/>
      <c r="L169" s="201"/>
      <c r="M169" s="202"/>
      <c r="N169" s="203"/>
      <c r="O169" s="203"/>
      <c r="P169" s="203"/>
      <c r="Q169" s="203"/>
      <c r="R169" s="203"/>
      <c r="S169" s="203"/>
      <c r="T169" s="204"/>
      <c r="AT169" s="205" t="s">
        <v>167</v>
      </c>
      <c r="AU169" s="205" t="s">
        <v>81</v>
      </c>
      <c r="AV169" s="12" t="s">
        <v>81</v>
      </c>
      <c r="AW169" s="12" t="s">
        <v>36</v>
      </c>
      <c r="AX169" s="12" t="s">
        <v>73</v>
      </c>
      <c r="AY169" s="205" t="s">
        <v>157</v>
      </c>
    </row>
    <row r="170" spans="2:65" s="13" customFormat="1" ht="11.25">
      <c r="B170" s="206"/>
      <c r="C170" s="207"/>
      <c r="D170" s="197" t="s">
        <v>167</v>
      </c>
      <c r="E170" s="208" t="s">
        <v>1</v>
      </c>
      <c r="F170" s="209" t="s">
        <v>296</v>
      </c>
      <c r="G170" s="207"/>
      <c r="H170" s="210">
        <v>43.6</v>
      </c>
      <c r="I170" s="211"/>
      <c r="J170" s="207"/>
      <c r="K170" s="207"/>
      <c r="L170" s="212"/>
      <c r="M170" s="213"/>
      <c r="N170" s="214"/>
      <c r="O170" s="214"/>
      <c r="P170" s="214"/>
      <c r="Q170" s="214"/>
      <c r="R170" s="214"/>
      <c r="S170" s="214"/>
      <c r="T170" s="215"/>
      <c r="AT170" s="216" t="s">
        <v>167</v>
      </c>
      <c r="AU170" s="216" t="s">
        <v>81</v>
      </c>
      <c r="AV170" s="13" t="s">
        <v>83</v>
      </c>
      <c r="AW170" s="13" t="s">
        <v>36</v>
      </c>
      <c r="AX170" s="13" t="s">
        <v>73</v>
      </c>
      <c r="AY170" s="216" t="s">
        <v>157</v>
      </c>
    </row>
    <row r="171" spans="2:65" s="12" customFormat="1" ht="11.25">
      <c r="B171" s="195"/>
      <c r="C171" s="196"/>
      <c r="D171" s="197" t="s">
        <v>167</v>
      </c>
      <c r="E171" s="198" t="s">
        <v>1</v>
      </c>
      <c r="F171" s="199" t="s">
        <v>297</v>
      </c>
      <c r="G171" s="196"/>
      <c r="H171" s="198" t="s">
        <v>1</v>
      </c>
      <c r="I171" s="200"/>
      <c r="J171" s="196"/>
      <c r="K171" s="196"/>
      <c r="L171" s="201"/>
      <c r="M171" s="202"/>
      <c r="N171" s="203"/>
      <c r="O171" s="203"/>
      <c r="P171" s="203"/>
      <c r="Q171" s="203"/>
      <c r="R171" s="203"/>
      <c r="S171" s="203"/>
      <c r="T171" s="204"/>
      <c r="AT171" s="205" t="s">
        <v>167</v>
      </c>
      <c r="AU171" s="205" t="s">
        <v>81</v>
      </c>
      <c r="AV171" s="12" t="s">
        <v>81</v>
      </c>
      <c r="AW171" s="12" t="s">
        <v>36</v>
      </c>
      <c r="AX171" s="12" t="s">
        <v>73</v>
      </c>
      <c r="AY171" s="205" t="s">
        <v>157</v>
      </c>
    </row>
    <row r="172" spans="2:65" s="13" customFormat="1" ht="11.25">
      <c r="B172" s="206"/>
      <c r="C172" s="207"/>
      <c r="D172" s="197" t="s">
        <v>167</v>
      </c>
      <c r="E172" s="208" t="s">
        <v>1</v>
      </c>
      <c r="F172" s="209" t="s">
        <v>298</v>
      </c>
      <c r="G172" s="207"/>
      <c r="H172" s="210">
        <v>66.41</v>
      </c>
      <c r="I172" s="211"/>
      <c r="J172" s="207"/>
      <c r="K172" s="207"/>
      <c r="L172" s="212"/>
      <c r="M172" s="213"/>
      <c r="N172" s="214"/>
      <c r="O172" s="214"/>
      <c r="P172" s="214"/>
      <c r="Q172" s="214"/>
      <c r="R172" s="214"/>
      <c r="S172" s="214"/>
      <c r="T172" s="215"/>
      <c r="AT172" s="216" t="s">
        <v>167</v>
      </c>
      <c r="AU172" s="216" t="s">
        <v>81</v>
      </c>
      <c r="AV172" s="13" t="s">
        <v>83</v>
      </c>
      <c r="AW172" s="13" t="s">
        <v>36</v>
      </c>
      <c r="AX172" s="13" t="s">
        <v>73</v>
      </c>
      <c r="AY172" s="216" t="s">
        <v>157</v>
      </c>
    </row>
    <row r="173" spans="2:65" s="14" customFormat="1" ht="11.25">
      <c r="B173" s="217"/>
      <c r="C173" s="218"/>
      <c r="D173" s="197" t="s">
        <v>167</v>
      </c>
      <c r="E173" s="219" t="s">
        <v>1</v>
      </c>
      <c r="F173" s="220" t="s">
        <v>170</v>
      </c>
      <c r="G173" s="218"/>
      <c r="H173" s="221">
        <v>110.00999999999999</v>
      </c>
      <c r="I173" s="222"/>
      <c r="J173" s="218"/>
      <c r="K173" s="218"/>
      <c r="L173" s="223"/>
      <c r="M173" s="224"/>
      <c r="N173" s="225"/>
      <c r="O173" s="225"/>
      <c r="P173" s="225"/>
      <c r="Q173" s="225"/>
      <c r="R173" s="225"/>
      <c r="S173" s="225"/>
      <c r="T173" s="226"/>
      <c r="AT173" s="227" t="s">
        <v>167</v>
      </c>
      <c r="AU173" s="227" t="s">
        <v>81</v>
      </c>
      <c r="AV173" s="14" t="s">
        <v>166</v>
      </c>
      <c r="AW173" s="14" t="s">
        <v>36</v>
      </c>
      <c r="AX173" s="14" t="s">
        <v>81</v>
      </c>
      <c r="AY173" s="227" t="s">
        <v>157</v>
      </c>
    </row>
    <row r="174" spans="2:65" s="1" customFormat="1" ht="22.5" customHeight="1">
      <c r="B174" s="34"/>
      <c r="C174" s="230" t="s">
        <v>299</v>
      </c>
      <c r="D174" s="230" t="s">
        <v>201</v>
      </c>
      <c r="E174" s="231" t="s">
        <v>300</v>
      </c>
      <c r="F174" s="232" t="s">
        <v>301</v>
      </c>
      <c r="G174" s="233" t="s">
        <v>163</v>
      </c>
      <c r="H174" s="234">
        <v>31849.89</v>
      </c>
      <c r="I174" s="235"/>
      <c r="J174" s="236">
        <f>ROUND(I174*H174,2)</f>
        <v>0</v>
      </c>
      <c r="K174" s="232" t="s">
        <v>164</v>
      </c>
      <c r="L174" s="38"/>
      <c r="M174" s="237" t="s">
        <v>1</v>
      </c>
      <c r="N174" s="238" t="s">
        <v>44</v>
      </c>
      <c r="O174" s="60"/>
      <c r="P174" s="192">
        <f>O174*H174</f>
        <v>0</v>
      </c>
      <c r="Q174" s="192">
        <v>0</v>
      </c>
      <c r="R174" s="192">
        <f>Q174*H174</f>
        <v>0</v>
      </c>
      <c r="S174" s="192">
        <v>0</v>
      </c>
      <c r="T174" s="193">
        <f>S174*H174</f>
        <v>0</v>
      </c>
      <c r="AR174" s="17" t="s">
        <v>292</v>
      </c>
      <c r="AT174" s="17" t="s">
        <v>201</v>
      </c>
      <c r="AU174" s="17" t="s">
        <v>81</v>
      </c>
      <c r="AY174" s="17" t="s">
        <v>157</v>
      </c>
      <c r="BE174" s="194">
        <f>IF(N174="základní",J174,0)</f>
        <v>0</v>
      </c>
      <c r="BF174" s="194">
        <f>IF(N174="snížená",J174,0)</f>
        <v>0</v>
      </c>
      <c r="BG174" s="194">
        <f>IF(N174="zákl. přenesená",J174,0)</f>
        <v>0</v>
      </c>
      <c r="BH174" s="194">
        <f>IF(N174="sníž. přenesená",J174,0)</f>
        <v>0</v>
      </c>
      <c r="BI174" s="194">
        <f>IF(N174="nulová",J174,0)</f>
        <v>0</v>
      </c>
      <c r="BJ174" s="17" t="s">
        <v>81</v>
      </c>
      <c r="BK174" s="194">
        <f>ROUND(I174*H174,2)</f>
        <v>0</v>
      </c>
      <c r="BL174" s="17" t="s">
        <v>292</v>
      </c>
      <c r="BM174" s="17" t="s">
        <v>302</v>
      </c>
    </row>
    <row r="175" spans="2:65" s="1" customFormat="1" ht="48.75">
      <c r="B175" s="34"/>
      <c r="C175" s="35"/>
      <c r="D175" s="197" t="s">
        <v>191</v>
      </c>
      <c r="E175" s="35"/>
      <c r="F175" s="228" t="s">
        <v>303</v>
      </c>
      <c r="G175" s="35"/>
      <c r="H175" s="35"/>
      <c r="I175" s="112"/>
      <c r="J175" s="35"/>
      <c r="K175" s="35"/>
      <c r="L175" s="38"/>
      <c r="M175" s="229"/>
      <c r="N175" s="60"/>
      <c r="O175" s="60"/>
      <c r="P175" s="60"/>
      <c r="Q175" s="60"/>
      <c r="R175" s="60"/>
      <c r="S175" s="60"/>
      <c r="T175" s="61"/>
      <c r="AT175" s="17" t="s">
        <v>191</v>
      </c>
      <c r="AU175" s="17" t="s">
        <v>81</v>
      </c>
    </row>
    <row r="176" spans="2:65" s="13" customFormat="1" ht="11.25">
      <c r="B176" s="206"/>
      <c r="C176" s="207"/>
      <c r="D176" s="197" t="s">
        <v>167</v>
      </c>
      <c r="E176" s="208" t="s">
        <v>1</v>
      </c>
      <c r="F176" s="209" t="s">
        <v>304</v>
      </c>
      <c r="G176" s="207"/>
      <c r="H176" s="210">
        <v>31849.89</v>
      </c>
      <c r="I176" s="211"/>
      <c r="J176" s="207"/>
      <c r="K176" s="207"/>
      <c r="L176" s="212"/>
      <c r="M176" s="213"/>
      <c r="N176" s="214"/>
      <c r="O176" s="214"/>
      <c r="P176" s="214"/>
      <c r="Q176" s="214"/>
      <c r="R176" s="214"/>
      <c r="S176" s="214"/>
      <c r="T176" s="215"/>
      <c r="AT176" s="216" t="s">
        <v>167</v>
      </c>
      <c r="AU176" s="216" t="s">
        <v>81</v>
      </c>
      <c r="AV176" s="13" t="s">
        <v>83</v>
      </c>
      <c r="AW176" s="13" t="s">
        <v>36</v>
      </c>
      <c r="AX176" s="13" t="s">
        <v>73</v>
      </c>
      <c r="AY176" s="216" t="s">
        <v>157</v>
      </c>
    </row>
    <row r="177" spans="2:65" s="14" customFormat="1" ht="11.25">
      <c r="B177" s="217"/>
      <c r="C177" s="218"/>
      <c r="D177" s="197" t="s">
        <v>167</v>
      </c>
      <c r="E177" s="219" t="s">
        <v>1</v>
      </c>
      <c r="F177" s="220" t="s">
        <v>170</v>
      </c>
      <c r="G177" s="218"/>
      <c r="H177" s="221">
        <v>31849.89</v>
      </c>
      <c r="I177" s="222"/>
      <c r="J177" s="218"/>
      <c r="K177" s="218"/>
      <c r="L177" s="223"/>
      <c r="M177" s="224"/>
      <c r="N177" s="225"/>
      <c r="O177" s="225"/>
      <c r="P177" s="225"/>
      <c r="Q177" s="225"/>
      <c r="R177" s="225"/>
      <c r="S177" s="225"/>
      <c r="T177" s="226"/>
      <c r="AT177" s="227" t="s">
        <v>167</v>
      </c>
      <c r="AU177" s="227" t="s">
        <v>81</v>
      </c>
      <c r="AV177" s="14" t="s">
        <v>166</v>
      </c>
      <c r="AW177" s="14" t="s">
        <v>36</v>
      </c>
      <c r="AX177" s="14" t="s">
        <v>81</v>
      </c>
      <c r="AY177" s="227" t="s">
        <v>157</v>
      </c>
    </row>
    <row r="178" spans="2:65" s="1" customFormat="1" ht="16.5" customHeight="1">
      <c r="B178" s="34"/>
      <c r="C178" s="230" t="s">
        <v>232</v>
      </c>
      <c r="D178" s="230" t="s">
        <v>201</v>
      </c>
      <c r="E178" s="231" t="s">
        <v>305</v>
      </c>
      <c r="F178" s="232" t="s">
        <v>306</v>
      </c>
      <c r="G178" s="233" t="s">
        <v>163</v>
      </c>
      <c r="H178" s="234">
        <v>57149.43</v>
      </c>
      <c r="I178" s="235"/>
      <c r="J178" s="236">
        <f>ROUND(I178*H178,2)</f>
        <v>0</v>
      </c>
      <c r="K178" s="232" t="s">
        <v>1</v>
      </c>
      <c r="L178" s="38"/>
      <c r="M178" s="237" t="s">
        <v>1</v>
      </c>
      <c r="N178" s="238" t="s">
        <v>44</v>
      </c>
      <c r="O178" s="60"/>
      <c r="P178" s="192">
        <f>O178*H178</f>
        <v>0</v>
      </c>
      <c r="Q178" s="192">
        <v>0</v>
      </c>
      <c r="R178" s="192">
        <f>Q178*H178</f>
        <v>0</v>
      </c>
      <c r="S178" s="192">
        <v>0</v>
      </c>
      <c r="T178" s="193">
        <f>S178*H178</f>
        <v>0</v>
      </c>
      <c r="AR178" s="17" t="s">
        <v>292</v>
      </c>
      <c r="AT178" s="17" t="s">
        <v>201</v>
      </c>
      <c r="AU178" s="17" t="s">
        <v>81</v>
      </c>
      <c r="AY178" s="17" t="s">
        <v>157</v>
      </c>
      <c r="BE178" s="194">
        <f>IF(N178="základní",J178,0)</f>
        <v>0</v>
      </c>
      <c r="BF178" s="194">
        <f>IF(N178="snížená",J178,0)</f>
        <v>0</v>
      </c>
      <c r="BG178" s="194">
        <f>IF(N178="zákl. přenesená",J178,0)</f>
        <v>0</v>
      </c>
      <c r="BH178" s="194">
        <f>IF(N178="sníž. přenesená",J178,0)</f>
        <v>0</v>
      </c>
      <c r="BI178" s="194">
        <f>IF(N178="nulová",J178,0)</f>
        <v>0</v>
      </c>
      <c r="BJ178" s="17" t="s">
        <v>81</v>
      </c>
      <c r="BK178" s="194">
        <f>ROUND(I178*H178,2)</f>
        <v>0</v>
      </c>
      <c r="BL178" s="17" t="s">
        <v>292</v>
      </c>
      <c r="BM178" s="17" t="s">
        <v>307</v>
      </c>
    </row>
    <row r="179" spans="2:65" s="12" customFormat="1" ht="11.25">
      <c r="B179" s="195"/>
      <c r="C179" s="196"/>
      <c r="D179" s="197" t="s">
        <v>167</v>
      </c>
      <c r="E179" s="198" t="s">
        <v>1</v>
      </c>
      <c r="F179" s="199" t="s">
        <v>308</v>
      </c>
      <c r="G179" s="196"/>
      <c r="H179" s="198" t="s">
        <v>1</v>
      </c>
      <c r="I179" s="200"/>
      <c r="J179" s="196"/>
      <c r="K179" s="196"/>
      <c r="L179" s="201"/>
      <c r="M179" s="202"/>
      <c r="N179" s="203"/>
      <c r="O179" s="203"/>
      <c r="P179" s="203"/>
      <c r="Q179" s="203"/>
      <c r="R179" s="203"/>
      <c r="S179" s="203"/>
      <c r="T179" s="204"/>
      <c r="AT179" s="205" t="s">
        <v>167</v>
      </c>
      <c r="AU179" s="205" t="s">
        <v>81</v>
      </c>
      <c r="AV179" s="12" t="s">
        <v>81</v>
      </c>
      <c r="AW179" s="12" t="s">
        <v>36</v>
      </c>
      <c r="AX179" s="12" t="s">
        <v>73</v>
      </c>
      <c r="AY179" s="205" t="s">
        <v>157</v>
      </c>
    </row>
    <row r="180" spans="2:65" s="13" customFormat="1" ht="11.25">
      <c r="B180" s="206"/>
      <c r="C180" s="207"/>
      <c r="D180" s="197" t="s">
        <v>167</v>
      </c>
      <c r="E180" s="208" t="s">
        <v>1</v>
      </c>
      <c r="F180" s="209" t="s">
        <v>309</v>
      </c>
      <c r="G180" s="207"/>
      <c r="H180" s="210">
        <v>31849.89</v>
      </c>
      <c r="I180" s="211"/>
      <c r="J180" s="207"/>
      <c r="K180" s="207"/>
      <c r="L180" s="212"/>
      <c r="M180" s="213"/>
      <c r="N180" s="214"/>
      <c r="O180" s="214"/>
      <c r="P180" s="214"/>
      <c r="Q180" s="214"/>
      <c r="R180" s="214"/>
      <c r="S180" s="214"/>
      <c r="T180" s="215"/>
      <c r="AT180" s="216" t="s">
        <v>167</v>
      </c>
      <c r="AU180" s="216" t="s">
        <v>81</v>
      </c>
      <c r="AV180" s="13" t="s">
        <v>83</v>
      </c>
      <c r="AW180" s="13" t="s">
        <v>36</v>
      </c>
      <c r="AX180" s="13" t="s">
        <v>73</v>
      </c>
      <c r="AY180" s="216" t="s">
        <v>157</v>
      </c>
    </row>
    <row r="181" spans="2:65" s="15" customFormat="1" ht="11.25">
      <c r="B181" s="239"/>
      <c r="C181" s="240"/>
      <c r="D181" s="197" t="s">
        <v>167</v>
      </c>
      <c r="E181" s="241" t="s">
        <v>1</v>
      </c>
      <c r="F181" s="242" t="s">
        <v>310</v>
      </c>
      <c r="G181" s="240"/>
      <c r="H181" s="243">
        <v>31849.89</v>
      </c>
      <c r="I181" s="244"/>
      <c r="J181" s="240"/>
      <c r="K181" s="240"/>
      <c r="L181" s="245"/>
      <c r="M181" s="246"/>
      <c r="N181" s="247"/>
      <c r="O181" s="247"/>
      <c r="P181" s="247"/>
      <c r="Q181" s="247"/>
      <c r="R181" s="247"/>
      <c r="S181" s="247"/>
      <c r="T181" s="248"/>
      <c r="AT181" s="249" t="s">
        <v>167</v>
      </c>
      <c r="AU181" s="249" t="s">
        <v>81</v>
      </c>
      <c r="AV181" s="15" t="s">
        <v>175</v>
      </c>
      <c r="AW181" s="15" t="s">
        <v>36</v>
      </c>
      <c r="AX181" s="15" t="s">
        <v>73</v>
      </c>
      <c r="AY181" s="249" t="s">
        <v>157</v>
      </c>
    </row>
    <row r="182" spans="2:65" s="12" customFormat="1" ht="11.25">
      <c r="B182" s="195"/>
      <c r="C182" s="196"/>
      <c r="D182" s="197" t="s">
        <v>167</v>
      </c>
      <c r="E182" s="198" t="s">
        <v>1</v>
      </c>
      <c r="F182" s="199" t="s">
        <v>311</v>
      </c>
      <c r="G182" s="196"/>
      <c r="H182" s="198" t="s">
        <v>1</v>
      </c>
      <c r="I182" s="200"/>
      <c r="J182" s="196"/>
      <c r="K182" s="196"/>
      <c r="L182" s="201"/>
      <c r="M182" s="202"/>
      <c r="N182" s="203"/>
      <c r="O182" s="203"/>
      <c r="P182" s="203"/>
      <c r="Q182" s="203"/>
      <c r="R182" s="203"/>
      <c r="S182" s="203"/>
      <c r="T182" s="204"/>
      <c r="AT182" s="205" t="s">
        <v>167</v>
      </c>
      <c r="AU182" s="205" t="s">
        <v>81</v>
      </c>
      <c r="AV182" s="12" t="s">
        <v>81</v>
      </c>
      <c r="AW182" s="12" t="s">
        <v>36</v>
      </c>
      <c r="AX182" s="12" t="s">
        <v>73</v>
      </c>
      <c r="AY182" s="205" t="s">
        <v>157</v>
      </c>
    </row>
    <row r="183" spans="2:65" s="13" customFormat="1" ht="11.25">
      <c r="B183" s="206"/>
      <c r="C183" s="207"/>
      <c r="D183" s="197" t="s">
        <v>167</v>
      </c>
      <c r="E183" s="208" t="s">
        <v>1</v>
      </c>
      <c r="F183" s="209" t="s">
        <v>312</v>
      </c>
      <c r="G183" s="207"/>
      <c r="H183" s="210">
        <v>25299.54</v>
      </c>
      <c r="I183" s="211"/>
      <c r="J183" s="207"/>
      <c r="K183" s="207"/>
      <c r="L183" s="212"/>
      <c r="M183" s="213"/>
      <c r="N183" s="214"/>
      <c r="O183" s="214"/>
      <c r="P183" s="214"/>
      <c r="Q183" s="214"/>
      <c r="R183" s="214"/>
      <c r="S183" s="214"/>
      <c r="T183" s="215"/>
      <c r="AT183" s="216" t="s">
        <v>167</v>
      </c>
      <c r="AU183" s="216" t="s">
        <v>81</v>
      </c>
      <c r="AV183" s="13" t="s">
        <v>83</v>
      </c>
      <c r="AW183" s="13" t="s">
        <v>36</v>
      </c>
      <c r="AX183" s="13" t="s">
        <v>73</v>
      </c>
      <c r="AY183" s="216" t="s">
        <v>157</v>
      </c>
    </row>
    <row r="184" spans="2:65" s="15" customFormat="1" ht="11.25">
      <c r="B184" s="239"/>
      <c r="C184" s="240"/>
      <c r="D184" s="197" t="s">
        <v>167</v>
      </c>
      <c r="E184" s="241" t="s">
        <v>1</v>
      </c>
      <c r="F184" s="242" t="s">
        <v>310</v>
      </c>
      <c r="G184" s="240"/>
      <c r="H184" s="243">
        <v>25299.54</v>
      </c>
      <c r="I184" s="244"/>
      <c r="J184" s="240"/>
      <c r="K184" s="240"/>
      <c r="L184" s="245"/>
      <c r="M184" s="246"/>
      <c r="N184" s="247"/>
      <c r="O184" s="247"/>
      <c r="P184" s="247"/>
      <c r="Q184" s="247"/>
      <c r="R184" s="247"/>
      <c r="S184" s="247"/>
      <c r="T184" s="248"/>
      <c r="AT184" s="249" t="s">
        <v>167</v>
      </c>
      <c r="AU184" s="249" t="s">
        <v>81</v>
      </c>
      <c r="AV184" s="15" t="s">
        <v>175</v>
      </c>
      <c r="AW184" s="15" t="s">
        <v>36</v>
      </c>
      <c r="AX184" s="15" t="s">
        <v>73</v>
      </c>
      <c r="AY184" s="249" t="s">
        <v>157</v>
      </c>
    </row>
    <row r="185" spans="2:65" s="14" customFormat="1" ht="11.25">
      <c r="B185" s="217"/>
      <c r="C185" s="218"/>
      <c r="D185" s="197" t="s">
        <v>167</v>
      </c>
      <c r="E185" s="219" t="s">
        <v>1</v>
      </c>
      <c r="F185" s="220" t="s">
        <v>170</v>
      </c>
      <c r="G185" s="218"/>
      <c r="H185" s="221">
        <v>57149.43</v>
      </c>
      <c r="I185" s="222"/>
      <c r="J185" s="218"/>
      <c r="K185" s="218"/>
      <c r="L185" s="223"/>
      <c r="M185" s="224"/>
      <c r="N185" s="225"/>
      <c r="O185" s="225"/>
      <c r="P185" s="225"/>
      <c r="Q185" s="225"/>
      <c r="R185" s="225"/>
      <c r="S185" s="225"/>
      <c r="T185" s="226"/>
      <c r="AT185" s="227" t="s">
        <v>167</v>
      </c>
      <c r="AU185" s="227" t="s">
        <v>81</v>
      </c>
      <c r="AV185" s="14" t="s">
        <v>166</v>
      </c>
      <c r="AW185" s="14" t="s">
        <v>36</v>
      </c>
      <c r="AX185" s="14" t="s">
        <v>81</v>
      </c>
      <c r="AY185" s="227" t="s">
        <v>157</v>
      </c>
    </row>
    <row r="186" spans="2:65" s="1" customFormat="1" ht="22.5" customHeight="1">
      <c r="B186" s="34"/>
      <c r="C186" s="230" t="s">
        <v>313</v>
      </c>
      <c r="D186" s="230" t="s">
        <v>201</v>
      </c>
      <c r="E186" s="231" t="s">
        <v>314</v>
      </c>
      <c r="F186" s="232" t="s">
        <v>315</v>
      </c>
      <c r="G186" s="233" t="s">
        <v>163</v>
      </c>
      <c r="H186" s="234">
        <v>146277.35</v>
      </c>
      <c r="I186" s="235"/>
      <c r="J186" s="236">
        <f>ROUND(I186*H186,2)</f>
        <v>0</v>
      </c>
      <c r="K186" s="232" t="s">
        <v>164</v>
      </c>
      <c r="L186" s="38"/>
      <c r="M186" s="237" t="s">
        <v>1</v>
      </c>
      <c r="N186" s="238" t="s">
        <v>44</v>
      </c>
      <c r="O186" s="60"/>
      <c r="P186" s="192">
        <f>O186*H186</f>
        <v>0</v>
      </c>
      <c r="Q186" s="192">
        <v>0</v>
      </c>
      <c r="R186" s="192">
        <f>Q186*H186</f>
        <v>0</v>
      </c>
      <c r="S186" s="192">
        <v>0</v>
      </c>
      <c r="T186" s="193">
        <f>S186*H186</f>
        <v>0</v>
      </c>
      <c r="AR186" s="17" t="s">
        <v>292</v>
      </c>
      <c r="AT186" s="17" t="s">
        <v>201</v>
      </c>
      <c r="AU186" s="17" t="s">
        <v>81</v>
      </c>
      <c r="AY186" s="17" t="s">
        <v>157</v>
      </c>
      <c r="BE186" s="194">
        <f>IF(N186="základní",J186,0)</f>
        <v>0</v>
      </c>
      <c r="BF186" s="194">
        <f>IF(N186="snížená",J186,0)</f>
        <v>0</v>
      </c>
      <c r="BG186" s="194">
        <f>IF(N186="zákl. přenesená",J186,0)</f>
        <v>0</v>
      </c>
      <c r="BH186" s="194">
        <f>IF(N186="sníž. přenesená",J186,0)</f>
        <v>0</v>
      </c>
      <c r="BI186" s="194">
        <f>IF(N186="nulová",J186,0)</f>
        <v>0</v>
      </c>
      <c r="BJ186" s="17" t="s">
        <v>81</v>
      </c>
      <c r="BK186" s="194">
        <f>ROUND(I186*H186,2)</f>
        <v>0</v>
      </c>
      <c r="BL186" s="17" t="s">
        <v>292</v>
      </c>
      <c r="BM186" s="17" t="s">
        <v>316</v>
      </c>
    </row>
    <row r="187" spans="2:65" s="1" customFormat="1" ht="39">
      <c r="B187" s="34"/>
      <c r="C187" s="35"/>
      <c r="D187" s="197" t="s">
        <v>191</v>
      </c>
      <c r="E187" s="35"/>
      <c r="F187" s="228" t="s">
        <v>317</v>
      </c>
      <c r="G187" s="35"/>
      <c r="H187" s="35"/>
      <c r="I187" s="112"/>
      <c r="J187" s="35"/>
      <c r="K187" s="35"/>
      <c r="L187" s="38"/>
      <c r="M187" s="229"/>
      <c r="N187" s="60"/>
      <c r="O187" s="60"/>
      <c r="P187" s="60"/>
      <c r="Q187" s="60"/>
      <c r="R187" s="60"/>
      <c r="S187" s="60"/>
      <c r="T187" s="61"/>
      <c r="AT187" s="17" t="s">
        <v>191</v>
      </c>
      <c r="AU187" s="17" t="s">
        <v>81</v>
      </c>
    </row>
    <row r="188" spans="2:65" s="12" customFormat="1" ht="11.25">
      <c r="B188" s="195"/>
      <c r="C188" s="196"/>
      <c r="D188" s="197" t="s">
        <v>167</v>
      </c>
      <c r="E188" s="198" t="s">
        <v>1</v>
      </c>
      <c r="F188" s="199" t="s">
        <v>318</v>
      </c>
      <c r="G188" s="196"/>
      <c r="H188" s="198" t="s">
        <v>1</v>
      </c>
      <c r="I188" s="200"/>
      <c r="J188" s="196"/>
      <c r="K188" s="196"/>
      <c r="L188" s="201"/>
      <c r="M188" s="202"/>
      <c r="N188" s="203"/>
      <c r="O188" s="203"/>
      <c r="P188" s="203"/>
      <c r="Q188" s="203"/>
      <c r="R188" s="203"/>
      <c r="S188" s="203"/>
      <c r="T188" s="204"/>
      <c r="AT188" s="205" t="s">
        <v>167</v>
      </c>
      <c r="AU188" s="205" t="s">
        <v>81</v>
      </c>
      <c r="AV188" s="12" t="s">
        <v>81</v>
      </c>
      <c r="AW188" s="12" t="s">
        <v>36</v>
      </c>
      <c r="AX188" s="12" t="s">
        <v>73</v>
      </c>
      <c r="AY188" s="205" t="s">
        <v>157</v>
      </c>
    </row>
    <row r="189" spans="2:65" s="13" customFormat="1" ht="11.25">
      <c r="B189" s="206"/>
      <c r="C189" s="207"/>
      <c r="D189" s="197" t="s">
        <v>167</v>
      </c>
      <c r="E189" s="208" t="s">
        <v>1</v>
      </c>
      <c r="F189" s="209" t="s">
        <v>319</v>
      </c>
      <c r="G189" s="207"/>
      <c r="H189" s="210">
        <v>146277.35</v>
      </c>
      <c r="I189" s="211"/>
      <c r="J189" s="207"/>
      <c r="K189" s="207"/>
      <c r="L189" s="212"/>
      <c r="M189" s="213"/>
      <c r="N189" s="214"/>
      <c r="O189" s="214"/>
      <c r="P189" s="214"/>
      <c r="Q189" s="214"/>
      <c r="R189" s="214"/>
      <c r="S189" s="214"/>
      <c r="T189" s="215"/>
      <c r="AT189" s="216" t="s">
        <v>167</v>
      </c>
      <c r="AU189" s="216" t="s">
        <v>81</v>
      </c>
      <c r="AV189" s="13" t="s">
        <v>83</v>
      </c>
      <c r="AW189" s="13" t="s">
        <v>36</v>
      </c>
      <c r="AX189" s="13" t="s">
        <v>73</v>
      </c>
      <c r="AY189" s="216" t="s">
        <v>157</v>
      </c>
    </row>
    <row r="190" spans="2:65" s="14" customFormat="1" ht="11.25">
      <c r="B190" s="217"/>
      <c r="C190" s="218"/>
      <c r="D190" s="197" t="s">
        <v>167</v>
      </c>
      <c r="E190" s="219" t="s">
        <v>1</v>
      </c>
      <c r="F190" s="220" t="s">
        <v>170</v>
      </c>
      <c r="G190" s="218"/>
      <c r="H190" s="221">
        <v>146277.35</v>
      </c>
      <c r="I190" s="222"/>
      <c r="J190" s="218"/>
      <c r="K190" s="218"/>
      <c r="L190" s="223"/>
      <c r="M190" s="224"/>
      <c r="N190" s="225"/>
      <c r="O190" s="225"/>
      <c r="P190" s="225"/>
      <c r="Q190" s="225"/>
      <c r="R190" s="225"/>
      <c r="S190" s="225"/>
      <c r="T190" s="226"/>
      <c r="AT190" s="227" t="s">
        <v>167</v>
      </c>
      <c r="AU190" s="227" t="s">
        <v>81</v>
      </c>
      <c r="AV190" s="14" t="s">
        <v>166</v>
      </c>
      <c r="AW190" s="14" t="s">
        <v>36</v>
      </c>
      <c r="AX190" s="14" t="s">
        <v>81</v>
      </c>
      <c r="AY190" s="227" t="s">
        <v>157</v>
      </c>
    </row>
    <row r="191" spans="2:65" s="1" customFormat="1" ht="22.5" customHeight="1">
      <c r="B191" s="34"/>
      <c r="C191" s="230" t="s">
        <v>239</v>
      </c>
      <c r="D191" s="230" t="s">
        <v>201</v>
      </c>
      <c r="E191" s="231" t="s">
        <v>320</v>
      </c>
      <c r="F191" s="232" t="s">
        <v>321</v>
      </c>
      <c r="G191" s="233" t="s">
        <v>163</v>
      </c>
      <c r="H191" s="234">
        <v>470.4</v>
      </c>
      <c r="I191" s="235"/>
      <c r="J191" s="236">
        <f>ROUND(I191*H191,2)</f>
        <v>0</v>
      </c>
      <c r="K191" s="232" t="s">
        <v>164</v>
      </c>
      <c r="L191" s="38"/>
      <c r="M191" s="237" t="s">
        <v>1</v>
      </c>
      <c r="N191" s="238" t="s">
        <v>44</v>
      </c>
      <c r="O191" s="60"/>
      <c r="P191" s="192">
        <f>O191*H191</f>
        <v>0</v>
      </c>
      <c r="Q191" s="192">
        <v>0</v>
      </c>
      <c r="R191" s="192">
        <f>Q191*H191</f>
        <v>0</v>
      </c>
      <c r="S191" s="192">
        <v>0</v>
      </c>
      <c r="T191" s="193">
        <f>S191*H191</f>
        <v>0</v>
      </c>
      <c r="AR191" s="17" t="s">
        <v>292</v>
      </c>
      <c r="AT191" s="17" t="s">
        <v>201</v>
      </c>
      <c r="AU191" s="17" t="s">
        <v>81</v>
      </c>
      <c r="AY191" s="17" t="s">
        <v>157</v>
      </c>
      <c r="BE191" s="194">
        <f>IF(N191="základní",J191,0)</f>
        <v>0</v>
      </c>
      <c r="BF191" s="194">
        <f>IF(N191="snížená",J191,0)</f>
        <v>0</v>
      </c>
      <c r="BG191" s="194">
        <f>IF(N191="zákl. přenesená",J191,0)</f>
        <v>0</v>
      </c>
      <c r="BH191" s="194">
        <f>IF(N191="sníž. přenesená",J191,0)</f>
        <v>0</v>
      </c>
      <c r="BI191" s="194">
        <f>IF(N191="nulová",J191,0)</f>
        <v>0</v>
      </c>
      <c r="BJ191" s="17" t="s">
        <v>81</v>
      </c>
      <c r="BK191" s="194">
        <f>ROUND(I191*H191,2)</f>
        <v>0</v>
      </c>
      <c r="BL191" s="17" t="s">
        <v>292</v>
      </c>
      <c r="BM191" s="17" t="s">
        <v>322</v>
      </c>
    </row>
    <row r="192" spans="2:65" s="12" customFormat="1" ht="11.25">
      <c r="B192" s="195"/>
      <c r="C192" s="196"/>
      <c r="D192" s="197" t="s">
        <v>167</v>
      </c>
      <c r="E192" s="198" t="s">
        <v>1</v>
      </c>
      <c r="F192" s="199" t="s">
        <v>323</v>
      </c>
      <c r="G192" s="196"/>
      <c r="H192" s="198" t="s">
        <v>1</v>
      </c>
      <c r="I192" s="200"/>
      <c r="J192" s="196"/>
      <c r="K192" s="196"/>
      <c r="L192" s="201"/>
      <c r="M192" s="202"/>
      <c r="N192" s="203"/>
      <c r="O192" s="203"/>
      <c r="P192" s="203"/>
      <c r="Q192" s="203"/>
      <c r="R192" s="203"/>
      <c r="S192" s="203"/>
      <c r="T192" s="204"/>
      <c r="AT192" s="205" t="s">
        <v>167</v>
      </c>
      <c r="AU192" s="205" t="s">
        <v>81</v>
      </c>
      <c r="AV192" s="12" t="s">
        <v>81</v>
      </c>
      <c r="AW192" s="12" t="s">
        <v>36</v>
      </c>
      <c r="AX192" s="12" t="s">
        <v>73</v>
      </c>
      <c r="AY192" s="205" t="s">
        <v>157</v>
      </c>
    </row>
    <row r="193" spans="2:65" s="13" customFormat="1" ht="11.25">
      <c r="B193" s="206"/>
      <c r="C193" s="207"/>
      <c r="D193" s="197" t="s">
        <v>167</v>
      </c>
      <c r="E193" s="208" t="s">
        <v>1</v>
      </c>
      <c r="F193" s="209" t="s">
        <v>324</v>
      </c>
      <c r="G193" s="207"/>
      <c r="H193" s="210">
        <v>470.4</v>
      </c>
      <c r="I193" s="211"/>
      <c r="J193" s="207"/>
      <c r="K193" s="207"/>
      <c r="L193" s="212"/>
      <c r="M193" s="213"/>
      <c r="N193" s="214"/>
      <c r="O193" s="214"/>
      <c r="P193" s="214"/>
      <c r="Q193" s="214"/>
      <c r="R193" s="214"/>
      <c r="S193" s="214"/>
      <c r="T193" s="215"/>
      <c r="AT193" s="216" t="s">
        <v>167</v>
      </c>
      <c r="AU193" s="216" t="s">
        <v>81</v>
      </c>
      <c r="AV193" s="13" t="s">
        <v>83</v>
      </c>
      <c r="AW193" s="13" t="s">
        <v>36</v>
      </c>
      <c r="AX193" s="13" t="s">
        <v>73</v>
      </c>
      <c r="AY193" s="216" t="s">
        <v>157</v>
      </c>
    </row>
    <row r="194" spans="2:65" s="14" customFormat="1" ht="11.25">
      <c r="B194" s="217"/>
      <c r="C194" s="218"/>
      <c r="D194" s="197" t="s">
        <v>167</v>
      </c>
      <c r="E194" s="219" t="s">
        <v>1</v>
      </c>
      <c r="F194" s="220" t="s">
        <v>170</v>
      </c>
      <c r="G194" s="218"/>
      <c r="H194" s="221">
        <v>470.4</v>
      </c>
      <c r="I194" s="222"/>
      <c r="J194" s="218"/>
      <c r="K194" s="218"/>
      <c r="L194" s="223"/>
      <c r="M194" s="224"/>
      <c r="N194" s="225"/>
      <c r="O194" s="225"/>
      <c r="P194" s="225"/>
      <c r="Q194" s="225"/>
      <c r="R194" s="225"/>
      <c r="S194" s="225"/>
      <c r="T194" s="226"/>
      <c r="AT194" s="227" t="s">
        <v>167</v>
      </c>
      <c r="AU194" s="227" t="s">
        <v>81</v>
      </c>
      <c r="AV194" s="14" t="s">
        <v>166</v>
      </c>
      <c r="AW194" s="14" t="s">
        <v>36</v>
      </c>
      <c r="AX194" s="14" t="s">
        <v>81</v>
      </c>
      <c r="AY194" s="227" t="s">
        <v>157</v>
      </c>
    </row>
    <row r="195" spans="2:65" s="1" customFormat="1" ht="16.5" customHeight="1">
      <c r="B195" s="34"/>
      <c r="C195" s="230" t="s">
        <v>325</v>
      </c>
      <c r="D195" s="230" t="s">
        <v>201</v>
      </c>
      <c r="E195" s="231" t="s">
        <v>326</v>
      </c>
      <c r="F195" s="232" t="s">
        <v>327</v>
      </c>
      <c r="G195" s="233" t="s">
        <v>163</v>
      </c>
      <c r="H195" s="234">
        <v>31849.89</v>
      </c>
      <c r="I195" s="235"/>
      <c r="J195" s="236">
        <f>ROUND(I195*H195,2)</f>
        <v>0</v>
      </c>
      <c r="K195" s="232" t="s">
        <v>1</v>
      </c>
      <c r="L195" s="38"/>
      <c r="M195" s="237" t="s">
        <v>1</v>
      </c>
      <c r="N195" s="238" t="s">
        <v>44</v>
      </c>
      <c r="O195" s="60"/>
      <c r="P195" s="192">
        <f>O195*H195</f>
        <v>0</v>
      </c>
      <c r="Q195" s="192">
        <v>0</v>
      </c>
      <c r="R195" s="192">
        <f>Q195*H195</f>
        <v>0</v>
      </c>
      <c r="S195" s="192">
        <v>0</v>
      </c>
      <c r="T195" s="193">
        <f>S195*H195</f>
        <v>0</v>
      </c>
      <c r="AR195" s="17" t="s">
        <v>292</v>
      </c>
      <c r="AT195" s="17" t="s">
        <v>201</v>
      </c>
      <c r="AU195" s="17" t="s">
        <v>81</v>
      </c>
      <c r="AY195" s="17" t="s">
        <v>157</v>
      </c>
      <c r="BE195" s="194">
        <f>IF(N195="základní",J195,0)</f>
        <v>0</v>
      </c>
      <c r="BF195" s="194">
        <f>IF(N195="snížená",J195,0)</f>
        <v>0</v>
      </c>
      <c r="BG195" s="194">
        <f>IF(N195="zákl. přenesená",J195,0)</f>
        <v>0</v>
      </c>
      <c r="BH195" s="194">
        <f>IF(N195="sníž. přenesená",J195,0)</f>
        <v>0</v>
      </c>
      <c r="BI195" s="194">
        <f>IF(N195="nulová",J195,0)</f>
        <v>0</v>
      </c>
      <c r="BJ195" s="17" t="s">
        <v>81</v>
      </c>
      <c r="BK195" s="194">
        <f>ROUND(I195*H195,2)</f>
        <v>0</v>
      </c>
      <c r="BL195" s="17" t="s">
        <v>292</v>
      </c>
      <c r="BM195" s="17" t="s">
        <v>328</v>
      </c>
    </row>
    <row r="196" spans="2:65" s="13" customFormat="1" ht="11.25">
      <c r="B196" s="206"/>
      <c r="C196" s="207"/>
      <c r="D196" s="197" t="s">
        <v>167</v>
      </c>
      <c r="E196" s="208" t="s">
        <v>1</v>
      </c>
      <c r="F196" s="209" t="s">
        <v>309</v>
      </c>
      <c r="G196" s="207"/>
      <c r="H196" s="210">
        <v>31849.89</v>
      </c>
      <c r="I196" s="211"/>
      <c r="J196" s="207"/>
      <c r="K196" s="207"/>
      <c r="L196" s="212"/>
      <c r="M196" s="213"/>
      <c r="N196" s="214"/>
      <c r="O196" s="214"/>
      <c r="P196" s="214"/>
      <c r="Q196" s="214"/>
      <c r="R196" s="214"/>
      <c r="S196" s="214"/>
      <c r="T196" s="215"/>
      <c r="AT196" s="216" t="s">
        <v>167</v>
      </c>
      <c r="AU196" s="216" t="s">
        <v>81</v>
      </c>
      <c r="AV196" s="13" t="s">
        <v>83</v>
      </c>
      <c r="AW196" s="13" t="s">
        <v>36</v>
      </c>
      <c r="AX196" s="13" t="s">
        <v>73</v>
      </c>
      <c r="AY196" s="216" t="s">
        <v>157</v>
      </c>
    </row>
    <row r="197" spans="2:65" s="14" customFormat="1" ht="11.25">
      <c r="B197" s="217"/>
      <c r="C197" s="218"/>
      <c r="D197" s="197" t="s">
        <v>167</v>
      </c>
      <c r="E197" s="219" t="s">
        <v>1</v>
      </c>
      <c r="F197" s="220" t="s">
        <v>170</v>
      </c>
      <c r="G197" s="218"/>
      <c r="H197" s="221">
        <v>31849.89</v>
      </c>
      <c r="I197" s="222"/>
      <c r="J197" s="218"/>
      <c r="K197" s="218"/>
      <c r="L197" s="223"/>
      <c r="M197" s="250"/>
      <c r="N197" s="251"/>
      <c r="O197" s="251"/>
      <c r="P197" s="251"/>
      <c r="Q197" s="251"/>
      <c r="R197" s="251"/>
      <c r="S197" s="251"/>
      <c r="T197" s="252"/>
      <c r="AT197" s="227" t="s">
        <v>167</v>
      </c>
      <c r="AU197" s="227" t="s">
        <v>81</v>
      </c>
      <c r="AV197" s="14" t="s">
        <v>166</v>
      </c>
      <c r="AW197" s="14" t="s">
        <v>36</v>
      </c>
      <c r="AX197" s="14" t="s">
        <v>81</v>
      </c>
      <c r="AY197" s="227" t="s">
        <v>157</v>
      </c>
    </row>
    <row r="198" spans="2:65" s="1" customFormat="1" ht="6.95" customHeight="1">
      <c r="B198" s="46"/>
      <c r="C198" s="47"/>
      <c r="D198" s="47"/>
      <c r="E198" s="47"/>
      <c r="F198" s="47"/>
      <c r="G198" s="47"/>
      <c r="H198" s="47"/>
      <c r="I198" s="134"/>
      <c r="J198" s="47"/>
      <c r="K198" s="47"/>
      <c r="L198" s="38"/>
    </row>
  </sheetData>
  <sheetProtection algorithmName="SHA-512" hashValue="VbVvvakUAjdplIaDrc85TNLSGNBaMUfHXE9KysOWY4RPrQDhhUpCJYZdyrfyBrkSB/G4TEud6eIKwfFzxIQ5Vw==" saltValue="FBLCJqV6G2jPynTG4poSmpnGznJFRQzBZF4M+aws9gavu/WVgQuRwH4lvLLN64nU3/68PNh8k8q5M71AD0J3og==" spinCount="100000" sheet="1" objects="1" scenarios="1" formatColumns="0" formatRows="0" autoFilter="0"/>
  <autoFilter ref="C81:K197"/>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91"/>
  <sheetViews>
    <sheetView showGridLines="0"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106"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86</v>
      </c>
    </row>
    <row r="3" spans="2:46" ht="6.95" customHeight="1">
      <c r="B3" s="107"/>
      <c r="C3" s="108"/>
      <c r="D3" s="108"/>
      <c r="E3" s="108"/>
      <c r="F3" s="108"/>
      <c r="G3" s="108"/>
      <c r="H3" s="108"/>
      <c r="I3" s="109"/>
      <c r="J3" s="108"/>
      <c r="K3" s="108"/>
      <c r="L3" s="20"/>
      <c r="AT3" s="17" t="s">
        <v>83</v>
      </c>
    </row>
    <row r="4" spans="2:46" ht="24.95" customHeight="1">
      <c r="B4" s="20"/>
      <c r="D4" s="110" t="s">
        <v>130</v>
      </c>
      <c r="L4" s="20"/>
      <c r="M4" s="24" t="s">
        <v>10</v>
      </c>
      <c r="AT4" s="17" t="s">
        <v>4</v>
      </c>
    </row>
    <row r="5" spans="2:46" ht="6.95" customHeight="1">
      <c r="B5" s="20"/>
      <c r="L5" s="20"/>
    </row>
    <row r="6" spans="2:46" ht="12" customHeight="1">
      <c r="B6" s="20"/>
      <c r="D6" s="111" t="s">
        <v>16</v>
      </c>
      <c r="L6" s="20"/>
    </row>
    <row r="7" spans="2:46" ht="16.5" customHeight="1">
      <c r="B7" s="20"/>
      <c r="E7" s="304" t="str">
        <f>'Rekapitulace stavby'!K6</f>
        <v>Oprava traťového úseku Česká Lípa – Jedlová v oblasti mokřadů říčky Šporka</v>
      </c>
      <c r="F7" s="305"/>
      <c r="G7" s="305"/>
      <c r="H7" s="305"/>
      <c r="L7" s="20"/>
    </row>
    <row r="8" spans="2:46" s="1" customFormat="1" ht="12" customHeight="1">
      <c r="B8" s="38"/>
      <c r="D8" s="111" t="s">
        <v>131</v>
      </c>
      <c r="I8" s="112"/>
      <c r="L8" s="38"/>
    </row>
    <row r="9" spans="2:46" s="1" customFormat="1" ht="36.950000000000003" customHeight="1">
      <c r="B9" s="38"/>
      <c r="E9" s="306" t="s">
        <v>329</v>
      </c>
      <c r="F9" s="307"/>
      <c r="G9" s="307"/>
      <c r="H9" s="307"/>
      <c r="I9" s="112"/>
      <c r="L9" s="38"/>
    </row>
    <row r="10" spans="2:46" s="1" customFormat="1" ht="11.25">
      <c r="B10" s="38"/>
      <c r="I10" s="112"/>
      <c r="L10" s="38"/>
    </row>
    <row r="11" spans="2:46" s="1" customFormat="1" ht="12" customHeight="1">
      <c r="B11" s="38"/>
      <c r="D11" s="111" t="s">
        <v>18</v>
      </c>
      <c r="F11" s="17" t="s">
        <v>1</v>
      </c>
      <c r="I11" s="113" t="s">
        <v>19</v>
      </c>
      <c r="J11" s="17" t="s">
        <v>1</v>
      </c>
      <c r="L11" s="38"/>
    </row>
    <row r="12" spans="2:46" s="1" customFormat="1" ht="12" customHeight="1">
      <c r="B12" s="38"/>
      <c r="D12" s="111" t="s">
        <v>20</v>
      </c>
      <c r="F12" s="17" t="s">
        <v>133</v>
      </c>
      <c r="I12" s="113" t="s">
        <v>22</v>
      </c>
      <c r="J12" s="114" t="str">
        <f>'Rekapitulace stavby'!AN8</f>
        <v>29. 3. 2019</v>
      </c>
      <c r="L12" s="38"/>
    </row>
    <row r="13" spans="2:46" s="1" customFormat="1" ht="10.9" customHeight="1">
      <c r="B13" s="38"/>
      <c r="I13" s="112"/>
      <c r="L13" s="38"/>
    </row>
    <row r="14" spans="2:46" s="1" customFormat="1" ht="12" customHeight="1">
      <c r="B14" s="38"/>
      <c r="D14" s="111" t="s">
        <v>24</v>
      </c>
      <c r="I14" s="113" t="s">
        <v>25</v>
      </c>
      <c r="J14" s="17" t="str">
        <f>IF('Rekapitulace stavby'!AN10="","",'Rekapitulace stavby'!AN10)</f>
        <v>70994234</v>
      </c>
      <c r="L14" s="38"/>
    </row>
    <row r="15" spans="2:46" s="1" customFormat="1" ht="18" customHeight="1">
      <c r="B15" s="38"/>
      <c r="E15" s="17" t="str">
        <f>IF('Rekapitulace stavby'!E11="","",'Rekapitulace stavby'!E11)</f>
        <v>SŽDC, s.o.</v>
      </c>
      <c r="I15" s="113" t="s">
        <v>28</v>
      </c>
      <c r="J15" s="17" t="str">
        <f>IF('Rekapitulace stavby'!AN11="","",'Rekapitulace stavby'!AN11)</f>
        <v>CZ70994234</v>
      </c>
      <c r="L15" s="38"/>
    </row>
    <row r="16" spans="2:46" s="1" customFormat="1" ht="6.95" customHeight="1">
      <c r="B16" s="38"/>
      <c r="I16" s="112"/>
      <c r="L16" s="38"/>
    </row>
    <row r="17" spans="2:12" s="1" customFormat="1" ht="12" customHeight="1">
      <c r="B17" s="38"/>
      <c r="D17" s="111" t="s">
        <v>30</v>
      </c>
      <c r="I17" s="113" t="s">
        <v>25</v>
      </c>
      <c r="J17" s="30" t="str">
        <f>'Rekapitulace stavby'!AN13</f>
        <v>Vyplň údaj</v>
      </c>
      <c r="L17" s="38"/>
    </row>
    <row r="18" spans="2:12" s="1" customFormat="1" ht="18" customHeight="1">
      <c r="B18" s="38"/>
      <c r="E18" s="308" t="str">
        <f>'Rekapitulace stavby'!E14</f>
        <v>Vyplň údaj</v>
      </c>
      <c r="F18" s="309"/>
      <c r="G18" s="309"/>
      <c r="H18" s="309"/>
      <c r="I18" s="113" t="s">
        <v>28</v>
      </c>
      <c r="J18" s="30" t="str">
        <f>'Rekapitulace stavby'!AN14</f>
        <v>Vyplň údaj</v>
      </c>
      <c r="L18" s="38"/>
    </row>
    <row r="19" spans="2:12" s="1" customFormat="1" ht="6.95" customHeight="1">
      <c r="B19" s="38"/>
      <c r="I19" s="112"/>
      <c r="L19" s="38"/>
    </row>
    <row r="20" spans="2:12" s="1" customFormat="1" ht="12" customHeight="1">
      <c r="B20" s="38"/>
      <c r="D20" s="111" t="s">
        <v>32</v>
      </c>
      <c r="I20" s="113" t="s">
        <v>25</v>
      </c>
      <c r="J20" s="17" t="str">
        <f>IF('Rekapitulace stavby'!AN16="","",'Rekapitulace stavby'!AN16)</f>
        <v>41192168</v>
      </c>
      <c r="L20" s="38"/>
    </row>
    <row r="21" spans="2:12" s="1" customFormat="1" ht="18" customHeight="1">
      <c r="B21" s="38"/>
      <c r="E21" s="17" t="str">
        <f>IF('Rekapitulace stavby'!E17="","",'Rekapitulace stavby'!E17)</f>
        <v>SG Geotechnika a.s.</v>
      </c>
      <c r="I21" s="113" t="s">
        <v>28</v>
      </c>
      <c r="J21" s="17" t="str">
        <f>IF('Rekapitulace stavby'!AN17="","",'Rekapitulace stavby'!AN17)</f>
        <v>CZ41192168</v>
      </c>
      <c r="L21" s="38"/>
    </row>
    <row r="22" spans="2:12" s="1" customFormat="1" ht="6.95" customHeight="1">
      <c r="B22" s="38"/>
      <c r="I22" s="112"/>
      <c r="L22" s="38"/>
    </row>
    <row r="23" spans="2:12" s="1" customFormat="1" ht="12" customHeight="1">
      <c r="B23" s="38"/>
      <c r="D23" s="111" t="s">
        <v>37</v>
      </c>
      <c r="I23" s="113" t="s">
        <v>25</v>
      </c>
      <c r="J23" s="17" t="str">
        <f>IF('Rekapitulace stavby'!AN19="","",'Rekapitulace stavby'!AN19)</f>
        <v>41192168</v>
      </c>
      <c r="L23" s="38"/>
    </row>
    <row r="24" spans="2:12" s="1" customFormat="1" ht="18" customHeight="1">
      <c r="B24" s="38"/>
      <c r="E24" s="17" t="str">
        <f>IF('Rekapitulace stavby'!E20="","",'Rekapitulace stavby'!E20)</f>
        <v>SG Geotechnika a.s.</v>
      </c>
      <c r="I24" s="113" t="s">
        <v>28</v>
      </c>
      <c r="J24" s="17" t="str">
        <f>IF('Rekapitulace stavby'!AN20="","",'Rekapitulace stavby'!AN20)</f>
        <v>CZ41192168</v>
      </c>
      <c r="L24" s="38"/>
    </row>
    <row r="25" spans="2:12" s="1" customFormat="1" ht="6.95" customHeight="1">
      <c r="B25" s="38"/>
      <c r="I25" s="112"/>
      <c r="L25" s="38"/>
    </row>
    <row r="26" spans="2:12" s="1" customFormat="1" ht="12" customHeight="1">
      <c r="B26" s="38"/>
      <c r="D26" s="111" t="s">
        <v>38</v>
      </c>
      <c r="I26" s="112"/>
      <c r="L26" s="38"/>
    </row>
    <row r="27" spans="2:12" s="7" customFormat="1" ht="16.5" customHeight="1">
      <c r="B27" s="115"/>
      <c r="E27" s="310" t="s">
        <v>1</v>
      </c>
      <c r="F27" s="310"/>
      <c r="G27" s="310"/>
      <c r="H27" s="310"/>
      <c r="I27" s="116"/>
      <c r="L27" s="115"/>
    </row>
    <row r="28" spans="2:12" s="1" customFormat="1" ht="6.95" customHeight="1">
      <c r="B28" s="38"/>
      <c r="I28" s="112"/>
      <c r="L28" s="38"/>
    </row>
    <row r="29" spans="2:12" s="1" customFormat="1" ht="6.95" customHeight="1">
      <c r="B29" s="38"/>
      <c r="D29" s="56"/>
      <c r="E29" s="56"/>
      <c r="F29" s="56"/>
      <c r="G29" s="56"/>
      <c r="H29" s="56"/>
      <c r="I29" s="117"/>
      <c r="J29" s="56"/>
      <c r="K29" s="56"/>
      <c r="L29" s="38"/>
    </row>
    <row r="30" spans="2:12" s="1" customFormat="1" ht="25.35" customHeight="1">
      <c r="B30" s="38"/>
      <c r="D30" s="118" t="s">
        <v>39</v>
      </c>
      <c r="I30" s="112"/>
      <c r="J30" s="119">
        <f>ROUND(J82, 2)</f>
        <v>0</v>
      </c>
      <c r="L30" s="38"/>
    </row>
    <row r="31" spans="2:12" s="1" customFormat="1" ht="6.95" customHeight="1">
      <c r="B31" s="38"/>
      <c r="D31" s="56"/>
      <c r="E31" s="56"/>
      <c r="F31" s="56"/>
      <c r="G31" s="56"/>
      <c r="H31" s="56"/>
      <c r="I31" s="117"/>
      <c r="J31" s="56"/>
      <c r="K31" s="56"/>
      <c r="L31" s="38"/>
    </row>
    <row r="32" spans="2:12" s="1" customFormat="1" ht="14.45" customHeight="1">
      <c r="B32" s="38"/>
      <c r="F32" s="120" t="s">
        <v>41</v>
      </c>
      <c r="I32" s="121" t="s">
        <v>40</v>
      </c>
      <c r="J32" s="120" t="s">
        <v>42</v>
      </c>
      <c r="L32" s="38"/>
    </row>
    <row r="33" spans="2:12" s="1" customFormat="1" ht="14.45" customHeight="1">
      <c r="B33" s="38"/>
      <c r="D33" s="111" t="s">
        <v>43</v>
      </c>
      <c r="E33" s="111" t="s">
        <v>44</v>
      </c>
      <c r="F33" s="122">
        <f>ROUND((SUM(BE82:BE190)),  2)</f>
        <v>0</v>
      </c>
      <c r="I33" s="123">
        <v>0.21</v>
      </c>
      <c r="J33" s="122">
        <f>ROUND(((SUM(BE82:BE190))*I33),  2)</f>
        <v>0</v>
      </c>
      <c r="L33" s="38"/>
    </row>
    <row r="34" spans="2:12" s="1" customFormat="1" ht="14.45" customHeight="1">
      <c r="B34" s="38"/>
      <c r="E34" s="111" t="s">
        <v>45</v>
      </c>
      <c r="F34" s="122">
        <f>ROUND((SUM(BF82:BF190)),  2)</f>
        <v>0</v>
      </c>
      <c r="I34" s="123">
        <v>0.15</v>
      </c>
      <c r="J34" s="122">
        <f>ROUND(((SUM(BF82:BF190))*I34),  2)</f>
        <v>0</v>
      </c>
      <c r="L34" s="38"/>
    </row>
    <row r="35" spans="2:12" s="1" customFormat="1" ht="14.45" hidden="1" customHeight="1">
      <c r="B35" s="38"/>
      <c r="E35" s="111" t="s">
        <v>46</v>
      </c>
      <c r="F35" s="122">
        <f>ROUND((SUM(BG82:BG190)),  2)</f>
        <v>0</v>
      </c>
      <c r="I35" s="123">
        <v>0.21</v>
      </c>
      <c r="J35" s="122">
        <f>0</f>
        <v>0</v>
      </c>
      <c r="L35" s="38"/>
    </row>
    <row r="36" spans="2:12" s="1" customFormat="1" ht="14.45" hidden="1" customHeight="1">
      <c r="B36" s="38"/>
      <c r="E36" s="111" t="s">
        <v>47</v>
      </c>
      <c r="F36" s="122">
        <f>ROUND((SUM(BH82:BH190)),  2)</f>
        <v>0</v>
      </c>
      <c r="I36" s="123">
        <v>0.15</v>
      </c>
      <c r="J36" s="122">
        <f>0</f>
        <v>0</v>
      </c>
      <c r="L36" s="38"/>
    </row>
    <row r="37" spans="2:12" s="1" customFormat="1" ht="14.45" hidden="1" customHeight="1">
      <c r="B37" s="38"/>
      <c r="E37" s="111" t="s">
        <v>48</v>
      </c>
      <c r="F37" s="122">
        <f>ROUND((SUM(BI82:BI190)),  2)</f>
        <v>0</v>
      </c>
      <c r="I37" s="123">
        <v>0</v>
      </c>
      <c r="J37" s="122">
        <f>0</f>
        <v>0</v>
      </c>
      <c r="L37" s="38"/>
    </row>
    <row r="38" spans="2:12" s="1" customFormat="1" ht="6.95" customHeight="1">
      <c r="B38" s="38"/>
      <c r="I38" s="112"/>
      <c r="L38" s="38"/>
    </row>
    <row r="39" spans="2:12" s="1" customFormat="1" ht="25.35" customHeight="1">
      <c r="B39" s="38"/>
      <c r="C39" s="124"/>
      <c r="D39" s="125" t="s">
        <v>49</v>
      </c>
      <c r="E39" s="126"/>
      <c r="F39" s="126"/>
      <c r="G39" s="127" t="s">
        <v>50</v>
      </c>
      <c r="H39" s="128" t="s">
        <v>51</v>
      </c>
      <c r="I39" s="129"/>
      <c r="J39" s="130">
        <f>SUM(J30:J37)</f>
        <v>0</v>
      </c>
      <c r="K39" s="131"/>
      <c r="L39" s="38"/>
    </row>
    <row r="40" spans="2:12" s="1" customFormat="1" ht="14.45" customHeight="1">
      <c r="B40" s="132"/>
      <c r="C40" s="133"/>
      <c r="D40" s="133"/>
      <c r="E40" s="133"/>
      <c r="F40" s="133"/>
      <c r="G40" s="133"/>
      <c r="H40" s="133"/>
      <c r="I40" s="134"/>
      <c r="J40" s="133"/>
      <c r="K40" s="133"/>
      <c r="L40" s="38"/>
    </row>
    <row r="44" spans="2:12" s="1" customFormat="1" ht="6.95" customHeight="1">
      <c r="B44" s="135"/>
      <c r="C44" s="136"/>
      <c r="D44" s="136"/>
      <c r="E44" s="136"/>
      <c r="F44" s="136"/>
      <c r="G44" s="136"/>
      <c r="H44" s="136"/>
      <c r="I44" s="137"/>
      <c r="J44" s="136"/>
      <c r="K44" s="136"/>
      <c r="L44" s="38"/>
    </row>
    <row r="45" spans="2:12" s="1" customFormat="1" ht="24.95" customHeight="1">
      <c r="B45" s="34"/>
      <c r="C45" s="23" t="s">
        <v>134</v>
      </c>
      <c r="D45" s="35"/>
      <c r="E45" s="35"/>
      <c r="F45" s="35"/>
      <c r="G45" s="35"/>
      <c r="H45" s="35"/>
      <c r="I45" s="112"/>
      <c r="J45" s="35"/>
      <c r="K45" s="35"/>
      <c r="L45" s="38"/>
    </row>
    <row r="46" spans="2:12" s="1" customFormat="1" ht="6.95" customHeight="1">
      <c r="B46" s="34"/>
      <c r="C46" s="35"/>
      <c r="D46" s="35"/>
      <c r="E46" s="35"/>
      <c r="F46" s="35"/>
      <c r="G46" s="35"/>
      <c r="H46" s="35"/>
      <c r="I46" s="112"/>
      <c r="J46" s="35"/>
      <c r="K46" s="35"/>
      <c r="L46" s="38"/>
    </row>
    <row r="47" spans="2:12" s="1" customFormat="1" ht="12" customHeight="1">
      <c r="B47" s="34"/>
      <c r="C47" s="29" t="s">
        <v>16</v>
      </c>
      <c r="D47" s="35"/>
      <c r="E47" s="35"/>
      <c r="F47" s="35"/>
      <c r="G47" s="35"/>
      <c r="H47" s="35"/>
      <c r="I47" s="112"/>
      <c r="J47" s="35"/>
      <c r="K47" s="35"/>
      <c r="L47" s="38"/>
    </row>
    <row r="48" spans="2:12" s="1" customFormat="1" ht="16.5" customHeight="1">
      <c r="B48" s="34"/>
      <c r="C48" s="35"/>
      <c r="D48" s="35"/>
      <c r="E48" s="311" t="str">
        <f>E7</f>
        <v>Oprava traťového úseku Česká Lípa – Jedlová v oblasti mokřadů říčky Šporka</v>
      </c>
      <c r="F48" s="312"/>
      <c r="G48" s="312"/>
      <c r="H48" s="312"/>
      <c r="I48" s="112"/>
      <c r="J48" s="35"/>
      <c r="K48" s="35"/>
      <c r="L48" s="38"/>
    </row>
    <row r="49" spans="2:47" s="1" customFormat="1" ht="12" customHeight="1">
      <c r="B49" s="34"/>
      <c r="C49" s="29" t="s">
        <v>131</v>
      </c>
      <c r="D49" s="35"/>
      <c r="E49" s="35"/>
      <c r="F49" s="35"/>
      <c r="G49" s="35"/>
      <c r="H49" s="35"/>
      <c r="I49" s="112"/>
      <c r="J49" s="35"/>
      <c r="K49" s="35"/>
      <c r="L49" s="38"/>
    </row>
    <row r="50" spans="2:47" s="1" customFormat="1" ht="16.5" customHeight="1">
      <c r="B50" s="34"/>
      <c r="C50" s="35"/>
      <c r="D50" s="35"/>
      <c r="E50" s="279" t="str">
        <f>E9</f>
        <v>SO 02 - železniční svršek</v>
      </c>
      <c r="F50" s="278"/>
      <c r="G50" s="278"/>
      <c r="H50" s="278"/>
      <c r="I50" s="112"/>
      <c r="J50" s="35"/>
      <c r="K50" s="35"/>
      <c r="L50" s="38"/>
    </row>
    <row r="51" spans="2:47" s="1" customFormat="1" ht="6.95" customHeight="1">
      <c r="B51" s="34"/>
      <c r="C51" s="35"/>
      <c r="D51" s="35"/>
      <c r="E51" s="35"/>
      <c r="F51" s="35"/>
      <c r="G51" s="35"/>
      <c r="H51" s="35"/>
      <c r="I51" s="112"/>
      <c r="J51" s="35"/>
      <c r="K51" s="35"/>
      <c r="L51" s="38"/>
    </row>
    <row r="52" spans="2:47" s="1" customFormat="1" ht="12" customHeight="1">
      <c r="B52" s="34"/>
      <c r="C52" s="29" t="s">
        <v>20</v>
      </c>
      <c r="D52" s="35"/>
      <c r="E52" s="35"/>
      <c r="F52" s="27" t="str">
        <f>F12</f>
        <v xml:space="preserve"> </v>
      </c>
      <c r="G52" s="35"/>
      <c r="H52" s="35"/>
      <c r="I52" s="113" t="s">
        <v>22</v>
      </c>
      <c r="J52" s="55" t="str">
        <f>IF(J12="","",J12)</f>
        <v>29. 3. 2019</v>
      </c>
      <c r="K52" s="35"/>
      <c r="L52" s="38"/>
    </row>
    <row r="53" spans="2:47" s="1" customFormat="1" ht="6.95" customHeight="1">
      <c r="B53" s="34"/>
      <c r="C53" s="35"/>
      <c r="D53" s="35"/>
      <c r="E53" s="35"/>
      <c r="F53" s="35"/>
      <c r="G53" s="35"/>
      <c r="H53" s="35"/>
      <c r="I53" s="112"/>
      <c r="J53" s="35"/>
      <c r="K53" s="35"/>
      <c r="L53" s="38"/>
    </row>
    <row r="54" spans="2:47" s="1" customFormat="1" ht="13.7" customHeight="1">
      <c r="B54" s="34"/>
      <c r="C54" s="29" t="s">
        <v>24</v>
      </c>
      <c r="D54" s="35"/>
      <c r="E54" s="35"/>
      <c r="F54" s="27" t="str">
        <f>E15</f>
        <v>SŽDC, s.o.</v>
      </c>
      <c r="G54" s="35"/>
      <c r="H54" s="35"/>
      <c r="I54" s="113" t="s">
        <v>32</v>
      </c>
      <c r="J54" s="32" t="str">
        <f>E21</f>
        <v>SG Geotechnika a.s.</v>
      </c>
      <c r="K54" s="35"/>
      <c r="L54" s="38"/>
    </row>
    <row r="55" spans="2:47" s="1" customFormat="1" ht="13.7" customHeight="1">
      <c r="B55" s="34"/>
      <c r="C55" s="29" t="s">
        <v>30</v>
      </c>
      <c r="D55" s="35"/>
      <c r="E55" s="35"/>
      <c r="F55" s="27" t="str">
        <f>IF(E18="","",E18)</f>
        <v>Vyplň údaj</v>
      </c>
      <c r="G55" s="35"/>
      <c r="H55" s="35"/>
      <c r="I55" s="113" t="s">
        <v>37</v>
      </c>
      <c r="J55" s="32" t="str">
        <f>E24</f>
        <v>SG Geotechnika a.s.</v>
      </c>
      <c r="K55" s="35"/>
      <c r="L55" s="38"/>
    </row>
    <row r="56" spans="2:47" s="1" customFormat="1" ht="10.35" customHeight="1">
      <c r="B56" s="34"/>
      <c r="C56" s="35"/>
      <c r="D56" s="35"/>
      <c r="E56" s="35"/>
      <c r="F56" s="35"/>
      <c r="G56" s="35"/>
      <c r="H56" s="35"/>
      <c r="I56" s="112"/>
      <c r="J56" s="35"/>
      <c r="K56" s="35"/>
      <c r="L56" s="38"/>
    </row>
    <row r="57" spans="2:47" s="1" customFormat="1" ht="29.25" customHeight="1">
      <c r="B57" s="34"/>
      <c r="C57" s="138" t="s">
        <v>135</v>
      </c>
      <c r="D57" s="139"/>
      <c r="E57" s="139"/>
      <c r="F57" s="139"/>
      <c r="G57" s="139"/>
      <c r="H57" s="139"/>
      <c r="I57" s="140"/>
      <c r="J57" s="141" t="s">
        <v>136</v>
      </c>
      <c r="K57" s="139"/>
      <c r="L57" s="38"/>
    </row>
    <row r="58" spans="2:47" s="1" customFormat="1" ht="10.35" customHeight="1">
      <c r="B58" s="34"/>
      <c r="C58" s="35"/>
      <c r="D58" s="35"/>
      <c r="E58" s="35"/>
      <c r="F58" s="35"/>
      <c r="G58" s="35"/>
      <c r="H58" s="35"/>
      <c r="I58" s="112"/>
      <c r="J58" s="35"/>
      <c r="K58" s="35"/>
      <c r="L58" s="38"/>
    </row>
    <row r="59" spans="2:47" s="1" customFormat="1" ht="22.9" customHeight="1">
      <c r="B59" s="34"/>
      <c r="C59" s="142" t="s">
        <v>137</v>
      </c>
      <c r="D59" s="35"/>
      <c r="E59" s="35"/>
      <c r="F59" s="35"/>
      <c r="G59" s="35"/>
      <c r="H59" s="35"/>
      <c r="I59" s="112"/>
      <c r="J59" s="73">
        <f>J82</f>
        <v>0</v>
      </c>
      <c r="K59" s="35"/>
      <c r="L59" s="38"/>
      <c r="AU59" s="17" t="s">
        <v>138</v>
      </c>
    </row>
    <row r="60" spans="2:47" s="8" customFormat="1" ht="24.95" customHeight="1">
      <c r="B60" s="143"/>
      <c r="C60" s="144"/>
      <c r="D60" s="145" t="s">
        <v>139</v>
      </c>
      <c r="E60" s="146"/>
      <c r="F60" s="146"/>
      <c r="G60" s="146"/>
      <c r="H60" s="146"/>
      <c r="I60" s="147"/>
      <c r="J60" s="148">
        <f>J83</f>
        <v>0</v>
      </c>
      <c r="K60" s="144"/>
      <c r="L60" s="149"/>
    </row>
    <row r="61" spans="2:47" s="9" customFormat="1" ht="19.899999999999999" customHeight="1">
      <c r="B61" s="150"/>
      <c r="C61" s="94"/>
      <c r="D61" s="151" t="s">
        <v>140</v>
      </c>
      <c r="E61" s="152"/>
      <c r="F61" s="152"/>
      <c r="G61" s="152"/>
      <c r="H61" s="152"/>
      <c r="I61" s="153"/>
      <c r="J61" s="154">
        <f>J84</f>
        <v>0</v>
      </c>
      <c r="K61" s="94"/>
      <c r="L61" s="155"/>
    </row>
    <row r="62" spans="2:47" s="8" customFormat="1" ht="24.95" customHeight="1">
      <c r="B62" s="143"/>
      <c r="C62" s="144"/>
      <c r="D62" s="145" t="s">
        <v>141</v>
      </c>
      <c r="E62" s="146"/>
      <c r="F62" s="146"/>
      <c r="G62" s="146"/>
      <c r="H62" s="146"/>
      <c r="I62" s="147"/>
      <c r="J62" s="148">
        <f>J138</f>
        <v>0</v>
      </c>
      <c r="K62" s="144"/>
      <c r="L62" s="149"/>
    </row>
    <row r="63" spans="2:47" s="1" customFormat="1" ht="21.75" customHeight="1">
      <c r="B63" s="34"/>
      <c r="C63" s="35"/>
      <c r="D63" s="35"/>
      <c r="E63" s="35"/>
      <c r="F63" s="35"/>
      <c r="G63" s="35"/>
      <c r="H63" s="35"/>
      <c r="I63" s="112"/>
      <c r="J63" s="35"/>
      <c r="K63" s="35"/>
      <c r="L63" s="38"/>
    </row>
    <row r="64" spans="2:47" s="1" customFormat="1" ht="6.95" customHeight="1">
      <c r="B64" s="46"/>
      <c r="C64" s="47"/>
      <c r="D64" s="47"/>
      <c r="E64" s="47"/>
      <c r="F64" s="47"/>
      <c r="G64" s="47"/>
      <c r="H64" s="47"/>
      <c r="I64" s="134"/>
      <c r="J64" s="47"/>
      <c r="K64" s="47"/>
      <c r="L64" s="38"/>
    </row>
    <row r="68" spans="2:12" s="1" customFormat="1" ht="6.95" customHeight="1">
      <c r="B68" s="48"/>
      <c r="C68" s="49"/>
      <c r="D68" s="49"/>
      <c r="E68" s="49"/>
      <c r="F68" s="49"/>
      <c r="G68" s="49"/>
      <c r="H68" s="49"/>
      <c r="I68" s="137"/>
      <c r="J68" s="49"/>
      <c r="K68" s="49"/>
      <c r="L68" s="38"/>
    </row>
    <row r="69" spans="2:12" s="1" customFormat="1" ht="24.95" customHeight="1">
      <c r="B69" s="34"/>
      <c r="C69" s="23" t="s">
        <v>142</v>
      </c>
      <c r="D69" s="35"/>
      <c r="E69" s="35"/>
      <c r="F69" s="35"/>
      <c r="G69" s="35"/>
      <c r="H69" s="35"/>
      <c r="I69" s="112"/>
      <c r="J69" s="35"/>
      <c r="K69" s="35"/>
      <c r="L69" s="38"/>
    </row>
    <row r="70" spans="2:12" s="1" customFormat="1" ht="6.95" customHeight="1">
      <c r="B70" s="34"/>
      <c r="C70" s="35"/>
      <c r="D70" s="35"/>
      <c r="E70" s="35"/>
      <c r="F70" s="35"/>
      <c r="G70" s="35"/>
      <c r="H70" s="35"/>
      <c r="I70" s="112"/>
      <c r="J70" s="35"/>
      <c r="K70" s="35"/>
      <c r="L70" s="38"/>
    </row>
    <row r="71" spans="2:12" s="1" customFormat="1" ht="12" customHeight="1">
      <c r="B71" s="34"/>
      <c r="C71" s="29" t="s">
        <v>16</v>
      </c>
      <c r="D71" s="35"/>
      <c r="E71" s="35"/>
      <c r="F71" s="35"/>
      <c r="G71" s="35"/>
      <c r="H71" s="35"/>
      <c r="I71" s="112"/>
      <c r="J71" s="35"/>
      <c r="K71" s="35"/>
      <c r="L71" s="38"/>
    </row>
    <row r="72" spans="2:12" s="1" customFormat="1" ht="16.5" customHeight="1">
      <c r="B72" s="34"/>
      <c r="C72" s="35"/>
      <c r="D72" s="35"/>
      <c r="E72" s="311" t="str">
        <f>E7</f>
        <v>Oprava traťového úseku Česká Lípa – Jedlová v oblasti mokřadů říčky Šporka</v>
      </c>
      <c r="F72" s="312"/>
      <c r="G72" s="312"/>
      <c r="H72" s="312"/>
      <c r="I72" s="112"/>
      <c r="J72" s="35"/>
      <c r="K72" s="35"/>
      <c r="L72" s="38"/>
    </row>
    <row r="73" spans="2:12" s="1" customFormat="1" ht="12" customHeight="1">
      <c r="B73" s="34"/>
      <c r="C73" s="29" t="s">
        <v>131</v>
      </c>
      <c r="D73" s="35"/>
      <c r="E73" s="35"/>
      <c r="F73" s="35"/>
      <c r="G73" s="35"/>
      <c r="H73" s="35"/>
      <c r="I73" s="112"/>
      <c r="J73" s="35"/>
      <c r="K73" s="35"/>
      <c r="L73" s="38"/>
    </row>
    <row r="74" spans="2:12" s="1" customFormat="1" ht="16.5" customHeight="1">
      <c r="B74" s="34"/>
      <c r="C74" s="35"/>
      <c r="D74" s="35"/>
      <c r="E74" s="279" t="str">
        <f>E9</f>
        <v>SO 02 - železniční svršek</v>
      </c>
      <c r="F74" s="278"/>
      <c r="G74" s="278"/>
      <c r="H74" s="278"/>
      <c r="I74" s="112"/>
      <c r="J74" s="35"/>
      <c r="K74" s="35"/>
      <c r="L74" s="38"/>
    </row>
    <row r="75" spans="2:12" s="1" customFormat="1" ht="6.95" customHeight="1">
      <c r="B75" s="34"/>
      <c r="C75" s="35"/>
      <c r="D75" s="35"/>
      <c r="E75" s="35"/>
      <c r="F75" s="35"/>
      <c r="G75" s="35"/>
      <c r="H75" s="35"/>
      <c r="I75" s="112"/>
      <c r="J75" s="35"/>
      <c r="K75" s="35"/>
      <c r="L75" s="38"/>
    </row>
    <row r="76" spans="2:12" s="1" customFormat="1" ht="12" customHeight="1">
      <c r="B76" s="34"/>
      <c r="C76" s="29" t="s">
        <v>20</v>
      </c>
      <c r="D76" s="35"/>
      <c r="E76" s="35"/>
      <c r="F76" s="27" t="str">
        <f>F12</f>
        <v xml:space="preserve"> </v>
      </c>
      <c r="G76" s="35"/>
      <c r="H76" s="35"/>
      <c r="I76" s="113" t="s">
        <v>22</v>
      </c>
      <c r="J76" s="55" t="str">
        <f>IF(J12="","",J12)</f>
        <v>29. 3. 2019</v>
      </c>
      <c r="K76" s="35"/>
      <c r="L76" s="38"/>
    </row>
    <row r="77" spans="2:12" s="1" customFormat="1" ht="6.95" customHeight="1">
      <c r="B77" s="34"/>
      <c r="C77" s="35"/>
      <c r="D77" s="35"/>
      <c r="E77" s="35"/>
      <c r="F77" s="35"/>
      <c r="G77" s="35"/>
      <c r="H77" s="35"/>
      <c r="I77" s="112"/>
      <c r="J77" s="35"/>
      <c r="K77" s="35"/>
      <c r="L77" s="38"/>
    </row>
    <row r="78" spans="2:12" s="1" customFormat="1" ht="13.7" customHeight="1">
      <c r="B78" s="34"/>
      <c r="C78" s="29" t="s">
        <v>24</v>
      </c>
      <c r="D78" s="35"/>
      <c r="E78" s="35"/>
      <c r="F78" s="27" t="str">
        <f>E15</f>
        <v>SŽDC, s.o.</v>
      </c>
      <c r="G78" s="35"/>
      <c r="H78" s="35"/>
      <c r="I78" s="113" t="s">
        <v>32</v>
      </c>
      <c r="J78" s="32" t="str">
        <f>E21</f>
        <v>SG Geotechnika a.s.</v>
      </c>
      <c r="K78" s="35"/>
      <c r="L78" s="38"/>
    </row>
    <row r="79" spans="2:12" s="1" customFormat="1" ht="13.7" customHeight="1">
      <c r="B79" s="34"/>
      <c r="C79" s="29" t="s">
        <v>30</v>
      </c>
      <c r="D79" s="35"/>
      <c r="E79" s="35"/>
      <c r="F79" s="27" t="str">
        <f>IF(E18="","",E18)</f>
        <v>Vyplň údaj</v>
      </c>
      <c r="G79" s="35"/>
      <c r="H79" s="35"/>
      <c r="I79" s="113" t="s">
        <v>37</v>
      </c>
      <c r="J79" s="32" t="str">
        <f>E24</f>
        <v>SG Geotechnika a.s.</v>
      </c>
      <c r="K79" s="35"/>
      <c r="L79" s="38"/>
    </row>
    <row r="80" spans="2:12" s="1" customFormat="1" ht="10.35" customHeight="1">
      <c r="B80" s="34"/>
      <c r="C80" s="35"/>
      <c r="D80" s="35"/>
      <c r="E80" s="35"/>
      <c r="F80" s="35"/>
      <c r="G80" s="35"/>
      <c r="H80" s="35"/>
      <c r="I80" s="112"/>
      <c r="J80" s="35"/>
      <c r="K80" s="35"/>
      <c r="L80" s="38"/>
    </row>
    <row r="81" spans="2:65" s="10" customFormat="1" ht="29.25" customHeight="1">
      <c r="B81" s="156"/>
      <c r="C81" s="157" t="s">
        <v>143</v>
      </c>
      <c r="D81" s="158" t="s">
        <v>58</v>
      </c>
      <c r="E81" s="158" t="s">
        <v>54</v>
      </c>
      <c r="F81" s="158" t="s">
        <v>55</v>
      </c>
      <c r="G81" s="158" t="s">
        <v>144</v>
      </c>
      <c r="H81" s="158" t="s">
        <v>145</v>
      </c>
      <c r="I81" s="159" t="s">
        <v>146</v>
      </c>
      <c r="J81" s="158" t="s">
        <v>136</v>
      </c>
      <c r="K81" s="160" t="s">
        <v>147</v>
      </c>
      <c r="L81" s="161"/>
      <c r="M81" s="64" t="s">
        <v>1</v>
      </c>
      <c r="N81" s="65" t="s">
        <v>43</v>
      </c>
      <c r="O81" s="65" t="s">
        <v>148</v>
      </c>
      <c r="P81" s="65" t="s">
        <v>149</v>
      </c>
      <c r="Q81" s="65" t="s">
        <v>150</v>
      </c>
      <c r="R81" s="65" t="s">
        <v>151</v>
      </c>
      <c r="S81" s="65" t="s">
        <v>152</v>
      </c>
      <c r="T81" s="66" t="s">
        <v>153</v>
      </c>
    </row>
    <row r="82" spans="2:65" s="1" customFormat="1" ht="22.9" customHeight="1">
      <c r="B82" s="34"/>
      <c r="C82" s="71" t="s">
        <v>154</v>
      </c>
      <c r="D82" s="35"/>
      <c r="E82" s="35"/>
      <c r="F82" s="35"/>
      <c r="G82" s="35"/>
      <c r="H82" s="35"/>
      <c r="I82" s="112"/>
      <c r="J82" s="162">
        <f>BK82</f>
        <v>0</v>
      </c>
      <c r="K82" s="35"/>
      <c r="L82" s="38"/>
      <c r="M82" s="67"/>
      <c r="N82" s="68"/>
      <c r="O82" s="68"/>
      <c r="P82" s="163">
        <f>P83+P138</f>
        <v>0</v>
      </c>
      <c r="Q82" s="68"/>
      <c r="R82" s="163">
        <f>R83+R138</f>
        <v>0.628</v>
      </c>
      <c r="S82" s="68"/>
      <c r="T82" s="164">
        <f>T83+T138</f>
        <v>0</v>
      </c>
      <c r="AT82" s="17" t="s">
        <v>72</v>
      </c>
      <c r="AU82" s="17" t="s">
        <v>138</v>
      </c>
      <c r="BK82" s="165">
        <f>BK83+BK138</f>
        <v>0</v>
      </c>
    </row>
    <row r="83" spans="2:65" s="11" customFormat="1" ht="25.9" customHeight="1">
      <c r="B83" s="166"/>
      <c r="C83" s="167"/>
      <c r="D83" s="168" t="s">
        <v>72</v>
      </c>
      <c r="E83" s="169" t="s">
        <v>155</v>
      </c>
      <c r="F83" s="169" t="s">
        <v>156</v>
      </c>
      <c r="G83" s="167"/>
      <c r="H83" s="167"/>
      <c r="I83" s="170"/>
      <c r="J83" s="171">
        <f>BK83</f>
        <v>0</v>
      </c>
      <c r="K83" s="167"/>
      <c r="L83" s="172"/>
      <c r="M83" s="173"/>
      <c r="N83" s="174"/>
      <c r="O83" s="174"/>
      <c r="P83" s="175">
        <f>P84</f>
        <v>0</v>
      </c>
      <c r="Q83" s="174"/>
      <c r="R83" s="175">
        <f>R84</f>
        <v>0.628</v>
      </c>
      <c r="S83" s="174"/>
      <c r="T83" s="176">
        <f>T84</f>
        <v>0</v>
      </c>
      <c r="AR83" s="177" t="s">
        <v>81</v>
      </c>
      <c r="AT83" s="178" t="s">
        <v>72</v>
      </c>
      <c r="AU83" s="178" t="s">
        <v>73</v>
      </c>
      <c r="AY83" s="177" t="s">
        <v>157</v>
      </c>
      <c r="BK83" s="179">
        <f>BK84</f>
        <v>0</v>
      </c>
    </row>
    <row r="84" spans="2:65" s="11" customFormat="1" ht="22.9" customHeight="1">
      <c r="B84" s="166"/>
      <c r="C84" s="167"/>
      <c r="D84" s="168" t="s">
        <v>72</v>
      </c>
      <c r="E84" s="180" t="s">
        <v>158</v>
      </c>
      <c r="F84" s="180" t="s">
        <v>159</v>
      </c>
      <c r="G84" s="167"/>
      <c r="H84" s="167"/>
      <c r="I84" s="170"/>
      <c r="J84" s="181">
        <f>BK84</f>
        <v>0</v>
      </c>
      <c r="K84" s="167"/>
      <c r="L84" s="172"/>
      <c r="M84" s="173"/>
      <c r="N84" s="174"/>
      <c r="O84" s="174"/>
      <c r="P84" s="175">
        <f>SUM(P85:P137)</f>
        <v>0</v>
      </c>
      <c r="Q84" s="174"/>
      <c r="R84" s="175">
        <f>SUM(R85:R137)</f>
        <v>0.628</v>
      </c>
      <c r="S84" s="174"/>
      <c r="T84" s="176">
        <f>SUM(T85:T137)</f>
        <v>0</v>
      </c>
      <c r="AR84" s="177" t="s">
        <v>81</v>
      </c>
      <c r="AT84" s="178" t="s">
        <v>72</v>
      </c>
      <c r="AU84" s="178" t="s">
        <v>81</v>
      </c>
      <c r="AY84" s="177" t="s">
        <v>157</v>
      </c>
      <c r="BK84" s="179">
        <f>SUM(BK85:BK137)</f>
        <v>0</v>
      </c>
    </row>
    <row r="85" spans="2:65" s="1" customFormat="1" ht="22.5" customHeight="1">
      <c r="B85" s="34"/>
      <c r="C85" s="182" t="s">
        <v>81</v>
      </c>
      <c r="D85" s="182" t="s">
        <v>160</v>
      </c>
      <c r="E85" s="183" t="s">
        <v>330</v>
      </c>
      <c r="F85" s="184" t="s">
        <v>331</v>
      </c>
      <c r="G85" s="185" t="s">
        <v>189</v>
      </c>
      <c r="H85" s="186">
        <v>32</v>
      </c>
      <c r="I85" s="187"/>
      <c r="J85" s="188">
        <f>ROUND(I85*H85,2)</f>
        <v>0</v>
      </c>
      <c r="K85" s="184" t="s">
        <v>164</v>
      </c>
      <c r="L85" s="189"/>
      <c r="M85" s="190" t="s">
        <v>1</v>
      </c>
      <c r="N85" s="191" t="s">
        <v>44</v>
      </c>
      <c r="O85" s="60"/>
      <c r="P85" s="192">
        <f>O85*H85</f>
        <v>0</v>
      </c>
      <c r="Q85" s="192">
        <v>0</v>
      </c>
      <c r="R85" s="192">
        <f>Q85*H85</f>
        <v>0</v>
      </c>
      <c r="S85" s="192">
        <v>0</v>
      </c>
      <c r="T85" s="193">
        <f>S85*H85</f>
        <v>0</v>
      </c>
      <c r="AR85" s="17" t="s">
        <v>165</v>
      </c>
      <c r="AT85" s="17" t="s">
        <v>160</v>
      </c>
      <c r="AU85" s="17" t="s">
        <v>83</v>
      </c>
      <c r="AY85" s="17" t="s">
        <v>157</v>
      </c>
      <c r="BE85" s="194">
        <f>IF(N85="základní",J85,0)</f>
        <v>0</v>
      </c>
      <c r="BF85" s="194">
        <f>IF(N85="snížená",J85,0)</f>
        <v>0</v>
      </c>
      <c r="BG85" s="194">
        <f>IF(N85="zákl. přenesená",J85,0)</f>
        <v>0</v>
      </c>
      <c r="BH85" s="194">
        <f>IF(N85="sníž. přenesená",J85,0)</f>
        <v>0</v>
      </c>
      <c r="BI85" s="194">
        <f>IF(N85="nulová",J85,0)</f>
        <v>0</v>
      </c>
      <c r="BJ85" s="17" t="s">
        <v>81</v>
      </c>
      <c r="BK85" s="194">
        <f>ROUND(I85*H85,2)</f>
        <v>0</v>
      </c>
      <c r="BL85" s="17" t="s">
        <v>166</v>
      </c>
      <c r="BM85" s="17" t="s">
        <v>83</v>
      </c>
    </row>
    <row r="86" spans="2:65" s="13" customFormat="1" ht="11.25">
      <c r="B86" s="206"/>
      <c r="C86" s="207"/>
      <c r="D86" s="197" t="s">
        <v>167</v>
      </c>
      <c r="E86" s="208" t="s">
        <v>1</v>
      </c>
      <c r="F86" s="209" t="s">
        <v>332</v>
      </c>
      <c r="G86" s="207"/>
      <c r="H86" s="210">
        <v>32</v>
      </c>
      <c r="I86" s="211"/>
      <c r="J86" s="207"/>
      <c r="K86" s="207"/>
      <c r="L86" s="212"/>
      <c r="M86" s="213"/>
      <c r="N86" s="214"/>
      <c r="O86" s="214"/>
      <c r="P86" s="214"/>
      <c r="Q86" s="214"/>
      <c r="R86" s="214"/>
      <c r="S86" s="214"/>
      <c r="T86" s="215"/>
      <c r="AT86" s="216" t="s">
        <v>167</v>
      </c>
      <c r="AU86" s="216" t="s">
        <v>83</v>
      </c>
      <c r="AV86" s="13" t="s">
        <v>83</v>
      </c>
      <c r="AW86" s="13" t="s">
        <v>36</v>
      </c>
      <c r="AX86" s="13" t="s">
        <v>73</v>
      </c>
      <c r="AY86" s="216" t="s">
        <v>157</v>
      </c>
    </row>
    <row r="87" spans="2:65" s="14" customFormat="1" ht="11.25">
      <c r="B87" s="217"/>
      <c r="C87" s="218"/>
      <c r="D87" s="197" t="s">
        <v>167</v>
      </c>
      <c r="E87" s="219" t="s">
        <v>1</v>
      </c>
      <c r="F87" s="220" t="s">
        <v>170</v>
      </c>
      <c r="G87" s="218"/>
      <c r="H87" s="221">
        <v>32</v>
      </c>
      <c r="I87" s="222"/>
      <c r="J87" s="218"/>
      <c r="K87" s="218"/>
      <c r="L87" s="223"/>
      <c r="M87" s="224"/>
      <c r="N87" s="225"/>
      <c r="O87" s="225"/>
      <c r="P87" s="225"/>
      <c r="Q87" s="225"/>
      <c r="R87" s="225"/>
      <c r="S87" s="225"/>
      <c r="T87" s="226"/>
      <c r="AT87" s="227" t="s">
        <v>167</v>
      </c>
      <c r="AU87" s="227" t="s">
        <v>83</v>
      </c>
      <c r="AV87" s="14" t="s">
        <v>166</v>
      </c>
      <c r="AW87" s="14" t="s">
        <v>36</v>
      </c>
      <c r="AX87" s="14" t="s">
        <v>81</v>
      </c>
      <c r="AY87" s="227" t="s">
        <v>157</v>
      </c>
    </row>
    <row r="88" spans="2:65" s="1" customFormat="1" ht="22.5" customHeight="1">
      <c r="B88" s="34"/>
      <c r="C88" s="182" t="s">
        <v>83</v>
      </c>
      <c r="D88" s="182" t="s">
        <v>160</v>
      </c>
      <c r="E88" s="183" t="s">
        <v>333</v>
      </c>
      <c r="F88" s="184" t="s">
        <v>334</v>
      </c>
      <c r="G88" s="185" t="s">
        <v>189</v>
      </c>
      <c r="H88" s="186">
        <v>1948</v>
      </c>
      <c r="I88" s="187"/>
      <c r="J88" s="188">
        <f>ROUND(I88*H88,2)</f>
        <v>0</v>
      </c>
      <c r="K88" s="184" t="s">
        <v>164</v>
      </c>
      <c r="L88" s="189"/>
      <c r="M88" s="190" t="s">
        <v>1</v>
      </c>
      <c r="N88" s="191" t="s">
        <v>44</v>
      </c>
      <c r="O88" s="60"/>
      <c r="P88" s="192">
        <f>O88*H88</f>
        <v>0</v>
      </c>
      <c r="Q88" s="192">
        <v>0</v>
      </c>
      <c r="R88" s="192">
        <f>Q88*H88</f>
        <v>0</v>
      </c>
      <c r="S88" s="192">
        <v>0</v>
      </c>
      <c r="T88" s="193">
        <f>S88*H88</f>
        <v>0</v>
      </c>
      <c r="AR88" s="17" t="s">
        <v>165</v>
      </c>
      <c r="AT88" s="17" t="s">
        <v>160</v>
      </c>
      <c r="AU88" s="17" t="s">
        <v>83</v>
      </c>
      <c r="AY88" s="17" t="s">
        <v>157</v>
      </c>
      <c r="BE88" s="194">
        <f>IF(N88="základní",J88,0)</f>
        <v>0</v>
      </c>
      <c r="BF88" s="194">
        <f>IF(N88="snížená",J88,0)</f>
        <v>0</v>
      </c>
      <c r="BG88" s="194">
        <f>IF(N88="zákl. přenesená",J88,0)</f>
        <v>0</v>
      </c>
      <c r="BH88" s="194">
        <f>IF(N88="sníž. přenesená",J88,0)</f>
        <v>0</v>
      </c>
      <c r="BI88" s="194">
        <f>IF(N88="nulová",J88,0)</f>
        <v>0</v>
      </c>
      <c r="BJ88" s="17" t="s">
        <v>81</v>
      </c>
      <c r="BK88" s="194">
        <f>ROUND(I88*H88,2)</f>
        <v>0</v>
      </c>
      <c r="BL88" s="17" t="s">
        <v>166</v>
      </c>
      <c r="BM88" s="17" t="s">
        <v>166</v>
      </c>
    </row>
    <row r="89" spans="2:65" s="1" customFormat="1" ht="19.5">
      <c r="B89" s="34"/>
      <c r="C89" s="35"/>
      <c r="D89" s="197" t="s">
        <v>191</v>
      </c>
      <c r="E89" s="35"/>
      <c r="F89" s="228" t="s">
        <v>335</v>
      </c>
      <c r="G89" s="35"/>
      <c r="H89" s="35"/>
      <c r="I89" s="112"/>
      <c r="J89" s="35"/>
      <c r="K89" s="35"/>
      <c r="L89" s="38"/>
      <c r="M89" s="229"/>
      <c r="N89" s="60"/>
      <c r="O89" s="60"/>
      <c r="P89" s="60"/>
      <c r="Q89" s="60"/>
      <c r="R89" s="60"/>
      <c r="S89" s="60"/>
      <c r="T89" s="61"/>
      <c r="AT89" s="17" t="s">
        <v>191</v>
      </c>
      <c r="AU89" s="17" t="s">
        <v>83</v>
      </c>
    </row>
    <row r="90" spans="2:65" s="13" customFormat="1" ht="11.25">
      <c r="B90" s="206"/>
      <c r="C90" s="207"/>
      <c r="D90" s="197" t="s">
        <v>167</v>
      </c>
      <c r="E90" s="208" t="s">
        <v>1</v>
      </c>
      <c r="F90" s="209" t="s">
        <v>336</v>
      </c>
      <c r="G90" s="207"/>
      <c r="H90" s="210">
        <v>1948</v>
      </c>
      <c r="I90" s="211"/>
      <c r="J90" s="207"/>
      <c r="K90" s="207"/>
      <c r="L90" s="212"/>
      <c r="M90" s="213"/>
      <c r="N90" s="214"/>
      <c r="O90" s="214"/>
      <c r="P90" s="214"/>
      <c r="Q90" s="214"/>
      <c r="R90" s="214"/>
      <c r="S90" s="214"/>
      <c r="T90" s="215"/>
      <c r="AT90" s="216" t="s">
        <v>167</v>
      </c>
      <c r="AU90" s="216" t="s">
        <v>83</v>
      </c>
      <c r="AV90" s="13" t="s">
        <v>83</v>
      </c>
      <c r="AW90" s="13" t="s">
        <v>36</v>
      </c>
      <c r="AX90" s="13" t="s">
        <v>73</v>
      </c>
      <c r="AY90" s="216" t="s">
        <v>157</v>
      </c>
    </row>
    <row r="91" spans="2:65" s="14" customFormat="1" ht="11.25">
      <c r="B91" s="217"/>
      <c r="C91" s="218"/>
      <c r="D91" s="197" t="s">
        <v>167</v>
      </c>
      <c r="E91" s="219" t="s">
        <v>1</v>
      </c>
      <c r="F91" s="220" t="s">
        <v>170</v>
      </c>
      <c r="G91" s="218"/>
      <c r="H91" s="221">
        <v>1948</v>
      </c>
      <c r="I91" s="222"/>
      <c r="J91" s="218"/>
      <c r="K91" s="218"/>
      <c r="L91" s="223"/>
      <c r="M91" s="224"/>
      <c r="N91" s="225"/>
      <c r="O91" s="225"/>
      <c r="P91" s="225"/>
      <c r="Q91" s="225"/>
      <c r="R91" s="225"/>
      <c r="S91" s="225"/>
      <c r="T91" s="226"/>
      <c r="AT91" s="227" t="s">
        <v>167</v>
      </c>
      <c r="AU91" s="227" t="s">
        <v>83</v>
      </c>
      <c r="AV91" s="14" t="s">
        <v>166</v>
      </c>
      <c r="AW91" s="14" t="s">
        <v>36</v>
      </c>
      <c r="AX91" s="14" t="s">
        <v>81</v>
      </c>
      <c r="AY91" s="227" t="s">
        <v>157</v>
      </c>
    </row>
    <row r="92" spans="2:65" s="1" customFormat="1" ht="22.5" customHeight="1">
      <c r="B92" s="34"/>
      <c r="C92" s="182" t="s">
        <v>175</v>
      </c>
      <c r="D92" s="182" t="s">
        <v>160</v>
      </c>
      <c r="E92" s="183" t="s">
        <v>337</v>
      </c>
      <c r="F92" s="184" t="s">
        <v>338</v>
      </c>
      <c r="G92" s="185" t="s">
        <v>189</v>
      </c>
      <c r="H92" s="186">
        <v>122</v>
      </c>
      <c r="I92" s="187"/>
      <c r="J92" s="188">
        <f>ROUND(I92*H92,2)</f>
        <v>0</v>
      </c>
      <c r="K92" s="184" t="s">
        <v>164</v>
      </c>
      <c r="L92" s="189"/>
      <c r="M92" s="190" t="s">
        <v>1</v>
      </c>
      <c r="N92" s="191" t="s">
        <v>44</v>
      </c>
      <c r="O92" s="60"/>
      <c r="P92" s="192">
        <f>O92*H92</f>
        <v>0</v>
      </c>
      <c r="Q92" s="192">
        <v>0</v>
      </c>
      <c r="R92" s="192">
        <f>Q92*H92</f>
        <v>0</v>
      </c>
      <c r="S92" s="192">
        <v>0</v>
      </c>
      <c r="T92" s="193">
        <f>S92*H92</f>
        <v>0</v>
      </c>
      <c r="AR92" s="17" t="s">
        <v>165</v>
      </c>
      <c r="AT92" s="17" t="s">
        <v>160</v>
      </c>
      <c r="AU92" s="17" t="s">
        <v>83</v>
      </c>
      <c r="AY92" s="17" t="s">
        <v>157</v>
      </c>
      <c r="BE92" s="194">
        <f>IF(N92="základní",J92,0)</f>
        <v>0</v>
      </c>
      <c r="BF92" s="194">
        <f>IF(N92="snížená",J92,0)</f>
        <v>0</v>
      </c>
      <c r="BG92" s="194">
        <f>IF(N92="zákl. přenesená",J92,0)</f>
        <v>0</v>
      </c>
      <c r="BH92" s="194">
        <f>IF(N92="sníž. přenesená",J92,0)</f>
        <v>0</v>
      </c>
      <c r="BI92" s="194">
        <f>IF(N92="nulová",J92,0)</f>
        <v>0</v>
      </c>
      <c r="BJ92" s="17" t="s">
        <v>81</v>
      </c>
      <c r="BK92" s="194">
        <f>ROUND(I92*H92,2)</f>
        <v>0</v>
      </c>
      <c r="BL92" s="17" t="s">
        <v>166</v>
      </c>
      <c r="BM92" s="17" t="s">
        <v>179</v>
      </c>
    </row>
    <row r="93" spans="2:65" s="1" customFormat="1" ht="39">
      <c r="B93" s="34"/>
      <c r="C93" s="35"/>
      <c r="D93" s="197" t="s">
        <v>191</v>
      </c>
      <c r="E93" s="35"/>
      <c r="F93" s="228" t="s">
        <v>339</v>
      </c>
      <c r="G93" s="35"/>
      <c r="H93" s="35"/>
      <c r="I93" s="112"/>
      <c r="J93" s="35"/>
      <c r="K93" s="35"/>
      <c r="L93" s="38"/>
      <c r="M93" s="229"/>
      <c r="N93" s="60"/>
      <c r="O93" s="60"/>
      <c r="P93" s="60"/>
      <c r="Q93" s="60"/>
      <c r="R93" s="60"/>
      <c r="S93" s="60"/>
      <c r="T93" s="61"/>
      <c r="AT93" s="17" t="s">
        <v>191</v>
      </c>
      <c r="AU93" s="17" t="s">
        <v>83</v>
      </c>
    </row>
    <row r="94" spans="2:65" s="1" customFormat="1" ht="22.5" customHeight="1">
      <c r="B94" s="34"/>
      <c r="C94" s="182" t="s">
        <v>166</v>
      </c>
      <c r="D94" s="182" t="s">
        <v>160</v>
      </c>
      <c r="E94" s="183" t="s">
        <v>340</v>
      </c>
      <c r="F94" s="184" t="s">
        <v>341</v>
      </c>
      <c r="G94" s="185" t="s">
        <v>189</v>
      </c>
      <c r="H94" s="186">
        <v>1218</v>
      </c>
      <c r="I94" s="187"/>
      <c r="J94" s="188">
        <f>ROUND(I94*H94,2)</f>
        <v>0</v>
      </c>
      <c r="K94" s="184" t="s">
        <v>164</v>
      </c>
      <c r="L94" s="189"/>
      <c r="M94" s="190" t="s">
        <v>1</v>
      </c>
      <c r="N94" s="191" t="s">
        <v>44</v>
      </c>
      <c r="O94" s="60"/>
      <c r="P94" s="192">
        <f>O94*H94</f>
        <v>0</v>
      </c>
      <c r="Q94" s="192">
        <v>0</v>
      </c>
      <c r="R94" s="192">
        <f>Q94*H94</f>
        <v>0</v>
      </c>
      <c r="S94" s="192">
        <v>0</v>
      </c>
      <c r="T94" s="193">
        <f>S94*H94</f>
        <v>0</v>
      </c>
      <c r="AR94" s="17" t="s">
        <v>165</v>
      </c>
      <c r="AT94" s="17" t="s">
        <v>160</v>
      </c>
      <c r="AU94" s="17" t="s">
        <v>83</v>
      </c>
      <c r="AY94" s="17" t="s">
        <v>157</v>
      </c>
      <c r="BE94" s="194">
        <f>IF(N94="základní",J94,0)</f>
        <v>0</v>
      </c>
      <c r="BF94" s="194">
        <f>IF(N94="snížená",J94,0)</f>
        <v>0</v>
      </c>
      <c r="BG94" s="194">
        <f>IF(N94="zákl. přenesená",J94,0)</f>
        <v>0</v>
      </c>
      <c r="BH94" s="194">
        <f>IF(N94="sníž. přenesená",J94,0)</f>
        <v>0</v>
      </c>
      <c r="BI94" s="194">
        <f>IF(N94="nulová",J94,0)</f>
        <v>0</v>
      </c>
      <c r="BJ94" s="17" t="s">
        <v>81</v>
      </c>
      <c r="BK94" s="194">
        <f>ROUND(I94*H94,2)</f>
        <v>0</v>
      </c>
      <c r="BL94" s="17" t="s">
        <v>166</v>
      </c>
      <c r="BM94" s="17" t="s">
        <v>165</v>
      </c>
    </row>
    <row r="95" spans="2:65" s="13" customFormat="1" ht="11.25">
      <c r="B95" s="206"/>
      <c r="C95" s="207"/>
      <c r="D95" s="197" t="s">
        <v>167</v>
      </c>
      <c r="E95" s="208" t="s">
        <v>1</v>
      </c>
      <c r="F95" s="209" t="s">
        <v>342</v>
      </c>
      <c r="G95" s="207"/>
      <c r="H95" s="210">
        <v>1218</v>
      </c>
      <c r="I95" s="211"/>
      <c r="J95" s="207"/>
      <c r="K95" s="207"/>
      <c r="L95" s="212"/>
      <c r="M95" s="213"/>
      <c r="N95" s="214"/>
      <c r="O95" s="214"/>
      <c r="P95" s="214"/>
      <c r="Q95" s="214"/>
      <c r="R95" s="214"/>
      <c r="S95" s="214"/>
      <c r="T95" s="215"/>
      <c r="AT95" s="216" t="s">
        <v>167</v>
      </c>
      <c r="AU95" s="216" t="s">
        <v>83</v>
      </c>
      <c r="AV95" s="13" t="s">
        <v>83</v>
      </c>
      <c r="AW95" s="13" t="s">
        <v>36</v>
      </c>
      <c r="AX95" s="13" t="s">
        <v>73</v>
      </c>
      <c r="AY95" s="216" t="s">
        <v>157</v>
      </c>
    </row>
    <row r="96" spans="2:65" s="14" customFormat="1" ht="11.25">
      <c r="B96" s="217"/>
      <c r="C96" s="218"/>
      <c r="D96" s="197" t="s">
        <v>167</v>
      </c>
      <c r="E96" s="219" t="s">
        <v>1</v>
      </c>
      <c r="F96" s="220" t="s">
        <v>170</v>
      </c>
      <c r="G96" s="218"/>
      <c r="H96" s="221">
        <v>1218</v>
      </c>
      <c r="I96" s="222"/>
      <c r="J96" s="218"/>
      <c r="K96" s="218"/>
      <c r="L96" s="223"/>
      <c r="M96" s="224"/>
      <c r="N96" s="225"/>
      <c r="O96" s="225"/>
      <c r="P96" s="225"/>
      <c r="Q96" s="225"/>
      <c r="R96" s="225"/>
      <c r="S96" s="225"/>
      <c r="T96" s="226"/>
      <c r="AT96" s="227" t="s">
        <v>167</v>
      </c>
      <c r="AU96" s="227" t="s">
        <v>83</v>
      </c>
      <c r="AV96" s="14" t="s">
        <v>166</v>
      </c>
      <c r="AW96" s="14" t="s">
        <v>36</v>
      </c>
      <c r="AX96" s="14" t="s">
        <v>81</v>
      </c>
      <c r="AY96" s="227" t="s">
        <v>157</v>
      </c>
    </row>
    <row r="97" spans="2:65" s="1" customFormat="1" ht="22.5" customHeight="1">
      <c r="B97" s="34"/>
      <c r="C97" s="182" t="s">
        <v>158</v>
      </c>
      <c r="D97" s="182" t="s">
        <v>160</v>
      </c>
      <c r="E97" s="183" t="s">
        <v>343</v>
      </c>
      <c r="F97" s="184" t="s">
        <v>344</v>
      </c>
      <c r="G97" s="185" t="s">
        <v>163</v>
      </c>
      <c r="H97" s="186">
        <v>1496</v>
      </c>
      <c r="I97" s="187"/>
      <c r="J97" s="188">
        <f>ROUND(I97*H97,2)</f>
        <v>0</v>
      </c>
      <c r="K97" s="184" t="s">
        <v>164</v>
      </c>
      <c r="L97" s="189"/>
      <c r="M97" s="190" t="s">
        <v>1</v>
      </c>
      <c r="N97" s="191" t="s">
        <v>44</v>
      </c>
      <c r="O97" s="60"/>
      <c r="P97" s="192">
        <f>O97*H97</f>
        <v>0</v>
      </c>
      <c r="Q97" s="192">
        <v>0</v>
      </c>
      <c r="R97" s="192">
        <f>Q97*H97</f>
        <v>0</v>
      </c>
      <c r="S97" s="192">
        <v>0</v>
      </c>
      <c r="T97" s="193">
        <f>S97*H97</f>
        <v>0</v>
      </c>
      <c r="AR97" s="17" t="s">
        <v>165</v>
      </c>
      <c r="AT97" s="17" t="s">
        <v>160</v>
      </c>
      <c r="AU97" s="17" t="s">
        <v>83</v>
      </c>
      <c r="AY97" s="17" t="s">
        <v>157</v>
      </c>
      <c r="BE97" s="194">
        <f>IF(N97="základní",J97,0)</f>
        <v>0</v>
      </c>
      <c r="BF97" s="194">
        <f>IF(N97="snížená",J97,0)</f>
        <v>0</v>
      </c>
      <c r="BG97" s="194">
        <f>IF(N97="zákl. přenesená",J97,0)</f>
        <v>0</v>
      </c>
      <c r="BH97" s="194">
        <f>IF(N97="sníž. přenesená",J97,0)</f>
        <v>0</v>
      </c>
      <c r="BI97" s="194">
        <f>IF(N97="nulová",J97,0)</f>
        <v>0</v>
      </c>
      <c r="BJ97" s="17" t="s">
        <v>81</v>
      </c>
      <c r="BK97" s="194">
        <f>ROUND(I97*H97,2)</f>
        <v>0</v>
      </c>
      <c r="BL97" s="17" t="s">
        <v>166</v>
      </c>
      <c r="BM97" s="17" t="s">
        <v>190</v>
      </c>
    </row>
    <row r="98" spans="2:65" s="13" customFormat="1" ht="11.25">
      <c r="B98" s="206"/>
      <c r="C98" s="207"/>
      <c r="D98" s="197" t="s">
        <v>167</v>
      </c>
      <c r="E98" s="208" t="s">
        <v>1</v>
      </c>
      <c r="F98" s="209" t="s">
        <v>345</v>
      </c>
      <c r="G98" s="207"/>
      <c r="H98" s="210">
        <v>1496</v>
      </c>
      <c r="I98" s="211"/>
      <c r="J98" s="207"/>
      <c r="K98" s="207"/>
      <c r="L98" s="212"/>
      <c r="M98" s="213"/>
      <c r="N98" s="214"/>
      <c r="O98" s="214"/>
      <c r="P98" s="214"/>
      <c r="Q98" s="214"/>
      <c r="R98" s="214"/>
      <c r="S98" s="214"/>
      <c r="T98" s="215"/>
      <c r="AT98" s="216" t="s">
        <v>167</v>
      </c>
      <c r="AU98" s="216" t="s">
        <v>83</v>
      </c>
      <c r="AV98" s="13" t="s">
        <v>83</v>
      </c>
      <c r="AW98" s="13" t="s">
        <v>36</v>
      </c>
      <c r="AX98" s="13" t="s">
        <v>73</v>
      </c>
      <c r="AY98" s="216" t="s">
        <v>157</v>
      </c>
    </row>
    <row r="99" spans="2:65" s="14" customFormat="1" ht="11.25">
      <c r="B99" s="217"/>
      <c r="C99" s="218"/>
      <c r="D99" s="197" t="s">
        <v>167</v>
      </c>
      <c r="E99" s="219" t="s">
        <v>1</v>
      </c>
      <c r="F99" s="220" t="s">
        <v>170</v>
      </c>
      <c r="G99" s="218"/>
      <c r="H99" s="221">
        <v>1496</v>
      </c>
      <c r="I99" s="222"/>
      <c r="J99" s="218"/>
      <c r="K99" s="218"/>
      <c r="L99" s="223"/>
      <c r="M99" s="224"/>
      <c r="N99" s="225"/>
      <c r="O99" s="225"/>
      <c r="P99" s="225"/>
      <c r="Q99" s="225"/>
      <c r="R99" s="225"/>
      <c r="S99" s="225"/>
      <c r="T99" s="226"/>
      <c r="AT99" s="227" t="s">
        <v>167</v>
      </c>
      <c r="AU99" s="227" t="s">
        <v>83</v>
      </c>
      <c r="AV99" s="14" t="s">
        <v>166</v>
      </c>
      <c r="AW99" s="14" t="s">
        <v>36</v>
      </c>
      <c r="AX99" s="14" t="s">
        <v>81</v>
      </c>
      <c r="AY99" s="227" t="s">
        <v>157</v>
      </c>
    </row>
    <row r="100" spans="2:65" s="1" customFormat="1" ht="22.5" customHeight="1">
      <c r="B100" s="34"/>
      <c r="C100" s="182" t="s">
        <v>179</v>
      </c>
      <c r="D100" s="182" t="s">
        <v>160</v>
      </c>
      <c r="E100" s="183" t="s">
        <v>346</v>
      </c>
      <c r="F100" s="184" t="s">
        <v>347</v>
      </c>
      <c r="G100" s="185" t="s">
        <v>189</v>
      </c>
      <c r="H100" s="186">
        <v>4</v>
      </c>
      <c r="I100" s="187"/>
      <c r="J100" s="188">
        <f>ROUND(I100*H100,2)</f>
        <v>0</v>
      </c>
      <c r="K100" s="184" t="s">
        <v>164</v>
      </c>
      <c r="L100" s="189"/>
      <c r="M100" s="190" t="s">
        <v>1</v>
      </c>
      <c r="N100" s="191" t="s">
        <v>44</v>
      </c>
      <c r="O100" s="60"/>
      <c r="P100" s="192">
        <f>O100*H100</f>
        <v>0</v>
      </c>
      <c r="Q100" s="192">
        <v>0.157</v>
      </c>
      <c r="R100" s="192">
        <f>Q100*H100</f>
        <v>0.628</v>
      </c>
      <c r="S100" s="192">
        <v>0</v>
      </c>
      <c r="T100" s="193">
        <f>S100*H100</f>
        <v>0</v>
      </c>
      <c r="AR100" s="17" t="s">
        <v>165</v>
      </c>
      <c r="AT100" s="17" t="s">
        <v>160</v>
      </c>
      <c r="AU100" s="17" t="s">
        <v>83</v>
      </c>
      <c r="AY100" s="17" t="s">
        <v>157</v>
      </c>
      <c r="BE100" s="194">
        <f>IF(N100="základní",J100,0)</f>
        <v>0</v>
      </c>
      <c r="BF100" s="194">
        <f>IF(N100="snížená",J100,0)</f>
        <v>0</v>
      </c>
      <c r="BG100" s="194">
        <f>IF(N100="zákl. přenesená",J100,0)</f>
        <v>0</v>
      </c>
      <c r="BH100" s="194">
        <f>IF(N100="sníž. přenesená",J100,0)</f>
        <v>0</v>
      </c>
      <c r="BI100" s="194">
        <f>IF(N100="nulová",J100,0)</f>
        <v>0</v>
      </c>
      <c r="BJ100" s="17" t="s">
        <v>81</v>
      </c>
      <c r="BK100" s="194">
        <f>ROUND(I100*H100,2)</f>
        <v>0</v>
      </c>
      <c r="BL100" s="17" t="s">
        <v>166</v>
      </c>
      <c r="BM100" s="17" t="s">
        <v>348</v>
      </c>
    </row>
    <row r="101" spans="2:65" s="1" customFormat="1" ht="22.5" customHeight="1">
      <c r="B101" s="34"/>
      <c r="C101" s="230" t="s">
        <v>197</v>
      </c>
      <c r="D101" s="230" t="s">
        <v>201</v>
      </c>
      <c r="E101" s="231" t="s">
        <v>349</v>
      </c>
      <c r="F101" s="232" t="s">
        <v>350</v>
      </c>
      <c r="G101" s="233" t="s">
        <v>351</v>
      </c>
      <c r="H101" s="234">
        <v>0.4</v>
      </c>
      <c r="I101" s="235"/>
      <c r="J101" s="236">
        <f>ROUND(I101*H101,2)</f>
        <v>0</v>
      </c>
      <c r="K101" s="232" t="s">
        <v>164</v>
      </c>
      <c r="L101" s="38"/>
      <c r="M101" s="237" t="s">
        <v>1</v>
      </c>
      <c r="N101" s="238" t="s">
        <v>44</v>
      </c>
      <c r="O101" s="60"/>
      <c r="P101" s="192">
        <f>O101*H101</f>
        <v>0</v>
      </c>
      <c r="Q101" s="192">
        <v>0</v>
      </c>
      <c r="R101" s="192">
        <f>Q101*H101</f>
        <v>0</v>
      </c>
      <c r="S101" s="192">
        <v>0</v>
      </c>
      <c r="T101" s="193">
        <f>S101*H101</f>
        <v>0</v>
      </c>
      <c r="AR101" s="17" t="s">
        <v>166</v>
      </c>
      <c r="AT101" s="17" t="s">
        <v>201</v>
      </c>
      <c r="AU101" s="17" t="s">
        <v>83</v>
      </c>
      <c r="AY101" s="17" t="s">
        <v>157</v>
      </c>
      <c r="BE101" s="194">
        <f>IF(N101="základní",J101,0)</f>
        <v>0</v>
      </c>
      <c r="BF101" s="194">
        <f>IF(N101="snížená",J101,0)</f>
        <v>0</v>
      </c>
      <c r="BG101" s="194">
        <f>IF(N101="zákl. přenesená",J101,0)</f>
        <v>0</v>
      </c>
      <c r="BH101" s="194">
        <f>IF(N101="sníž. přenesená",J101,0)</f>
        <v>0</v>
      </c>
      <c r="BI101" s="194">
        <f>IF(N101="nulová",J101,0)</f>
        <v>0</v>
      </c>
      <c r="BJ101" s="17" t="s">
        <v>81</v>
      </c>
      <c r="BK101" s="194">
        <f>ROUND(I101*H101,2)</f>
        <v>0</v>
      </c>
      <c r="BL101" s="17" t="s">
        <v>166</v>
      </c>
      <c r="BM101" s="17" t="s">
        <v>200</v>
      </c>
    </row>
    <row r="102" spans="2:65" s="1" customFormat="1" ht="22.5" customHeight="1">
      <c r="B102" s="34"/>
      <c r="C102" s="230" t="s">
        <v>165</v>
      </c>
      <c r="D102" s="230" t="s">
        <v>201</v>
      </c>
      <c r="E102" s="231" t="s">
        <v>352</v>
      </c>
      <c r="F102" s="232" t="s">
        <v>353</v>
      </c>
      <c r="G102" s="233" t="s">
        <v>195</v>
      </c>
      <c r="H102" s="234">
        <v>880</v>
      </c>
      <c r="I102" s="235"/>
      <c r="J102" s="236">
        <f>ROUND(I102*H102,2)</f>
        <v>0</v>
      </c>
      <c r="K102" s="232" t="s">
        <v>164</v>
      </c>
      <c r="L102" s="38"/>
      <c r="M102" s="237" t="s">
        <v>1</v>
      </c>
      <c r="N102" s="238" t="s">
        <v>44</v>
      </c>
      <c r="O102" s="60"/>
      <c r="P102" s="192">
        <f>O102*H102</f>
        <v>0</v>
      </c>
      <c r="Q102" s="192">
        <v>0</v>
      </c>
      <c r="R102" s="192">
        <f>Q102*H102</f>
        <v>0</v>
      </c>
      <c r="S102" s="192">
        <v>0</v>
      </c>
      <c r="T102" s="193">
        <f>S102*H102</f>
        <v>0</v>
      </c>
      <c r="AR102" s="17" t="s">
        <v>166</v>
      </c>
      <c r="AT102" s="17" t="s">
        <v>201</v>
      </c>
      <c r="AU102" s="17" t="s">
        <v>83</v>
      </c>
      <c r="AY102" s="17" t="s">
        <v>157</v>
      </c>
      <c r="BE102" s="194">
        <f>IF(N102="základní",J102,0)</f>
        <v>0</v>
      </c>
      <c r="BF102" s="194">
        <f>IF(N102="snížená",J102,0)</f>
        <v>0</v>
      </c>
      <c r="BG102" s="194">
        <f>IF(N102="zákl. přenesená",J102,0)</f>
        <v>0</v>
      </c>
      <c r="BH102" s="194">
        <f>IF(N102="sníž. přenesená",J102,0)</f>
        <v>0</v>
      </c>
      <c r="BI102" s="194">
        <f>IF(N102="nulová",J102,0)</f>
        <v>0</v>
      </c>
      <c r="BJ102" s="17" t="s">
        <v>81</v>
      </c>
      <c r="BK102" s="194">
        <f>ROUND(I102*H102,2)</f>
        <v>0</v>
      </c>
      <c r="BL102" s="17" t="s">
        <v>166</v>
      </c>
      <c r="BM102" s="17" t="s">
        <v>204</v>
      </c>
    </row>
    <row r="103" spans="2:65" s="1" customFormat="1" ht="39">
      <c r="B103" s="34"/>
      <c r="C103" s="35"/>
      <c r="D103" s="197" t="s">
        <v>191</v>
      </c>
      <c r="E103" s="35"/>
      <c r="F103" s="228" t="s">
        <v>354</v>
      </c>
      <c r="G103" s="35"/>
      <c r="H103" s="35"/>
      <c r="I103" s="112"/>
      <c r="J103" s="35"/>
      <c r="K103" s="35"/>
      <c r="L103" s="38"/>
      <c r="M103" s="229"/>
      <c r="N103" s="60"/>
      <c r="O103" s="60"/>
      <c r="P103" s="60"/>
      <c r="Q103" s="60"/>
      <c r="R103" s="60"/>
      <c r="S103" s="60"/>
      <c r="T103" s="61"/>
      <c r="AT103" s="17" t="s">
        <v>191</v>
      </c>
      <c r="AU103" s="17" t="s">
        <v>83</v>
      </c>
    </row>
    <row r="104" spans="2:65" s="13" customFormat="1" ht="11.25">
      <c r="B104" s="206"/>
      <c r="C104" s="207"/>
      <c r="D104" s="197" t="s">
        <v>167</v>
      </c>
      <c r="E104" s="208" t="s">
        <v>1</v>
      </c>
      <c r="F104" s="209" t="s">
        <v>355</v>
      </c>
      <c r="G104" s="207"/>
      <c r="H104" s="210">
        <v>880</v>
      </c>
      <c r="I104" s="211"/>
      <c r="J104" s="207"/>
      <c r="K104" s="207"/>
      <c r="L104" s="212"/>
      <c r="M104" s="213"/>
      <c r="N104" s="214"/>
      <c r="O104" s="214"/>
      <c r="P104" s="214"/>
      <c r="Q104" s="214"/>
      <c r="R104" s="214"/>
      <c r="S104" s="214"/>
      <c r="T104" s="215"/>
      <c r="AT104" s="216" t="s">
        <v>167</v>
      </c>
      <c r="AU104" s="216" t="s">
        <v>83</v>
      </c>
      <c r="AV104" s="13" t="s">
        <v>83</v>
      </c>
      <c r="AW104" s="13" t="s">
        <v>36</v>
      </c>
      <c r="AX104" s="13" t="s">
        <v>73</v>
      </c>
      <c r="AY104" s="216" t="s">
        <v>157</v>
      </c>
    </row>
    <row r="105" spans="2:65" s="14" customFormat="1" ht="11.25">
      <c r="B105" s="217"/>
      <c r="C105" s="218"/>
      <c r="D105" s="197" t="s">
        <v>167</v>
      </c>
      <c r="E105" s="219" t="s">
        <v>1</v>
      </c>
      <c r="F105" s="220" t="s">
        <v>170</v>
      </c>
      <c r="G105" s="218"/>
      <c r="H105" s="221">
        <v>880</v>
      </c>
      <c r="I105" s="222"/>
      <c r="J105" s="218"/>
      <c r="K105" s="218"/>
      <c r="L105" s="223"/>
      <c r="M105" s="224"/>
      <c r="N105" s="225"/>
      <c r="O105" s="225"/>
      <c r="P105" s="225"/>
      <c r="Q105" s="225"/>
      <c r="R105" s="225"/>
      <c r="S105" s="225"/>
      <c r="T105" s="226"/>
      <c r="AT105" s="227" t="s">
        <v>167</v>
      </c>
      <c r="AU105" s="227" t="s">
        <v>83</v>
      </c>
      <c r="AV105" s="14" t="s">
        <v>166</v>
      </c>
      <c r="AW105" s="14" t="s">
        <v>36</v>
      </c>
      <c r="AX105" s="14" t="s">
        <v>81</v>
      </c>
      <c r="AY105" s="227" t="s">
        <v>157</v>
      </c>
    </row>
    <row r="106" spans="2:65" s="1" customFormat="1" ht="22.5" customHeight="1">
      <c r="B106" s="34"/>
      <c r="C106" s="230" t="s">
        <v>207</v>
      </c>
      <c r="D106" s="230" t="s">
        <v>201</v>
      </c>
      <c r="E106" s="231" t="s">
        <v>356</v>
      </c>
      <c r="F106" s="232" t="s">
        <v>357</v>
      </c>
      <c r="G106" s="233" t="s">
        <v>195</v>
      </c>
      <c r="H106" s="234">
        <v>600</v>
      </c>
      <c r="I106" s="235"/>
      <c r="J106" s="236">
        <f>ROUND(I106*H106,2)</f>
        <v>0</v>
      </c>
      <c r="K106" s="232" t="s">
        <v>164</v>
      </c>
      <c r="L106" s="38"/>
      <c r="M106" s="237" t="s">
        <v>1</v>
      </c>
      <c r="N106" s="238" t="s">
        <v>44</v>
      </c>
      <c r="O106" s="60"/>
      <c r="P106" s="192">
        <f>O106*H106</f>
        <v>0</v>
      </c>
      <c r="Q106" s="192">
        <v>0</v>
      </c>
      <c r="R106" s="192">
        <f>Q106*H106</f>
        <v>0</v>
      </c>
      <c r="S106" s="192">
        <v>0</v>
      </c>
      <c r="T106" s="193">
        <f>S106*H106</f>
        <v>0</v>
      </c>
      <c r="AR106" s="17" t="s">
        <v>166</v>
      </c>
      <c r="AT106" s="17" t="s">
        <v>201</v>
      </c>
      <c r="AU106" s="17" t="s">
        <v>83</v>
      </c>
      <c r="AY106" s="17" t="s">
        <v>157</v>
      </c>
      <c r="BE106" s="194">
        <f>IF(N106="základní",J106,0)</f>
        <v>0</v>
      </c>
      <c r="BF106" s="194">
        <f>IF(N106="snížená",J106,0)</f>
        <v>0</v>
      </c>
      <c r="BG106" s="194">
        <f>IF(N106="zákl. přenesená",J106,0)</f>
        <v>0</v>
      </c>
      <c r="BH106" s="194">
        <f>IF(N106="sníž. přenesená",J106,0)</f>
        <v>0</v>
      </c>
      <c r="BI106" s="194">
        <f>IF(N106="nulová",J106,0)</f>
        <v>0</v>
      </c>
      <c r="BJ106" s="17" t="s">
        <v>81</v>
      </c>
      <c r="BK106" s="194">
        <f>ROUND(I106*H106,2)</f>
        <v>0</v>
      </c>
      <c r="BL106" s="17" t="s">
        <v>166</v>
      </c>
      <c r="BM106" s="17" t="s">
        <v>210</v>
      </c>
    </row>
    <row r="107" spans="2:65" s="13" customFormat="1" ht="11.25">
      <c r="B107" s="206"/>
      <c r="C107" s="207"/>
      <c r="D107" s="197" t="s">
        <v>167</v>
      </c>
      <c r="E107" s="208" t="s">
        <v>1</v>
      </c>
      <c r="F107" s="209" t="s">
        <v>358</v>
      </c>
      <c r="G107" s="207"/>
      <c r="H107" s="210">
        <v>600</v>
      </c>
      <c r="I107" s="211"/>
      <c r="J107" s="207"/>
      <c r="K107" s="207"/>
      <c r="L107" s="212"/>
      <c r="M107" s="213"/>
      <c r="N107" s="214"/>
      <c r="O107" s="214"/>
      <c r="P107" s="214"/>
      <c r="Q107" s="214"/>
      <c r="R107" s="214"/>
      <c r="S107" s="214"/>
      <c r="T107" s="215"/>
      <c r="AT107" s="216" t="s">
        <v>167</v>
      </c>
      <c r="AU107" s="216" t="s">
        <v>83</v>
      </c>
      <c r="AV107" s="13" t="s">
        <v>83</v>
      </c>
      <c r="AW107" s="13" t="s">
        <v>36</v>
      </c>
      <c r="AX107" s="13" t="s">
        <v>73</v>
      </c>
      <c r="AY107" s="216" t="s">
        <v>157</v>
      </c>
    </row>
    <row r="108" spans="2:65" s="14" customFormat="1" ht="11.25">
      <c r="B108" s="217"/>
      <c r="C108" s="218"/>
      <c r="D108" s="197" t="s">
        <v>167</v>
      </c>
      <c r="E108" s="219" t="s">
        <v>1</v>
      </c>
      <c r="F108" s="220" t="s">
        <v>170</v>
      </c>
      <c r="G108" s="218"/>
      <c r="H108" s="221">
        <v>600</v>
      </c>
      <c r="I108" s="222"/>
      <c r="J108" s="218"/>
      <c r="K108" s="218"/>
      <c r="L108" s="223"/>
      <c r="M108" s="224"/>
      <c r="N108" s="225"/>
      <c r="O108" s="225"/>
      <c r="P108" s="225"/>
      <c r="Q108" s="225"/>
      <c r="R108" s="225"/>
      <c r="S108" s="225"/>
      <c r="T108" s="226"/>
      <c r="AT108" s="227" t="s">
        <v>167</v>
      </c>
      <c r="AU108" s="227" t="s">
        <v>83</v>
      </c>
      <c r="AV108" s="14" t="s">
        <v>166</v>
      </c>
      <c r="AW108" s="14" t="s">
        <v>36</v>
      </c>
      <c r="AX108" s="14" t="s">
        <v>81</v>
      </c>
      <c r="AY108" s="227" t="s">
        <v>157</v>
      </c>
    </row>
    <row r="109" spans="2:65" s="1" customFormat="1" ht="22.5" customHeight="1">
      <c r="B109" s="34"/>
      <c r="C109" s="230" t="s">
        <v>190</v>
      </c>
      <c r="D109" s="230" t="s">
        <v>201</v>
      </c>
      <c r="E109" s="231" t="s">
        <v>359</v>
      </c>
      <c r="F109" s="232" t="s">
        <v>360</v>
      </c>
      <c r="G109" s="233" t="s">
        <v>351</v>
      </c>
      <c r="H109" s="234">
        <v>0.4</v>
      </c>
      <c r="I109" s="235"/>
      <c r="J109" s="236">
        <f>ROUND(I109*H109,2)</f>
        <v>0</v>
      </c>
      <c r="K109" s="232" t="s">
        <v>164</v>
      </c>
      <c r="L109" s="38"/>
      <c r="M109" s="237" t="s">
        <v>1</v>
      </c>
      <c r="N109" s="238" t="s">
        <v>44</v>
      </c>
      <c r="O109" s="60"/>
      <c r="P109" s="192">
        <f>O109*H109</f>
        <v>0</v>
      </c>
      <c r="Q109" s="192">
        <v>0</v>
      </c>
      <c r="R109" s="192">
        <f>Q109*H109</f>
        <v>0</v>
      </c>
      <c r="S109" s="192">
        <v>0</v>
      </c>
      <c r="T109" s="193">
        <f>S109*H109</f>
        <v>0</v>
      </c>
      <c r="AR109" s="17" t="s">
        <v>166</v>
      </c>
      <c r="AT109" s="17" t="s">
        <v>201</v>
      </c>
      <c r="AU109" s="17" t="s">
        <v>83</v>
      </c>
      <c r="AY109" s="17" t="s">
        <v>157</v>
      </c>
      <c r="BE109" s="194">
        <f>IF(N109="základní",J109,0)</f>
        <v>0</v>
      </c>
      <c r="BF109" s="194">
        <f>IF(N109="snížená",J109,0)</f>
        <v>0</v>
      </c>
      <c r="BG109" s="194">
        <f>IF(N109="zákl. přenesená",J109,0)</f>
        <v>0</v>
      </c>
      <c r="BH109" s="194">
        <f>IF(N109="sníž. přenesená",J109,0)</f>
        <v>0</v>
      </c>
      <c r="BI109" s="194">
        <f>IF(N109="nulová",J109,0)</f>
        <v>0</v>
      </c>
      <c r="BJ109" s="17" t="s">
        <v>81</v>
      </c>
      <c r="BK109" s="194">
        <f>ROUND(I109*H109,2)</f>
        <v>0</v>
      </c>
      <c r="BL109" s="17" t="s">
        <v>166</v>
      </c>
      <c r="BM109" s="17" t="s">
        <v>214</v>
      </c>
    </row>
    <row r="110" spans="2:65" s="1" customFormat="1" ht="22.5" customHeight="1">
      <c r="B110" s="34"/>
      <c r="C110" s="230" t="s">
        <v>219</v>
      </c>
      <c r="D110" s="230" t="s">
        <v>201</v>
      </c>
      <c r="E110" s="231" t="s">
        <v>361</v>
      </c>
      <c r="F110" s="232" t="s">
        <v>362</v>
      </c>
      <c r="G110" s="233" t="s">
        <v>351</v>
      </c>
      <c r="H110" s="234">
        <v>0.4</v>
      </c>
      <c r="I110" s="235"/>
      <c r="J110" s="236">
        <f>ROUND(I110*H110,2)</f>
        <v>0</v>
      </c>
      <c r="K110" s="232" t="s">
        <v>164</v>
      </c>
      <c r="L110" s="38"/>
      <c r="M110" s="237" t="s">
        <v>1</v>
      </c>
      <c r="N110" s="238" t="s">
        <v>44</v>
      </c>
      <c r="O110" s="60"/>
      <c r="P110" s="192">
        <f>O110*H110</f>
        <v>0</v>
      </c>
      <c r="Q110" s="192">
        <v>0</v>
      </c>
      <c r="R110" s="192">
        <f>Q110*H110</f>
        <v>0</v>
      </c>
      <c r="S110" s="192">
        <v>0</v>
      </c>
      <c r="T110" s="193">
        <f>S110*H110</f>
        <v>0</v>
      </c>
      <c r="AR110" s="17" t="s">
        <v>166</v>
      </c>
      <c r="AT110" s="17" t="s">
        <v>201</v>
      </c>
      <c r="AU110" s="17" t="s">
        <v>83</v>
      </c>
      <c r="AY110" s="17" t="s">
        <v>157</v>
      </c>
      <c r="BE110" s="194">
        <f>IF(N110="základní",J110,0)</f>
        <v>0</v>
      </c>
      <c r="BF110" s="194">
        <f>IF(N110="snížená",J110,0)</f>
        <v>0</v>
      </c>
      <c r="BG110" s="194">
        <f>IF(N110="zákl. přenesená",J110,0)</f>
        <v>0</v>
      </c>
      <c r="BH110" s="194">
        <f>IF(N110="sníž. přenesená",J110,0)</f>
        <v>0</v>
      </c>
      <c r="BI110" s="194">
        <f>IF(N110="nulová",J110,0)</f>
        <v>0</v>
      </c>
      <c r="BJ110" s="17" t="s">
        <v>81</v>
      </c>
      <c r="BK110" s="194">
        <f>ROUND(I110*H110,2)</f>
        <v>0</v>
      </c>
      <c r="BL110" s="17" t="s">
        <v>166</v>
      </c>
      <c r="BM110" s="17" t="s">
        <v>222</v>
      </c>
    </row>
    <row r="111" spans="2:65" s="1" customFormat="1" ht="22.5" customHeight="1">
      <c r="B111" s="34"/>
      <c r="C111" s="230" t="s">
        <v>196</v>
      </c>
      <c r="D111" s="230" t="s">
        <v>201</v>
      </c>
      <c r="E111" s="231" t="s">
        <v>363</v>
      </c>
      <c r="F111" s="232" t="s">
        <v>364</v>
      </c>
      <c r="G111" s="233" t="s">
        <v>195</v>
      </c>
      <c r="H111" s="234">
        <v>280</v>
      </c>
      <c r="I111" s="235"/>
      <c r="J111" s="236">
        <f>ROUND(I111*H111,2)</f>
        <v>0</v>
      </c>
      <c r="K111" s="232" t="s">
        <v>164</v>
      </c>
      <c r="L111" s="38"/>
      <c r="M111" s="237" t="s">
        <v>1</v>
      </c>
      <c r="N111" s="238" t="s">
        <v>44</v>
      </c>
      <c r="O111" s="60"/>
      <c r="P111" s="192">
        <f>O111*H111</f>
        <v>0</v>
      </c>
      <c r="Q111" s="192">
        <v>0</v>
      </c>
      <c r="R111" s="192">
        <f>Q111*H111</f>
        <v>0</v>
      </c>
      <c r="S111" s="192">
        <v>0</v>
      </c>
      <c r="T111" s="193">
        <f>S111*H111</f>
        <v>0</v>
      </c>
      <c r="AR111" s="17" t="s">
        <v>166</v>
      </c>
      <c r="AT111" s="17" t="s">
        <v>201</v>
      </c>
      <c r="AU111" s="17" t="s">
        <v>83</v>
      </c>
      <c r="AY111" s="17" t="s">
        <v>157</v>
      </c>
      <c r="BE111" s="194">
        <f>IF(N111="základní",J111,0)</f>
        <v>0</v>
      </c>
      <c r="BF111" s="194">
        <f>IF(N111="snížená",J111,0)</f>
        <v>0</v>
      </c>
      <c r="BG111" s="194">
        <f>IF(N111="zákl. přenesená",J111,0)</f>
        <v>0</v>
      </c>
      <c r="BH111" s="194">
        <f>IF(N111="sníž. přenesená",J111,0)</f>
        <v>0</v>
      </c>
      <c r="BI111" s="194">
        <f>IF(N111="nulová",J111,0)</f>
        <v>0</v>
      </c>
      <c r="BJ111" s="17" t="s">
        <v>81</v>
      </c>
      <c r="BK111" s="194">
        <f>ROUND(I111*H111,2)</f>
        <v>0</v>
      </c>
      <c r="BL111" s="17" t="s">
        <v>166</v>
      </c>
      <c r="BM111" s="17" t="s">
        <v>226</v>
      </c>
    </row>
    <row r="112" spans="2:65" s="13" customFormat="1" ht="11.25">
      <c r="B112" s="206"/>
      <c r="C112" s="207"/>
      <c r="D112" s="197" t="s">
        <v>167</v>
      </c>
      <c r="E112" s="208" t="s">
        <v>1</v>
      </c>
      <c r="F112" s="209" t="s">
        <v>365</v>
      </c>
      <c r="G112" s="207"/>
      <c r="H112" s="210">
        <v>280</v>
      </c>
      <c r="I112" s="211"/>
      <c r="J112" s="207"/>
      <c r="K112" s="207"/>
      <c r="L112" s="212"/>
      <c r="M112" s="213"/>
      <c r="N112" s="214"/>
      <c r="O112" s="214"/>
      <c r="P112" s="214"/>
      <c r="Q112" s="214"/>
      <c r="R112" s="214"/>
      <c r="S112" s="214"/>
      <c r="T112" s="215"/>
      <c r="AT112" s="216" t="s">
        <v>167</v>
      </c>
      <c r="AU112" s="216" t="s">
        <v>83</v>
      </c>
      <c r="AV112" s="13" t="s">
        <v>83</v>
      </c>
      <c r="AW112" s="13" t="s">
        <v>36</v>
      </c>
      <c r="AX112" s="13" t="s">
        <v>73</v>
      </c>
      <c r="AY112" s="216" t="s">
        <v>157</v>
      </c>
    </row>
    <row r="113" spans="2:65" s="14" customFormat="1" ht="11.25">
      <c r="B113" s="217"/>
      <c r="C113" s="218"/>
      <c r="D113" s="197" t="s">
        <v>167</v>
      </c>
      <c r="E113" s="219" t="s">
        <v>1</v>
      </c>
      <c r="F113" s="220" t="s">
        <v>170</v>
      </c>
      <c r="G113" s="218"/>
      <c r="H113" s="221">
        <v>280</v>
      </c>
      <c r="I113" s="222"/>
      <c r="J113" s="218"/>
      <c r="K113" s="218"/>
      <c r="L113" s="223"/>
      <c r="M113" s="224"/>
      <c r="N113" s="225"/>
      <c r="O113" s="225"/>
      <c r="P113" s="225"/>
      <c r="Q113" s="225"/>
      <c r="R113" s="225"/>
      <c r="S113" s="225"/>
      <c r="T113" s="226"/>
      <c r="AT113" s="227" t="s">
        <v>167</v>
      </c>
      <c r="AU113" s="227" t="s">
        <v>83</v>
      </c>
      <c r="AV113" s="14" t="s">
        <v>166</v>
      </c>
      <c r="AW113" s="14" t="s">
        <v>36</v>
      </c>
      <c r="AX113" s="14" t="s">
        <v>81</v>
      </c>
      <c r="AY113" s="227" t="s">
        <v>157</v>
      </c>
    </row>
    <row r="114" spans="2:65" s="1" customFormat="1" ht="22.5" customHeight="1">
      <c r="B114" s="34"/>
      <c r="C114" s="230" t="s">
        <v>229</v>
      </c>
      <c r="D114" s="230" t="s">
        <v>201</v>
      </c>
      <c r="E114" s="231" t="s">
        <v>366</v>
      </c>
      <c r="F114" s="232" t="s">
        <v>367</v>
      </c>
      <c r="G114" s="233" t="s">
        <v>351</v>
      </c>
      <c r="H114" s="234">
        <v>1.5</v>
      </c>
      <c r="I114" s="235"/>
      <c r="J114" s="236">
        <f>ROUND(I114*H114,2)</f>
        <v>0</v>
      </c>
      <c r="K114" s="232" t="s">
        <v>164</v>
      </c>
      <c r="L114" s="38"/>
      <c r="M114" s="237" t="s">
        <v>1</v>
      </c>
      <c r="N114" s="238" t="s">
        <v>44</v>
      </c>
      <c r="O114" s="60"/>
      <c r="P114" s="192">
        <f>O114*H114</f>
        <v>0</v>
      </c>
      <c r="Q114" s="192">
        <v>0</v>
      </c>
      <c r="R114" s="192">
        <f>Q114*H114</f>
        <v>0</v>
      </c>
      <c r="S114" s="192">
        <v>0</v>
      </c>
      <c r="T114" s="193">
        <f>S114*H114</f>
        <v>0</v>
      </c>
      <c r="AR114" s="17" t="s">
        <v>166</v>
      </c>
      <c r="AT114" s="17" t="s">
        <v>201</v>
      </c>
      <c r="AU114" s="17" t="s">
        <v>83</v>
      </c>
      <c r="AY114" s="17" t="s">
        <v>157</v>
      </c>
      <c r="BE114" s="194">
        <f>IF(N114="základní",J114,0)</f>
        <v>0</v>
      </c>
      <c r="BF114" s="194">
        <f>IF(N114="snížená",J114,0)</f>
        <v>0</v>
      </c>
      <c r="BG114" s="194">
        <f>IF(N114="zákl. přenesená",J114,0)</f>
        <v>0</v>
      </c>
      <c r="BH114" s="194">
        <f>IF(N114="sníž. přenesená",J114,0)</f>
        <v>0</v>
      </c>
      <c r="BI114" s="194">
        <f>IF(N114="nulová",J114,0)</f>
        <v>0</v>
      </c>
      <c r="BJ114" s="17" t="s">
        <v>81</v>
      </c>
      <c r="BK114" s="194">
        <f>ROUND(I114*H114,2)</f>
        <v>0</v>
      </c>
      <c r="BL114" s="17" t="s">
        <v>166</v>
      </c>
      <c r="BM114" s="17" t="s">
        <v>232</v>
      </c>
    </row>
    <row r="115" spans="2:65" s="1" customFormat="1" ht="19.5">
      <c r="B115" s="34"/>
      <c r="C115" s="35"/>
      <c r="D115" s="197" t="s">
        <v>191</v>
      </c>
      <c r="E115" s="35"/>
      <c r="F115" s="228" t="s">
        <v>368</v>
      </c>
      <c r="G115" s="35"/>
      <c r="H115" s="35"/>
      <c r="I115" s="112"/>
      <c r="J115" s="35"/>
      <c r="K115" s="35"/>
      <c r="L115" s="38"/>
      <c r="M115" s="229"/>
      <c r="N115" s="60"/>
      <c r="O115" s="60"/>
      <c r="P115" s="60"/>
      <c r="Q115" s="60"/>
      <c r="R115" s="60"/>
      <c r="S115" s="60"/>
      <c r="T115" s="61"/>
      <c r="AT115" s="17" t="s">
        <v>191</v>
      </c>
      <c r="AU115" s="17" t="s">
        <v>83</v>
      </c>
    </row>
    <row r="116" spans="2:65" s="12" customFormat="1" ht="11.25">
      <c r="B116" s="195"/>
      <c r="C116" s="196"/>
      <c r="D116" s="197" t="s">
        <v>167</v>
      </c>
      <c r="E116" s="198" t="s">
        <v>1</v>
      </c>
      <c r="F116" s="199" t="s">
        <v>369</v>
      </c>
      <c r="G116" s="196"/>
      <c r="H116" s="198" t="s">
        <v>1</v>
      </c>
      <c r="I116" s="200"/>
      <c r="J116" s="196"/>
      <c r="K116" s="196"/>
      <c r="L116" s="201"/>
      <c r="M116" s="202"/>
      <c r="N116" s="203"/>
      <c r="O116" s="203"/>
      <c r="P116" s="203"/>
      <c r="Q116" s="203"/>
      <c r="R116" s="203"/>
      <c r="S116" s="203"/>
      <c r="T116" s="204"/>
      <c r="AT116" s="205" t="s">
        <v>167</v>
      </c>
      <c r="AU116" s="205" t="s">
        <v>83</v>
      </c>
      <c r="AV116" s="12" t="s">
        <v>81</v>
      </c>
      <c r="AW116" s="12" t="s">
        <v>36</v>
      </c>
      <c r="AX116" s="12" t="s">
        <v>73</v>
      </c>
      <c r="AY116" s="205" t="s">
        <v>157</v>
      </c>
    </row>
    <row r="117" spans="2:65" s="13" customFormat="1" ht="11.25">
      <c r="B117" s="206"/>
      <c r="C117" s="207"/>
      <c r="D117" s="197" t="s">
        <v>167</v>
      </c>
      <c r="E117" s="208" t="s">
        <v>1</v>
      </c>
      <c r="F117" s="209" t="s">
        <v>370</v>
      </c>
      <c r="G117" s="207"/>
      <c r="H117" s="210">
        <v>1.5</v>
      </c>
      <c r="I117" s="211"/>
      <c r="J117" s="207"/>
      <c r="K117" s="207"/>
      <c r="L117" s="212"/>
      <c r="M117" s="213"/>
      <c r="N117" s="214"/>
      <c r="O117" s="214"/>
      <c r="P117" s="214"/>
      <c r="Q117" s="214"/>
      <c r="R117" s="214"/>
      <c r="S117" s="214"/>
      <c r="T117" s="215"/>
      <c r="AT117" s="216" t="s">
        <v>167</v>
      </c>
      <c r="AU117" s="216" t="s">
        <v>83</v>
      </c>
      <c r="AV117" s="13" t="s">
        <v>83</v>
      </c>
      <c r="AW117" s="13" t="s">
        <v>36</v>
      </c>
      <c r="AX117" s="13" t="s">
        <v>73</v>
      </c>
      <c r="AY117" s="216" t="s">
        <v>157</v>
      </c>
    </row>
    <row r="118" spans="2:65" s="14" customFormat="1" ht="11.25">
      <c r="B118" s="217"/>
      <c r="C118" s="218"/>
      <c r="D118" s="197" t="s">
        <v>167</v>
      </c>
      <c r="E118" s="219" t="s">
        <v>1</v>
      </c>
      <c r="F118" s="220" t="s">
        <v>170</v>
      </c>
      <c r="G118" s="218"/>
      <c r="H118" s="221">
        <v>1.5</v>
      </c>
      <c r="I118" s="222"/>
      <c r="J118" s="218"/>
      <c r="K118" s="218"/>
      <c r="L118" s="223"/>
      <c r="M118" s="224"/>
      <c r="N118" s="225"/>
      <c r="O118" s="225"/>
      <c r="P118" s="225"/>
      <c r="Q118" s="225"/>
      <c r="R118" s="225"/>
      <c r="S118" s="225"/>
      <c r="T118" s="226"/>
      <c r="AT118" s="227" t="s">
        <v>167</v>
      </c>
      <c r="AU118" s="227" t="s">
        <v>83</v>
      </c>
      <c r="AV118" s="14" t="s">
        <v>166</v>
      </c>
      <c r="AW118" s="14" t="s">
        <v>36</v>
      </c>
      <c r="AX118" s="14" t="s">
        <v>81</v>
      </c>
      <c r="AY118" s="227" t="s">
        <v>157</v>
      </c>
    </row>
    <row r="119" spans="2:65" s="1" customFormat="1" ht="22.5" customHeight="1">
      <c r="B119" s="34"/>
      <c r="C119" s="230" t="s">
        <v>200</v>
      </c>
      <c r="D119" s="230" t="s">
        <v>201</v>
      </c>
      <c r="E119" s="231" t="s">
        <v>371</v>
      </c>
      <c r="F119" s="232" t="s">
        <v>372</v>
      </c>
      <c r="G119" s="233" t="s">
        <v>351</v>
      </c>
      <c r="H119" s="234">
        <v>1</v>
      </c>
      <c r="I119" s="235"/>
      <c r="J119" s="236">
        <f>ROUND(I119*H119,2)</f>
        <v>0</v>
      </c>
      <c r="K119" s="232" t="s">
        <v>164</v>
      </c>
      <c r="L119" s="38"/>
      <c r="M119" s="237" t="s">
        <v>1</v>
      </c>
      <c r="N119" s="238" t="s">
        <v>44</v>
      </c>
      <c r="O119" s="60"/>
      <c r="P119" s="192">
        <f>O119*H119</f>
        <v>0</v>
      </c>
      <c r="Q119" s="192">
        <v>0</v>
      </c>
      <c r="R119" s="192">
        <f>Q119*H119</f>
        <v>0</v>
      </c>
      <c r="S119" s="192">
        <v>0</v>
      </c>
      <c r="T119" s="193">
        <f>S119*H119</f>
        <v>0</v>
      </c>
      <c r="AR119" s="17" t="s">
        <v>166</v>
      </c>
      <c r="AT119" s="17" t="s">
        <v>201</v>
      </c>
      <c r="AU119" s="17" t="s">
        <v>83</v>
      </c>
      <c r="AY119" s="17" t="s">
        <v>157</v>
      </c>
      <c r="BE119" s="194">
        <f>IF(N119="základní",J119,0)</f>
        <v>0</v>
      </c>
      <c r="BF119" s="194">
        <f>IF(N119="snížená",J119,0)</f>
        <v>0</v>
      </c>
      <c r="BG119" s="194">
        <f>IF(N119="zákl. přenesená",J119,0)</f>
        <v>0</v>
      </c>
      <c r="BH119" s="194">
        <f>IF(N119="sníž. přenesená",J119,0)</f>
        <v>0</v>
      </c>
      <c r="BI119" s="194">
        <f>IF(N119="nulová",J119,0)</f>
        <v>0</v>
      </c>
      <c r="BJ119" s="17" t="s">
        <v>81</v>
      </c>
      <c r="BK119" s="194">
        <f>ROUND(I119*H119,2)</f>
        <v>0</v>
      </c>
      <c r="BL119" s="17" t="s">
        <v>166</v>
      </c>
      <c r="BM119" s="17" t="s">
        <v>239</v>
      </c>
    </row>
    <row r="120" spans="2:65" s="1" customFormat="1" ht="19.5">
      <c r="B120" s="34"/>
      <c r="C120" s="35"/>
      <c r="D120" s="197" t="s">
        <v>191</v>
      </c>
      <c r="E120" s="35"/>
      <c r="F120" s="228" t="s">
        <v>368</v>
      </c>
      <c r="G120" s="35"/>
      <c r="H120" s="35"/>
      <c r="I120" s="112"/>
      <c r="J120" s="35"/>
      <c r="K120" s="35"/>
      <c r="L120" s="38"/>
      <c r="M120" s="229"/>
      <c r="N120" s="60"/>
      <c r="O120" s="60"/>
      <c r="P120" s="60"/>
      <c r="Q120" s="60"/>
      <c r="R120" s="60"/>
      <c r="S120" s="60"/>
      <c r="T120" s="61"/>
      <c r="AT120" s="17" t="s">
        <v>191</v>
      </c>
      <c r="AU120" s="17" t="s">
        <v>83</v>
      </c>
    </row>
    <row r="121" spans="2:65" s="13" customFormat="1" ht="11.25">
      <c r="B121" s="206"/>
      <c r="C121" s="207"/>
      <c r="D121" s="197" t="s">
        <v>167</v>
      </c>
      <c r="E121" s="208" t="s">
        <v>1</v>
      </c>
      <c r="F121" s="209" t="s">
        <v>373</v>
      </c>
      <c r="G121" s="207"/>
      <c r="H121" s="210">
        <v>1</v>
      </c>
      <c r="I121" s="211"/>
      <c r="J121" s="207"/>
      <c r="K121" s="207"/>
      <c r="L121" s="212"/>
      <c r="M121" s="213"/>
      <c r="N121" s="214"/>
      <c r="O121" s="214"/>
      <c r="P121" s="214"/>
      <c r="Q121" s="214"/>
      <c r="R121" s="214"/>
      <c r="S121" s="214"/>
      <c r="T121" s="215"/>
      <c r="AT121" s="216" t="s">
        <v>167</v>
      </c>
      <c r="AU121" s="216" t="s">
        <v>83</v>
      </c>
      <c r="AV121" s="13" t="s">
        <v>83</v>
      </c>
      <c r="AW121" s="13" t="s">
        <v>36</v>
      </c>
      <c r="AX121" s="13" t="s">
        <v>73</v>
      </c>
      <c r="AY121" s="216" t="s">
        <v>157</v>
      </c>
    </row>
    <row r="122" spans="2:65" s="14" customFormat="1" ht="11.25">
      <c r="B122" s="217"/>
      <c r="C122" s="218"/>
      <c r="D122" s="197" t="s">
        <v>167</v>
      </c>
      <c r="E122" s="219" t="s">
        <v>1</v>
      </c>
      <c r="F122" s="220" t="s">
        <v>170</v>
      </c>
      <c r="G122" s="218"/>
      <c r="H122" s="221">
        <v>1</v>
      </c>
      <c r="I122" s="222"/>
      <c r="J122" s="218"/>
      <c r="K122" s="218"/>
      <c r="L122" s="223"/>
      <c r="M122" s="224"/>
      <c r="N122" s="225"/>
      <c r="O122" s="225"/>
      <c r="P122" s="225"/>
      <c r="Q122" s="225"/>
      <c r="R122" s="225"/>
      <c r="S122" s="225"/>
      <c r="T122" s="226"/>
      <c r="AT122" s="227" t="s">
        <v>167</v>
      </c>
      <c r="AU122" s="227" t="s">
        <v>83</v>
      </c>
      <c r="AV122" s="14" t="s">
        <v>166</v>
      </c>
      <c r="AW122" s="14" t="s">
        <v>36</v>
      </c>
      <c r="AX122" s="14" t="s">
        <v>81</v>
      </c>
      <c r="AY122" s="227" t="s">
        <v>157</v>
      </c>
    </row>
    <row r="123" spans="2:65" s="1" customFormat="1" ht="22.5" customHeight="1">
      <c r="B123" s="34"/>
      <c r="C123" s="230" t="s">
        <v>8</v>
      </c>
      <c r="D123" s="230" t="s">
        <v>201</v>
      </c>
      <c r="E123" s="231" t="s">
        <v>374</v>
      </c>
      <c r="F123" s="232" t="s">
        <v>375</v>
      </c>
      <c r="G123" s="233" t="s">
        <v>376</v>
      </c>
      <c r="H123" s="234">
        <v>30</v>
      </c>
      <c r="I123" s="235"/>
      <c r="J123" s="236">
        <f>ROUND(I123*H123,2)</f>
        <v>0</v>
      </c>
      <c r="K123" s="232" t="s">
        <v>164</v>
      </c>
      <c r="L123" s="38"/>
      <c r="M123" s="237" t="s">
        <v>1</v>
      </c>
      <c r="N123" s="238" t="s">
        <v>44</v>
      </c>
      <c r="O123" s="60"/>
      <c r="P123" s="192">
        <f>O123*H123</f>
        <v>0</v>
      </c>
      <c r="Q123" s="192">
        <v>0</v>
      </c>
      <c r="R123" s="192">
        <f>Q123*H123</f>
        <v>0</v>
      </c>
      <c r="S123" s="192">
        <v>0</v>
      </c>
      <c r="T123" s="193">
        <f>S123*H123</f>
        <v>0</v>
      </c>
      <c r="AR123" s="17" t="s">
        <v>166</v>
      </c>
      <c r="AT123" s="17" t="s">
        <v>201</v>
      </c>
      <c r="AU123" s="17" t="s">
        <v>83</v>
      </c>
      <c r="AY123" s="17" t="s">
        <v>157</v>
      </c>
      <c r="BE123" s="194">
        <f>IF(N123="základní",J123,0)</f>
        <v>0</v>
      </c>
      <c r="BF123" s="194">
        <f>IF(N123="snížená",J123,0)</f>
        <v>0</v>
      </c>
      <c r="BG123" s="194">
        <f>IF(N123="zákl. přenesená",J123,0)</f>
        <v>0</v>
      </c>
      <c r="BH123" s="194">
        <f>IF(N123="sníž. přenesená",J123,0)</f>
        <v>0</v>
      </c>
      <c r="BI123" s="194">
        <f>IF(N123="nulová",J123,0)</f>
        <v>0</v>
      </c>
      <c r="BJ123" s="17" t="s">
        <v>81</v>
      </c>
      <c r="BK123" s="194">
        <f>ROUND(I123*H123,2)</f>
        <v>0</v>
      </c>
      <c r="BL123" s="17" t="s">
        <v>166</v>
      </c>
      <c r="BM123" s="17" t="s">
        <v>245</v>
      </c>
    </row>
    <row r="124" spans="2:65" s="1" customFormat="1" ht="22.5" customHeight="1">
      <c r="B124" s="34"/>
      <c r="C124" s="230" t="s">
        <v>204</v>
      </c>
      <c r="D124" s="230" t="s">
        <v>201</v>
      </c>
      <c r="E124" s="231" t="s">
        <v>377</v>
      </c>
      <c r="F124" s="232" t="s">
        <v>378</v>
      </c>
      <c r="G124" s="233" t="s">
        <v>376</v>
      </c>
      <c r="H124" s="234">
        <v>4</v>
      </c>
      <c r="I124" s="235"/>
      <c r="J124" s="236">
        <f>ROUND(I124*H124,2)</f>
        <v>0</v>
      </c>
      <c r="K124" s="232" t="s">
        <v>164</v>
      </c>
      <c r="L124" s="38"/>
      <c r="M124" s="237" t="s">
        <v>1</v>
      </c>
      <c r="N124" s="238" t="s">
        <v>44</v>
      </c>
      <c r="O124" s="60"/>
      <c r="P124" s="192">
        <f>O124*H124</f>
        <v>0</v>
      </c>
      <c r="Q124" s="192">
        <v>0</v>
      </c>
      <c r="R124" s="192">
        <f>Q124*H124</f>
        <v>0</v>
      </c>
      <c r="S124" s="192">
        <v>0</v>
      </c>
      <c r="T124" s="193">
        <f>S124*H124</f>
        <v>0</v>
      </c>
      <c r="AR124" s="17" t="s">
        <v>166</v>
      </c>
      <c r="AT124" s="17" t="s">
        <v>201</v>
      </c>
      <c r="AU124" s="17" t="s">
        <v>83</v>
      </c>
      <c r="AY124" s="17" t="s">
        <v>157</v>
      </c>
      <c r="BE124" s="194">
        <f>IF(N124="základní",J124,0)</f>
        <v>0</v>
      </c>
      <c r="BF124" s="194">
        <f>IF(N124="snížená",J124,0)</f>
        <v>0</v>
      </c>
      <c r="BG124" s="194">
        <f>IF(N124="zákl. přenesená",J124,0)</f>
        <v>0</v>
      </c>
      <c r="BH124" s="194">
        <f>IF(N124="sníž. přenesená",J124,0)</f>
        <v>0</v>
      </c>
      <c r="BI124" s="194">
        <f>IF(N124="nulová",J124,0)</f>
        <v>0</v>
      </c>
      <c r="BJ124" s="17" t="s">
        <v>81</v>
      </c>
      <c r="BK124" s="194">
        <f>ROUND(I124*H124,2)</f>
        <v>0</v>
      </c>
      <c r="BL124" s="17" t="s">
        <v>166</v>
      </c>
      <c r="BM124" s="17" t="s">
        <v>249</v>
      </c>
    </row>
    <row r="125" spans="2:65" s="1" customFormat="1" ht="19.5">
      <c r="B125" s="34"/>
      <c r="C125" s="35"/>
      <c r="D125" s="197" t="s">
        <v>191</v>
      </c>
      <c r="E125" s="35"/>
      <c r="F125" s="228" t="s">
        <v>379</v>
      </c>
      <c r="G125" s="35"/>
      <c r="H125" s="35"/>
      <c r="I125" s="112"/>
      <c r="J125" s="35"/>
      <c r="K125" s="35"/>
      <c r="L125" s="38"/>
      <c r="M125" s="229"/>
      <c r="N125" s="60"/>
      <c r="O125" s="60"/>
      <c r="P125" s="60"/>
      <c r="Q125" s="60"/>
      <c r="R125" s="60"/>
      <c r="S125" s="60"/>
      <c r="T125" s="61"/>
      <c r="AT125" s="17" t="s">
        <v>191</v>
      </c>
      <c r="AU125" s="17" t="s">
        <v>83</v>
      </c>
    </row>
    <row r="126" spans="2:65" s="1" customFormat="1" ht="22.5" customHeight="1">
      <c r="B126" s="34"/>
      <c r="C126" s="230" t="s">
        <v>251</v>
      </c>
      <c r="D126" s="230" t="s">
        <v>201</v>
      </c>
      <c r="E126" s="231" t="s">
        <v>380</v>
      </c>
      <c r="F126" s="232" t="s">
        <v>381</v>
      </c>
      <c r="G126" s="233" t="s">
        <v>376</v>
      </c>
      <c r="H126" s="234">
        <v>4</v>
      </c>
      <c r="I126" s="235"/>
      <c r="J126" s="236">
        <f>ROUND(I126*H126,2)</f>
        <v>0</v>
      </c>
      <c r="K126" s="232" t="s">
        <v>164</v>
      </c>
      <c r="L126" s="38"/>
      <c r="M126" s="237" t="s">
        <v>1</v>
      </c>
      <c r="N126" s="238" t="s">
        <v>44</v>
      </c>
      <c r="O126" s="60"/>
      <c r="P126" s="192">
        <f>O126*H126</f>
        <v>0</v>
      </c>
      <c r="Q126" s="192">
        <v>0</v>
      </c>
      <c r="R126" s="192">
        <f>Q126*H126</f>
        <v>0</v>
      </c>
      <c r="S126" s="192">
        <v>0</v>
      </c>
      <c r="T126" s="193">
        <f>S126*H126</f>
        <v>0</v>
      </c>
      <c r="AR126" s="17" t="s">
        <v>166</v>
      </c>
      <c r="AT126" s="17" t="s">
        <v>201</v>
      </c>
      <c r="AU126" s="17" t="s">
        <v>83</v>
      </c>
      <c r="AY126" s="17" t="s">
        <v>157</v>
      </c>
      <c r="BE126" s="194">
        <f>IF(N126="základní",J126,0)</f>
        <v>0</v>
      </c>
      <c r="BF126" s="194">
        <f>IF(N126="snížená",J126,0)</f>
        <v>0</v>
      </c>
      <c r="BG126" s="194">
        <f>IF(N126="zákl. přenesená",J126,0)</f>
        <v>0</v>
      </c>
      <c r="BH126" s="194">
        <f>IF(N126="sníž. přenesená",J126,0)</f>
        <v>0</v>
      </c>
      <c r="BI126" s="194">
        <f>IF(N126="nulová",J126,0)</f>
        <v>0</v>
      </c>
      <c r="BJ126" s="17" t="s">
        <v>81</v>
      </c>
      <c r="BK126" s="194">
        <f>ROUND(I126*H126,2)</f>
        <v>0</v>
      </c>
      <c r="BL126" s="17" t="s">
        <v>166</v>
      </c>
      <c r="BM126" s="17" t="s">
        <v>254</v>
      </c>
    </row>
    <row r="127" spans="2:65" s="1" customFormat="1" ht="22.5" customHeight="1">
      <c r="B127" s="34"/>
      <c r="C127" s="230" t="s">
        <v>210</v>
      </c>
      <c r="D127" s="230" t="s">
        <v>201</v>
      </c>
      <c r="E127" s="231" t="s">
        <v>382</v>
      </c>
      <c r="F127" s="232" t="s">
        <v>383</v>
      </c>
      <c r="G127" s="233" t="s">
        <v>257</v>
      </c>
      <c r="H127" s="234">
        <v>800</v>
      </c>
      <c r="I127" s="235"/>
      <c r="J127" s="236">
        <f>ROUND(I127*H127,2)</f>
        <v>0</v>
      </c>
      <c r="K127" s="232" t="s">
        <v>164</v>
      </c>
      <c r="L127" s="38"/>
      <c r="M127" s="237" t="s">
        <v>1</v>
      </c>
      <c r="N127" s="238" t="s">
        <v>44</v>
      </c>
      <c r="O127" s="60"/>
      <c r="P127" s="192">
        <f>O127*H127</f>
        <v>0</v>
      </c>
      <c r="Q127" s="192">
        <v>0</v>
      </c>
      <c r="R127" s="192">
        <f>Q127*H127</f>
        <v>0</v>
      </c>
      <c r="S127" s="192">
        <v>0</v>
      </c>
      <c r="T127" s="193">
        <f>S127*H127</f>
        <v>0</v>
      </c>
      <c r="AR127" s="17" t="s">
        <v>166</v>
      </c>
      <c r="AT127" s="17" t="s">
        <v>201</v>
      </c>
      <c r="AU127" s="17" t="s">
        <v>83</v>
      </c>
      <c r="AY127" s="17" t="s">
        <v>157</v>
      </c>
      <c r="BE127" s="194">
        <f>IF(N127="základní",J127,0)</f>
        <v>0</v>
      </c>
      <c r="BF127" s="194">
        <f>IF(N127="snížená",J127,0)</f>
        <v>0</v>
      </c>
      <c r="BG127" s="194">
        <f>IF(N127="zákl. přenesená",J127,0)</f>
        <v>0</v>
      </c>
      <c r="BH127" s="194">
        <f>IF(N127="sníž. přenesená",J127,0)</f>
        <v>0</v>
      </c>
      <c r="BI127" s="194">
        <f>IF(N127="nulová",J127,0)</f>
        <v>0</v>
      </c>
      <c r="BJ127" s="17" t="s">
        <v>81</v>
      </c>
      <c r="BK127" s="194">
        <f>ROUND(I127*H127,2)</f>
        <v>0</v>
      </c>
      <c r="BL127" s="17" t="s">
        <v>166</v>
      </c>
      <c r="BM127" s="17" t="s">
        <v>258</v>
      </c>
    </row>
    <row r="128" spans="2:65" s="1" customFormat="1" ht="22.5" customHeight="1">
      <c r="B128" s="34"/>
      <c r="C128" s="230" t="s">
        <v>259</v>
      </c>
      <c r="D128" s="230" t="s">
        <v>201</v>
      </c>
      <c r="E128" s="231" t="s">
        <v>384</v>
      </c>
      <c r="F128" s="232" t="s">
        <v>385</v>
      </c>
      <c r="G128" s="233" t="s">
        <v>257</v>
      </c>
      <c r="H128" s="234">
        <v>800</v>
      </c>
      <c r="I128" s="235"/>
      <c r="J128" s="236">
        <f>ROUND(I128*H128,2)</f>
        <v>0</v>
      </c>
      <c r="K128" s="232" t="s">
        <v>164</v>
      </c>
      <c r="L128" s="38"/>
      <c r="M128" s="237" t="s">
        <v>1</v>
      </c>
      <c r="N128" s="238" t="s">
        <v>44</v>
      </c>
      <c r="O128" s="60"/>
      <c r="P128" s="192">
        <f>O128*H128</f>
        <v>0</v>
      </c>
      <c r="Q128" s="192">
        <v>0</v>
      </c>
      <c r="R128" s="192">
        <f>Q128*H128</f>
        <v>0</v>
      </c>
      <c r="S128" s="192">
        <v>0</v>
      </c>
      <c r="T128" s="193">
        <f>S128*H128</f>
        <v>0</v>
      </c>
      <c r="AR128" s="17" t="s">
        <v>166</v>
      </c>
      <c r="AT128" s="17" t="s">
        <v>201</v>
      </c>
      <c r="AU128" s="17" t="s">
        <v>83</v>
      </c>
      <c r="AY128" s="17" t="s">
        <v>157</v>
      </c>
      <c r="BE128" s="194">
        <f>IF(N128="základní",J128,0)</f>
        <v>0</v>
      </c>
      <c r="BF128" s="194">
        <f>IF(N128="snížená",J128,0)</f>
        <v>0</v>
      </c>
      <c r="BG128" s="194">
        <f>IF(N128="zákl. přenesená",J128,0)</f>
        <v>0</v>
      </c>
      <c r="BH128" s="194">
        <f>IF(N128="sníž. přenesená",J128,0)</f>
        <v>0</v>
      </c>
      <c r="BI128" s="194">
        <f>IF(N128="nulová",J128,0)</f>
        <v>0</v>
      </c>
      <c r="BJ128" s="17" t="s">
        <v>81</v>
      </c>
      <c r="BK128" s="194">
        <f>ROUND(I128*H128,2)</f>
        <v>0</v>
      </c>
      <c r="BL128" s="17" t="s">
        <v>166</v>
      </c>
      <c r="BM128" s="17" t="s">
        <v>262</v>
      </c>
    </row>
    <row r="129" spans="2:65" s="1" customFormat="1" ht="22.5" customHeight="1">
      <c r="B129" s="34"/>
      <c r="C129" s="230" t="s">
        <v>214</v>
      </c>
      <c r="D129" s="230" t="s">
        <v>201</v>
      </c>
      <c r="E129" s="231" t="s">
        <v>386</v>
      </c>
      <c r="F129" s="232" t="s">
        <v>387</v>
      </c>
      <c r="G129" s="233" t="s">
        <v>189</v>
      </c>
      <c r="H129" s="234">
        <v>4</v>
      </c>
      <c r="I129" s="235"/>
      <c r="J129" s="236">
        <f>ROUND(I129*H129,2)</f>
        <v>0</v>
      </c>
      <c r="K129" s="232" t="s">
        <v>164</v>
      </c>
      <c r="L129" s="38"/>
      <c r="M129" s="237" t="s">
        <v>1</v>
      </c>
      <c r="N129" s="238" t="s">
        <v>44</v>
      </c>
      <c r="O129" s="60"/>
      <c r="P129" s="192">
        <f>O129*H129</f>
        <v>0</v>
      </c>
      <c r="Q129" s="192">
        <v>0</v>
      </c>
      <c r="R129" s="192">
        <f>Q129*H129</f>
        <v>0</v>
      </c>
      <c r="S129" s="192">
        <v>0</v>
      </c>
      <c r="T129" s="193">
        <f>S129*H129</f>
        <v>0</v>
      </c>
      <c r="AR129" s="17" t="s">
        <v>166</v>
      </c>
      <c r="AT129" s="17" t="s">
        <v>201</v>
      </c>
      <c r="AU129" s="17" t="s">
        <v>83</v>
      </c>
      <c r="AY129" s="17" t="s">
        <v>157</v>
      </c>
      <c r="BE129" s="194">
        <f>IF(N129="základní",J129,0)</f>
        <v>0</v>
      </c>
      <c r="BF129" s="194">
        <f>IF(N129="snížená",J129,0)</f>
        <v>0</v>
      </c>
      <c r="BG129" s="194">
        <f>IF(N129="zákl. přenesená",J129,0)</f>
        <v>0</v>
      </c>
      <c r="BH129" s="194">
        <f>IF(N129="sníž. přenesená",J129,0)</f>
        <v>0</v>
      </c>
      <c r="BI129" s="194">
        <f>IF(N129="nulová",J129,0)</f>
        <v>0</v>
      </c>
      <c r="BJ129" s="17" t="s">
        <v>81</v>
      </c>
      <c r="BK129" s="194">
        <f>ROUND(I129*H129,2)</f>
        <v>0</v>
      </c>
      <c r="BL129" s="17" t="s">
        <v>166</v>
      </c>
      <c r="BM129" s="17" t="s">
        <v>388</v>
      </c>
    </row>
    <row r="130" spans="2:65" s="1" customFormat="1" ht="19.5">
      <c r="B130" s="34"/>
      <c r="C130" s="35"/>
      <c r="D130" s="197" t="s">
        <v>191</v>
      </c>
      <c r="E130" s="35"/>
      <c r="F130" s="228" t="s">
        <v>389</v>
      </c>
      <c r="G130" s="35"/>
      <c r="H130" s="35"/>
      <c r="I130" s="112"/>
      <c r="J130" s="35"/>
      <c r="K130" s="35"/>
      <c r="L130" s="38"/>
      <c r="M130" s="229"/>
      <c r="N130" s="60"/>
      <c r="O130" s="60"/>
      <c r="P130" s="60"/>
      <c r="Q130" s="60"/>
      <c r="R130" s="60"/>
      <c r="S130" s="60"/>
      <c r="T130" s="61"/>
      <c r="AT130" s="17" t="s">
        <v>191</v>
      </c>
      <c r="AU130" s="17" t="s">
        <v>83</v>
      </c>
    </row>
    <row r="131" spans="2:65" s="1" customFormat="1" ht="22.5" customHeight="1">
      <c r="B131" s="34"/>
      <c r="C131" s="230" t="s">
        <v>7</v>
      </c>
      <c r="D131" s="230" t="s">
        <v>201</v>
      </c>
      <c r="E131" s="231" t="s">
        <v>390</v>
      </c>
      <c r="F131" s="232" t="s">
        <v>391</v>
      </c>
      <c r="G131" s="233" t="s">
        <v>163</v>
      </c>
      <c r="H131" s="234">
        <v>3.21</v>
      </c>
      <c r="I131" s="235"/>
      <c r="J131" s="236">
        <f>ROUND(I131*H131,2)</f>
        <v>0</v>
      </c>
      <c r="K131" s="232" t="s">
        <v>164</v>
      </c>
      <c r="L131" s="38"/>
      <c r="M131" s="237" t="s">
        <v>1</v>
      </c>
      <c r="N131" s="238" t="s">
        <v>44</v>
      </c>
      <c r="O131" s="60"/>
      <c r="P131" s="192">
        <f>O131*H131</f>
        <v>0</v>
      </c>
      <c r="Q131" s="192">
        <v>0</v>
      </c>
      <c r="R131" s="192">
        <f>Q131*H131</f>
        <v>0</v>
      </c>
      <c r="S131" s="192">
        <v>0</v>
      </c>
      <c r="T131" s="193">
        <f>S131*H131</f>
        <v>0</v>
      </c>
      <c r="AR131" s="17" t="s">
        <v>166</v>
      </c>
      <c r="AT131" s="17" t="s">
        <v>201</v>
      </c>
      <c r="AU131" s="17" t="s">
        <v>83</v>
      </c>
      <c r="AY131" s="17" t="s">
        <v>157</v>
      </c>
      <c r="BE131" s="194">
        <f>IF(N131="základní",J131,0)</f>
        <v>0</v>
      </c>
      <c r="BF131" s="194">
        <f>IF(N131="snížená",J131,0)</f>
        <v>0</v>
      </c>
      <c r="BG131" s="194">
        <f>IF(N131="zákl. přenesená",J131,0)</f>
        <v>0</v>
      </c>
      <c r="BH131" s="194">
        <f>IF(N131="sníž. přenesená",J131,0)</f>
        <v>0</v>
      </c>
      <c r="BI131" s="194">
        <f>IF(N131="nulová",J131,0)</f>
        <v>0</v>
      </c>
      <c r="BJ131" s="17" t="s">
        <v>81</v>
      </c>
      <c r="BK131" s="194">
        <f>ROUND(I131*H131,2)</f>
        <v>0</v>
      </c>
      <c r="BL131" s="17" t="s">
        <v>166</v>
      </c>
      <c r="BM131" s="17" t="s">
        <v>293</v>
      </c>
    </row>
    <row r="132" spans="2:65" s="12" customFormat="1" ht="11.25">
      <c r="B132" s="195"/>
      <c r="C132" s="196"/>
      <c r="D132" s="197" t="s">
        <v>167</v>
      </c>
      <c r="E132" s="198" t="s">
        <v>1</v>
      </c>
      <c r="F132" s="199" t="s">
        <v>392</v>
      </c>
      <c r="G132" s="196"/>
      <c r="H132" s="198" t="s">
        <v>1</v>
      </c>
      <c r="I132" s="200"/>
      <c r="J132" s="196"/>
      <c r="K132" s="196"/>
      <c r="L132" s="201"/>
      <c r="M132" s="202"/>
      <c r="N132" s="203"/>
      <c r="O132" s="203"/>
      <c r="P132" s="203"/>
      <c r="Q132" s="203"/>
      <c r="R132" s="203"/>
      <c r="S132" s="203"/>
      <c r="T132" s="204"/>
      <c r="AT132" s="205" t="s">
        <v>167</v>
      </c>
      <c r="AU132" s="205" t="s">
        <v>83</v>
      </c>
      <c r="AV132" s="12" t="s">
        <v>81</v>
      </c>
      <c r="AW132" s="12" t="s">
        <v>36</v>
      </c>
      <c r="AX132" s="12" t="s">
        <v>73</v>
      </c>
      <c r="AY132" s="205" t="s">
        <v>157</v>
      </c>
    </row>
    <row r="133" spans="2:65" s="13" customFormat="1" ht="11.25">
      <c r="B133" s="206"/>
      <c r="C133" s="207"/>
      <c r="D133" s="197" t="s">
        <v>167</v>
      </c>
      <c r="E133" s="208" t="s">
        <v>1</v>
      </c>
      <c r="F133" s="209" t="s">
        <v>393</v>
      </c>
      <c r="G133" s="207"/>
      <c r="H133" s="210">
        <v>3.21</v>
      </c>
      <c r="I133" s="211"/>
      <c r="J133" s="207"/>
      <c r="K133" s="207"/>
      <c r="L133" s="212"/>
      <c r="M133" s="213"/>
      <c r="N133" s="214"/>
      <c r="O133" s="214"/>
      <c r="P133" s="214"/>
      <c r="Q133" s="214"/>
      <c r="R133" s="214"/>
      <c r="S133" s="214"/>
      <c r="T133" s="215"/>
      <c r="AT133" s="216" t="s">
        <v>167</v>
      </c>
      <c r="AU133" s="216" t="s">
        <v>83</v>
      </c>
      <c r="AV133" s="13" t="s">
        <v>83</v>
      </c>
      <c r="AW133" s="13" t="s">
        <v>36</v>
      </c>
      <c r="AX133" s="13" t="s">
        <v>73</v>
      </c>
      <c r="AY133" s="216" t="s">
        <v>157</v>
      </c>
    </row>
    <row r="134" spans="2:65" s="14" customFormat="1" ht="11.25">
      <c r="B134" s="217"/>
      <c r="C134" s="218"/>
      <c r="D134" s="197" t="s">
        <v>167</v>
      </c>
      <c r="E134" s="219" t="s">
        <v>1</v>
      </c>
      <c r="F134" s="220" t="s">
        <v>170</v>
      </c>
      <c r="G134" s="218"/>
      <c r="H134" s="221">
        <v>3.21</v>
      </c>
      <c r="I134" s="222"/>
      <c r="J134" s="218"/>
      <c r="K134" s="218"/>
      <c r="L134" s="223"/>
      <c r="M134" s="224"/>
      <c r="N134" s="225"/>
      <c r="O134" s="225"/>
      <c r="P134" s="225"/>
      <c r="Q134" s="225"/>
      <c r="R134" s="225"/>
      <c r="S134" s="225"/>
      <c r="T134" s="226"/>
      <c r="AT134" s="227" t="s">
        <v>167</v>
      </c>
      <c r="AU134" s="227" t="s">
        <v>83</v>
      </c>
      <c r="AV134" s="14" t="s">
        <v>166</v>
      </c>
      <c r="AW134" s="14" t="s">
        <v>36</v>
      </c>
      <c r="AX134" s="14" t="s">
        <v>81</v>
      </c>
      <c r="AY134" s="227" t="s">
        <v>157</v>
      </c>
    </row>
    <row r="135" spans="2:65" s="1" customFormat="1" ht="22.5" customHeight="1">
      <c r="B135" s="34"/>
      <c r="C135" s="230" t="s">
        <v>222</v>
      </c>
      <c r="D135" s="230" t="s">
        <v>201</v>
      </c>
      <c r="E135" s="231" t="s">
        <v>394</v>
      </c>
      <c r="F135" s="232" t="s">
        <v>395</v>
      </c>
      <c r="G135" s="233" t="s">
        <v>163</v>
      </c>
      <c r="H135" s="234">
        <v>39.512</v>
      </c>
      <c r="I135" s="235"/>
      <c r="J135" s="236">
        <f>ROUND(I135*H135,2)</f>
        <v>0</v>
      </c>
      <c r="K135" s="232" t="s">
        <v>164</v>
      </c>
      <c r="L135" s="38"/>
      <c r="M135" s="237" t="s">
        <v>1</v>
      </c>
      <c r="N135" s="238" t="s">
        <v>44</v>
      </c>
      <c r="O135" s="60"/>
      <c r="P135" s="192">
        <f>O135*H135</f>
        <v>0</v>
      </c>
      <c r="Q135" s="192">
        <v>0</v>
      </c>
      <c r="R135" s="192">
        <f>Q135*H135</f>
        <v>0</v>
      </c>
      <c r="S135" s="192">
        <v>0</v>
      </c>
      <c r="T135" s="193">
        <f>S135*H135</f>
        <v>0</v>
      </c>
      <c r="AR135" s="17" t="s">
        <v>166</v>
      </c>
      <c r="AT135" s="17" t="s">
        <v>201</v>
      </c>
      <c r="AU135" s="17" t="s">
        <v>83</v>
      </c>
      <c r="AY135" s="17" t="s">
        <v>157</v>
      </c>
      <c r="BE135" s="194">
        <f>IF(N135="základní",J135,0)</f>
        <v>0</v>
      </c>
      <c r="BF135" s="194">
        <f>IF(N135="snížená",J135,0)</f>
        <v>0</v>
      </c>
      <c r="BG135" s="194">
        <f>IF(N135="zákl. přenesená",J135,0)</f>
        <v>0</v>
      </c>
      <c r="BH135" s="194">
        <f>IF(N135="sníž. přenesená",J135,0)</f>
        <v>0</v>
      </c>
      <c r="BI135" s="194">
        <f>IF(N135="nulová",J135,0)</f>
        <v>0</v>
      </c>
      <c r="BJ135" s="17" t="s">
        <v>81</v>
      </c>
      <c r="BK135" s="194">
        <f>ROUND(I135*H135,2)</f>
        <v>0</v>
      </c>
      <c r="BL135" s="17" t="s">
        <v>166</v>
      </c>
      <c r="BM135" s="17" t="s">
        <v>302</v>
      </c>
    </row>
    <row r="136" spans="2:65" s="1" customFormat="1" ht="16.5" customHeight="1">
      <c r="B136" s="34"/>
      <c r="C136" s="230" t="s">
        <v>284</v>
      </c>
      <c r="D136" s="230" t="s">
        <v>201</v>
      </c>
      <c r="E136" s="231" t="s">
        <v>396</v>
      </c>
      <c r="F136" s="232" t="s">
        <v>397</v>
      </c>
      <c r="G136" s="233" t="s">
        <v>398</v>
      </c>
      <c r="H136" s="234">
        <v>1</v>
      </c>
      <c r="I136" s="235"/>
      <c r="J136" s="236">
        <f>ROUND(I136*H136,2)</f>
        <v>0</v>
      </c>
      <c r="K136" s="232" t="s">
        <v>1</v>
      </c>
      <c r="L136" s="38"/>
      <c r="M136" s="237" t="s">
        <v>1</v>
      </c>
      <c r="N136" s="238" t="s">
        <v>44</v>
      </c>
      <c r="O136" s="60"/>
      <c r="P136" s="192">
        <f>O136*H136</f>
        <v>0</v>
      </c>
      <c r="Q136" s="192">
        <v>0</v>
      </c>
      <c r="R136" s="192">
        <f>Q136*H136</f>
        <v>0</v>
      </c>
      <c r="S136" s="192">
        <v>0</v>
      </c>
      <c r="T136" s="193">
        <f>S136*H136</f>
        <v>0</v>
      </c>
      <c r="AR136" s="17" t="s">
        <v>166</v>
      </c>
      <c r="AT136" s="17" t="s">
        <v>201</v>
      </c>
      <c r="AU136" s="17" t="s">
        <v>83</v>
      </c>
      <c r="AY136" s="17" t="s">
        <v>157</v>
      </c>
      <c r="BE136" s="194">
        <f>IF(N136="základní",J136,0)</f>
        <v>0</v>
      </c>
      <c r="BF136" s="194">
        <f>IF(N136="snížená",J136,0)</f>
        <v>0</v>
      </c>
      <c r="BG136" s="194">
        <f>IF(N136="zákl. přenesená",J136,0)</f>
        <v>0</v>
      </c>
      <c r="BH136" s="194">
        <f>IF(N136="sníž. přenesená",J136,0)</f>
        <v>0</v>
      </c>
      <c r="BI136" s="194">
        <f>IF(N136="nulová",J136,0)</f>
        <v>0</v>
      </c>
      <c r="BJ136" s="17" t="s">
        <v>81</v>
      </c>
      <c r="BK136" s="194">
        <f>ROUND(I136*H136,2)</f>
        <v>0</v>
      </c>
      <c r="BL136" s="17" t="s">
        <v>166</v>
      </c>
      <c r="BM136" s="17" t="s">
        <v>399</v>
      </c>
    </row>
    <row r="137" spans="2:65" s="1" customFormat="1" ht="29.25">
      <c r="B137" s="34"/>
      <c r="C137" s="35"/>
      <c r="D137" s="197" t="s">
        <v>191</v>
      </c>
      <c r="E137" s="35"/>
      <c r="F137" s="228" t="s">
        <v>400</v>
      </c>
      <c r="G137" s="35"/>
      <c r="H137" s="35"/>
      <c r="I137" s="112"/>
      <c r="J137" s="35"/>
      <c r="K137" s="35"/>
      <c r="L137" s="38"/>
      <c r="M137" s="229"/>
      <c r="N137" s="60"/>
      <c r="O137" s="60"/>
      <c r="P137" s="60"/>
      <c r="Q137" s="60"/>
      <c r="R137" s="60"/>
      <c r="S137" s="60"/>
      <c r="T137" s="61"/>
      <c r="AT137" s="17" t="s">
        <v>191</v>
      </c>
      <c r="AU137" s="17" t="s">
        <v>83</v>
      </c>
    </row>
    <row r="138" spans="2:65" s="11" customFormat="1" ht="25.9" customHeight="1">
      <c r="B138" s="166"/>
      <c r="C138" s="167"/>
      <c r="D138" s="168" t="s">
        <v>72</v>
      </c>
      <c r="E138" s="169" t="s">
        <v>288</v>
      </c>
      <c r="F138" s="169" t="s">
        <v>289</v>
      </c>
      <c r="G138" s="167"/>
      <c r="H138" s="167"/>
      <c r="I138" s="170"/>
      <c r="J138" s="171">
        <f>BK138</f>
        <v>0</v>
      </c>
      <c r="K138" s="167"/>
      <c r="L138" s="172"/>
      <c r="M138" s="173"/>
      <c r="N138" s="174"/>
      <c r="O138" s="174"/>
      <c r="P138" s="175">
        <f>SUM(P139:P190)</f>
        <v>0</v>
      </c>
      <c r="Q138" s="174"/>
      <c r="R138" s="175">
        <f>SUM(R139:R190)</f>
        <v>0</v>
      </c>
      <c r="S138" s="174"/>
      <c r="T138" s="176">
        <f>SUM(T139:T190)</f>
        <v>0</v>
      </c>
      <c r="AR138" s="177" t="s">
        <v>166</v>
      </c>
      <c r="AT138" s="178" t="s">
        <v>72</v>
      </c>
      <c r="AU138" s="178" t="s">
        <v>73</v>
      </c>
      <c r="AY138" s="177" t="s">
        <v>157</v>
      </c>
      <c r="BK138" s="179">
        <f>SUM(BK139:BK190)</f>
        <v>0</v>
      </c>
    </row>
    <row r="139" spans="2:65" s="1" customFormat="1" ht="22.5" customHeight="1">
      <c r="B139" s="34"/>
      <c r="C139" s="230" t="s">
        <v>226</v>
      </c>
      <c r="D139" s="230" t="s">
        <v>201</v>
      </c>
      <c r="E139" s="231" t="s">
        <v>401</v>
      </c>
      <c r="F139" s="232" t="s">
        <v>402</v>
      </c>
      <c r="G139" s="233" t="s">
        <v>163</v>
      </c>
      <c r="H139" s="234">
        <v>1672</v>
      </c>
      <c r="I139" s="235"/>
      <c r="J139" s="236">
        <f>ROUND(I139*H139,2)</f>
        <v>0</v>
      </c>
      <c r="K139" s="232" t="s">
        <v>164</v>
      </c>
      <c r="L139" s="38"/>
      <c r="M139" s="237" t="s">
        <v>1</v>
      </c>
      <c r="N139" s="238" t="s">
        <v>44</v>
      </c>
      <c r="O139" s="60"/>
      <c r="P139" s="192">
        <f>O139*H139</f>
        <v>0</v>
      </c>
      <c r="Q139" s="192">
        <v>0</v>
      </c>
      <c r="R139" s="192">
        <f>Q139*H139</f>
        <v>0</v>
      </c>
      <c r="S139" s="192">
        <v>0</v>
      </c>
      <c r="T139" s="193">
        <f>S139*H139</f>
        <v>0</v>
      </c>
      <c r="AR139" s="17" t="s">
        <v>292</v>
      </c>
      <c r="AT139" s="17" t="s">
        <v>201</v>
      </c>
      <c r="AU139" s="17" t="s">
        <v>81</v>
      </c>
      <c r="AY139" s="17" t="s">
        <v>157</v>
      </c>
      <c r="BE139" s="194">
        <f>IF(N139="základní",J139,0)</f>
        <v>0</v>
      </c>
      <c r="BF139" s="194">
        <f>IF(N139="snížená",J139,0)</f>
        <v>0</v>
      </c>
      <c r="BG139" s="194">
        <f>IF(N139="zákl. přenesená",J139,0)</f>
        <v>0</v>
      </c>
      <c r="BH139" s="194">
        <f>IF(N139="sníž. přenesená",J139,0)</f>
        <v>0</v>
      </c>
      <c r="BI139" s="194">
        <f>IF(N139="nulová",J139,0)</f>
        <v>0</v>
      </c>
      <c r="BJ139" s="17" t="s">
        <v>81</v>
      </c>
      <c r="BK139" s="194">
        <f>ROUND(I139*H139,2)</f>
        <v>0</v>
      </c>
      <c r="BL139" s="17" t="s">
        <v>292</v>
      </c>
      <c r="BM139" s="17" t="s">
        <v>307</v>
      </c>
    </row>
    <row r="140" spans="2:65" s="12" customFormat="1" ht="11.25">
      <c r="B140" s="195"/>
      <c r="C140" s="196"/>
      <c r="D140" s="197" t="s">
        <v>167</v>
      </c>
      <c r="E140" s="198" t="s">
        <v>1</v>
      </c>
      <c r="F140" s="199" t="s">
        <v>403</v>
      </c>
      <c r="G140" s="196"/>
      <c r="H140" s="198" t="s">
        <v>1</v>
      </c>
      <c r="I140" s="200"/>
      <c r="J140" s="196"/>
      <c r="K140" s="196"/>
      <c r="L140" s="201"/>
      <c r="M140" s="202"/>
      <c r="N140" s="203"/>
      <c r="O140" s="203"/>
      <c r="P140" s="203"/>
      <c r="Q140" s="203"/>
      <c r="R140" s="203"/>
      <c r="S140" s="203"/>
      <c r="T140" s="204"/>
      <c r="AT140" s="205" t="s">
        <v>167</v>
      </c>
      <c r="AU140" s="205" t="s">
        <v>81</v>
      </c>
      <c r="AV140" s="12" t="s">
        <v>81</v>
      </c>
      <c r="AW140" s="12" t="s">
        <v>36</v>
      </c>
      <c r="AX140" s="12" t="s">
        <v>73</v>
      </c>
      <c r="AY140" s="205" t="s">
        <v>157</v>
      </c>
    </row>
    <row r="141" spans="2:65" s="13" customFormat="1" ht="11.25">
      <c r="B141" s="206"/>
      <c r="C141" s="207"/>
      <c r="D141" s="197" t="s">
        <v>167</v>
      </c>
      <c r="E141" s="208" t="s">
        <v>1</v>
      </c>
      <c r="F141" s="209" t="s">
        <v>404</v>
      </c>
      <c r="G141" s="207"/>
      <c r="H141" s="210">
        <v>1672</v>
      </c>
      <c r="I141" s="211"/>
      <c r="J141" s="207"/>
      <c r="K141" s="207"/>
      <c r="L141" s="212"/>
      <c r="M141" s="213"/>
      <c r="N141" s="214"/>
      <c r="O141" s="214"/>
      <c r="P141" s="214"/>
      <c r="Q141" s="214"/>
      <c r="R141" s="214"/>
      <c r="S141" s="214"/>
      <c r="T141" s="215"/>
      <c r="AT141" s="216" t="s">
        <v>167</v>
      </c>
      <c r="AU141" s="216" t="s">
        <v>81</v>
      </c>
      <c r="AV141" s="13" t="s">
        <v>83</v>
      </c>
      <c r="AW141" s="13" t="s">
        <v>36</v>
      </c>
      <c r="AX141" s="13" t="s">
        <v>73</v>
      </c>
      <c r="AY141" s="216" t="s">
        <v>157</v>
      </c>
    </row>
    <row r="142" spans="2:65" s="14" customFormat="1" ht="11.25">
      <c r="B142" s="217"/>
      <c r="C142" s="218"/>
      <c r="D142" s="197" t="s">
        <v>167</v>
      </c>
      <c r="E142" s="219" t="s">
        <v>1</v>
      </c>
      <c r="F142" s="220" t="s">
        <v>170</v>
      </c>
      <c r="G142" s="218"/>
      <c r="H142" s="221">
        <v>1672</v>
      </c>
      <c r="I142" s="222"/>
      <c r="J142" s="218"/>
      <c r="K142" s="218"/>
      <c r="L142" s="223"/>
      <c r="M142" s="224"/>
      <c r="N142" s="225"/>
      <c r="O142" s="225"/>
      <c r="P142" s="225"/>
      <c r="Q142" s="225"/>
      <c r="R142" s="225"/>
      <c r="S142" s="225"/>
      <c r="T142" s="226"/>
      <c r="AT142" s="227" t="s">
        <v>167</v>
      </c>
      <c r="AU142" s="227" t="s">
        <v>81</v>
      </c>
      <c r="AV142" s="14" t="s">
        <v>166</v>
      </c>
      <c r="AW142" s="14" t="s">
        <v>36</v>
      </c>
      <c r="AX142" s="14" t="s">
        <v>81</v>
      </c>
      <c r="AY142" s="227" t="s">
        <v>157</v>
      </c>
    </row>
    <row r="143" spans="2:65" s="1" customFormat="1" ht="22.5" customHeight="1">
      <c r="B143" s="34"/>
      <c r="C143" s="230" t="s">
        <v>299</v>
      </c>
      <c r="D143" s="230" t="s">
        <v>201</v>
      </c>
      <c r="E143" s="231" t="s">
        <v>305</v>
      </c>
      <c r="F143" s="232" t="s">
        <v>306</v>
      </c>
      <c r="G143" s="233" t="s">
        <v>163</v>
      </c>
      <c r="H143" s="234">
        <v>3.2</v>
      </c>
      <c r="I143" s="235"/>
      <c r="J143" s="236">
        <f>ROUND(I143*H143,2)</f>
        <v>0</v>
      </c>
      <c r="K143" s="232" t="s">
        <v>164</v>
      </c>
      <c r="L143" s="38"/>
      <c r="M143" s="237" t="s">
        <v>1</v>
      </c>
      <c r="N143" s="238" t="s">
        <v>44</v>
      </c>
      <c r="O143" s="60"/>
      <c r="P143" s="192">
        <f>O143*H143</f>
        <v>0</v>
      </c>
      <c r="Q143" s="192">
        <v>0</v>
      </c>
      <c r="R143" s="192">
        <f>Q143*H143</f>
        <v>0</v>
      </c>
      <c r="S143" s="192">
        <v>0</v>
      </c>
      <c r="T143" s="193">
        <f>S143*H143</f>
        <v>0</v>
      </c>
      <c r="AR143" s="17" t="s">
        <v>292</v>
      </c>
      <c r="AT143" s="17" t="s">
        <v>201</v>
      </c>
      <c r="AU143" s="17" t="s">
        <v>81</v>
      </c>
      <c r="AY143" s="17" t="s">
        <v>157</v>
      </c>
      <c r="BE143" s="194">
        <f>IF(N143="základní",J143,0)</f>
        <v>0</v>
      </c>
      <c r="BF143" s="194">
        <f>IF(N143="snížená",J143,0)</f>
        <v>0</v>
      </c>
      <c r="BG143" s="194">
        <f>IF(N143="zákl. přenesená",J143,0)</f>
        <v>0</v>
      </c>
      <c r="BH143" s="194">
        <f>IF(N143="sníž. přenesená",J143,0)</f>
        <v>0</v>
      </c>
      <c r="BI143" s="194">
        <f>IF(N143="nulová",J143,0)</f>
        <v>0</v>
      </c>
      <c r="BJ143" s="17" t="s">
        <v>81</v>
      </c>
      <c r="BK143" s="194">
        <f>ROUND(I143*H143,2)</f>
        <v>0</v>
      </c>
      <c r="BL143" s="17" t="s">
        <v>292</v>
      </c>
      <c r="BM143" s="17" t="s">
        <v>316</v>
      </c>
    </row>
    <row r="144" spans="2:65" s="12" customFormat="1" ht="11.25">
      <c r="B144" s="195"/>
      <c r="C144" s="196"/>
      <c r="D144" s="197" t="s">
        <v>167</v>
      </c>
      <c r="E144" s="198" t="s">
        <v>1</v>
      </c>
      <c r="F144" s="199" t="s">
        <v>405</v>
      </c>
      <c r="G144" s="196"/>
      <c r="H144" s="198" t="s">
        <v>1</v>
      </c>
      <c r="I144" s="200"/>
      <c r="J144" s="196"/>
      <c r="K144" s="196"/>
      <c r="L144" s="201"/>
      <c r="M144" s="202"/>
      <c r="N144" s="203"/>
      <c r="O144" s="203"/>
      <c r="P144" s="203"/>
      <c r="Q144" s="203"/>
      <c r="R144" s="203"/>
      <c r="S144" s="203"/>
      <c r="T144" s="204"/>
      <c r="AT144" s="205" t="s">
        <v>167</v>
      </c>
      <c r="AU144" s="205" t="s">
        <v>81</v>
      </c>
      <c r="AV144" s="12" t="s">
        <v>81</v>
      </c>
      <c r="AW144" s="12" t="s">
        <v>36</v>
      </c>
      <c r="AX144" s="12" t="s">
        <v>73</v>
      </c>
      <c r="AY144" s="205" t="s">
        <v>157</v>
      </c>
    </row>
    <row r="145" spans="2:65" s="13" customFormat="1" ht="11.25">
      <c r="B145" s="206"/>
      <c r="C145" s="207"/>
      <c r="D145" s="197" t="s">
        <v>167</v>
      </c>
      <c r="E145" s="208" t="s">
        <v>1</v>
      </c>
      <c r="F145" s="209" t="s">
        <v>406</v>
      </c>
      <c r="G145" s="207"/>
      <c r="H145" s="210">
        <v>3.2</v>
      </c>
      <c r="I145" s="211"/>
      <c r="J145" s="207"/>
      <c r="K145" s="207"/>
      <c r="L145" s="212"/>
      <c r="M145" s="213"/>
      <c r="N145" s="214"/>
      <c r="O145" s="214"/>
      <c r="P145" s="214"/>
      <c r="Q145" s="214"/>
      <c r="R145" s="214"/>
      <c r="S145" s="214"/>
      <c r="T145" s="215"/>
      <c r="AT145" s="216" t="s">
        <v>167</v>
      </c>
      <c r="AU145" s="216" t="s">
        <v>81</v>
      </c>
      <c r="AV145" s="13" t="s">
        <v>83</v>
      </c>
      <c r="AW145" s="13" t="s">
        <v>36</v>
      </c>
      <c r="AX145" s="13" t="s">
        <v>73</v>
      </c>
      <c r="AY145" s="216" t="s">
        <v>157</v>
      </c>
    </row>
    <row r="146" spans="2:65" s="14" customFormat="1" ht="11.25">
      <c r="B146" s="217"/>
      <c r="C146" s="218"/>
      <c r="D146" s="197" t="s">
        <v>167</v>
      </c>
      <c r="E146" s="219" t="s">
        <v>1</v>
      </c>
      <c r="F146" s="220" t="s">
        <v>170</v>
      </c>
      <c r="G146" s="218"/>
      <c r="H146" s="221">
        <v>3.2</v>
      </c>
      <c r="I146" s="222"/>
      <c r="J146" s="218"/>
      <c r="K146" s="218"/>
      <c r="L146" s="223"/>
      <c r="M146" s="224"/>
      <c r="N146" s="225"/>
      <c r="O146" s="225"/>
      <c r="P146" s="225"/>
      <c r="Q146" s="225"/>
      <c r="R146" s="225"/>
      <c r="S146" s="225"/>
      <c r="T146" s="226"/>
      <c r="AT146" s="227" t="s">
        <v>167</v>
      </c>
      <c r="AU146" s="227" t="s">
        <v>81</v>
      </c>
      <c r="AV146" s="14" t="s">
        <v>166</v>
      </c>
      <c r="AW146" s="14" t="s">
        <v>36</v>
      </c>
      <c r="AX146" s="14" t="s">
        <v>81</v>
      </c>
      <c r="AY146" s="227" t="s">
        <v>157</v>
      </c>
    </row>
    <row r="147" spans="2:65" s="1" customFormat="1" ht="22.5" customHeight="1">
      <c r="B147" s="34"/>
      <c r="C147" s="230" t="s">
        <v>232</v>
      </c>
      <c r="D147" s="230" t="s">
        <v>201</v>
      </c>
      <c r="E147" s="231" t="s">
        <v>407</v>
      </c>
      <c r="F147" s="232" t="s">
        <v>408</v>
      </c>
      <c r="G147" s="233" t="s">
        <v>163</v>
      </c>
      <c r="H147" s="234">
        <v>1496</v>
      </c>
      <c r="I147" s="235"/>
      <c r="J147" s="236">
        <f>ROUND(I147*H147,2)</f>
        <v>0</v>
      </c>
      <c r="K147" s="232" t="s">
        <v>164</v>
      </c>
      <c r="L147" s="38"/>
      <c r="M147" s="237" t="s">
        <v>1</v>
      </c>
      <c r="N147" s="238" t="s">
        <v>44</v>
      </c>
      <c r="O147" s="60"/>
      <c r="P147" s="192">
        <f>O147*H147</f>
        <v>0</v>
      </c>
      <c r="Q147" s="192">
        <v>0</v>
      </c>
      <c r="R147" s="192">
        <f>Q147*H147</f>
        <v>0</v>
      </c>
      <c r="S147" s="192">
        <v>0</v>
      </c>
      <c r="T147" s="193">
        <f>S147*H147</f>
        <v>0</v>
      </c>
      <c r="AR147" s="17" t="s">
        <v>292</v>
      </c>
      <c r="AT147" s="17" t="s">
        <v>201</v>
      </c>
      <c r="AU147" s="17" t="s">
        <v>81</v>
      </c>
      <c r="AY147" s="17" t="s">
        <v>157</v>
      </c>
      <c r="BE147" s="194">
        <f>IF(N147="základní",J147,0)</f>
        <v>0</v>
      </c>
      <c r="BF147" s="194">
        <f>IF(N147="snížená",J147,0)</f>
        <v>0</v>
      </c>
      <c r="BG147" s="194">
        <f>IF(N147="zákl. přenesená",J147,0)</f>
        <v>0</v>
      </c>
      <c r="BH147" s="194">
        <f>IF(N147="sníž. přenesená",J147,0)</f>
        <v>0</v>
      </c>
      <c r="BI147" s="194">
        <f>IF(N147="nulová",J147,0)</f>
        <v>0</v>
      </c>
      <c r="BJ147" s="17" t="s">
        <v>81</v>
      </c>
      <c r="BK147" s="194">
        <f>ROUND(I147*H147,2)</f>
        <v>0</v>
      </c>
      <c r="BL147" s="17" t="s">
        <v>292</v>
      </c>
      <c r="BM147" s="17" t="s">
        <v>322</v>
      </c>
    </row>
    <row r="148" spans="2:65" s="12" customFormat="1" ht="11.25">
      <c r="B148" s="195"/>
      <c r="C148" s="196"/>
      <c r="D148" s="197" t="s">
        <v>167</v>
      </c>
      <c r="E148" s="198" t="s">
        <v>1</v>
      </c>
      <c r="F148" s="199" t="s">
        <v>409</v>
      </c>
      <c r="G148" s="196"/>
      <c r="H148" s="198" t="s">
        <v>1</v>
      </c>
      <c r="I148" s="200"/>
      <c r="J148" s="196"/>
      <c r="K148" s="196"/>
      <c r="L148" s="201"/>
      <c r="M148" s="202"/>
      <c r="N148" s="203"/>
      <c r="O148" s="203"/>
      <c r="P148" s="203"/>
      <c r="Q148" s="203"/>
      <c r="R148" s="203"/>
      <c r="S148" s="203"/>
      <c r="T148" s="204"/>
      <c r="AT148" s="205" t="s">
        <v>167</v>
      </c>
      <c r="AU148" s="205" t="s">
        <v>81</v>
      </c>
      <c r="AV148" s="12" t="s">
        <v>81</v>
      </c>
      <c r="AW148" s="12" t="s">
        <v>36</v>
      </c>
      <c r="AX148" s="12" t="s">
        <v>73</v>
      </c>
      <c r="AY148" s="205" t="s">
        <v>157</v>
      </c>
    </row>
    <row r="149" spans="2:65" s="13" customFormat="1" ht="11.25">
      <c r="B149" s="206"/>
      <c r="C149" s="207"/>
      <c r="D149" s="197" t="s">
        <v>167</v>
      </c>
      <c r="E149" s="208" t="s">
        <v>1</v>
      </c>
      <c r="F149" s="209" t="s">
        <v>345</v>
      </c>
      <c r="G149" s="207"/>
      <c r="H149" s="210">
        <v>1496</v>
      </c>
      <c r="I149" s="211"/>
      <c r="J149" s="207"/>
      <c r="K149" s="207"/>
      <c r="L149" s="212"/>
      <c r="M149" s="213"/>
      <c r="N149" s="214"/>
      <c r="O149" s="214"/>
      <c r="P149" s="214"/>
      <c r="Q149" s="214"/>
      <c r="R149" s="214"/>
      <c r="S149" s="214"/>
      <c r="T149" s="215"/>
      <c r="AT149" s="216" t="s">
        <v>167</v>
      </c>
      <c r="AU149" s="216" t="s">
        <v>81</v>
      </c>
      <c r="AV149" s="13" t="s">
        <v>83</v>
      </c>
      <c r="AW149" s="13" t="s">
        <v>36</v>
      </c>
      <c r="AX149" s="13" t="s">
        <v>73</v>
      </c>
      <c r="AY149" s="216" t="s">
        <v>157</v>
      </c>
    </row>
    <row r="150" spans="2:65" s="14" customFormat="1" ht="11.25">
      <c r="B150" s="217"/>
      <c r="C150" s="218"/>
      <c r="D150" s="197" t="s">
        <v>167</v>
      </c>
      <c r="E150" s="219" t="s">
        <v>1</v>
      </c>
      <c r="F150" s="220" t="s">
        <v>170</v>
      </c>
      <c r="G150" s="218"/>
      <c r="H150" s="221">
        <v>1496</v>
      </c>
      <c r="I150" s="222"/>
      <c r="J150" s="218"/>
      <c r="K150" s="218"/>
      <c r="L150" s="223"/>
      <c r="M150" s="224"/>
      <c r="N150" s="225"/>
      <c r="O150" s="225"/>
      <c r="P150" s="225"/>
      <c r="Q150" s="225"/>
      <c r="R150" s="225"/>
      <c r="S150" s="225"/>
      <c r="T150" s="226"/>
      <c r="AT150" s="227" t="s">
        <v>167</v>
      </c>
      <c r="AU150" s="227" t="s">
        <v>81</v>
      </c>
      <c r="AV150" s="14" t="s">
        <v>166</v>
      </c>
      <c r="AW150" s="14" t="s">
        <v>36</v>
      </c>
      <c r="AX150" s="14" t="s">
        <v>81</v>
      </c>
      <c r="AY150" s="227" t="s">
        <v>157</v>
      </c>
    </row>
    <row r="151" spans="2:65" s="1" customFormat="1" ht="22.5" customHeight="1">
      <c r="B151" s="34"/>
      <c r="C151" s="230" t="s">
        <v>313</v>
      </c>
      <c r="D151" s="230" t="s">
        <v>201</v>
      </c>
      <c r="E151" s="231" t="s">
        <v>410</v>
      </c>
      <c r="F151" s="232" t="s">
        <v>411</v>
      </c>
      <c r="G151" s="233" t="s">
        <v>163</v>
      </c>
      <c r="H151" s="234">
        <v>238.51</v>
      </c>
      <c r="I151" s="235"/>
      <c r="J151" s="236">
        <f>ROUND(I151*H151,2)</f>
        <v>0</v>
      </c>
      <c r="K151" s="232" t="s">
        <v>164</v>
      </c>
      <c r="L151" s="38"/>
      <c r="M151" s="237" t="s">
        <v>1</v>
      </c>
      <c r="N151" s="238" t="s">
        <v>44</v>
      </c>
      <c r="O151" s="60"/>
      <c r="P151" s="192">
        <f>O151*H151</f>
        <v>0</v>
      </c>
      <c r="Q151" s="192">
        <v>0</v>
      </c>
      <c r="R151" s="192">
        <f>Q151*H151</f>
        <v>0</v>
      </c>
      <c r="S151" s="192">
        <v>0</v>
      </c>
      <c r="T151" s="193">
        <f>S151*H151</f>
        <v>0</v>
      </c>
      <c r="AR151" s="17" t="s">
        <v>292</v>
      </c>
      <c r="AT151" s="17" t="s">
        <v>201</v>
      </c>
      <c r="AU151" s="17" t="s">
        <v>81</v>
      </c>
      <c r="AY151" s="17" t="s">
        <v>157</v>
      </c>
      <c r="BE151" s="194">
        <f>IF(N151="základní",J151,0)</f>
        <v>0</v>
      </c>
      <c r="BF151" s="194">
        <f>IF(N151="snížená",J151,0)</f>
        <v>0</v>
      </c>
      <c r="BG151" s="194">
        <f>IF(N151="zákl. přenesená",J151,0)</f>
        <v>0</v>
      </c>
      <c r="BH151" s="194">
        <f>IF(N151="sníž. přenesená",J151,0)</f>
        <v>0</v>
      </c>
      <c r="BI151" s="194">
        <f>IF(N151="nulová",J151,0)</f>
        <v>0</v>
      </c>
      <c r="BJ151" s="17" t="s">
        <v>81</v>
      </c>
      <c r="BK151" s="194">
        <f>ROUND(I151*H151,2)</f>
        <v>0</v>
      </c>
      <c r="BL151" s="17" t="s">
        <v>292</v>
      </c>
      <c r="BM151" s="17" t="s">
        <v>328</v>
      </c>
    </row>
    <row r="152" spans="2:65" s="12" customFormat="1" ht="11.25">
      <c r="B152" s="195"/>
      <c r="C152" s="196"/>
      <c r="D152" s="197" t="s">
        <v>167</v>
      </c>
      <c r="E152" s="198" t="s">
        <v>1</v>
      </c>
      <c r="F152" s="199" t="s">
        <v>412</v>
      </c>
      <c r="G152" s="196"/>
      <c r="H152" s="198" t="s">
        <v>1</v>
      </c>
      <c r="I152" s="200"/>
      <c r="J152" s="196"/>
      <c r="K152" s="196"/>
      <c r="L152" s="201"/>
      <c r="M152" s="202"/>
      <c r="N152" s="203"/>
      <c r="O152" s="203"/>
      <c r="P152" s="203"/>
      <c r="Q152" s="203"/>
      <c r="R152" s="203"/>
      <c r="S152" s="203"/>
      <c r="T152" s="204"/>
      <c r="AT152" s="205" t="s">
        <v>167</v>
      </c>
      <c r="AU152" s="205" t="s">
        <v>81</v>
      </c>
      <c r="AV152" s="12" t="s">
        <v>81</v>
      </c>
      <c r="AW152" s="12" t="s">
        <v>36</v>
      </c>
      <c r="AX152" s="12" t="s">
        <v>73</v>
      </c>
      <c r="AY152" s="205" t="s">
        <v>157</v>
      </c>
    </row>
    <row r="153" spans="2:65" s="12" customFormat="1" ht="11.25">
      <c r="B153" s="195"/>
      <c r="C153" s="196"/>
      <c r="D153" s="197" t="s">
        <v>167</v>
      </c>
      <c r="E153" s="198" t="s">
        <v>1</v>
      </c>
      <c r="F153" s="199" t="s">
        <v>413</v>
      </c>
      <c r="G153" s="196"/>
      <c r="H153" s="198" t="s">
        <v>1</v>
      </c>
      <c r="I153" s="200"/>
      <c r="J153" s="196"/>
      <c r="K153" s="196"/>
      <c r="L153" s="201"/>
      <c r="M153" s="202"/>
      <c r="N153" s="203"/>
      <c r="O153" s="203"/>
      <c r="P153" s="203"/>
      <c r="Q153" s="203"/>
      <c r="R153" s="203"/>
      <c r="S153" s="203"/>
      <c r="T153" s="204"/>
      <c r="AT153" s="205" t="s">
        <v>167</v>
      </c>
      <c r="AU153" s="205" t="s">
        <v>81</v>
      </c>
      <c r="AV153" s="12" t="s">
        <v>81</v>
      </c>
      <c r="AW153" s="12" t="s">
        <v>36</v>
      </c>
      <c r="AX153" s="12" t="s">
        <v>73</v>
      </c>
      <c r="AY153" s="205" t="s">
        <v>157</v>
      </c>
    </row>
    <row r="154" spans="2:65" s="13" customFormat="1" ht="11.25">
      <c r="B154" s="206"/>
      <c r="C154" s="207"/>
      <c r="D154" s="197" t="s">
        <v>167</v>
      </c>
      <c r="E154" s="208" t="s">
        <v>1</v>
      </c>
      <c r="F154" s="209" t="s">
        <v>414</v>
      </c>
      <c r="G154" s="207"/>
      <c r="H154" s="210">
        <v>39.512</v>
      </c>
      <c r="I154" s="211"/>
      <c r="J154" s="207"/>
      <c r="K154" s="207"/>
      <c r="L154" s="212"/>
      <c r="M154" s="213"/>
      <c r="N154" s="214"/>
      <c r="O154" s="214"/>
      <c r="P154" s="214"/>
      <c r="Q154" s="214"/>
      <c r="R154" s="214"/>
      <c r="S154" s="214"/>
      <c r="T154" s="215"/>
      <c r="AT154" s="216" t="s">
        <v>167</v>
      </c>
      <c r="AU154" s="216" t="s">
        <v>81</v>
      </c>
      <c r="AV154" s="13" t="s">
        <v>83</v>
      </c>
      <c r="AW154" s="13" t="s">
        <v>36</v>
      </c>
      <c r="AX154" s="13" t="s">
        <v>73</v>
      </c>
      <c r="AY154" s="216" t="s">
        <v>157</v>
      </c>
    </row>
    <row r="155" spans="2:65" s="12" customFormat="1" ht="11.25">
      <c r="B155" s="195"/>
      <c r="C155" s="196"/>
      <c r="D155" s="197" t="s">
        <v>167</v>
      </c>
      <c r="E155" s="198" t="s">
        <v>1</v>
      </c>
      <c r="F155" s="199" t="s">
        <v>415</v>
      </c>
      <c r="G155" s="196"/>
      <c r="H155" s="198" t="s">
        <v>1</v>
      </c>
      <c r="I155" s="200"/>
      <c r="J155" s="196"/>
      <c r="K155" s="196"/>
      <c r="L155" s="201"/>
      <c r="M155" s="202"/>
      <c r="N155" s="203"/>
      <c r="O155" s="203"/>
      <c r="P155" s="203"/>
      <c r="Q155" s="203"/>
      <c r="R155" s="203"/>
      <c r="S155" s="203"/>
      <c r="T155" s="204"/>
      <c r="AT155" s="205" t="s">
        <v>167</v>
      </c>
      <c r="AU155" s="205" t="s">
        <v>81</v>
      </c>
      <c r="AV155" s="12" t="s">
        <v>81</v>
      </c>
      <c r="AW155" s="12" t="s">
        <v>36</v>
      </c>
      <c r="AX155" s="12" t="s">
        <v>73</v>
      </c>
      <c r="AY155" s="205" t="s">
        <v>157</v>
      </c>
    </row>
    <row r="156" spans="2:65" s="13" customFormat="1" ht="11.25">
      <c r="B156" s="206"/>
      <c r="C156" s="207"/>
      <c r="D156" s="197" t="s">
        <v>167</v>
      </c>
      <c r="E156" s="208" t="s">
        <v>1</v>
      </c>
      <c r="F156" s="209" t="s">
        <v>416</v>
      </c>
      <c r="G156" s="207"/>
      <c r="H156" s="210">
        <v>198.99799999999999</v>
      </c>
      <c r="I156" s="211"/>
      <c r="J156" s="207"/>
      <c r="K156" s="207"/>
      <c r="L156" s="212"/>
      <c r="M156" s="213"/>
      <c r="N156" s="214"/>
      <c r="O156" s="214"/>
      <c r="P156" s="214"/>
      <c r="Q156" s="214"/>
      <c r="R156" s="214"/>
      <c r="S156" s="214"/>
      <c r="T156" s="215"/>
      <c r="AT156" s="216" t="s">
        <v>167</v>
      </c>
      <c r="AU156" s="216" t="s">
        <v>81</v>
      </c>
      <c r="AV156" s="13" t="s">
        <v>83</v>
      </c>
      <c r="AW156" s="13" t="s">
        <v>36</v>
      </c>
      <c r="AX156" s="13" t="s">
        <v>73</v>
      </c>
      <c r="AY156" s="216" t="s">
        <v>157</v>
      </c>
    </row>
    <row r="157" spans="2:65" s="14" customFormat="1" ht="11.25">
      <c r="B157" s="217"/>
      <c r="C157" s="218"/>
      <c r="D157" s="197" t="s">
        <v>167</v>
      </c>
      <c r="E157" s="219" t="s">
        <v>1</v>
      </c>
      <c r="F157" s="220" t="s">
        <v>170</v>
      </c>
      <c r="G157" s="218"/>
      <c r="H157" s="221">
        <v>238.51</v>
      </c>
      <c r="I157" s="222"/>
      <c r="J157" s="218"/>
      <c r="K157" s="218"/>
      <c r="L157" s="223"/>
      <c r="M157" s="224"/>
      <c r="N157" s="225"/>
      <c r="O157" s="225"/>
      <c r="P157" s="225"/>
      <c r="Q157" s="225"/>
      <c r="R157" s="225"/>
      <c r="S157" s="225"/>
      <c r="T157" s="226"/>
      <c r="AT157" s="227" t="s">
        <v>167</v>
      </c>
      <c r="AU157" s="227" t="s">
        <v>81</v>
      </c>
      <c r="AV157" s="14" t="s">
        <v>166</v>
      </c>
      <c r="AW157" s="14" t="s">
        <v>36</v>
      </c>
      <c r="AX157" s="14" t="s">
        <v>81</v>
      </c>
      <c r="AY157" s="227" t="s">
        <v>157</v>
      </c>
    </row>
    <row r="158" spans="2:65" s="1" customFormat="1" ht="22.5" customHeight="1">
      <c r="B158" s="34"/>
      <c r="C158" s="230" t="s">
        <v>239</v>
      </c>
      <c r="D158" s="230" t="s">
        <v>201</v>
      </c>
      <c r="E158" s="231" t="s">
        <v>290</v>
      </c>
      <c r="F158" s="232" t="s">
        <v>417</v>
      </c>
      <c r="G158" s="233" t="s">
        <v>163</v>
      </c>
      <c r="H158" s="234">
        <v>33</v>
      </c>
      <c r="I158" s="235"/>
      <c r="J158" s="236">
        <f>ROUND(I158*H158,2)</f>
        <v>0</v>
      </c>
      <c r="K158" s="232" t="s">
        <v>164</v>
      </c>
      <c r="L158" s="38"/>
      <c r="M158" s="237" t="s">
        <v>1</v>
      </c>
      <c r="N158" s="238" t="s">
        <v>44</v>
      </c>
      <c r="O158" s="60"/>
      <c r="P158" s="192">
        <f>O158*H158</f>
        <v>0</v>
      </c>
      <c r="Q158" s="192">
        <v>0</v>
      </c>
      <c r="R158" s="192">
        <f>Q158*H158</f>
        <v>0</v>
      </c>
      <c r="S158" s="192">
        <v>0</v>
      </c>
      <c r="T158" s="193">
        <f>S158*H158</f>
        <v>0</v>
      </c>
      <c r="AR158" s="17" t="s">
        <v>292</v>
      </c>
      <c r="AT158" s="17" t="s">
        <v>201</v>
      </c>
      <c r="AU158" s="17" t="s">
        <v>81</v>
      </c>
      <c r="AY158" s="17" t="s">
        <v>157</v>
      </c>
      <c r="BE158" s="194">
        <f>IF(N158="základní",J158,0)</f>
        <v>0</v>
      </c>
      <c r="BF158" s="194">
        <f>IF(N158="snížená",J158,0)</f>
        <v>0</v>
      </c>
      <c r="BG158" s="194">
        <f>IF(N158="zákl. přenesená",J158,0)</f>
        <v>0</v>
      </c>
      <c r="BH158" s="194">
        <f>IF(N158="sníž. přenesená",J158,0)</f>
        <v>0</v>
      </c>
      <c r="BI158" s="194">
        <f>IF(N158="nulová",J158,0)</f>
        <v>0</v>
      </c>
      <c r="BJ158" s="17" t="s">
        <v>81</v>
      </c>
      <c r="BK158" s="194">
        <f>ROUND(I158*H158,2)</f>
        <v>0</v>
      </c>
      <c r="BL158" s="17" t="s">
        <v>292</v>
      </c>
      <c r="BM158" s="17" t="s">
        <v>418</v>
      </c>
    </row>
    <row r="159" spans="2:65" s="12" customFormat="1" ht="11.25">
      <c r="B159" s="195"/>
      <c r="C159" s="196"/>
      <c r="D159" s="197" t="s">
        <v>167</v>
      </c>
      <c r="E159" s="198" t="s">
        <v>1</v>
      </c>
      <c r="F159" s="199" t="s">
        <v>419</v>
      </c>
      <c r="G159" s="196"/>
      <c r="H159" s="198" t="s">
        <v>1</v>
      </c>
      <c r="I159" s="200"/>
      <c r="J159" s="196"/>
      <c r="K159" s="196"/>
      <c r="L159" s="201"/>
      <c r="M159" s="202"/>
      <c r="N159" s="203"/>
      <c r="O159" s="203"/>
      <c r="P159" s="203"/>
      <c r="Q159" s="203"/>
      <c r="R159" s="203"/>
      <c r="S159" s="203"/>
      <c r="T159" s="204"/>
      <c r="AT159" s="205" t="s">
        <v>167</v>
      </c>
      <c r="AU159" s="205" t="s">
        <v>81</v>
      </c>
      <c r="AV159" s="12" t="s">
        <v>81</v>
      </c>
      <c r="AW159" s="12" t="s">
        <v>36</v>
      </c>
      <c r="AX159" s="12" t="s">
        <v>73</v>
      </c>
      <c r="AY159" s="205" t="s">
        <v>157</v>
      </c>
    </row>
    <row r="160" spans="2:65" s="13" customFormat="1" ht="11.25">
      <c r="B160" s="206"/>
      <c r="C160" s="207"/>
      <c r="D160" s="197" t="s">
        <v>167</v>
      </c>
      <c r="E160" s="208" t="s">
        <v>1</v>
      </c>
      <c r="F160" s="209" t="s">
        <v>420</v>
      </c>
      <c r="G160" s="207"/>
      <c r="H160" s="210">
        <v>33</v>
      </c>
      <c r="I160" s="211"/>
      <c r="J160" s="207"/>
      <c r="K160" s="207"/>
      <c r="L160" s="212"/>
      <c r="M160" s="213"/>
      <c r="N160" s="214"/>
      <c r="O160" s="214"/>
      <c r="P160" s="214"/>
      <c r="Q160" s="214"/>
      <c r="R160" s="214"/>
      <c r="S160" s="214"/>
      <c r="T160" s="215"/>
      <c r="AT160" s="216" t="s">
        <v>167</v>
      </c>
      <c r="AU160" s="216" t="s">
        <v>81</v>
      </c>
      <c r="AV160" s="13" t="s">
        <v>83</v>
      </c>
      <c r="AW160" s="13" t="s">
        <v>36</v>
      </c>
      <c r="AX160" s="13" t="s">
        <v>73</v>
      </c>
      <c r="AY160" s="216" t="s">
        <v>157</v>
      </c>
    </row>
    <row r="161" spans="2:65" s="14" customFormat="1" ht="11.25">
      <c r="B161" s="217"/>
      <c r="C161" s="218"/>
      <c r="D161" s="197" t="s">
        <v>167</v>
      </c>
      <c r="E161" s="219" t="s">
        <v>1</v>
      </c>
      <c r="F161" s="220" t="s">
        <v>170</v>
      </c>
      <c r="G161" s="218"/>
      <c r="H161" s="221">
        <v>33</v>
      </c>
      <c r="I161" s="222"/>
      <c r="J161" s="218"/>
      <c r="K161" s="218"/>
      <c r="L161" s="223"/>
      <c r="M161" s="224"/>
      <c r="N161" s="225"/>
      <c r="O161" s="225"/>
      <c r="P161" s="225"/>
      <c r="Q161" s="225"/>
      <c r="R161" s="225"/>
      <c r="S161" s="225"/>
      <c r="T161" s="226"/>
      <c r="AT161" s="227" t="s">
        <v>167</v>
      </c>
      <c r="AU161" s="227" t="s">
        <v>81</v>
      </c>
      <c r="AV161" s="14" t="s">
        <v>166</v>
      </c>
      <c r="AW161" s="14" t="s">
        <v>36</v>
      </c>
      <c r="AX161" s="14" t="s">
        <v>81</v>
      </c>
      <c r="AY161" s="227" t="s">
        <v>157</v>
      </c>
    </row>
    <row r="162" spans="2:65" s="1" customFormat="1" ht="22.5" customHeight="1">
      <c r="B162" s="34"/>
      <c r="C162" s="230" t="s">
        <v>325</v>
      </c>
      <c r="D162" s="230" t="s">
        <v>201</v>
      </c>
      <c r="E162" s="231" t="s">
        <v>421</v>
      </c>
      <c r="F162" s="232" t="s">
        <v>422</v>
      </c>
      <c r="G162" s="233" t="s">
        <v>163</v>
      </c>
      <c r="H162" s="234">
        <v>39.512</v>
      </c>
      <c r="I162" s="235"/>
      <c r="J162" s="236">
        <f>ROUND(I162*H162,2)</f>
        <v>0</v>
      </c>
      <c r="K162" s="232" t="s">
        <v>164</v>
      </c>
      <c r="L162" s="38"/>
      <c r="M162" s="237" t="s">
        <v>1</v>
      </c>
      <c r="N162" s="238" t="s">
        <v>44</v>
      </c>
      <c r="O162" s="60"/>
      <c r="P162" s="192">
        <f>O162*H162</f>
        <v>0</v>
      </c>
      <c r="Q162" s="192">
        <v>0</v>
      </c>
      <c r="R162" s="192">
        <f>Q162*H162</f>
        <v>0</v>
      </c>
      <c r="S162" s="192">
        <v>0</v>
      </c>
      <c r="T162" s="193">
        <f>S162*H162</f>
        <v>0</v>
      </c>
      <c r="AR162" s="17" t="s">
        <v>292</v>
      </c>
      <c r="AT162" s="17" t="s">
        <v>201</v>
      </c>
      <c r="AU162" s="17" t="s">
        <v>81</v>
      </c>
      <c r="AY162" s="17" t="s">
        <v>157</v>
      </c>
      <c r="BE162" s="194">
        <f>IF(N162="základní",J162,0)</f>
        <v>0</v>
      </c>
      <c r="BF162" s="194">
        <f>IF(N162="snížená",J162,0)</f>
        <v>0</v>
      </c>
      <c r="BG162" s="194">
        <f>IF(N162="zákl. přenesená",J162,0)</f>
        <v>0</v>
      </c>
      <c r="BH162" s="194">
        <f>IF(N162="sníž. přenesená",J162,0)</f>
        <v>0</v>
      </c>
      <c r="BI162" s="194">
        <f>IF(N162="nulová",J162,0)</f>
        <v>0</v>
      </c>
      <c r="BJ162" s="17" t="s">
        <v>81</v>
      </c>
      <c r="BK162" s="194">
        <f>ROUND(I162*H162,2)</f>
        <v>0</v>
      </c>
      <c r="BL162" s="17" t="s">
        <v>292</v>
      </c>
      <c r="BM162" s="17" t="s">
        <v>423</v>
      </c>
    </row>
    <row r="163" spans="2:65" s="12" customFormat="1" ht="11.25">
      <c r="B163" s="195"/>
      <c r="C163" s="196"/>
      <c r="D163" s="197" t="s">
        <v>167</v>
      </c>
      <c r="E163" s="198" t="s">
        <v>1</v>
      </c>
      <c r="F163" s="199" t="s">
        <v>424</v>
      </c>
      <c r="G163" s="196"/>
      <c r="H163" s="198" t="s">
        <v>1</v>
      </c>
      <c r="I163" s="200"/>
      <c r="J163" s="196"/>
      <c r="K163" s="196"/>
      <c r="L163" s="201"/>
      <c r="M163" s="202"/>
      <c r="N163" s="203"/>
      <c r="O163" s="203"/>
      <c r="P163" s="203"/>
      <c r="Q163" s="203"/>
      <c r="R163" s="203"/>
      <c r="S163" s="203"/>
      <c r="T163" s="204"/>
      <c r="AT163" s="205" t="s">
        <v>167</v>
      </c>
      <c r="AU163" s="205" t="s">
        <v>81</v>
      </c>
      <c r="AV163" s="12" t="s">
        <v>81</v>
      </c>
      <c r="AW163" s="12" t="s">
        <v>36</v>
      </c>
      <c r="AX163" s="12" t="s">
        <v>73</v>
      </c>
      <c r="AY163" s="205" t="s">
        <v>157</v>
      </c>
    </row>
    <row r="164" spans="2:65" s="13" customFormat="1" ht="11.25">
      <c r="B164" s="206"/>
      <c r="C164" s="207"/>
      <c r="D164" s="197" t="s">
        <v>167</v>
      </c>
      <c r="E164" s="208" t="s">
        <v>1</v>
      </c>
      <c r="F164" s="209" t="s">
        <v>414</v>
      </c>
      <c r="G164" s="207"/>
      <c r="H164" s="210">
        <v>39.512</v>
      </c>
      <c r="I164" s="211"/>
      <c r="J164" s="207"/>
      <c r="K164" s="207"/>
      <c r="L164" s="212"/>
      <c r="M164" s="213"/>
      <c r="N164" s="214"/>
      <c r="O164" s="214"/>
      <c r="P164" s="214"/>
      <c r="Q164" s="214"/>
      <c r="R164" s="214"/>
      <c r="S164" s="214"/>
      <c r="T164" s="215"/>
      <c r="AT164" s="216" t="s">
        <v>167</v>
      </c>
      <c r="AU164" s="216" t="s">
        <v>81</v>
      </c>
      <c r="AV164" s="13" t="s">
        <v>83</v>
      </c>
      <c r="AW164" s="13" t="s">
        <v>36</v>
      </c>
      <c r="AX164" s="13" t="s">
        <v>73</v>
      </c>
      <c r="AY164" s="216" t="s">
        <v>157</v>
      </c>
    </row>
    <row r="165" spans="2:65" s="14" customFormat="1" ht="11.25">
      <c r="B165" s="217"/>
      <c r="C165" s="218"/>
      <c r="D165" s="197" t="s">
        <v>167</v>
      </c>
      <c r="E165" s="219" t="s">
        <v>1</v>
      </c>
      <c r="F165" s="220" t="s">
        <v>170</v>
      </c>
      <c r="G165" s="218"/>
      <c r="H165" s="221">
        <v>39.512</v>
      </c>
      <c r="I165" s="222"/>
      <c r="J165" s="218"/>
      <c r="K165" s="218"/>
      <c r="L165" s="223"/>
      <c r="M165" s="224"/>
      <c r="N165" s="225"/>
      <c r="O165" s="225"/>
      <c r="P165" s="225"/>
      <c r="Q165" s="225"/>
      <c r="R165" s="225"/>
      <c r="S165" s="225"/>
      <c r="T165" s="226"/>
      <c r="AT165" s="227" t="s">
        <v>167</v>
      </c>
      <c r="AU165" s="227" t="s">
        <v>81</v>
      </c>
      <c r="AV165" s="14" t="s">
        <v>166</v>
      </c>
      <c r="AW165" s="14" t="s">
        <v>36</v>
      </c>
      <c r="AX165" s="14" t="s">
        <v>81</v>
      </c>
      <c r="AY165" s="227" t="s">
        <v>157</v>
      </c>
    </row>
    <row r="166" spans="2:65" s="1" customFormat="1" ht="22.5" customHeight="1">
      <c r="B166" s="34"/>
      <c r="C166" s="230" t="s">
        <v>245</v>
      </c>
      <c r="D166" s="230" t="s">
        <v>201</v>
      </c>
      <c r="E166" s="231" t="s">
        <v>425</v>
      </c>
      <c r="F166" s="232" t="s">
        <v>426</v>
      </c>
      <c r="G166" s="233" t="s">
        <v>163</v>
      </c>
      <c r="H166" s="234">
        <v>39</v>
      </c>
      <c r="I166" s="235"/>
      <c r="J166" s="236">
        <f>ROUND(I166*H166,2)</f>
        <v>0</v>
      </c>
      <c r="K166" s="232" t="s">
        <v>164</v>
      </c>
      <c r="L166" s="38"/>
      <c r="M166" s="237" t="s">
        <v>1</v>
      </c>
      <c r="N166" s="238" t="s">
        <v>44</v>
      </c>
      <c r="O166" s="60"/>
      <c r="P166" s="192">
        <f>O166*H166</f>
        <v>0</v>
      </c>
      <c r="Q166" s="192">
        <v>0</v>
      </c>
      <c r="R166" s="192">
        <f>Q166*H166</f>
        <v>0</v>
      </c>
      <c r="S166" s="192">
        <v>0</v>
      </c>
      <c r="T166" s="193">
        <f>S166*H166</f>
        <v>0</v>
      </c>
      <c r="AR166" s="17" t="s">
        <v>292</v>
      </c>
      <c r="AT166" s="17" t="s">
        <v>201</v>
      </c>
      <c r="AU166" s="17" t="s">
        <v>81</v>
      </c>
      <c r="AY166" s="17" t="s">
        <v>157</v>
      </c>
      <c r="BE166" s="194">
        <f>IF(N166="základní",J166,0)</f>
        <v>0</v>
      </c>
      <c r="BF166" s="194">
        <f>IF(N166="snížená",J166,0)</f>
        <v>0</v>
      </c>
      <c r="BG166" s="194">
        <f>IF(N166="zákl. přenesená",J166,0)</f>
        <v>0</v>
      </c>
      <c r="BH166" s="194">
        <f>IF(N166="sníž. přenesená",J166,0)</f>
        <v>0</v>
      </c>
      <c r="BI166" s="194">
        <f>IF(N166="nulová",J166,0)</f>
        <v>0</v>
      </c>
      <c r="BJ166" s="17" t="s">
        <v>81</v>
      </c>
      <c r="BK166" s="194">
        <f>ROUND(I166*H166,2)</f>
        <v>0</v>
      </c>
      <c r="BL166" s="17" t="s">
        <v>292</v>
      </c>
      <c r="BM166" s="17" t="s">
        <v>427</v>
      </c>
    </row>
    <row r="167" spans="2:65" s="12" customFormat="1" ht="11.25">
      <c r="B167" s="195"/>
      <c r="C167" s="196"/>
      <c r="D167" s="197" t="s">
        <v>167</v>
      </c>
      <c r="E167" s="198" t="s">
        <v>1</v>
      </c>
      <c r="F167" s="199" t="s">
        <v>428</v>
      </c>
      <c r="G167" s="196"/>
      <c r="H167" s="198" t="s">
        <v>1</v>
      </c>
      <c r="I167" s="200"/>
      <c r="J167" s="196"/>
      <c r="K167" s="196"/>
      <c r="L167" s="201"/>
      <c r="M167" s="202"/>
      <c r="N167" s="203"/>
      <c r="O167" s="203"/>
      <c r="P167" s="203"/>
      <c r="Q167" s="203"/>
      <c r="R167" s="203"/>
      <c r="S167" s="203"/>
      <c r="T167" s="204"/>
      <c r="AT167" s="205" t="s">
        <v>167</v>
      </c>
      <c r="AU167" s="205" t="s">
        <v>81</v>
      </c>
      <c r="AV167" s="12" t="s">
        <v>81</v>
      </c>
      <c r="AW167" s="12" t="s">
        <v>36</v>
      </c>
      <c r="AX167" s="12" t="s">
        <v>73</v>
      </c>
      <c r="AY167" s="205" t="s">
        <v>157</v>
      </c>
    </row>
    <row r="168" spans="2:65" s="13" customFormat="1" ht="11.25">
      <c r="B168" s="206"/>
      <c r="C168" s="207"/>
      <c r="D168" s="197" t="s">
        <v>167</v>
      </c>
      <c r="E168" s="208" t="s">
        <v>1</v>
      </c>
      <c r="F168" s="209" t="s">
        <v>429</v>
      </c>
      <c r="G168" s="207"/>
      <c r="H168" s="210">
        <v>39</v>
      </c>
      <c r="I168" s="211"/>
      <c r="J168" s="207"/>
      <c r="K168" s="207"/>
      <c r="L168" s="212"/>
      <c r="M168" s="213"/>
      <c r="N168" s="214"/>
      <c r="O168" s="214"/>
      <c r="P168" s="214"/>
      <c r="Q168" s="214"/>
      <c r="R168" s="214"/>
      <c r="S168" s="214"/>
      <c r="T168" s="215"/>
      <c r="AT168" s="216" t="s">
        <v>167</v>
      </c>
      <c r="AU168" s="216" t="s">
        <v>81</v>
      </c>
      <c r="AV168" s="13" t="s">
        <v>83</v>
      </c>
      <c r="AW168" s="13" t="s">
        <v>36</v>
      </c>
      <c r="AX168" s="13" t="s">
        <v>73</v>
      </c>
      <c r="AY168" s="216" t="s">
        <v>157</v>
      </c>
    </row>
    <row r="169" spans="2:65" s="14" customFormat="1" ht="11.25">
      <c r="B169" s="217"/>
      <c r="C169" s="218"/>
      <c r="D169" s="197" t="s">
        <v>167</v>
      </c>
      <c r="E169" s="219" t="s">
        <v>1</v>
      </c>
      <c r="F169" s="220" t="s">
        <v>170</v>
      </c>
      <c r="G169" s="218"/>
      <c r="H169" s="221">
        <v>39</v>
      </c>
      <c r="I169" s="222"/>
      <c r="J169" s="218"/>
      <c r="K169" s="218"/>
      <c r="L169" s="223"/>
      <c r="M169" s="224"/>
      <c r="N169" s="225"/>
      <c r="O169" s="225"/>
      <c r="P169" s="225"/>
      <c r="Q169" s="225"/>
      <c r="R169" s="225"/>
      <c r="S169" s="225"/>
      <c r="T169" s="226"/>
      <c r="AT169" s="227" t="s">
        <v>167</v>
      </c>
      <c r="AU169" s="227" t="s">
        <v>81</v>
      </c>
      <c r="AV169" s="14" t="s">
        <v>166</v>
      </c>
      <c r="AW169" s="14" t="s">
        <v>36</v>
      </c>
      <c r="AX169" s="14" t="s">
        <v>81</v>
      </c>
      <c r="AY169" s="227" t="s">
        <v>157</v>
      </c>
    </row>
    <row r="170" spans="2:65" s="1" customFormat="1" ht="22.5" customHeight="1">
      <c r="B170" s="34"/>
      <c r="C170" s="230" t="s">
        <v>430</v>
      </c>
      <c r="D170" s="230" t="s">
        <v>201</v>
      </c>
      <c r="E170" s="231" t="s">
        <v>300</v>
      </c>
      <c r="F170" s="232" t="s">
        <v>301</v>
      </c>
      <c r="G170" s="233" t="s">
        <v>163</v>
      </c>
      <c r="H170" s="234">
        <v>1672</v>
      </c>
      <c r="I170" s="235"/>
      <c r="J170" s="236">
        <f>ROUND(I170*H170,2)</f>
        <v>0</v>
      </c>
      <c r="K170" s="232" t="s">
        <v>164</v>
      </c>
      <c r="L170" s="38"/>
      <c r="M170" s="237" t="s">
        <v>1</v>
      </c>
      <c r="N170" s="238" t="s">
        <v>44</v>
      </c>
      <c r="O170" s="60"/>
      <c r="P170" s="192">
        <f>O170*H170</f>
        <v>0</v>
      </c>
      <c r="Q170" s="192">
        <v>0</v>
      </c>
      <c r="R170" s="192">
        <f>Q170*H170</f>
        <v>0</v>
      </c>
      <c r="S170" s="192">
        <v>0</v>
      </c>
      <c r="T170" s="193">
        <f>S170*H170</f>
        <v>0</v>
      </c>
      <c r="AR170" s="17" t="s">
        <v>292</v>
      </c>
      <c r="AT170" s="17" t="s">
        <v>201</v>
      </c>
      <c r="AU170" s="17" t="s">
        <v>81</v>
      </c>
      <c r="AY170" s="17" t="s">
        <v>157</v>
      </c>
      <c r="BE170" s="194">
        <f>IF(N170="základní",J170,0)</f>
        <v>0</v>
      </c>
      <c r="BF170" s="194">
        <f>IF(N170="snížená",J170,0)</f>
        <v>0</v>
      </c>
      <c r="BG170" s="194">
        <f>IF(N170="zákl. přenesená",J170,0)</f>
        <v>0</v>
      </c>
      <c r="BH170" s="194">
        <f>IF(N170="sníž. přenesená",J170,0)</f>
        <v>0</v>
      </c>
      <c r="BI170" s="194">
        <f>IF(N170="nulová",J170,0)</f>
        <v>0</v>
      </c>
      <c r="BJ170" s="17" t="s">
        <v>81</v>
      </c>
      <c r="BK170" s="194">
        <f>ROUND(I170*H170,2)</f>
        <v>0</v>
      </c>
      <c r="BL170" s="17" t="s">
        <v>292</v>
      </c>
      <c r="BM170" s="17" t="s">
        <v>431</v>
      </c>
    </row>
    <row r="171" spans="2:65" s="1" customFormat="1" ht="19.5">
      <c r="B171" s="34"/>
      <c r="C171" s="35"/>
      <c r="D171" s="197" t="s">
        <v>191</v>
      </c>
      <c r="E171" s="35"/>
      <c r="F171" s="228" t="s">
        <v>432</v>
      </c>
      <c r="G171" s="35"/>
      <c r="H171" s="35"/>
      <c r="I171" s="112"/>
      <c r="J171" s="35"/>
      <c r="K171" s="35"/>
      <c r="L171" s="38"/>
      <c r="M171" s="229"/>
      <c r="N171" s="60"/>
      <c r="O171" s="60"/>
      <c r="P171" s="60"/>
      <c r="Q171" s="60"/>
      <c r="R171" s="60"/>
      <c r="S171" s="60"/>
      <c r="T171" s="61"/>
      <c r="AT171" s="17" t="s">
        <v>191</v>
      </c>
      <c r="AU171" s="17" t="s">
        <v>81</v>
      </c>
    </row>
    <row r="172" spans="2:65" s="12" customFormat="1" ht="11.25">
      <c r="B172" s="195"/>
      <c r="C172" s="196"/>
      <c r="D172" s="197" t="s">
        <v>167</v>
      </c>
      <c r="E172" s="198" t="s">
        <v>1</v>
      </c>
      <c r="F172" s="199" t="s">
        <v>433</v>
      </c>
      <c r="G172" s="196"/>
      <c r="H172" s="198" t="s">
        <v>1</v>
      </c>
      <c r="I172" s="200"/>
      <c r="J172" s="196"/>
      <c r="K172" s="196"/>
      <c r="L172" s="201"/>
      <c r="M172" s="202"/>
      <c r="N172" s="203"/>
      <c r="O172" s="203"/>
      <c r="P172" s="203"/>
      <c r="Q172" s="203"/>
      <c r="R172" s="203"/>
      <c r="S172" s="203"/>
      <c r="T172" s="204"/>
      <c r="AT172" s="205" t="s">
        <v>167</v>
      </c>
      <c r="AU172" s="205" t="s">
        <v>81</v>
      </c>
      <c r="AV172" s="12" t="s">
        <v>81</v>
      </c>
      <c r="AW172" s="12" t="s">
        <v>36</v>
      </c>
      <c r="AX172" s="12" t="s">
        <v>73</v>
      </c>
      <c r="AY172" s="205" t="s">
        <v>157</v>
      </c>
    </row>
    <row r="173" spans="2:65" s="13" customFormat="1" ht="11.25">
      <c r="B173" s="206"/>
      <c r="C173" s="207"/>
      <c r="D173" s="197" t="s">
        <v>167</v>
      </c>
      <c r="E173" s="208" t="s">
        <v>1</v>
      </c>
      <c r="F173" s="209" t="s">
        <v>404</v>
      </c>
      <c r="G173" s="207"/>
      <c r="H173" s="210">
        <v>1672</v>
      </c>
      <c r="I173" s="211"/>
      <c r="J173" s="207"/>
      <c r="K173" s="207"/>
      <c r="L173" s="212"/>
      <c r="M173" s="213"/>
      <c r="N173" s="214"/>
      <c r="O173" s="214"/>
      <c r="P173" s="214"/>
      <c r="Q173" s="214"/>
      <c r="R173" s="214"/>
      <c r="S173" s="214"/>
      <c r="T173" s="215"/>
      <c r="AT173" s="216" t="s">
        <v>167</v>
      </c>
      <c r="AU173" s="216" t="s">
        <v>81</v>
      </c>
      <c r="AV173" s="13" t="s">
        <v>83</v>
      </c>
      <c r="AW173" s="13" t="s">
        <v>36</v>
      </c>
      <c r="AX173" s="13" t="s">
        <v>73</v>
      </c>
      <c r="AY173" s="216" t="s">
        <v>157</v>
      </c>
    </row>
    <row r="174" spans="2:65" s="14" customFormat="1" ht="11.25">
      <c r="B174" s="217"/>
      <c r="C174" s="218"/>
      <c r="D174" s="197" t="s">
        <v>167</v>
      </c>
      <c r="E174" s="219" t="s">
        <v>1</v>
      </c>
      <c r="F174" s="220" t="s">
        <v>170</v>
      </c>
      <c r="G174" s="218"/>
      <c r="H174" s="221">
        <v>1672</v>
      </c>
      <c r="I174" s="222"/>
      <c r="J174" s="218"/>
      <c r="K174" s="218"/>
      <c r="L174" s="223"/>
      <c r="M174" s="224"/>
      <c r="N174" s="225"/>
      <c r="O174" s="225"/>
      <c r="P174" s="225"/>
      <c r="Q174" s="225"/>
      <c r="R174" s="225"/>
      <c r="S174" s="225"/>
      <c r="T174" s="226"/>
      <c r="AT174" s="227" t="s">
        <v>167</v>
      </c>
      <c r="AU174" s="227" t="s">
        <v>81</v>
      </c>
      <c r="AV174" s="14" t="s">
        <v>166</v>
      </c>
      <c r="AW174" s="14" t="s">
        <v>36</v>
      </c>
      <c r="AX174" s="14" t="s">
        <v>81</v>
      </c>
      <c r="AY174" s="227" t="s">
        <v>157</v>
      </c>
    </row>
    <row r="175" spans="2:65" s="1" customFormat="1" ht="22.5" customHeight="1">
      <c r="B175" s="34"/>
      <c r="C175" s="230" t="s">
        <v>249</v>
      </c>
      <c r="D175" s="230" t="s">
        <v>201</v>
      </c>
      <c r="E175" s="231" t="s">
        <v>434</v>
      </c>
      <c r="F175" s="232" t="s">
        <v>435</v>
      </c>
      <c r="G175" s="233" t="s">
        <v>163</v>
      </c>
      <c r="H175" s="234">
        <v>238.51</v>
      </c>
      <c r="I175" s="235"/>
      <c r="J175" s="236">
        <f>ROUND(I175*H175,2)</f>
        <v>0</v>
      </c>
      <c r="K175" s="232" t="s">
        <v>164</v>
      </c>
      <c r="L175" s="38"/>
      <c r="M175" s="237" t="s">
        <v>1</v>
      </c>
      <c r="N175" s="238" t="s">
        <v>44</v>
      </c>
      <c r="O175" s="60"/>
      <c r="P175" s="192">
        <f>O175*H175</f>
        <v>0</v>
      </c>
      <c r="Q175" s="192">
        <v>0</v>
      </c>
      <c r="R175" s="192">
        <f>Q175*H175</f>
        <v>0</v>
      </c>
      <c r="S175" s="192">
        <v>0</v>
      </c>
      <c r="T175" s="193">
        <f>S175*H175</f>
        <v>0</v>
      </c>
      <c r="AR175" s="17" t="s">
        <v>292</v>
      </c>
      <c r="AT175" s="17" t="s">
        <v>201</v>
      </c>
      <c r="AU175" s="17" t="s">
        <v>81</v>
      </c>
      <c r="AY175" s="17" t="s">
        <v>157</v>
      </c>
      <c r="BE175" s="194">
        <f>IF(N175="základní",J175,0)</f>
        <v>0</v>
      </c>
      <c r="BF175" s="194">
        <f>IF(N175="snížená",J175,0)</f>
        <v>0</v>
      </c>
      <c r="BG175" s="194">
        <f>IF(N175="zákl. přenesená",J175,0)</f>
        <v>0</v>
      </c>
      <c r="BH175" s="194">
        <f>IF(N175="sníž. přenesená",J175,0)</f>
        <v>0</v>
      </c>
      <c r="BI175" s="194">
        <f>IF(N175="nulová",J175,0)</f>
        <v>0</v>
      </c>
      <c r="BJ175" s="17" t="s">
        <v>81</v>
      </c>
      <c r="BK175" s="194">
        <f>ROUND(I175*H175,2)</f>
        <v>0</v>
      </c>
      <c r="BL175" s="17" t="s">
        <v>292</v>
      </c>
      <c r="BM175" s="17" t="s">
        <v>436</v>
      </c>
    </row>
    <row r="176" spans="2:65" s="12" customFormat="1" ht="11.25">
      <c r="B176" s="195"/>
      <c r="C176" s="196"/>
      <c r="D176" s="197" t="s">
        <v>167</v>
      </c>
      <c r="E176" s="198" t="s">
        <v>1</v>
      </c>
      <c r="F176" s="199" t="s">
        <v>437</v>
      </c>
      <c r="G176" s="196"/>
      <c r="H176" s="198" t="s">
        <v>1</v>
      </c>
      <c r="I176" s="200"/>
      <c r="J176" s="196"/>
      <c r="K176" s="196"/>
      <c r="L176" s="201"/>
      <c r="M176" s="202"/>
      <c r="N176" s="203"/>
      <c r="O176" s="203"/>
      <c r="P176" s="203"/>
      <c r="Q176" s="203"/>
      <c r="R176" s="203"/>
      <c r="S176" s="203"/>
      <c r="T176" s="204"/>
      <c r="AT176" s="205" t="s">
        <v>167</v>
      </c>
      <c r="AU176" s="205" t="s">
        <v>81</v>
      </c>
      <c r="AV176" s="12" t="s">
        <v>81</v>
      </c>
      <c r="AW176" s="12" t="s">
        <v>36</v>
      </c>
      <c r="AX176" s="12" t="s">
        <v>73</v>
      </c>
      <c r="AY176" s="205" t="s">
        <v>157</v>
      </c>
    </row>
    <row r="177" spans="2:65" s="13" customFormat="1" ht="11.25">
      <c r="B177" s="206"/>
      <c r="C177" s="207"/>
      <c r="D177" s="197" t="s">
        <v>167</v>
      </c>
      <c r="E177" s="208" t="s">
        <v>1</v>
      </c>
      <c r="F177" s="209" t="s">
        <v>416</v>
      </c>
      <c r="G177" s="207"/>
      <c r="H177" s="210">
        <v>198.99799999999999</v>
      </c>
      <c r="I177" s="211"/>
      <c r="J177" s="207"/>
      <c r="K177" s="207"/>
      <c r="L177" s="212"/>
      <c r="M177" s="213"/>
      <c r="N177" s="214"/>
      <c r="O177" s="214"/>
      <c r="P177" s="214"/>
      <c r="Q177" s="214"/>
      <c r="R177" s="214"/>
      <c r="S177" s="214"/>
      <c r="T177" s="215"/>
      <c r="AT177" s="216" t="s">
        <v>167</v>
      </c>
      <c r="AU177" s="216" t="s">
        <v>81</v>
      </c>
      <c r="AV177" s="13" t="s">
        <v>83</v>
      </c>
      <c r="AW177" s="13" t="s">
        <v>36</v>
      </c>
      <c r="AX177" s="13" t="s">
        <v>73</v>
      </c>
      <c r="AY177" s="216" t="s">
        <v>157</v>
      </c>
    </row>
    <row r="178" spans="2:65" s="12" customFormat="1" ht="11.25">
      <c r="B178" s="195"/>
      <c r="C178" s="196"/>
      <c r="D178" s="197" t="s">
        <v>167</v>
      </c>
      <c r="E178" s="198" t="s">
        <v>1</v>
      </c>
      <c r="F178" s="199" t="s">
        <v>413</v>
      </c>
      <c r="G178" s="196"/>
      <c r="H178" s="198" t="s">
        <v>1</v>
      </c>
      <c r="I178" s="200"/>
      <c r="J178" s="196"/>
      <c r="K178" s="196"/>
      <c r="L178" s="201"/>
      <c r="M178" s="202"/>
      <c r="N178" s="203"/>
      <c r="O178" s="203"/>
      <c r="P178" s="203"/>
      <c r="Q178" s="203"/>
      <c r="R178" s="203"/>
      <c r="S178" s="203"/>
      <c r="T178" s="204"/>
      <c r="AT178" s="205" t="s">
        <v>167</v>
      </c>
      <c r="AU178" s="205" t="s">
        <v>81</v>
      </c>
      <c r="AV178" s="12" t="s">
        <v>81</v>
      </c>
      <c r="AW178" s="12" t="s">
        <v>36</v>
      </c>
      <c r="AX178" s="12" t="s">
        <v>73</v>
      </c>
      <c r="AY178" s="205" t="s">
        <v>157</v>
      </c>
    </row>
    <row r="179" spans="2:65" s="13" customFormat="1" ht="11.25">
      <c r="B179" s="206"/>
      <c r="C179" s="207"/>
      <c r="D179" s="197" t="s">
        <v>167</v>
      </c>
      <c r="E179" s="208" t="s">
        <v>1</v>
      </c>
      <c r="F179" s="209" t="s">
        <v>414</v>
      </c>
      <c r="G179" s="207"/>
      <c r="H179" s="210">
        <v>39.512</v>
      </c>
      <c r="I179" s="211"/>
      <c r="J179" s="207"/>
      <c r="K179" s="207"/>
      <c r="L179" s="212"/>
      <c r="M179" s="213"/>
      <c r="N179" s="214"/>
      <c r="O179" s="214"/>
      <c r="P179" s="214"/>
      <c r="Q179" s="214"/>
      <c r="R179" s="214"/>
      <c r="S179" s="214"/>
      <c r="T179" s="215"/>
      <c r="AT179" s="216" t="s">
        <v>167</v>
      </c>
      <c r="AU179" s="216" t="s">
        <v>81</v>
      </c>
      <c r="AV179" s="13" t="s">
        <v>83</v>
      </c>
      <c r="AW179" s="13" t="s">
        <v>36</v>
      </c>
      <c r="AX179" s="13" t="s">
        <v>73</v>
      </c>
      <c r="AY179" s="216" t="s">
        <v>157</v>
      </c>
    </row>
    <row r="180" spans="2:65" s="14" customFormat="1" ht="11.25">
      <c r="B180" s="217"/>
      <c r="C180" s="218"/>
      <c r="D180" s="197" t="s">
        <v>167</v>
      </c>
      <c r="E180" s="219" t="s">
        <v>1</v>
      </c>
      <c r="F180" s="220" t="s">
        <v>170</v>
      </c>
      <c r="G180" s="218"/>
      <c r="H180" s="221">
        <v>238.51</v>
      </c>
      <c r="I180" s="222"/>
      <c r="J180" s="218"/>
      <c r="K180" s="218"/>
      <c r="L180" s="223"/>
      <c r="M180" s="224"/>
      <c r="N180" s="225"/>
      <c r="O180" s="225"/>
      <c r="P180" s="225"/>
      <c r="Q180" s="225"/>
      <c r="R180" s="225"/>
      <c r="S180" s="225"/>
      <c r="T180" s="226"/>
      <c r="AT180" s="227" t="s">
        <v>167</v>
      </c>
      <c r="AU180" s="227" t="s">
        <v>81</v>
      </c>
      <c r="AV180" s="14" t="s">
        <v>166</v>
      </c>
      <c r="AW180" s="14" t="s">
        <v>36</v>
      </c>
      <c r="AX180" s="14" t="s">
        <v>81</v>
      </c>
      <c r="AY180" s="227" t="s">
        <v>157</v>
      </c>
    </row>
    <row r="181" spans="2:65" s="1" customFormat="1" ht="22.5" customHeight="1">
      <c r="B181" s="34"/>
      <c r="C181" s="230" t="s">
        <v>420</v>
      </c>
      <c r="D181" s="230" t="s">
        <v>201</v>
      </c>
      <c r="E181" s="231" t="s">
        <v>438</v>
      </c>
      <c r="F181" s="232" t="s">
        <v>439</v>
      </c>
      <c r="G181" s="233" t="s">
        <v>189</v>
      </c>
      <c r="H181" s="234">
        <v>4</v>
      </c>
      <c r="I181" s="235"/>
      <c r="J181" s="236">
        <f>ROUND(I181*H181,2)</f>
        <v>0</v>
      </c>
      <c r="K181" s="232" t="s">
        <v>164</v>
      </c>
      <c r="L181" s="38"/>
      <c r="M181" s="237" t="s">
        <v>1</v>
      </c>
      <c r="N181" s="238" t="s">
        <v>44</v>
      </c>
      <c r="O181" s="60"/>
      <c r="P181" s="192">
        <f>O181*H181</f>
        <v>0</v>
      </c>
      <c r="Q181" s="192">
        <v>0</v>
      </c>
      <c r="R181" s="192">
        <f>Q181*H181</f>
        <v>0</v>
      </c>
      <c r="S181" s="192">
        <v>0</v>
      </c>
      <c r="T181" s="193">
        <f>S181*H181</f>
        <v>0</v>
      </c>
      <c r="AR181" s="17" t="s">
        <v>292</v>
      </c>
      <c r="AT181" s="17" t="s">
        <v>201</v>
      </c>
      <c r="AU181" s="17" t="s">
        <v>81</v>
      </c>
      <c r="AY181" s="17" t="s">
        <v>157</v>
      </c>
      <c r="BE181" s="194">
        <f>IF(N181="základní",J181,0)</f>
        <v>0</v>
      </c>
      <c r="BF181" s="194">
        <f>IF(N181="snížená",J181,0)</f>
        <v>0</v>
      </c>
      <c r="BG181" s="194">
        <f>IF(N181="zákl. přenesená",J181,0)</f>
        <v>0</v>
      </c>
      <c r="BH181" s="194">
        <f>IF(N181="sníž. přenesená",J181,0)</f>
        <v>0</v>
      </c>
      <c r="BI181" s="194">
        <f>IF(N181="nulová",J181,0)</f>
        <v>0</v>
      </c>
      <c r="BJ181" s="17" t="s">
        <v>81</v>
      </c>
      <c r="BK181" s="194">
        <f>ROUND(I181*H181,2)</f>
        <v>0</v>
      </c>
      <c r="BL181" s="17" t="s">
        <v>292</v>
      </c>
      <c r="BM181" s="17" t="s">
        <v>440</v>
      </c>
    </row>
    <row r="182" spans="2:65" s="12" customFormat="1" ht="11.25">
      <c r="B182" s="195"/>
      <c r="C182" s="196"/>
      <c r="D182" s="197" t="s">
        <v>167</v>
      </c>
      <c r="E182" s="198" t="s">
        <v>1</v>
      </c>
      <c r="F182" s="199" t="s">
        <v>441</v>
      </c>
      <c r="G182" s="196"/>
      <c r="H182" s="198" t="s">
        <v>1</v>
      </c>
      <c r="I182" s="200"/>
      <c r="J182" s="196"/>
      <c r="K182" s="196"/>
      <c r="L182" s="201"/>
      <c r="M182" s="202"/>
      <c r="N182" s="203"/>
      <c r="O182" s="203"/>
      <c r="P182" s="203"/>
      <c r="Q182" s="203"/>
      <c r="R182" s="203"/>
      <c r="S182" s="203"/>
      <c r="T182" s="204"/>
      <c r="AT182" s="205" t="s">
        <v>167</v>
      </c>
      <c r="AU182" s="205" t="s">
        <v>81</v>
      </c>
      <c r="AV182" s="12" t="s">
        <v>81</v>
      </c>
      <c r="AW182" s="12" t="s">
        <v>36</v>
      </c>
      <c r="AX182" s="12" t="s">
        <v>73</v>
      </c>
      <c r="AY182" s="205" t="s">
        <v>157</v>
      </c>
    </row>
    <row r="183" spans="2:65" s="13" customFormat="1" ht="11.25">
      <c r="B183" s="206"/>
      <c r="C183" s="207"/>
      <c r="D183" s="197" t="s">
        <v>167</v>
      </c>
      <c r="E183" s="208" t="s">
        <v>1</v>
      </c>
      <c r="F183" s="209" t="s">
        <v>83</v>
      </c>
      <c r="G183" s="207"/>
      <c r="H183" s="210">
        <v>2</v>
      </c>
      <c r="I183" s="211"/>
      <c r="J183" s="207"/>
      <c r="K183" s="207"/>
      <c r="L183" s="212"/>
      <c r="M183" s="213"/>
      <c r="N183" s="214"/>
      <c r="O183" s="214"/>
      <c r="P183" s="214"/>
      <c r="Q183" s="214"/>
      <c r="R183" s="214"/>
      <c r="S183" s="214"/>
      <c r="T183" s="215"/>
      <c r="AT183" s="216" t="s">
        <v>167</v>
      </c>
      <c r="AU183" s="216" t="s">
        <v>81</v>
      </c>
      <c r="AV183" s="13" t="s">
        <v>83</v>
      </c>
      <c r="AW183" s="13" t="s">
        <v>36</v>
      </c>
      <c r="AX183" s="13" t="s">
        <v>73</v>
      </c>
      <c r="AY183" s="216" t="s">
        <v>157</v>
      </c>
    </row>
    <row r="184" spans="2:65" s="12" customFormat="1" ht="11.25">
      <c r="B184" s="195"/>
      <c r="C184" s="196"/>
      <c r="D184" s="197" t="s">
        <v>167</v>
      </c>
      <c r="E184" s="198" t="s">
        <v>1</v>
      </c>
      <c r="F184" s="199" t="s">
        <v>442</v>
      </c>
      <c r="G184" s="196"/>
      <c r="H184" s="198" t="s">
        <v>1</v>
      </c>
      <c r="I184" s="200"/>
      <c r="J184" s="196"/>
      <c r="K184" s="196"/>
      <c r="L184" s="201"/>
      <c r="M184" s="202"/>
      <c r="N184" s="203"/>
      <c r="O184" s="203"/>
      <c r="P184" s="203"/>
      <c r="Q184" s="203"/>
      <c r="R184" s="203"/>
      <c r="S184" s="203"/>
      <c r="T184" s="204"/>
      <c r="AT184" s="205" t="s">
        <v>167</v>
      </c>
      <c r="AU184" s="205" t="s">
        <v>81</v>
      </c>
      <c r="AV184" s="12" t="s">
        <v>81</v>
      </c>
      <c r="AW184" s="12" t="s">
        <v>36</v>
      </c>
      <c r="AX184" s="12" t="s">
        <v>73</v>
      </c>
      <c r="AY184" s="205" t="s">
        <v>157</v>
      </c>
    </row>
    <row r="185" spans="2:65" s="13" customFormat="1" ht="11.25">
      <c r="B185" s="206"/>
      <c r="C185" s="207"/>
      <c r="D185" s="197" t="s">
        <v>167</v>
      </c>
      <c r="E185" s="208" t="s">
        <v>1</v>
      </c>
      <c r="F185" s="209" t="s">
        <v>83</v>
      </c>
      <c r="G185" s="207"/>
      <c r="H185" s="210">
        <v>2</v>
      </c>
      <c r="I185" s="211"/>
      <c r="J185" s="207"/>
      <c r="K185" s="207"/>
      <c r="L185" s="212"/>
      <c r="M185" s="213"/>
      <c r="N185" s="214"/>
      <c r="O185" s="214"/>
      <c r="P185" s="214"/>
      <c r="Q185" s="214"/>
      <c r="R185" s="214"/>
      <c r="S185" s="214"/>
      <c r="T185" s="215"/>
      <c r="AT185" s="216" t="s">
        <v>167</v>
      </c>
      <c r="AU185" s="216" t="s">
        <v>81</v>
      </c>
      <c r="AV185" s="13" t="s">
        <v>83</v>
      </c>
      <c r="AW185" s="13" t="s">
        <v>36</v>
      </c>
      <c r="AX185" s="13" t="s">
        <v>73</v>
      </c>
      <c r="AY185" s="216" t="s">
        <v>157</v>
      </c>
    </row>
    <row r="186" spans="2:65" s="14" customFormat="1" ht="11.25">
      <c r="B186" s="217"/>
      <c r="C186" s="218"/>
      <c r="D186" s="197" t="s">
        <v>167</v>
      </c>
      <c r="E186" s="219" t="s">
        <v>1</v>
      </c>
      <c r="F186" s="220" t="s">
        <v>170</v>
      </c>
      <c r="G186" s="218"/>
      <c r="H186" s="221">
        <v>4</v>
      </c>
      <c r="I186" s="222"/>
      <c r="J186" s="218"/>
      <c r="K186" s="218"/>
      <c r="L186" s="223"/>
      <c r="M186" s="224"/>
      <c r="N186" s="225"/>
      <c r="O186" s="225"/>
      <c r="P186" s="225"/>
      <c r="Q186" s="225"/>
      <c r="R186" s="225"/>
      <c r="S186" s="225"/>
      <c r="T186" s="226"/>
      <c r="AT186" s="227" t="s">
        <v>167</v>
      </c>
      <c r="AU186" s="227" t="s">
        <v>81</v>
      </c>
      <c r="AV186" s="14" t="s">
        <v>166</v>
      </c>
      <c r="AW186" s="14" t="s">
        <v>36</v>
      </c>
      <c r="AX186" s="14" t="s">
        <v>81</v>
      </c>
      <c r="AY186" s="227" t="s">
        <v>157</v>
      </c>
    </row>
    <row r="187" spans="2:65" s="1" customFormat="1" ht="16.5" customHeight="1">
      <c r="B187" s="34"/>
      <c r="C187" s="230" t="s">
        <v>254</v>
      </c>
      <c r="D187" s="230" t="s">
        <v>201</v>
      </c>
      <c r="E187" s="231" t="s">
        <v>326</v>
      </c>
      <c r="F187" s="232" t="s">
        <v>327</v>
      </c>
      <c r="G187" s="233" t="s">
        <v>163</v>
      </c>
      <c r="H187" s="234">
        <v>1672</v>
      </c>
      <c r="I187" s="235"/>
      <c r="J187" s="236">
        <f>ROUND(I187*H187,2)</f>
        <v>0</v>
      </c>
      <c r="K187" s="232" t="s">
        <v>1</v>
      </c>
      <c r="L187" s="38"/>
      <c r="M187" s="237" t="s">
        <v>1</v>
      </c>
      <c r="N187" s="238" t="s">
        <v>44</v>
      </c>
      <c r="O187" s="60"/>
      <c r="P187" s="192">
        <f>O187*H187</f>
        <v>0</v>
      </c>
      <c r="Q187" s="192">
        <v>0</v>
      </c>
      <c r="R187" s="192">
        <f>Q187*H187</f>
        <v>0</v>
      </c>
      <c r="S187" s="192">
        <v>0</v>
      </c>
      <c r="T187" s="193">
        <f>S187*H187</f>
        <v>0</v>
      </c>
      <c r="AR187" s="17" t="s">
        <v>292</v>
      </c>
      <c r="AT187" s="17" t="s">
        <v>201</v>
      </c>
      <c r="AU187" s="17" t="s">
        <v>81</v>
      </c>
      <c r="AY187" s="17" t="s">
        <v>157</v>
      </c>
      <c r="BE187" s="194">
        <f>IF(N187="základní",J187,0)</f>
        <v>0</v>
      </c>
      <c r="BF187" s="194">
        <f>IF(N187="snížená",J187,0)</f>
        <v>0</v>
      </c>
      <c r="BG187" s="194">
        <f>IF(N187="zákl. přenesená",J187,0)</f>
        <v>0</v>
      </c>
      <c r="BH187" s="194">
        <f>IF(N187="sníž. přenesená",J187,0)</f>
        <v>0</v>
      </c>
      <c r="BI187" s="194">
        <f>IF(N187="nulová",J187,0)</f>
        <v>0</v>
      </c>
      <c r="BJ187" s="17" t="s">
        <v>81</v>
      </c>
      <c r="BK187" s="194">
        <f>ROUND(I187*H187,2)</f>
        <v>0</v>
      </c>
      <c r="BL187" s="17" t="s">
        <v>292</v>
      </c>
      <c r="BM187" s="17" t="s">
        <v>443</v>
      </c>
    </row>
    <row r="188" spans="2:65" s="1" customFormat="1" ht="22.5" customHeight="1">
      <c r="B188" s="34"/>
      <c r="C188" s="230" t="s">
        <v>444</v>
      </c>
      <c r="D188" s="230" t="s">
        <v>201</v>
      </c>
      <c r="E188" s="231" t="s">
        <v>445</v>
      </c>
      <c r="F188" s="232" t="s">
        <v>446</v>
      </c>
      <c r="G188" s="233" t="s">
        <v>163</v>
      </c>
      <c r="H188" s="234">
        <v>0.219</v>
      </c>
      <c r="I188" s="235"/>
      <c r="J188" s="236">
        <f>ROUND(I188*H188,2)</f>
        <v>0</v>
      </c>
      <c r="K188" s="232" t="s">
        <v>164</v>
      </c>
      <c r="L188" s="38"/>
      <c r="M188" s="237" t="s">
        <v>1</v>
      </c>
      <c r="N188" s="238" t="s">
        <v>44</v>
      </c>
      <c r="O188" s="60"/>
      <c r="P188" s="192">
        <f>O188*H188</f>
        <v>0</v>
      </c>
      <c r="Q188" s="192">
        <v>0</v>
      </c>
      <c r="R188" s="192">
        <f>Q188*H188</f>
        <v>0</v>
      </c>
      <c r="S188" s="192">
        <v>0</v>
      </c>
      <c r="T188" s="193">
        <f>S188*H188</f>
        <v>0</v>
      </c>
      <c r="AR188" s="17" t="s">
        <v>292</v>
      </c>
      <c r="AT188" s="17" t="s">
        <v>201</v>
      </c>
      <c r="AU188" s="17" t="s">
        <v>81</v>
      </c>
      <c r="AY188" s="17" t="s">
        <v>157</v>
      </c>
      <c r="BE188" s="194">
        <f>IF(N188="základní",J188,0)</f>
        <v>0</v>
      </c>
      <c r="BF188" s="194">
        <f>IF(N188="snížená",J188,0)</f>
        <v>0</v>
      </c>
      <c r="BG188" s="194">
        <f>IF(N188="zákl. přenesená",J188,0)</f>
        <v>0</v>
      </c>
      <c r="BH188" s="194">
        <f>IF(N188="sníž. přenesená",J188,0)</f>
        <v>0</v>
      </c>
      <c r="BI188" s="194">
        <f>IF(N188="nulová",J188,0)</f>
        <v>0</v>
      </c>
      <c r="BJ188" s="17" t="s">
        <v>81</v>
      </c>
      <c r="BK188" s="194">
        <f>ROUND(I188*H188,2)</f>
        <v>0</v>
      </c>
      <c r="BL188" s="17" t="s">
        <v>292</v>
      </c>
      <c r="BM188" s="17" t="s">
        <v>447</v>
      </c>
    </row>
    <row r="189" spans="2:65" s="1" customFormat="1" ht="22.5" customHeight="1">
      <c r="B189" s="34"/>
      <c r="C189" s="230" t="s">
        <v>258</v>
      </c>
      <c r="D189" s="230" t="s">
        <v>201</v>
      </c>
      <c r="E189" s="231" t="s">
        <v>448</v>
      </c>
      <c r="F189" s="232" t="s">
        <v>449</v>
      </c>
      <c r="G189" s="233" t="s">
        <v>163</v>
      </c>
      <c r="H189" s="234">
        <v>33</v>
      </c>
      <c r="I189" s="235"/>
      <c r="J189" s="236">
        <f>ROUND(I189*H189,2)</f>
        <v>0</v>
      </c>
      <c r="K189" s="232" t="s">
        <v>164</v>
      </c>
      <c r="L189" s="38"/>
      <c r="M189" s="237" t="s">
        <v>1</v>
      </c>
      <c r="N189" s="238" t="s">
        <v>44</v>
      </c>
      <c r="O189" s="60"/>
      <c r="P189" s="192">
        <f>O189*H189</f>
        <v>0</v>
      </c>
      <c r="Q189" s="192">
        <v>0</v>
      </c>
      <c r="R189" s="192">
        <f>Q189*H189</f>
        <v>0</v>
      </c>
      <c r="S189" s="192">
        <v>0</v>
      </c>
      <c r="T189" s="193">
        <f>S189*H189</f>
        <v>0</v>
      </c>
      <c r="AR189" s="17" t="s">
        <v>292</v>
      </c>
      <c r="AT189" s="17" t="s">
        <v>201</v>
      </c>
      <c r="AU189" s="17" t="s">
        <v>81</v>
      </c>
      <c r="AY189" s="17" t="s">
        <v>157</v>
      </c>
      <c r="BE189" s="194">
        <f>IF(N189="základní",J189,0)</f>
        <v>0</v>
      </c>
      <c r="BF189" s="194">
        <f>IF(N189="snížená",J189,0)</f>
        <v>0</v>
      </c>
      <c r="BG189" s="194">
        <f>IF(N189="zákl. přenesená",J189,0)</f>
        <v>0</v>
      </c>
      <c r="BH189" s="194">
        <f>IF(N189="sníž. přenesená",J189,0)</f>
        <v>0</v>
      </c>
      <c r="BI189" s="194">
        <f>IF(N189="nulová",J189,0)</f>
        <v>0</v>
      </c>
      <c r="BJ189" s="17" t="s">
        <v>81</v>
      </c>
      <c r="BK189" s="194">
        <f>ROUND(I189*H189,2)</f>
        <v>0</v>
      </c>
      <c r="BL189" s="17" t="s">
        <v>292</v>
      </c>
      <c r="BM189" s="17" t="s">
        <v>450</v>
      </c>
    </row>
    <row r="190" spans="2:65" s="1" customFormat="1" ht="19.5">
      <c r="B190" s="34"/>
      <c r="C190" s="35"/>
      <c r="D190" s="197" t="s">
        <v>191</v>
      </c>
      <c r="E190" s="35"/>
      <c r="F190" s="228" t="s">
        <v>451</v>
      </c>
      <c r="G190" s="35"/>
      <c r="H190" s="35"/>
      <c r="I190" s="112"/>
      <c r="J190" s="35"/>
      <c r="K190" s="35"/>
      <c r="L190" s="38"/>
      <c r="M190" s="253"/>
      <c r="N190" s="254"/>
      <c r="O190" s="254"/>
      <c r="P190" s="254"/>
      <c r="Q190" s="254"/>
      <c r="R190" s="254"/>
      <c r="S190" s="254"/>
      <c r="T190" s="255"/>
      <c r="AT190" s="17" t="s">
        <v>191</v>
      </c>
      <c r="AU190" s="17" t="s">
        <v>81</v>
      </c>
    </row>
    <row r="191" spans="2:65" s="1" customFormat="1" ht="6.95" customHeight="1">
      <c r="B191" s="46"/>
      <c r="C191" s="47"/>
      <c r="D191" s="47"/>
      <c r="E191" s="47"/>
      <c r="F191" s="47"/>
      <c r="G191" s="47"/>
      <c r="H191" s="47"/>
      <c r="I191" s="134"/>
      <c r="J191" s="47"/>
      <c r="K191" s="47"/>
      <c r="L191" s="38"/>
    </row>
  </sheetData>
  <sheetProtection algorithmName="SHA-512" hashValue="eAk/1x8owm32/ausJY7ueERGDFzCQhYZrZqP6G3GkrhMlSwWLhMLA7lg5hvtFdTCgrUR/npR7IcFnpHSyRxsLQ==" saltValue="/RY5jOGxrRp/YnxCsi8xhoY6Vfuyl86cGtF/zkxD9SShXbww5I7ZQ1zG91a4usgB9wwaF0bK/r2Pj/K3y1wPrA==" spinCount="100000" sheet="1" objects="1" scenarios="1" formatColumns="0" formatRows="0" autoFilter="0"/>
  <autoFilter ref="C81:K19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69"/>
  <sheetViews>
    <sheetView showGridLines="0"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106"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89</v>
      </c>
    </row>
    <row r="3" spans="2:46" ht="6.95" customHeight="1">
      <c r="B3" s="107"/>
      <c r="C3" s="108"/>
      <c r="D3" s="108"/>
      <c r="E3" s="108"/>
      <c r="F3" s="108"/>
      <c r="G3" s="108"/>
      <c r="H3" s="108"/>
      <c r="I3" s="109"/>
      <c r="J3" s="108"/>
      <c r="K3" s="108"/>
      <c r="L3" s="20"/>
      <c r="AT3" s="17" t="s">
        <v>83</v>
      </c>
    </row>
    <row r="4" spans="2:46" ht="24.95" customHeight="1">
      <c r="B4" s="20"/>
      <c r="D4" s="110" t="s">
        <v>130</v>
      </c>
      <c r="L4" s="20"/>
      <c r="M4" s="24" t="s">
        <v>10</v>
      </c>
      <c r="AT4" s="17" t="s">
        <v>4</v>
      </c>
    </row>
    <row r="5" spans="2:46" ht="6.95" customHeight="1">
      <c r="B5" s="20"/>
      <c r="L5" s="20"/>
    </row>
    <row r="6" spans="2:46" ht="12" customHeight="1">
      <c r="B6" s="20"/>
      <c r="D6" s="111" t="s">
        <v>16</v>
      </c>
      <c r="L6" s="20"/>
    </row>
    <row r="7" spans="2:46" ht="16.5" customHeight="1">
      <c r="B7" s="20"/>
      <c r="E7" s="304" t="str">
        <f>'Rekapitulace stavby'!K6</f>
        <v>Oprava traťového úseku Česká Lípa – Jedlová v oblasti mokřadů říčky Šporka</v>
      </c>
      <c r="F7" s="305"/>
      <c r="G7" s="305"/>
      <c r="H7" s="305"/>
      <c r="L7" s="20"/>
    </row>
    <row r="8" spans="2:46" s="1" customFormat="1" ht="12" customHeight="1">
      <c r="B8" s="38"/>
      <c r="D8" s="111" t="s">
        <v>131</v>
      </c>
      <c r="I8" s="112"/>
      <c r="L8" s="38"/>
    </row>
    <row r="9" spans="2:46" s="1" customFormat="1" ht="36.950000000000003" customHeight="1">
      <c r="B9" s="38"/>
      <c r="E9" s="306" t="s">
        <v>452</v>
      </c>
      <c r="F9" s="307"/>
      <c r="G9" s="307"/>
      <c r="H9" s="307"/>
      <c r="I9" s="112"/>
      <c r="L9" s="38"/>
    </row>
    <row r="10" spans="2:46" s="1" customFormat="1" ht="11.25">
      <c r="B10" s="38"/>
      <c r="I10" s="112"/>
      <c r="L10" s="38"/>
    </row>
    <row r="11" spans="2:46" s="1" customFormat="1" ht="12" customHeight="1">
      <c r="B11" s="38"/>
      <c r="D11" s="111" t="s">
        <v>18</v>
      </c>
      <c r="F11" s="17" t="s">
        <v>1</v>
      </c>
      <c r="I11" s="113" t="s">
        <v>19</v>
      </c>
      <c r="J11" s="17" t="s">
        <v>1</v>
      </c>
      <c r="L11" s="38"/>
    </row>
    <row r="12" spans="2:46" s="1" customFormat="1" ht="12" customHeight="1">
      <c r="B12" s="38"/>
      <c r="D12" s="111" t="s">
        <v>20</v>
      </c>
      <c r="F12" s="17" t="s">
        <v>133</v>
      </c>
      <c r="I12" s="113" t="s">
        <v>22</v>
      </c>
      <c r="J12" s="114" t="str">
        <f>'Rekapitulace stavby'!AN8</f>
        <v>29. 3. 2019</v>
      </c>
      <c r="L12" s="38"/>
    </row>
    <row r="13" spans="2:46" s="1" customFormat="1" ht="10.9" customHeight="1">
      <c r="B13" s="38"/>
      <c r="I13" s="112"/>
      <c r="L13" s="38"/>
    </row>
    <row r="14" spans="2:46" s="1" customFormat="1" ht="12" customHeight="1">
      <c r="B14" s="38"/>
      <c r="D14" s="111" t="s">
        <v>24</v>
      </c>
      <c r="I14" s="113" t="s">
        <v>25</v>
      </c>
      <c r="J14" s="17" t="str">
        <f>IF('Rekapitulace stavby'!AN10="","",'Rekapitulace stavby'!AN10)</f>
        <v>70994234</v>
      </c>
      <c r="L14" s="38"/>
    </row>
    <row r="15" spans="2:46" s="1" customFormat="1" ht="18" customHeight="1">
      <c r="B15" s="38"/>
      <c r="E15" s="17" t="str">
        <f>IF('Rekapitulace stavby'!E11="","",'Rekapitulace stavby'!E11)</f>
        <v>SŽDC, s.o.</v>
      </c>
      <c r="I15" s="113" t="s">
        <v>28</v>
      </c>
      <c r="J15" s="17" t="str">
        <f>IF('Rekapitulace stavby'!AN11="","",'Rekapitulace stavby'!AN11)</f>
        <v>CZ70994234</v>
      </c>
      <c r="L15" s="38"/>
    </row>
    <row r="16" spans="2:46" s="1" customFormat="1" ht="6.95" customHeight="1">
      <c r="B16" s="38"/>
      <c r="I16" s="112"/>
      <c r="L16" s="38"/>
    </row>
    <row r="17" spans="2:12" s="1" customFormat="1" ht="12" customHeight="1">
      <c r="B17" s="38"/>
      <c r="D17" s="111" t="s">
        <v>30</v>
      </c>
      <c r="I17" s="113" t="s">
        <v>25</v>
      </c>
      <c r="J17" s="30" t="str">
        <f>'Rekapitulace stavby'!AN13</f>
        <v>Vyplň údaj</v>
      </c>
      <c r="L17" s="38"/>
    </row>
    <row r="18" spans="2:12" s="1" customFormat="1" ht="18" customHeight="1">
      <c r="B18" s="38"/>
      <c r="E18" s="308" t="str">
        <f>'Rekapitulace stavby'!E14</f>
        <v>Vyplň údaj</v>
      </c>
      <c r="F18" s="309"/>
      <c r="G18" s="309"/>
      <c r="H18" s="309"/>
      <c r="I18" s="113" t="s">
        <v>28</v>
      </c>
      <c r="J18" s="30" t="str">
        <f>'Rekapitulace stavby'!AN14</f>
        <v>Vyplň údaj</v>
      </c>
      <c r="L18" s="38"/>
    </row>
    <row r="19" spans="2:12" s="1" customFormat="1" ht="6.95" customHeight="1">
      <c r="B19" s="38"/>
      <c r="I19" s="112"/>
      <c r="L19" s="38"/>
    </row>
    <row r="20" spans="2:12" s="1" customFormat="1" ht="12" customHeight="1">
      <c r="B20" s="38"/>
      <c r="D20" s="111" t="s">
        <v>32</v>
      </c>
      <c r="I20" s="113" t="s">
        <v>25</v>
      </c>
      <c r="J20" s="17" t="str">
        <f>IF('Rekapitulace stavby'!AN16="","",'Rekapitulace stavby'!AN16)</f>
        <v>41192168</v>
      </c>
      <c r="L20" s="38"/>
    </row>
    <row r="21" spans="2:12" s="1" customFormat="1" ht="18" customHeight="1">
      <c r="B21" s="38"/>
      <c r="E21" s="17" t="str">
        <f>IF('Rekapitulace stavby'!E17="","",'Rekapitulace stavby'!E17)</f>
        <v>SG Geotechnika a.s.</v>
      </c>
      <c r="I21" s="113" t="s">
        <v>28</v>
      </c>
      <c r="J21" s="17" t="str">
        <f>IF('Rekapitulace stavby'!AN17="","",'Rekapitulace stavby'!AN17)</f>
        <v>CZ41192168</v>
      </c>
      <c r="L21" s="38"/>
    </row>
    <row r="22" spans="2:12" s="1" customFormat="1" ht="6.95" customHeight="1">
      <c r="B22" s="38"/>
      <c r="I22" s="112"/>
      <c r="L22" s="38"/>
    </row>
    <row r="23" spans="2:12" s="1" customFormat="1" ht="12" customHeight="1">
      <c r="B23" s="38"/>
      <c r="D23" s="111" t="s">
        <v>37</v>
      </c>
      <c r="I23" s="113" t="s">
        <v>25</v>
      </c>
      <c r="J23" s="17" t="str">
        <f>IF('Rekapitulace stavby'!AN19="","",'Rekapitulace stavby'!AN19)</f>
        <v>41192168</v>
      </c>
      <c r="L23" s="38"/>
    </row>
    <row r="24" spans="2:12" s="1" customFormat="1" ht="18" customHeight="1">
      <c r="B24" s="38"/>
      <c r="E24" s="17" t="str">
        <f>IF('Rekapitulace stavby'!E20="","",'Rekapitulace stavby'!E20)</f>
        <v>SG Geotechnika a.s.</v>
      </c>
      <c r="I24" s="113" t="s">
        <v>28</v>
      </c>
      <c r="J24" s="17" t="str">
        <f>IF('Rekapitulace stavby'!AN20="","",'Rekapitulace stavby'!AN20)</f>
        <v>CZ41192168</v>
      </c>
      <c r="L24" s="38"/>
    </row>
    <row r="25" spans="2:12" s="1" customFormat="1" ht="6.95" customHeight="1">
      <c r="B25" s="38"/>
      <c r="I25" s="112"/>
      <c r="L25" s="38"/>
    </row>
    <row r="26" spans="2:12" s="1" customFormat="1" ht="12" customHeight="1">
      <c r="B26" s="38"/>
      <c r="D26" s="111" t="s">
        <v>38</v>
      </c>
      <c r="I26" s="112"/>
      <c r="L26" s="38"/>
    </row>
    <row r="27" spans="2:12" s="7" customFormat="1" ht="16.5" customHeight="1">
      <c r="B27" s="115"/>
      <c r="E27" s="310" t="s">
        <v>1</v>
      </c>
      <c r="F27" s="310"/>
      <c r="G27" s="310"/>
      <c r="H27" s="310"/>
      <c r="I27" s="116"/>
      <c r="L27" s="115"/>
    </row>
    <row r="28" spans="2:12" s="1" customFormat="1" ht="6.95" customHeight="1">
      <c r="B28" s="38"/>
      <c r="I28" s="112"/>
      <c r="L28" s="38"/>
    </row>
    <row r="29" spans="2:12" s="1" customFormat="1" ht="6.95" customHeight="1">
      <c r="B29" s="38"/>
      <c r="D29" s="56"/>
      <c r="E29" s="56"/>
      <c r="F29" s="56"/>
      <c r="G29" s="56"/>
      <c r="H29" s="56"/>
      <c r="I29" s="117"/>
      <c r="J29" s="56"/>
      <c r="K29" s="56"/>
      <c r="L29" s="38"/>
    </row>
    <row r="30" spans="2:12" s="1" customFormat="1" ht="25.35" customHeight="1">
      <c r="B30" s="38"/>
      <c r="D30" s="118" t="s">
        <v>39</v>
      </c>
      <c r="I30" s="112"/>
      <c r="J30" s="119">
        <f>ROUND(J89, 2)</f>
        <v>0</v>
      </c>
      <c r="L30" s="38"/>
    </row>
    <row r="31" spans="2:12" s="1" customFormat="1" ht="6.95" customHeight="1">
      <c r="B31" s="38"/>
      <c r="D31" s="56"/>
      <c r="E31" s="56"/>
      <c r="F31" s="56"/>
      <c r="G31" s="56"/>
      <c r="H31" s="56"/>
      <c r="I31" s="117"/>
      <c r="J31" s="56"/>
      <c r="K31" s="56"/>
      <c r="L31" s="38"/>
    </row>
    <row r="32" spans="2:12" s="1" customFormat="1" ht="14.45" customHeight="1">
      <c r="B32" s="38"/>
      <c r="F32" s="120" t="s">
        <v>41</v>
      </c>
      <c r="I32" s="121" t="s">
        <v>40</v>
      </c>
      <c r="J32" s="120" t="s">
        <v>42</v>
      </c>
      <c r="L32" s="38"/>
    </row>
    <row r="33" spans="2:12" s="1" customFormat="1" ht="14.45" customHeight="1">
      <c r="B33" s="38"/>
      <c r="D33" s="111" t="s">
        <v>43</v>
      </c>
      <c r="E33" s="111" t="s">
        <v>44</v>
      </c>
      <c r="F33" s="122">
        <f>ROUND((SUM(BE89:BE168)),  2)</f>
        <v>0</v>
      </c>
      <c r="I33" s="123">
        <v>0.21</v>
      </c>
      <c r="J33" s="122">
        <f>ROUND(((SUM(BE89:BE168))*I33),  2)</f>
        <v>0</v>
      </c>
      <c r="L33" s="38"/>
    </row>
    <row r="34" spans="2:12" s="1" customFormat="1" ht="14.45" customHeight="1">
      <c r="B34" s="38"/>
      <c r="E34" s="111" t="s">
        <v>45</v>
      </c>
      <c r="F34" s="122">
        <f>ROUND((SUM(BF89:BF168)),  2)</f>
        <v>0</v>
      </c>
      <c r="I34" s="123">
        <v>0.15</v>
      </c>
      <c r="J34" s="122">
        <f>ROUND(((SUM(BF89:BF168))*I34),  2)</f>
        <v>0</v>
      </c>
      <c r="L34" s="38"/>
    </row>
    <row r="35" spans="2:12" s="1" customFormat="1" ht="14.45" hidden="1" customHeight="1">
      <c r="B35" s="38"/>
      <c r="E35" s="111" t="s">
        <v>46</v>
      </c>
      <c r="F35" s="122">
        <f>ROUND((SUM(BG89:BG168)),  2)</f>
        <v>0</v>
      </c>
      <c r="I35" s="123">
        <v>0.21</v>
      </c>
      <c r="J35" s="122">
        <f>0</f>
        <v>0</v>
      </c>
      <c r="L35" s="38"/>
    </row>
    <row r="36" spans="2:12" s="1" customFormat="1" ht="14.45" hidden="1" customHeight="1">
      <c r="B36" s="38"/>
      <c r="E36" s="111" t="s">
        <v>47</v>
      </c>
      <c r="F36" s="122">
        <f>ROUND((SUM(BH89:BH168)),  2)</f>
        <v>0</v>
      </c>
      <c r="I36" s="123">
        <v>0.15</v>
      </c>
      <c r="J36" s="122">
        <f>0</f>
        <v>0</v>
      </c>
      <c r="L36" s="38"/>
    </row>
    <row r="37" spans="2:12" s="1" customFormat="1" ht="14.45" hidden="1" customHeight="1">
      <c r="B37" s="38"/>
      <c r="E37" s="111" t="s">
        <v>48</v>
      </c>
      <c r="F37" s="122">
        <f>ROUND((SUM(BI89:BI168)),  2)</f>
        <v>0</v>
      </c>
      <c r="I37" s="123">
        <v>0</v>
      </c>
      <c r="J37" s="122">
        <f>0</f>
        <v>0</v>
      </c>
      <c r="L37" s="38"/>
    </row>
    <row r="38" spans="2:12" s="1" customFormat="1" ht="6.95" customHeight="1">
      <c r="B38" s="38"/>
      <c r="I38" s="112"/>
      <c r="L38" s="38"/>
    </row>
    <row r="39" spans="2:12" s="1" customFormat="1" ht="25.35" customHeight="1">
      <c r="B39" s="38"/>
      <c r="C39" s="124"/>
      <c r="D39" s="125" t="s">
        <v>49</v>
      </c>
      <c r="E39" s="126"/>
      <c r="F39" s="126"/>
      <c r="G39" s="127" t="s">
        <v>50</v>
      </c>
      <c r="H39" s="128" t="s">
        <v>51</v>
      </c>
      <c r="I39" s="129"/>
      <c r="J39" s="130">
        <f>SUM(J30:J37)</f>
        <v>0</v>
      </c>
      <c r="K39" s="131"/>
      <c r="L39" s="38"/>
    </row>
    <row r="40" spans="2:12" s="1" customFormat="1" ht="14.45" customHeight="1">
      <c r="B40" s="132"/>
      <c r="C40" s="133"/>
      <c r="D40" s="133"/>
      <c r="E40" s="133"/>
      <c r="F40" s="133"/>
      <c r="G40" s="133"/>
      <c r="H40" s="133"/>
      <c r="I40" s="134"/>
      <c r="J40" s="133"/>
      <c r="K40" s="133"/>
      <c r="L40" s="38"/>
    </row>
    <row r="44" spans="2:12" s="1" customFormat="1" ht="6.95" customHeight="1">
      <c r="B44" s="135"/>
      <c r="C44" s="136"/>
      <c r="D44" s="136"/>
      <c r="E44" s="136"/>
      <c r="F44" s="136"/>
      <c r="G44" s="136"/>
      <c r="H44" s="136"/>
      <c r="I44" s="137"/>
      <c r="J44" s="136"/>
      <c r="K44" s="136"/>
      <c r="L44" s="38"/>
    </row>
    <row r="45" spans="2:12" s="1" customFormat="1" ht="24.95" customHeight="1">
      <c r="B45" s="34"/>
      <c r="C45" s="23" t="s">
        <v>134</v>
      </c>
      <c r="D45" s="35"/>
      <c r="E45" s="35"/>
      <c r="F45" s="35"/>
      <c r="G45" s="35"/>
      <c r="H45" s="35"/>
      <c r="I45" s="112"/>
      <c r="J45" s="35"/>
      <c r="K45" s="35"/>
      <c r="L45" s="38"/>
    </row>
    <row r="46" spans="2:12" s="1" customFormat="1" ht="6.95" customHeight="1">
      <c r="B46" s="34"/>
      <c r="C46" s="35"/>
      <c r="D46" s="35"/>
      <c r="E46" s="35"/>
      <c r="F46" s="35"/>
      <c r="G46" s="35"/>
      <c r="H46" s="35"/>
      <c r="I46" s="112"/>
      <c r="J46" s="35"/>
      <c r="K46" s="35"/>
      <c r="L46" s="38"/>
    </row>
    <row r="47" spans="2:12" s="1" customFormat="1" ht="12" customHeight="1">
      <c r="B47" s="34"/>
      <c r="C47" s="29" t="s">
        <v>16</v>
      </c>
      <c r="D47" s="35"/>
      <c r="E47" s="35"/>
      <c r="F47" s="35"/>
      <c r="G47" s="35"/>
      <c r="H47" s="35"/>
      <c r="I47" s="112"/>
      <c r="J47" s="35"/>
      <c r="K47" s="35"/>
      <c r="L47" s="38"/>
    </row>
    <row r="48" spans="2:12" s="1" customFormat="1" ht="16.5" customHeight="1">
      <c r="B48" s="34"/>
      <c r="C48" s="35"/>
      <c r="D48" s="35"/>
      <c r="E48" s="311" t="str">
        <f>E7</f>
        <v>Oprava traťového úseku Česká Lípa – Jedlová v oblasti mokřadů říčky Šporka</v>
      </c>
      <c r="F48" s="312"/>
      <c r="G48" s="312"/>
      <c r="H48" s="312"/>
      <c r="I48" s="112"/>
      <c r="J48" s="35"/>
      <c r="K48" s="35"/>
      <c r="L48" s="38"/>
    </row>
    <row r="49" spans="2:47" s="1" customFormat="1" ht="12" customHeight="1">
      <c r="B49" s="34"/>
      <c r="C49" s="29" t="s">
        <v>131</v>
      </c>
      <c r="D49" s="35"/>
      <c r="E49" s="35"/>
      <c r="F49" s="35"/>
      <c r="G49" s="35"/>
      <c r="H49" s="35"/>
      <c r="I49" s="112"/>
      <c r="J49" s="35"/>
      <c r="K49" s="35"/>
      <c r="L49" s="38"/>
    </row>
    <row r="50" spans="2:47" s="1" customFormat="1" ht="16.5" customHeight="1">
      <c r="B50" s="34"/>
      <c r="C50" s="35"/>
      <c r="D50" s="35"/>
      <c r="E50" s="279" t="str">
        <f>E9</f>
        <v>SO 03 - Propustek v km 48,062</v>
      </c>
      <c r="F50" s="278"/>
      <c r="G50" s="278"/>
      <c r="H50" s="278"/>
      <c r="I50" s="112"/>
      <c r="J50" s="35"/>
      <c r="K50" s="35"/>
      <c r="L50" s="38"/>
    </row>
    <row r="51" spans="2:47" s="1" customFormat="1" ht="6.95" customHeight="1">
      <c r="B51" s="34"/>
      <c r="C51" s="35"/>
      <c r="D51" s="35"/>
      <c r="E51" s="35"/>
      <c r="F51" s="35"/>
      <c r="G51" s="35"/>
      <c r="H51" s="35"/>
      <c r="I51" s="112"/>
      <c r="J51" s="35"/>
      <c r="K51" s="35"/>
      <c r="L51" s="38"/>
    </row>
    <row r="52" spans="2:47" s="1" customFormat="1" ht="12" customHeight="1">
      <c r="B52" s="34"/>
      <c r="C52" s="29" t="s">
        <v>20</v>
      </c>
      <c r="D52" s="35"/>
      <c r="E52" s="35"/>
      <c r="F52" s="27" t="str">
        <f>F12</f>
        <v xml:space="preserve"> </v>
      </c>
      <c r="G52" s="35"/>
      <c r="H52" s="35"/>
      <c r="I52" s="113" t="s">
        <v>22</v>
      </c>
      <c r="J52" s="55" t="str">
        <f>IF(J12="","",J12)</f>
        <v>29. 3. 2019</v>
      </c>
      <c r="K52" s="35"/>
      <c r="L52" s="38"/>
    </row>
    <row r="53" spans="2:47" s="1" customFormat="1" ht="6.95" customHeight="1">
      <c r="B53" s="34"/>
      <c r="C53" s="35"/>
      <c r="D53" s="35"/>
      <c r="E53" s="35"/>
      <c r="F53" s="35"/>
      <c r="G53" s="35"/>
      <c r="H53" s="35"/>
      <c r="I53" s="112"/>
      <c r="J53" s="35"/>
      <c r="K53" s="35"/>
      <c r="L53" s="38"/>
    </row>
    <row r="54" spans="2:47" s="1" customFormat="1" ht="13.7" customHeight="1">
      <c r="B54" s="34"/>
      <c r="C54" s="29" t="s">
        <v>24</v>
      </c>
      <c r="D54" s="35"/>
      <c r="E54" s="35"/>
      <c r="F54" s="27" t="str">
        <f>E15</f>
        <v>SŽDC, s.o.</v>
      </c>
      <c r="G54" s="35"/>
      <c r="H54" s="35"/>
      <c r="I54" s="113" t="s">
        <v>32</v>
      </c>
      <c r="J54" s="32" t="str">
        <f>E21</f>
        <v>SG Geotechnika a.s.</v>
      </c>
      <c r="K54" s="35"/>
      <c r="L54" s="38"/>
    </row>
    <row r="55" spans="2:47" s="1" customFormat="1" ht="13.7" customHeight="1">
      <c r="B55" s="34"/>
      <c r="C55" s="29" t="s">
        <v>30</v>
      </c>
      <c r="D55" s="35"/>
      <c r="E55" s="35"/>
      <c r="F55" s="27" t="str">
        <f>IF(E18="","",E18)</f>
        <v>Vyplň údaj</v>
      </c>
      <c r="G55" s="35"/>
      <c r="H55" s="35"/>
      <c r="I55" s="113" t="s">
        <v>37</v>
      </c>
      <c r="J55" s="32" t="str">
        <f>E24</f>
        <v>SG Geotechnika a.s.</v>
      </c>
      <c r="K55" s="35"/>
      <c r="L55" s="38"/>
    </row>
    <row r="56" spans="2:47" s="1" customFormat="1" ht="10.35" customHeight="1">
      <c r="B56" s="34"/>
      <c r="C56" s="35"/>
      <c r="D56" s="35"/>
      <c r="E56" s="35"/>
      <c r="F56" s="35"/>
      <c r="G56" s="35"/>
      <c r="H56" s="35"/>
      <c r="I56" s="112"/>
      <c r="J56" s="35"/>
      <c r="K56" s="35"/>
      <c r="L56" s="38"/>
    </row>
    <row r="57" spans="2:47" s="1" customFormat="1" ht="29.25" customHeight="1">
      <c r="B57" s="34"/>
      <c r="C57" s="138" t="s">
        <v>135</v>
      </c>
      <c r="D57" s="139"/>
      <c r="E57" s="139"/>
      <c r="F57" s="139"/>
      <c r="G57" s="139"/>
      <c r="H57" s="139"/>
      <c r="I57" s="140"/>
      <c r="J57" s="141" t="s">
        <v>136</v>
      </c>
      <c r="K57" s="139"/>
      <c r="L57" s="38"/>
    </row>
    <row r="58" spans="2:47" s="1" customFormat="1" ht="10.35" customHeight="1">
      <c r="B58" s="34"/>
      <c r="C58" s="35"/>
      <c r="D58" s="35"/>
      <c r="E58" s="35"/>
      <c r="F58" s="35"/>
      <c r="G58" s="35"/>
      <c r="H58" s="35"/>
      <c r="I58" s="112"/>
      <c r="J58" s="35"/>
      <c r="K58" s="35"/>
      <c r="L58" s="38"/>
    </row>
    <row r="59" spans="2:47" s="1" customFormat="1" ht="22.9" customHeight="1">
      <c r="B59" s="34"/>
      <c r="C59" s="142" t="s">
        <v>137</v>
      </c>
      <c r="D59" s="35"/>
      <c r="E59" s="35"/>
      <c r="F59" s="35"/>
      <c r="G59" s="35"/>
      <c r="H59" s="35"/>
      <c r="I59" s="112"/>
      <c r="J59" s="73">
        <f>J89</f>
        <v>0</v>
      </c>
      <c r="K59" s="35"/>
      <c r="L59" s="38"/>
      <c r="AU59" s="17" t="s">
        <v>138</v>
      </c>
    </row>
    <row r="60" spans="2:47" s="8" customFormat="1" ht="24.95" customHeight="1">
      <c r="B60" s="143"/>
      <c r="C60" s="144"/>
      <c r="D60" s="145" t="s">
        <v>139</v>
      </c>
      <c r="E60" s="146"/>
      <c r="F60" s="146"/>
      <c r="G60" s="146"/>
      <c r="H60" s="146"/>
      <c r="I60" s="147"/>
      <c r="J60" s="148">
        <f>J90</f>
        <v>0</v>
      </c>
      <c r="K60" s="144"/>
      <c r="L60" s="149"/>
    </row>
    <row r="61" spans="2:47" s="9" customFormat="1" ht="19.899999999999999" customHeight="1">
      <c r="B61" s="150"/>
      <c r="C61" s="94"/>
      <c r="D61" s="151" t="s">
        <v>453</v>
      </c>
      <c r="E61" s="152"/>
      <c r="F61" s="152"/>
      <c r="G61" s="152"/>
      <c r="H61" s="152"/>
      <c r="I61" s="153"/>
      <c r="J61" s="154">
        <f>J91</f>
        <v>0</v>
      </c>
      <c r="K61" s="94"/>
      <c r="L61" s="155"/>
    </row>
    <row r="62" spans="2:47" s="9" customFormat="1" ht="19.899999999999999" customHeight="1">
      <c r="B62" s="150"/>
      <c r="C62" s="94"/>
      <c r="D62" s="151" t="s">
        <v>454</v>
      </c>
      <c r="E62" s="152"/>
      <c r="F62" s="152"/>
      <c r="G62" s="152"/>
      <c r="H62" s="152"/>
      <c r="I62" s="153"/>
      <c r="J62" s="154">
        <f>J101</f>
        <v>0</v>
      </c>
      <c r="K62" s="94"/>
      <c r="L62" s="155"/>
    </row>
    <row r="63" spans="2:47" s="9" customFormat="1" ht="19.899999999999999" customHeight="1">
      <c r="B63" s="150"/>
      <c r="C63" s="94"/>
      <c r="D63" s="151" t="s">
        <v>455</v>
      </c>
      <c r="E63" s="152"/>
      <c r="F63" s="152"/>
      <c r="G63" s="152"/>
      <c r="H63" s="152"/>
      <c r="I63" s="153"/>
      <c r="J63" s="154">
        <f>J115</f>
        <v>0</v>
      </c>
      <c r="K63" s="94"/>
      <c r="L63" s="155"/>
    </row>
    <row r="64" spans="2:47" s="9" customFormat="1" ht="19.899999999999999" customHeight="1">
      <c r="B64" s="150"/>
      <c r="C64" s="94"/>
      <c r="D64" s="151" t="s">
        <v>456</v>
      </c>
      <c r="E64" s="152"/>
      <c r="F64" s="152"/>
      <c r="G64" s="152"/>
      <c r="H64" s="152"/>
      <c r="I64" s="153"/>
      <c r="J64" s="154">
        <f>J119</f>
        <v>0</v>
      </c>
      <c r="K64" s="94"/>
      <c r="L64" s="155"/>
    </row>
    <row r="65" spans="2:12" s="9" customFormat="1" ht="19.899999999999999" customHeight="1">
      <c r="B65" s="150"/>
      <c r="C65" s="94"/>
      <c r="D65" s="151" t="s">
        <v>140</v>
      </c>
      <c r="E65" s="152"/>
      <c r="F65" s="152"/>
      <c r="G65" s="152"/>
      <c r="H65" s="152"/>
      <c r="I65" s="153"/>
      <c r="J65" s="154">
        <f>J128</f>
        <v>0</v>
      </c>
      <c r="K65" s="94"/>
      <c r="L65" s="155"/>
    </row>
    <row r="66" spans="2:12" s="9" customFormat="1" ht="19.899999999999999" customHeight="1">
      <c r="B66" s="150"/>
      <c r="C66" s="94"/>
      <c r="D66" s="151" t="s">
        <v>457</v>
      </c>
      <c r="E66" s="152"/>
      <c r="F66" s="152"/>
      <c r="G66" s="152"/>
      <c r="H66" s="152"/>
      <c r="I66" s="153"/>
      <c r="J66" s="154">
        <f>J133</f>
        <v>0</v>
      </c>
      <c r="K66" s="94"/>
      <c r="L66" s="155"/>
    </row>
    <row r="67" spans="2:12" s="9" customFormat="1" ht="19.899999999999999" customHeight="1">
      <c r="B67" s="150"/>
      <c r="C67" s="94"/>
      <c r="D67" s="151" t="s">
        <v>458</v>
      </c>
      <c r="E67" s="152"/>
      <c r="F67" s="152"/>
      <c r="G67" s="152"/>
      <c r="H67" s="152"/>
      <c r="I67" s="153"/>
      <c r="J67" s="154">
        <f>J138</f>
        <v>0</v>
      </c>
      <c r="K67" s="94"/>
      <c r="L67" s="155"/>
    </row>
    <row r="68" spans="2:12" s="8" customFormat="1" ht="24.95" customHeight="1">
      <c r="B68" s="143"/>
      <c r="C68" s="144"/>
      <c r="D68" s="145" t="s">
        <v>459</v>
      </c>
      <c r="E68" s="146"/>
      <c r="F68" s="146"/>
      <c r="G68" s="146"/>
      <c r="H68" s="146"/>
      <c r="I68" s="147"/>
      <c r="J68" s="148">
        <f>J163</f>
        <v>0</v>
      </c>
      <c r="K68" s="144"/>
      <c r="L68" s="149"/>
    </row>
    <row r="69" spans="2:12" s="9" customFormat="1" ht="19.899999999999999" customHeight="1">
      <c r="B69" s="150"/>
      <c r="C69" s="94"/>
      <c r="D69" s="151" t="s">
        <v>460</v>
      </c>
      <c r="E69" s="152"/>
      <c r="F69" s="152"/>
      <c r="G69" s="152"/>
      <c r="H69" s="152"/>
      <c r="I69" s="153"/>
      <c r="J69" s="154">
        <f>J164</f>
        <v>0</v>
      </c>
      <c r="K69" s="94"/>
      <c r="L69" s="155"/>
    </row>
    <row r="70" spans="2:12" s="1" customFormat="1" ht="21.75" customHeight="1">
      <c r="B70" s="34"/>
      <c r="C70" s="35"/>
      <c r="D70" s="35"/>
      <c r="E70" s="35"/>
      <c r="F70" s="35"/>
      <c r="G70" s="35"/>
      <c r="H70" s="35"/>
      <c r="I70" s="112"/>
      <c r="J70" s="35"/>
      <c r="K70" s="35"/>
      <c r="L70" s="38"/>
    </row>
    <row r="71" spans="2:12" s="1" customFormat="1" ht="6.95" customHeight="1">
      <c r="B71" s="46"/>
      <c r="C71" s="47"/>
      <c r="D71" s="47"/>
      <c r="E71" s="47"/>
      <c r="F71" s="47"/>
      <c r="G71" s="47"/>
      <c r="H71" s="47"/>
      <c r="I71" s="134"/>
      <c r="J71" s="47"/>
      <c r="K71" s="47"/>
      <c r="L71" s="38"/>
    </row>
    <row r="75" spans="2:12" s="1" customFormat="1" ht="6.95" customHeight="1">
      <c r="B75" s="48"/>
      <c r="C75" s="49"/>
      <c r="D75" s="49"/>
      <c r="E75" s="49"/>
      <c r="F75" s="49"/>
      <c r="G75" s="49"/>
      <c r="H75" s="49"/>
      <c r="I75" s="137"/>
      <c r="J75" s="49"/>
      <c r="K75" s="49"/>
      <c r="L75" s="38"/>
    </row>
    <row r="76" spans="2:12" s="1" customFormat="1" ht="24.95" customHeight="1">
      <c r="B76" s="34"/>
      <c r="C76" s="23" t="s">
        <v>142</v>
      </c>
      <c r="D76" s="35"/>
      <c r="E76" s="35"/>
      <c r="F76" s="35"/>
      <c r="G76" s="35"/>
      <c r="H76" s="35"/>
      <c r="I76" s="112"/>
      <c r="J76" s="35"/>
      <c r="K76" s="35"/>
      <c r="L76" s="38"/>
    </row>
    <row r="77" spans="2:12" s="1" customFormat="1" ht="6.95" customHeight="1">
      <c r="B77" s="34"/>
      <c r="C77" s="35"/>
      <c r="D77" s="35"/>
      <c r="E77" s="35"/>
      <c r="F77" s="35"/>
      <c r="G77" s="35"/>
      <c r="H77" s="35"/>
      <c r="I77" s="112"/>
      <c r="J77" s="35"/>
      <c r="K77" s="35"/>
      <c r="L77" s="38"/>
    </row>
    <row r="78" spans="2:12" s="1" customFormat="1" ht="12" customHeight="1">
      <c r="B78" s="34"/>
      <c r="C78" s="29" t="s">
        <v>16</v>
      </c>
      <c r="D78" s="35"/>
      <c r="E78" s="35"/>
      <c r="F78" s="35"/>
      <c r="G78" s="35"/>
      <c r="H78" s="35"/>
      <c r="I78" s="112"/>
      <c r="J78" s="35"/>
      <c r="K78" s="35"/>
      <c r="L78" s="38"/>
    </row>
    <row r="79" spans="2:12" s="1" customFormat="1" ht="16.5" customHeight="1">
      <c r="B79" s="34"/>
      <c r="C79" s="35"/>
      <c r="D79" s="35"/>
      <c r="E79" s="311" t="str">
        <f>E7</f>
        <v>Oprava traťového úseku Česká Lípa – Jedlová v oblasti mokřadů říčky Šporka</v>
      </c>
      <c r="F79" s="312"/>
      <c r="G79" s="312"/>
      <c r="H79" s="312"/>
      <c r="I79" s="112"/>
      <c r="J79" s="35"/>
      <c r="K79" s="35"/>
      <c r="L79" s="38"/>
    </row>
    <row r="80" spans="2:12" s="1" customFormat="1" ht="12" customHeight="1">
      <c r="B80" s="34"/>
      <c r="C80" s="29" t="s">
        <v>131</v>
      </c>
      <c r="D80" s="35"/>
      <c r="E80" s="35"/>
      <c r="F80" s="35"/>
      <c r="G80" s="35"/>
      <c r="H80" s="35"/>
      <c r="I80" s="112"/>
      <c r="J80" s="35"/>
      <c r="K80" s="35"/>
      <c r="L80" s="38"/>
    </row>
    <row r="81" spans="2:65" s="1" customFormat="1" ht="16.5" customHeight="1">
      <c r="B81" s="34"/>
      <c r="C81" s="35"/>
      <c r="D81" s="35"/>
      <c r="E81" s="279" t="str">
        <f>E9</f>
        <v>SO 03 - Propustek v km 48,062</v>
      </c>
      <c r="F81" s="278"/>
      <c r="G81" s="278"/>
      <c r="H81" s="278"/>
      <c r="I81" s="112"/>
      <c r="J81" s="35"/>
      <c r="K81" s="35"/>
      <c r="L81" s="38"/>
    </row>
    <row r="82" spans="2:65" s="1" customFormat="1" ht="6.95" customHeight="1">
      <c r="B82" s="34"/>
      <c r="C82" s="35"/>
      <c r="D82" s="35"/>
      <c r="E82" s="35"/>
      <c r="F82" s="35"/>
      <c r="G82" s="35"/>
      <c r="H82" s="35"/>
      <c r="I82" s="112"/>
      <c r="J82" s="35"/>
      <c r="K82" s="35"/>
      <c r="L82" s="38"/>
    </row>
    <row r="83" spans="2:65" s="1" customFormat="1" ht="12" customHeight="1">
      <c r="B83" s="34"/>
      <c r="C83" s="29" t="s">
        <v>20</v>
      </c>
      <c r="D83" s="35"/>
      <c r="E83" s="35"/>
      <c r="F83" s="27" t="str">
        <f>F12</f>
        <v xml:space="preserve"> </v>
      </c>
      <c r="G83" s="35"/>
      <c r="H83" s="35"/>
      <c r="I83" s="113" t="s">
        <v>22</v>
      </c>
      <c r="J83" s="55" t="str">
        <f>IF(J12="","",J12)</f>
        <v>29. 3. 2019</v>
      </c>
      <c r="K83" s="35"/>
      <c r="L83" s="38"/>
    </row>
    <row r="84" spans="2:65" s="1" customFormat="1" ht="6.95" customHeight="1">
      <c r="B84" s="34"/>
      <c r="C84" s="35"/>
      <c r="D84" s="35"/>
      <c r="E84" s="35"/>
      <c r="F84" s="35"/>
      <c r="G84" s="35"/>
      <c r="H84" s="35"/>
      <c r="I84" s="112"/>
      <c r="J84" s="35"/>
      <c r="K84" s="35"/>
      <c r="L84" s="38"/>
    </row>
    <row r="85" spans="2:65" s="1" customFormat="1" ht="13.7" customHeight="1">
      <c r="B85" s="34"/>
      <c r="C85" s="29" t="s">
        <v>24</v>
      </c>
      <c r="D85" s="35"/>
      <c r="E85" s="35"/>
      <c r="F85" s="27" t="str">
        <f>E15</f>
        <v>SŽDC, s.o.</v>
      </c>
      <c r="G85" s="35"/>
      <c r="H85" s="35"/>
      <c r="I85" s="113" t="s">
        <v>32</v>
      </c>
      <c r="J85" s="32" t="str">
        <f>E21</f>
        <v>SG Geotechnika a.s.</v>
      </c>
      <c r="K85" s="35"/>
      <c r="L85" s="38"/>
    </row>
    <row r="86" spans="2:65" s="1" customFormat="1" ht="13.7" customHeight="1">
      <c r="B86" s="34"/>
      <c r="C86" s="29" t="s">
        <v>30</v>
      </c>
      <c r="D86" s="35"/>
      <c r="E86" s="35"/>
      <c r="F86" s="27" t="str">
        <f>IF(E18="","",E18)</f>
        <v>Vyplň údaj</v>
      </c>
      <c r="G86" s="35"/>
      <c r="H86" s="35"/>
      <c r="I86" s="113" t="s">
        <v>37</v>
      </c>
      <c r="J86" s="32" t="str">
        <f>E24</f>
        <v>SG Geotechnika a.s.</v>
      </c>
      <c r="K86" s="35"/>
      <c r="L86" s="38"/>
    </row>
    <row r="87" spans="2:65" s="1" customFormat="1" ht="10.35" customHeight="1">
      <c r="B87" s="34"/>
      <c r="C87" s="35"/>
      <c r="D87" s="35"/>
      <c r="E87" s="35"/>
      <c r="F87" s="35"/>
      <c r="G87" s="35"/>
      <c r="H87" s="35"/>
      <c r="I87" s="112"/>
      <c r="J87" s="35"/>
      <c r="K87" s="35"/>
      <c r="L87" s="38"/>
    </row>
    <row r="88" spans="2:65" s="10" customFormat="1" ht="29.25" customHeight="1">
      <c r="B88" s="156"/>
      <c r="C88" s="157" t="s">
        <v>143</v>
      </c>
      <c r="D88" s="158" t="s">
        <v>58</v>
      </c>
      <c r="E88" s="158" t="s">
        <v>54</v>
      </c>
      <c r="F88" s="158" t="s">
        <v>55</v>
      </c>
      <c r="G88" s="158" t="s">
        <v>144</v>
      </c>
      <c r="H88" s="158" t="s">
        <v>145</v>
      </c>
      <c r="I88" s="159" t="s">
        <v>146</v>
      </c>
      <c r="J88" s="158" t="s">
        <v>136</v>
      </c>
      <c r="K88" s="160" t="s">
        <v>147</v>
      </c>
      <c r="L88" s="161"/>
      <c r="M88" s="64" t="s">
        <v>1</v>
      </c>
      <c r="N88" s="65" t="s">
        <v>43</v>
      </c>
      <c r="O88" s="65" t="s">
        <v>148</v>
      </c>
      <c r="P88" s="65" t="s">
        <v>149</v>
      </c>
      <c r="Q88" s="65" t="s">
        <v>150</v>
      </c>
      <c r="R88" s="65" t="s">
        <v>151</v>
      </c>
      <c r="S88" s="65" t="s">
        <v>152</v>
      </c>
      <c r="T88" s="66" t="s">
        <v>153</v>
      </c>
    </row>
    <row r="89" spans="2:65" s="1" customFormat="1" ht="22.9" customHeight="1">
      <c r="B89" s="34"/>
      <c r="C89" s="71" t="s">
        <v>154</v>
      </c>
      <c r="D89" s="35"/>
      <c r="E89" s="35"/>
      <c r="F89" s="35"/>
      <c r="G89" s="35"/>
      <c r="H89" s="35"/>
      <c r="I89" s="112"/>
      <c r="J89" s="162">
        <f>BK89</f>
        <v>0</v>
      </c>
      <c r="K89" s="35"/>
      <c r="L89" s="38"/>
      <c r="M89" s="67"/>
      <c r="N89" s="68"/>
      <c r="O89" s="68"/>
      <c r="P89" s="163">
        <f>P90+P163</f>
        <v>0</v>
      </c>
      <c r="Q89" s="68"/>
      <c r="R89" s="163">
        <f>R90+R163</f>
        <v>0</v>
      </c>
      <c r="S89" s="68"/>
      <c r="T89" s="164">
        <f>T90+T163</f>
        <v>0</v>
      </c>
      <c r="AT89" s="17" t="s">
        <v>72</v>
      </c>
      <c r="AU89" s="17" t="s">
        <v>138</v>
      </c>
      <c r="BK89" s="165">
        <f>BK90+BK163</f>
        <v>0</v>
      </c>
    </row>
    <row r="90" spans="2:65" s="11" customFormat="1" ht="25.9" customHeight="1">
      <c r="B90" s="166"/>
      <c r="C90" s="167"/>
      <c r="D90" s="168" t="s">
        <v>72</v>
      </c>
      <c r="E90" s="169" t="s">
        <v>155</v>
      </c>
      <c r="F90" s="169" t="s">
        <v>156</v>
      </c>
      <c r="G90" s="167"/>
      <c r="H90" s="167"/>
      <c r="I90" s="170"/>
      <c r="J90" s="171">
        <f>BK90</f>
        <v>0</v>
      </c>
      <c r="K90" s="167"/>
      <c r="L90" s="172"/>
      <c r="M90" s="173"/>
      <c r="N90" s="174"/>
      <c r="O90" s="174"/>
      <c r="P90" s="175">
        <f>P91+P101+P115+P119+P128+P133+P138</f>
        <v>0</v>
      </c>
      <c r="Q90" s="174"/>
      <c r="R90" s="175">
        <f>R91+R101+R115+R119+R128+R133+R138</f>
        <v>0</v>
      </c>
      <c r="S90" s="174"/>
      <c r="T90" s="176">
        <f>T91+T101+T115+T119+T128+T133+T138</f>
        <v>0</v>
      </c>
      <c r="AR90" s="177" t="s">
        <v>81</v>
      </c>
      <c r="AT90" s="178" t="s">
        <v>72</v>
      </c>
      <c r="AU90" s="178" t="s">
        <v>73</v>
      </c>
      <c r="AY90" s="177" t="s">
        <v>157</v>
      </c>
      <c r="BK90" s="179">
        <f>BK91+BK101+BK115+BK119+BK128+BK133+BK138</f>
        <v>0</v>
      </c>
    </row>
    <row r="91" spans="2:65" s="11" customFormat="1" ht="22.9" customHeight="1">
      <c r="B91" s="166"/>
      <c r="C91" s="167"/>
      <c r="D91" s="168" t="s">
        <v>72</v>
      </c>
      <c r="E91" s="180" t="s">
        <v>81</v>
      </c>
      <c r="F91" s="180" t="s">
        <v>461</v>
      </c>
      <c r="G91" s="167"/>
      <c r="H91" s="167"/>
      <c r="I91" s="170"/>
      <c r="J91" s="181">
        <f>BK91</f>
        <v>0</v>
      </c>
      <c r="K91" s="167"/>
      <c r="L91" s="172"/>
      <c r="M91" s="173"/>
      <c r="N91" s="174"/>
      <c r="O91" s="174"/>
      <c r="P91" s="175">
        <f>SUM(P92:P100)</f>
        <v>0</v>
      </c>
      <c r="Q91" s="174"/>
      <c r="R91" s="175">
        <f>SUM(R92:R100)</f>
        <v>0</v>
      </c>
      <c r="S91" s="174"/>
      <c r="T91" s="176">
        <f>SUM(T92:T100)</f>
        <v>0</v>
      </c>
      <c r="AR91" s="177" t="s">
        <v>81</v>
      </c>
      <c r="AT91" s="178" t="s">
        <v>72</v>
      </c>
      <c r="AU91" s="178" t="s">
        <v>81</v>
      </c>
      <c r="AY91" s="177" t="s">
        <v>157</v>
      </c>
      <c r="BK91" s="179">
        <f>SUM(BK92:BK100)</f>
        <v>0</v>
      </c>
    </row>
    <row r="92" spans="2:65" s="1" customFormat="1" ht="16.5" customHeight="1">
      <c r="B92" s="34"/>
      <c r="C92" s="230" t="s">
        <v>81</v>
      </c>
      <c r="D92" s="230" t="s">
        <v>201</v>
      </c>
      <c r="E92" s="231" t="s">
        <v>462</v>
      </c>
      <c r="F92" s="232" t="s">
        <v>463</v>
      </c>
      <c r="G92" s="233" t="s">
        <v>178</v>
      </c>
      <c r="H92" s="234">
        <v>197.1</v>
      </c>
      <c r="I92" s="235"/>
      <c r="J92" s="236">
        <f>ROUND(I92*H92,2)</f>
        <v>0</v>
      </c>
      <c r="K92" s="232" t="s">
        <v>464</v>
      </c>
      <c r="L92" s="38"/>
      <c r="M92" s="237" t="s">
        <v>1</v>
      </c>
      <c r="N92" s="238" t="s">
        <v>44</v>
      </c>
      <c r="O92" s="60"/>
      <c r="P92" s="192">
        <f>O92*H92</f>
        <v>0</v>
      </c>
      <c r="Q92" s="192">
        <v>0</v>
      </c>
      <c r="R92" s="192">
        <f>Q92*H92</f>
        <v>0</v>
      </c>
      <c r="S92" s="192">
        <v>0</v>
      </c>
      <c r="T92" s="193">
        <f>S92*H92</f>
        <v>0</v>
      </c>
      <c r="AR92" s="17" t="s">
        <v>166</v>
      </c>
      <c r="AT92" s="17" t="s">
        <v>201</v>
      </c>
      <c r="AU92" s="17" t="s">
        <v>83</v>
      </c>
      <c r="AY92" s="17" t="s">
        <v>157</v>
      </c>
      <c r="BE92" s="194">
        <f>IF(N92="základní",J92,0)</f>
        <v>0</v>
      </c>
      <c r="BF92" s="194">
        <f>IF(N92="snížená",J92,0)</f>
        <v>0</v>
      </c>
      <c r="BG92" s="194">
        <f>IF(N92="zákl. přenesená",J92,0)</f>
        <v>0</v>
      </c>
      <c r="BH92" s="194">
        <f>IF(N92="sníž. přenesená",J92,0)</f>
        <v>0</v>
      </c>
      <c r="BI92" s="194">
        <f>IF(N92="nulová",J92,0)</f>
        <v>0</v>
      </c>
      <c r="BJ92" s="17" t="s">
        <v>81</v>
      </c>
      <c r="BK92" s="194">
        <f>ROUND(I92*H92,2)</f>
        <v>0</v>
      </c>
      <c r="BL92" s="17" t="s">
        <v>166</v>
      </c>
      <c r="BM92" s="17" t="s">
        <v>83</v>
      </c>
    </row>
    <row r="93" spans="2:65" s="13" customFormat="1" ht="11.25">
      <c r="B93" s="206"/>
      <c r="C93" s="207"/>
      <c r="D93" s="197" t="s">
        <v>167</v>
      </c>
      <c r="E93" s="208" t="s">
        <v>1</v>
      </c>
      <c r="F93" s="209" t="s">
        <v>465</v>
      </c>
      <c r="G93" s="207"/>
      <c r="H93" s="210">
        <v>197.1</v>
      </c>
      <c r="I93" s="211"/>
      <c r="J93" s="207"/>
      <c r="K93" s="207"/>
      <c r="L93" s="212"/>
      <c r="M93" s="213"/>
      <c r="N93" s="214"/>
      <c r="O93" s="214"/>
      <c r="P93" s="214"/>
      <c r="Q93" s="214"/>
      <c r="R93" s="214"/>
      <c r="S93" s="214"/>
      <c r="T93" s="215"/>
      <c r="AT93" s="216" t="s">
        <v>167</v>
      </c>
      <c r="AU93" s="216" t="s">
        <v>83</v>
      </c>
      <c r="AV93" s="13" t="s">
        <v>83</v>
      </c>
      <c r="AW93" s="13" t="s">
        <v>36</v>
      </c>
      <c r="AX93" s="13" t="s">
        <v>73</v>
      </c>
      <c r="AY93" s="216" t="s">
        <v>157</v>
      </c>
    </row>
    <row r="94" spans="2:65" s="14" customFormat="1" ht="11.25">
      <c r="B94" s="217"/>
      <c r="C94" s="218"/>
      <c r="D94" s="197" t="s">
        <v>167</v>
      </c>
      <c r="E94" s="219" t="s">
        <v>1</v>
      </c>
      <c r="F94" s="220" t="s">
        <v>170</v>
      </c>
      <c r="G94" s="218"/>
      <c r="H94" s="221">
        <v>197.1</v>
      </c>
      <c r="I94" s="222"/>
      <c r="J94" s="218"/>
      <c r="K94" s="218"/>
      <c r="L94" s="223"/>
      <c r="M94" s="224"/>
      <c r="N94" s="225"/>
      <c r="O94" s="225"/>
      <c r="P94" s="225"/>
      <c r="Q94" s="225"/>
      <c r="R94" s="225"/>
      <c r="S94" s="225"/>
      <c r="T94" s="226"/>
      <c r="AT94" s="227" t="s">
        <v>167</v>
      </c>
      <c r="AU94" s="227" t="s">
        <v>83</v>
      </c>
      <c r="AV94" s="14" t="s">
        <v>166</v>
      </c>
      <c r="AW94" s="14" t="s">
        <v>36</v>
      </c>
      <c r="AX94" s="14" t="s">
        <v>81</v>
      </c>
      <c r="AY94" s="227" t="s">
        <v>157</v>
      </c>
    </row>
    <row r="95" spans="2:65" s="1" customFormat="1" ht="16.5" customHeight="1">
      <c r="B95" s="34"/>
      <c r="C95" s="230" t="s">
        <v>83</v>
      </c>
      <c r="D95" s="230" t="s">
        <v>201</v>
      </c>
      <c r="E95" s="231" t="s">
        <v>466</v>
      </c>
      <c r="F95" s="232" t="s">
        <v>467</v>
      </c>
      <c r="G95" s="233" t="s">
        <v>195</v>
      </c>
      <c r="H95" s="234">
        <v>2.8</v>
      </c>
      <c r="I95" s="235"/>
      <c r="J95" s="236">
        <f>ROUND(I95*H95,2)</f>
        <v>0</v>
      </c>
      <c r="K95" s="232" t="s">
        <v>464</v>
      </c>
      <c r="L95" s="38"/>
      <c r="M95" s="237" t="s">
        <v>1</v>
      </c>
      <c r="N95" s="238" t="s">
        <v>44</v>
      </c>
      <c r="O95" s="60"/>
      <c r="P95" s="192">
        <f>O95*H95</f>
        <v>0</v>
      </c>
      <c r="Q95" s="192">
        <v>0</v>
      </c>
      <c r="R95" s="192">
        <f>Q95*H95</f>
        <v>0</v>
      </c>
      <c r="S95" s="192">
        <v>0</v>
      </c>
      <c r="T95" s="193">
        <f>S95*H95</f>
        <v>0</v>
      </c>
      <c r="AR95" s="17" t="s">
        <v>166</v>
      </c>
      <c r="AT95" s="17" t="s">
        <v>201</v>
      </c>
      <c r="AU95" s="17" t="s">
        <v>83</v>
      </c>
      <c r="AY95" s="17" t="s">
        <v>157</v>
      </c>
      <c r="BE95" s="194">
        <f>IF(N95="základní",J95,0)</f>
        <v>0</v>
      </c>
      <c r="BF95" s="194">
        <f>IF(N95="snížená",J95,0)</f>
        <v>0</v>
      </c>
      <c r="BG95" s="194">
        <f>IF(N95="zákl. přenesená",J95,0)</f>
        <v>0</v>
      </c>
      <c r="BH95" s="194">
        <f>IF(N95="sníž. přenesená",J95,0)</f>
        <v>0</v>
      </c>
      <c r="BI95" s="194">
        <f>IF(N95="nulová",J95,0)</f>
        <v>0</v>
      </c>
      <c r="BJ95" s="17" t="s">
        <v>81</v>
      </c>
      <c r="BK95" s="194">
        <f>ROUND(I95*H95,2)</f>
        <v>0</v>
      </c>
      <c r="BL95" s="17" t="s">
        <v>166</v>
      </c>
      <c r="BM95" s="17" t="s">
        <v>166</v>
      </c>
    </row>
    <row r="96" spans="2:65" s="1" customFormat="1" ht="33.75" customHeight="1">
      <c r="B96" s="34"/>
      <c r="C96" s="230" t="s">
        <v>175</v>
      </c>
      <c r="D96" s="230" t="s">
        <v>201</v>
      </c>
      <c r="E96" s="231" t="s">
        <v>468</v>
      </c>
      <c r="F96" s="232" t="s">
        <v>469</v>
      </c>
      <c r="G96" s="233" t="s">
        <v>178</v>
      </c>
      <c r="H96" s="234">
        <v>88</v>
      </c>
      <c r="I96" s="235"/>
      <c r="J96" s="236">
        <f>ROUND(I96*H96,2)</f>
        <v>0</v>
      </c>
      <c r="K96" s="232" t="s">
        <v>464</v>
      </c>
      <c r="L96" s="38"/>
      <c r="M96" s="237" t="s">
        <v>1</v>
      </c>
      <c r="N96" s="238" t="s">
        <v>44</v>
      </c>
      <c r="O96" s="60"/>
      <c r="P96" s="192">
        <f>O96*H96</f>
        <v>0</v>
      </c>
      <c r="Q96" s="192">
        <v>0</v>
      </c>
      <c r="R96" s="192">
        <f>Q96*H96</f>
        <v>0</v>
      </c>
      <c r="S96" s="192">
        <v>0</v>
      </c>
      <c r="T96" s="193">
        <f>S96*H96</f>
        <v>0</v>
      </c>
      <c r="AR96" s="17" t="s">
        <v>166</v>
      </c>
      <c r="AT96" s="17" t="s">
        <v>201</v>
      </c>
      <c r="AU96" s="17" t="s">
        <v>83</v>
      </c>
      <c r="AY96" s="17" t="s">
        <v>157</v>
      </c>
      <c r="BE96" s="194">
        <f>IF(N96="základní",J96,0)</f>
        <v>0</v>
      </c>
      <c r="BF96" s="194">
        <f>IF(N96="snížená",J96,0)</f>
        <v>0</v>
      </c>
      <c r="BG96" s="194">
        <f>IF(N96="zákl. přenesená",J96,0)</f>
        <v>0</v>
      </c>
      <c r="BH96" s="194">
        <f>IF(N96="sníž. přenesená",J96,0)</f>
        <v>0</v>
      </c>
      <c r="BI96" s="194">
        <f>IF(N96="nulová",J96,0)</f>
        <v>0</v>
      </c>
      <c r="BJ96" s="17" t="s">
        <v>81</v>
      </c>
      <c r="BK96" s="194">
        <f>ROUND(I96*H96,2)</f>
        <v>0</v>
      </c>
      <c r="BL96" s="17" t="s">
        <v>166</v>
      </c>
      <c r="BM96" s="17" t="s">
        <v>179</v>
      </c>
    </row>
    <row r="97" spans="2:65" s="1" customFormat="1" ht="19.5">
      <c r="B97" s="34"/>
      <c r="C97" s="35"/>
      <c r="D97" s="197" t="s">
        <v>191</v>
      </c>
      <c r="E97" s="35"/>
      <c r="F97" s="228" t="s">
        <v>470</v>
      </c>
      <c r="G97" s="35"/>
      <c r="H97" s="35"/>
      <c r="I97" s="112"/>
      <c r="J97" s="35"/>
      <c r="K97" s="35"/>
      <c r="L97" s="38"/>
      <c r="M97" s="229"/>
      <c r="N97" s="60"/>
      <c r="O97" s="60"/>
      <c r="P97" s="60"/>
      <c r="Q97" s="60"/>
      <c r="R97" s="60"/>
      <c r="S97" s="60"/>
      <c r="T97" s="61"/>
      <c r="AT97" s="17" t="s">
        <v>191</v>
      </c>
      <c r="AU97" s="17" t="s">
        <v>83</v>
      </c>
    </row>
    <row r="98" spans="2:65" s="1" customFormat="1" ht="16.5" customHeight="1">
      <c r="B98" s="34"/>
      <c r="C98" s="230" t="s">
        <v>166</v>
      </c>
      <c r="D98" s="230" t="s">
        <v>201</v>
      </c>
      <c r="E98" s="231" t="s">
        <v>471</v>
      </c>
      <c r="F98" s="232" t="s">
        <v>472</v>
      </c>
      <c r="G98" s="233" t="s">
        <v>178</v>
      </c>
      <c r="H98" s="234">
        <v>30</v>
      </c>
      <c r="I98" s="235"/>
      <c r="J98" s="236">
        <f>ROUND(I98*H98,2)</f>
        <v>0</v>
      </c>
      <c r="K98" s="232" t="s">
        <v>1</v>
      </c>
      <c r="L98" s="38"/>
      <c r="M98" s="237" t="s">
        <v>1</v>
      </c>
      <c r="N98" s="238" t="s">
        <v>44</v>
      </c>
      <c r="O98" s="60"/>
      <c r="P98" s="192">
        <f>O98*H98</f>
        <v>0</v>
      </c>
      <c r="Q98" s="192">
        <v>0</v>
      </c>
      <c r="R98" s="192">
        <f>Q98*H98</f>
        <v>0</v>
      </c>
      <c r="S98" s="192">
        <v>0</v>
      </c>
      <c r="T98" s="193">
        <f>S98*H98</f>
        <v>0</v>
      </c>
      <c r="AR98" s="17" t="s">
        <v>166</v>
      </c>
      <c r="AT98" s="17" t="s">
        <v>201</v>
      </c>
      <c r="AU98" s="17" t="s">
        <v>83</v>
      </c>
      <c r="AY98" s="17" t="s">
        <v>157</v>
      </c>
      <c r="BE98" s="194">
        <f>IF(N98="základní",J98,0)</f>
        <v>0</v>
      </c>
      <c r="BF98" s="194">
        <f>IF(N98="snížená",J98,0)</f>
        <v>0</v>
      </c>
      <c r="BG98" s="194">
        <f>IF(N98="zákl. přenesená",J98,0)</f>
        <v>0</v>
      </c>
      <c r="BH98" s="194">
        <f>IF(N98="sníž. přenesená",J98,0)</f>
        <v>0</v>
      </c>
      <c r="BI98" s="194">
        <f>IF(N98="nulová",J98,0)</f>
        <v>0</v>
      </c>
      <c r="BJ98" s="17" t="s">
        <v>81</v>
      </c>
      <c r="BK98" s="194">
        <f>ROUND(I98*H98,2)</f>
        <v>0</v>
      </c>
      <c r="BL98" s="17" t="s">
        <v>166</v>
      </c>
      <c r="BM98" s="17" t="s">
        <v>165</v>
      </c>
    </row>
    <row r="99" spans="2:65" s="1" customFormat="1" ht="16.5" customHeight="1">
      <c r="B99" s="34"/>
      <c r="C99" s="230" t="s">
        <v>158</v>
      </c>
      <c r="D99" s="230" t="s">
        <v>201</v>
      </c>
      <c r="E99" s="231" t="s">
        <v>473</v>
      </c>
      <c r="F99" s="232" t="s">
        <v>474</v>
      </c>
      <c r="G99" s="233" t="s">
        <v>195</v>
      </c>
      <c r="H99" s="234">
        <v>35</v>
      </c>
      <c r="I99" s="235"/>
      <c r="J99" s="236">
        <f>ROUND(I99*H99,2)</f>
        <v>0</v>
      </c>
      <c r="K99" s="232" t="s">
        <v>464</v>
      </c>
      <c r="L99" s="38"/>
      <c r="M99" s="237" t="s">
        <v>1</v>
      </c>
      <c r="N99" s="238" t="s">
        <v>44</v>
      </c>
      <c r="O99" s="60"/>
      <c r="P99" s="192">
        <f>O99*H99</f>
        <v>0</v>
      </c>
      <c r="Q99" s="192">
        <v>0</v>
      </c>
      <c r="R99" s="192">
        <f>Q99*H99</f>
        <v>0</v>
      </c>
      <c r="S99" s="192">
        <v>0</v>
      </c>
      <c r="T99" s="193">
        <f>S99*H99</f>
        <v>0</v>
      </c>
      <c r="AR99" s="17" t="s">
        <v>166</v>
      </c>
      <c r="AT99" s="17" t="s">
        <v>201</v>
      </c>
      <c r="AU99" s="17" t="s">
        <v>83</v>
      </c>
      <c r="AY99" s="17" t="s">
        <v>157</v>
      </c>
      <c r="BE99" s="194">
        <f>IF(N99="základní",J99,0)</f>
        <v>0</v>
      </c>
      <c r="BF99" s="194">
        <f>IF(N99="snížená",J99,0)</f>
        <v>0</v>
      </c>
      <c r="BG99" s="194">
        <f>IF(N99="zákl. přenesená",J99,0)</f>
        <v>0</v>
      </c>
      <c r="BH99" s="194">
        <f>IF(N99="sníž. přenesená",J99,0)</f>
        <v>0</v>
      </c>
      <c r="BI99" s="194">
        <f>IF(N99="nulová",J99,0)</f>
        <v>0</v>
      </c>
      <c r="BJ99" s="17" t="s">
        <v>81</v>
      </c>
      <c r="BK99" s="194">
        <f>ROUND(I99*H99,2)</f>
        <v>0</v>
      </c>
      <c r="BL99" s="17" t="s">
        <v>166</v>
      </c>
      <c r="BM99" s="17" t="s">
        <v>190</v>
      </c>
    </row>
    <row r="100" spans="2:65" s="1" customFormat="1" ht="19.5">
      <c r="B100" s="34"/>
      <c r="C100" s="35"/>
      <c r="D100" s="197" t="s">
        <v>191</v>
      </c>
      <c r="E100" s="35"/>
      <c r="F100" s="228" t="s">
        <v>475</v>
      </c>
      <c r="G100" s="35"/>
      <c r="H100" s="35"/>
      <c r="I100" s="112"/>
      <c r="J100" s="35"/>
      <c r="K100" s="35"/>
      <c r="L100" s="38"/>
      <c r="M100" s="229"/>
      <c r="N100" s="60"/>
      <c r="O100" s="60"/>
      <c r="P100" s="60"/>
      <c r="Q100" s="60"/>
      <c r="R100" s="60"/>
      <c r="S100" s="60"/>
      <c r="T100" s="61"/>
      <c r="AT100" s="17" t="s">
        <v>191</v>
      </c>
      <c r="AU100" s="17" t="s">
        <v>83</v>
      </c>
    </row>
    <row r="101" spans="2:65" s="11" customFormat="1" ht="22.9" customHeight="1">
      <c r="B101" s="166"/>
      <c r="C101" s="167"/>
      <c r="D101" s="168" t="s">
        <v>72</v>
      </c>
      <c r="E101" s="180" t="s">
        <v>83</v>
      </c>
      <c r="F101" s="180" t="s">
        <v>476</v>
      </c>
      <c r="G101" s="167"/>
      <c r="H101" s="167"/>
      <c r="I101" s="170"/>
      <c r="J101" s="181">
        <f>BK101</f>
        <v>0</v>
      </c>
      <c r="K101" s="167"/>
      <c r="L101" s="172"/>
      <c r="M101" s="173"/>
      <c r="N101" s="174"/>
      <c r="O101" s="174"/>
      <c r="P101" s="175">
        <f>SUM(P102:P114)</f>
        <v>0</v>
      </c>
      <c r="Q101" s="174"/>
      <c r="R101" s="175">
        <f>SUM(R102:R114)</f>
        <v>0</v>
      </c>
      <c r="S101" s="174"/>
      <c r="T101" s="176">
        <f>SUM(T102:T114)</f>
        <v>0</v>
      </c>
      <c r="AR101" s="177" t="s">
        <v>81</v>
      </c>
      <c r="AT101" s="178" t="s">
        <v>72</v>
      </c>
      <c r="AU101" s="178" t="s">
        <v>81</v>
      </c>
      <c r="AY101" s="177" t="s">
        <v>157</v>
      </c>
      <c r="BK101" s="179">
        <f>SUM(BK102:BK114)</f>
        <v>0</v>
      </c>
    </row>
    <row r="102" spans="2:65" s="1" customFormat="1" ht="16.5" customHeight="1">
      <c r="B102" s="34"/>
      <c r="C102" s="230" t="s">
        <v>179</v>
      </c>
      <c r="D102" s="230" t="s">
        <v>201</v>
      </c>
      <c r="E102" s="231" t="s">
        <v>477</v>
      </c>
      <c r="F102" s="232" t="s">
        <v>478</v>
      </c>
      <c r="G102" s="233" t="s">
        <v>195</v>
      </c>
      <c r="H102" s="234">
        <v>14.51</v>
      </c>
      <c r="I102" s="235"/>
      <c r="J102" s="236">
        <f>ROUND(I102*H102,2)</f>
        <v>0</v>
      </c>
      <c r="K102" s="232" t="s">
        <v>464</v>
      </c>
      <c r="L102" s="38"/>
      <c r="M102" s="237" t="s">
        <v>1</v>
      </c>
      <c r="N102" s="238" t="s">
        <v>44</v>
      </c>
      <c r="O102" s="60"/>
      <c r="P102" s="192">
        <f>O102*H102</f>
        <v>0</v>
      </c>
      <c r="Q102" s="192">
        <v>0</v>
      </c>
      <c r="R102" s="192">
        <f>Q102*H102</f>
        <v>0</v>
      </c>
      <c r="S102" s="192">
        <v>0</v>
      </c>
      <c r="T102" s="193">
        <f>S102*H102</f>
        <v>0</v>
      </c>
      <c r="AR102" s="17" t="s">
        <v>166</v>
      </c>
      <c r="AT102" s="17" t="s">
        <v>201</v>
      </c>
      <c r="AU102" s="17" t="s">
        <v>83</v>
      </c>
      <c r="AY102" s="17" t="s">
        <v>157</v>
      </c>
      <c r="BE102" s="194">
        <f>IF(N102="základní",J102,0)</f>
        <v>0</v>
      </c>
      <c r="BF102" s="194">
        <f>IF(N102="snížená",J102,0)</f>
        <v>0</v>
      </c>
      <c r="BG102" s="194">
        <f>IF(N102="zákl. přenesená",J102,0)</f>
        <v>0</v>
      </c>
      <c r="BH102" s="194">
        <f>IF(N102="sníž. přenesená",J102,0)</f>
        <v>0</v>
      </c>
      <c r="BI102" s="194">
        <f>IF(N102="nulová",J102,0)</f>
        <v>0</v>
      </c>
      <c r="BJ102" s="17" t="s">
        <v>81</v>
      </c>
      <c r="BK102" s="194">
        <f>ROUND(I102*H102,2)</f>
        <v>0</v>
      </c>
      <c r="BL102" s="17" t="s">
        <v>166</v>
      </c>
      <c r="BM102" s="17" t="s">
        <v>204</v>
      </c>
    </row>
    <row r="103" spans="2:65" s="12" customFormat="1" ht="11.25">
      <c r="B103" s="195"/>
      <c r="C103" s="196"/>
      <c r="D103" s="197" t="s">
        <v>167</v>
      </c>
      <c r="E103" s="198" t="s">
        <v>1</v>
      </c>
      <c r="F103" s="199" t="s">
        <v>479</v>
      </c>
      <c r="G103" s="196"/>
      <c r="H103" s="198" t="s">
        <v>1</v>
      </c>
      <c r="I103" s="200"/>
      <c r="J103" s="196"/>
      <c r="K103" s="196"/>
      <c r="L103" s="201"/>
      <c r="M103" s="202"/>
      <c r="N103" s="203"/>
      <c r="O103" s="203"/>
      <c r="P103" s="203"/>
      <c r="Q103" s="203"/>
      <c r="R103" s="203"/>
      <c r="S103" s="203"/>
      <c r="T103" s="204"/>
      <c r="AT103" s="205" t="s">
        <v>167</v>
      </c>
      <c r="AU103" s="205" t="s">
        <v>83</v>
      </c>
      <c r="AV103" s="12" t="s">
        <v>81</v>
      </c>
      <c r="AW103" s="12" t="s">
        <v>36</v>
      </c>
      <c r="AX103" s="12" t="s">
        <v>73</v>
      </c>
      <c r="AY103" s="205" t="s">
        <v>157</v>
      </c>
    </row>
    <row r="104" spans="2:65" s="13" customFormat="1" ht="11.25">
      <c r="B104" s="206"/>
      <c r="C104" s="207"/>
      <c r="D104" s="197" t="s">
        <v>167</v>
      </c>
      <c r="E104" s="208" t="s">
        <v>1</v>
      </c>
      <c r="F104" s="209" t="s">
        <v>480</v>
      </c>
      <c r="G104" s="207"/>
      <c r="H104" s="210">
        <v>1.5</v>
      </c>
      <c r="I104" s="211"/>
      <c r="J104" s="207"/>
      <c r="K104" s="207"/>
      <c r="L104" s="212"/>
      <c r="M104" s="213"/>
      <c r="N104" s="214"/>
      <c r="O104" s="214"/>
      <c r="P104" s="214"/>
      <c r="Q104" s="214"/>
      <c r="R104" s="214"/>
      <c r="S104" s="214"/>
      <c r="T104" s="215"/>
      <c r="AT104" s="216" t="s">
        <v>167</v>
      </c>
      <c r="AU104" s="216" t="s">
        <v>83</v>
      </c>
      <c r="AV104" s="13" t="s">
        <v>83</v>
      </c>
      <c r="AW104" s="13" t="s">
        <v>36</v>
      </c>
      <c r="AX104" s="13" t="s">
        <v>73</v>
      </c>
      <c r="AY104" s="216" t="s">
        <v>157</v>
      </c>
    </row>
    <row r="105" spans="2:65" s="12" customFormat="1" ht="11.25">
      <c r="B105" s="195"/>
      <c r="C105" s="196"/>
      <c r="D105" s="197" t="s">
        <v>167</v>
      </c>
      <c r="E105" s="198" t="s">
        <v>1</v>
      </c>
      <c r="F105" s="199" t="s">
        <v>481</v>
      </c>
      <c r="G105" s="196"/>
      <c r="H105" s="198" t="s">
        <v>1</v>
      </c>
      <c r="I105" s="200"/>
      <c r="J105" s="196"/>
      <c r="K105" s="196"/>
      <c r="L105" s="201"/>
      <c r="M105" s="202"/>
      <c r="N105" s="203"/>
      <c r="O105" s="203"/>
      <c r="P105" s="203"/>
      <c r="Q105" s="203"/>
      <c r="R105" s="203"/>
      <c r="S105" s="203"/>
      <c r="T105" s="204"/>
      <c r="AT105" s="205" t="s">
        <v>167</v>
      </c>
      <c r="AU105" s="205" t="s">
        <v>83</v>
      </c>
      <c r="AV105" s="12" t="s">
        <v>81</v>
      </c>
      <c r="AW105" s="12" t="s">
        <v>36</v>
      </c>
      <c r="AX105" s="12" t="s">
        <v>73</v>
      </c>
      <c r="AY105" s="205" t="s">
        <v>157</v>
      </c>
    </row>
    <row r="106" spans="2:65" s="13" customFormat="1" ht="11.25">
      <c r="B106" s="206"/>
      <c r="C106" s="207"/>
      <c r="D106" s="197" t="s">
        <v>167</v>
      </c>
      <c r="E106" s="208" t="s">
        <v>1</v>
      </c>
      <c r="F106" s="209" t="s">
        <v>482</v>
      </c>
      <c r="G106" s="207"/>
      <c r="H106" s="210">
        <v>2.76</v>
      </c>
      <c r="I106" s="211"/>
      <c r="J106" s="207"/>
      <c r="K106" s="207"/>
      <c r="L106" s="212"/>
      <c r="M106" s="213"/>
      <c r="N106" s="214"/>
      <c r="O106" s="214"/>
      <c r="P106" s="214"/>
      <c r="Q106" s="214"/>
      <c r="R106" s="214"/>
      <c r="S106" s="214"/>
      <c r="T106" s="215"/>
      <c r="AT106" s="216" t="s">
        <v>167</v>
      </c>
      <c r="AU106" s="216" t="s">
        <v>83</v>
      </c>
      <c r="AV106" s="13" t="s">
        <v>83</v>
      </c>
      <c r="AW106" s="13" t="s">
        <v>36</v>
      </c>
      <c r="AX106" s="13" t="s">
        <v>73</v>
      </c>
      <c r="AY106" s="216" t="s">
        <v>157</v>
      </c>
    </row>
    <row r="107" spans="2:65" s="12" customFormat="1" ht="11.25">
      <c r="B107" s="195"/>
      <c r="C107" s="196"/>
      <c r="D107" s="197" t="s">
        <v>167</v>
      </c>
      <c r="E107" s="198" t="s">
        <v>1</v>
      </c>
      <c r="F107" s="199" t="s">
        <v>483</v>
      </c>
      <c r="G107" s="196"/>
      <c r="H107" s="198" t="s">
        <v>1</v>
      </c>
      <c r="I107" s="200"/>
      <c r="J107" s="196"/>
      <c r="K107" s="196"/>
      <c r="L107" s="201"/>
      <c r="M107" s="202"/>
      <c r="N107" s="203"/>
      <c r="O107" s="203"/>
      <c r="P107" s="203"/>
      <c r="Q107" s="203"/>
      <c r="R107" s="203"/>
      <c r="S107" s="203"/>
      <c r="T107" s="204"/>
      <c r="AT107" s="205" t="s">
        <v>167</v>
      </c>
      <c r="AU107" s="205" t="s">
        <v>83</v>
      </c>
      <c r="AV107" s="12" t="s">
        <v>81</v>
      </c>
      <c r="AW107" s="12" t="s">
        <v>36</v>
      </c>
      <c r="AX107" s="12" t="s">
        <v>73</v>
      </c>
      <c r="AY107" s="205" t="s">
        <v>157</v>
      </c>
    </row>
    <row r="108" spans="2:65" s="13" customFormat="1" ht="11.25">
      <c r="B108" s="206"/>
      <c r="C108" s="207"/>
      <c r="D108" s="197" t="s">
        <v>167</v>
      </c>
      <c r="E108" s="208" t="s">
        <v>1</v>
      </c>
      <c r="F108" s="209" t="s">
        <v>484</v>
      </c>
      <c r="G108" s="207"/>
      <c r="H108" s="210">
        <v>10.25</v>
      </c>
      <c r="I108" s="211"/>
      <c r="J108" s="207"/>
      <c r="K108" s="207"/>
      <c r="L108" s="212"/>
      <c r="M108" s="213"/>
      <c r="N108" s="214"/>
      <c r="O108" s="214"/>
      <c r="P108" s="214"/>
      <c r="Q108" s="214"/>
      <c r="R108" s="214"/>
      <c r="S108" s="214"/>
      <c r="T108" s="215"/>
      <c r="AT108" s="216" t="s">
        <v>167</v>
      </c>
      <c r="AU108" s="216" t="s">
        <v>83</v>
      </c>
      <c r="AV108" s="13" t="s">
        <v>83</v>
      </c>
      <c r="AW108" s="13" t="s">
        <v>36</v>
      </c>
      <c r="AX108" s="13" t="s">
        <v>73</v>
      </c>
      <c r="AY108" s="216" t="s">
        <v>157</v>
      </c>
    </row>
    <row r="109" spans="2:65" s="14" customFormat="1" ht="11.25">
      <c r="B109" s="217"/>
      <c r="C109" s="218"/>
      <c r="D109" s="197" t="s">
        <v>167</v>
      </c>
      <c r="E109" s="219" t="s">
        <v>1</v>
      </c>
      <c r="F109" s="220" t="s">
        <v>170</v>
      </c>
      <c r="G109" s="218"/>
      <c r="H109" s="221">
        <v>14.51</v>
      </c>
      <c r="I109" s="222"/>
      <c r="J109" s="218"/>
      <c r="K109" s="218"/>
      <c r="L109" s="223"/>
      <c r="M109" s="224"/>
      <c r="N109" s="225"/>
      <c r="O109" s="225"/>
      <c r="P109" s="225"/>
      <c r="Q109" s="225"/>
      <c r="R109" s="225"/>
      <c r="S109" s="225"/>
      <c r="T109" s="226"/>
      <c r="AT109" s="227" t="s">
        <v>167</v>
      </c>
      <c r="AU109" s="227" t="s">
        <v>83</v>
      </c>
      <c r="AV109" s="14" t="s">
        <v>166</v>
      </c>
      <c r="AW109" s="14" t="s">
        <v>36</v>
      </c>
      <c r="AX109" s="14" t="s">
        <v>81</v>
      </c>
      <c r="AY109" s="227" t="s">
        <v>157</v>
      </c>
    </row>
    <row r="110" spans="2:65" s="1" customFormat="1" ht="16.5" customHeight="1">
      <c r="B110" s="34"/>
      <c r="C110" s="182" t="s">
        <v>197</v>
      </c>
      <c r="D110" s="182" t="s">
        <v>160</v>
      </c>
      <c r="E110" s="183" t="s">
        <v>485</v>
      </c>
      <c r="F110" s="184" t="s">
        <v>486</v>
      </c>
      <c r="G110" s="185" t="s">
        <v>163</v>
      </c>
      <c r="H110" s="186">
        <v>1.161</v>
      </c>
      <c r="I110" s="187"/>
      <c r="J110" s="188">
        <f>ROUND(I110*H110,2)</f>
        <v>0</v>
      </c>
      <c r="K110" s="184" t="s">
        <v>1</v>
      </c>
      <c r="L110" s="189"/>
      <c r="M110" s="190" t="s">
        <v>1</v>
      </c>
      <c r="N110" s="191" t="s">
        <v>44</v>
      </c>
      <c r="O110" s="60"/>
      <c r="P110" s="192">
        <f>O110*H110</f>
        <v>0</v>
      </c>
      <c r="Q110" s="192">
        <v>0</v>
      </c>
      <c r="R110" s="192">
        <f>Q110*H110</f>
        <v>0</v>
      </c>
      <c r="S110" s="192">
        <v>0</v>
      </c>
      <c r="T110" s="193">
        <f>S110*H110</f>
        <v>0</v>
      </c>
      <c r="AR110" s="17" t="s">
        <v>165</v>
      </c>
      <c r="AT110" s="17" t="s">
        <v>160</v>
      </c>
      <c r="AU110" s="17" t="s">
        <v>83</v>
      </c>
      <c r="AY110" s="17" t="s">
        <v>157</v>
      </c>
      <c r="BE110" s="194">
        <f>IF(N110="základní",J110,0)</f>
        <v>0</v>
      </c>
      <c r="BF110" s="194">
        <f>IF(N110="snížená",J110,0)</f>
        <v>0</v>
      </c>
      <c r="BG110" s="194">
        <f>IF(N110="zákl. přenesená",J110,0)</f>
        <v>0</v>
      </c>
      <c r="BH110" s="194">
        <f>IF(N110="sníž. přenesená",J110,0)</f>
        <v>0</v>
      </c>
      <c r="BI110" s="194">
        <f>IF(N110="nulová",J110,0)</f>
        <v>0</v>
      </c>
      <c r="BJ110" s="17" t="s">
        <v>81</v>
      </c>
      <c r="BK110" s="194">
        <f>ROUND(I110*H110,2)</f>
        <v>0</v>
      </c>
      <c r="BL110" s="17" t="s">
        <v>166</v>
      </c>
      <c r="BM110" s="17" t="s">
        <v>210</v>
      </c>
    </row>
    <row r="111" spans="2:65" s="13" customFormat="1" ht="11.25">
      <c r="B111" s="206"/>
      <c r="C111" s="207"/>
      <c r="D111" s="197" t="s">
        <v>167</v>
      </c>
      <c r="E111" s="208" t="s">
        <v>1</v>
      </c>
      <c r="F111" s="209" t="s">
        <v>487</v>
      </c>
      <c r="G111" s="207"/>
      <c r="H111" s="210">
        <v>0.12</v>
      </c>
      <c r="I111" s="211"/>
      <c r="J111" s="207"/>
      <c r="K111" s="207"/>
      <c r="L111" s="212"/>
      <c r="M111" s="213"/>
      <c r="N111" s="214"/>
      <c r="O111" s="214"/>
      <c r="P111" s="214"/>
      <c r="Q111" s="214"/>
      <c r="R111" s="214"/>
      <c r="S111" s="214"/>
      <c r="T111" s="215"/>
      <c r="AT111" s="216" t="s">
        <v>167</v>
      </c>
      <c r="AU111" s="216" t="s">
        <v>83</v>
      </c>
      <c r="AV111" s="13" t="s">
        <v>83</v>
      </c>
      <c r="AW111" s="13" t="s">
        <v>36</v>
      </c>
      <c r="AX111" s="13" t="s">
        <v>73</v>
      </c>
      <c r="AY111" s="216" t="s">
        <v>157</v>
      </c>
    </row>
    <row r="112" spans="2:65" s="13" customFormat="1" ht="11.25">
      <c r="B112" s="206"/>
      <c r="C112" s="207"/>
      <c r="D112" s="197" t="s">
        <v>167</v>
      </c>
      <c r="E112" s="208" t="s">
        <v>1</v>
      </c>
      <c r="F112" s="209" t="s">
        <v>488</v>
      </c>
      <c r="G112" s="207"/>
      <c r="H112" s="210">
        <v>0.221</v>
      </c>
      <c r="I112" s="211"/>
      <c r="J112" s="207"/>
      <c r="K112" s="207"/>
      <c r="L112" s="212"/>
      <c r="M112" s="213"/>
      <c r="N112" s="214"/>
      <c r="O112" s="214"/>
      <c r="P112" s="214"/>
      <c r="Q112" s="214"/>
      <c r="R112" s="214"/>
      <c r="S112" s="214"/>
      <c r="T112" s="215"/>
      <c r="AT112" s="216" t="s">
        <v>167</v>
      </c>
      <c r="AU112" s="216" t="s">
        <v>83</v>
      </c>
      <c r="AV112" s="13" t="s">
        <v>83</v>
      </c>
      <c r="AW112" s="13" t="s">
        <v>36</v>
      </c>
      <c r="AX112" s="13" t="s">
        <v>73</v>
      </c>
      <c r="AY112" s="216" t="s">
        <v>157</v>
      </c>
    </row>
    <row r="113" spans="2:65" s="13" customFormat="1" ht="11.25">
      <c r="B113" s="206"/>
      <c r="C113" s="207"/>
      <c r="D113" s="197" t="s">
        <v>167</v>
      </c>
      <c r="E113" s="208" t="s">
        <v>1</v>
      </c>
      <c r="F113" s="209" t="s">
        <v>489</v>
      </c>
      <c r="G113" s="207"/>
      <c r="H113" s="210">
        <v>0.82</v>
      </c>
      <c r="I113" s="211"/>
      <c r="J113" s="207"/>
      <c r="K113" s="207"/>
      <c r="L113" s="212"/>
      <c r="M113" s="213"/>
      <c r="N113" s="214"/>
      <c r="O113" s="214"/>
      <c r="P113" s="214"/>
      <c r="Q113" s="214"/>
      <c r="R113" s="214"/>
      <c r="S113" s="214"/>
      <c r="T113" s="215"/>
      <c r="AT113" s="216" t="s">
        <v>167</v>
      </c>
      <c r="AU113" s="216" t="s">
        <v>83</v>
      </c>
      <c r="AV113" s="13" t="s">
        <v>83</v>
      </c>
      <c r="AW113" s="13" t="s">
        <v>36</v>
      </c>
      <c r="AX113" s="13" t="s">
        <v>73</v>
      </c>
      <c r="AY113" s="216" t="s">
        <v>157</v>
      </c>
    </row>
    <row r="114" spans="2:65" s="14" customFormat="1" ht="11.25">
      <c r="B114" s="217"/>
      <c r="C114" s="218"/>
      <c r="D114" s="197" t="s">
        <v>167</v>
      </c>
      <c r="E114" s="219" t="s">
        <v>1</v>
      </c>
      <c r="F114" s="220" t="s">
        <v>170</v>
      </c>
      <c r="G114" s="218"/>
      <c r="H114" s="221">
        <v>1.161</v>
      </c>
      <c r="I114" s="222"/>
      <c r="J114" s="218"/>
      <c r="K114" s="218"/>
      <c r="L114" s="223"/>
      <c r="M114" s="224"/>
      <c r="N114" s="225"/>
      <c r="O114" s="225"/>
      <c r="P114" s="225"/>
      <c r="Q114" s="225"/>
      <c r="R114" s="225"/>
      <c r="S114" s="225"/>
      <c r="T114" s="226"/>
      <c r="AT114" s="227" t="s">
        <v>167</v>
      </c>
      <c r="AU114" s="227" t="s">
        <v>83</v>
      </c>
      <c r="AV114" s="14" t="s">
        <v>166</v>
      </c>
      <c r="AW114" s="14" t="s">
        <v>36</v>
      </c>
      <c r="AX114" s="14" t="s">
        <v>81</v>
      </c>
      <c r="AY114" s="227" t="s">
        <v>157</v>
      </c>
    </row>
    <row r="115" spans="2:65" s="11" customFormat="1" ht="22.9" customHeight="1">
      <c r="B115" s="166"/>
      <c r="C115" s="167"/>
      <c r="D115" s="168" t="s">
        <v>72</v>
      </c>
      <c r="E115" s="180" t="s">
        <v>175</v>
      </c>
      <c r="F115" s="180" t="s">
        <v>490</v>
      </c>
      <c r="G115" s="167"/>
      <c r="H115" s="167"/>
      <c r="I115" s="170"/>
      <c r="J115" s="181">
        <f>BK115</f>
        <v>0</v>
      </c>
      <c r="K115" s="167"/>
      <c r="L115" s="172"/>
      <c r="M115" s="173"/>
      <c r="N115" s="174"/>
      <c r="O115" s="174"/>
      <c r="P115" s="175">
        <f>SUM(P116:P118)</f>
        <v>0</v>
      </c>
      <c r="Q115" s="174"/>
      <c r="R115" s="175">
        <f>SUM(R116:R118)</f>
        <v>0</v>
      </c>
      <c r="S115" s="174"/>
      <c r="T115" s="176">
        <f>SUM(T116:T118)</f>
        <v>0</v>
      </c>
      <c r="AR115" s="177" t="s">
        <v>81</v>
      </c>
      <c r="AT115" s="178" t="s">
        <v>72</v>
      </c>
      <c r="AU115" s="178" t="s">
        <v>81</v>
      </c>
      <c r="AY115" s="177" t="s">
        <v>157</v>
      </c>
      <c r="BK115" s="179">
        <f>SUM(BK116:BK118)</f>
        <v>0</v>
      </c>
    </row>
    <row r="116" spans="2:65" s="1" customFormat="1" ht="16.5" customHeight="1">
      <c r="B116" s="34"/>
      <c r="C116" s="230" t="s">
        <v>165</v>
      </c>
      <c r="D116" s="230" t="s">
        <v>201</v>
      </c>
      <c r="E116" s="231" t="s">
        <v>491</v>
      </c>
      <c r="F116" s="232" t="s">
        <v>492</v>
      </c>
      <c r="G116" s="233" t="s">
        <v>195</v>
      </c>
      <c r="H116" s="234">
        <v>5</v>
      </c>
      <c r="I116" s="235"/>
      <c r="J116" s="236">
        <f>ROUND(I116*H116,2)</f>
        <v>0</v>
      </c>
      <c r="K116" s="232" t="s">
        <v>464</v>
      </c>
      <c r="L116" s="38"/>
      <c r="M116" s="237" t="s">
        <v>1</v>
      </c>
      <c r="N116" s="238" t="s">
        <v>44</v>
      </c>
      <c r="O116" s="60"/>
      <c r="P116" s="192">
        <f>O116*H116</f>
        <v>0</v>
      </c>
      <c r="Q116" s="192">
        <v>0</v>
      </c>
      <c r="R116" s="192">
        <f>Q116*H116</f>
        <v>0</v>
      </c>
      <c r="S116" s="192">
        <v>0</v>
      </c>
      <c r="T116" s="193">
        <f>S116*H116</f>
        <v>0</v>
      </c>
      <c r="AR116" s="17" t="s">
        <v>166</v>
      </c>
      <c r="AT116" s="17" t="s">
        <v>201</v>
      </c>
      <c r="AU116" s="17" t="s">
        <v>83</v>
      </c>
      <c r="AY116" s="17" t="s">
        <v>157</v>
      </c>
      <c r="BE116" s="194">
        <f>IF(N116="základní",J116,0)</f>
        <v>0</v>
      </c>
      <c r="BF116" s="194">
        <f>IF(N116="snížená",J116,0)</f>
        <v>0</v>
      </c>
      <c r="BG116" s="194">
        <f>IF(N116="zákl. přenesená",J116,0)</f>
        <v>0</v>
      </c>
      <c r="BH116" s="194">
        <f>IF(N116="sníž. přenesená",J116,0)</f>
        <v>0</v>
      </c>
      <c r="BI116" s="194">
        <f>IF(N116="nulová",J116,0)</f>
        <v>0</v>
      </c>
      <c r="BJ116" s="17" t="s">
        <v>81</v>
      </c>
      <c r="BK116" s="194">
        <f>ROUND(I116*H116,2)</f>
        <v>0</v>
      </c>
      <c r="BL116" s="17" t="s">
        <v>166</v>
      </c>
      <c r="BM116" s="17" t="s">
        <v>214</v>
      </c>
    </row>
    <row r="117" spans="2:65" s="1" customFormat="1" ht="19.5">
      <c r="B117" s="34"/>
      <c r="C117" s="35"/>
      <c r="D117" s="197" t="s">
        <v>191</v>
      </c>
      <c r="E117" s="35"/>
      <c r="F117" s="228" t="s">
        <v>493</v>
      </c>
      <c r="G117" s="35"/>
      <c r="H117" s="35"/>
      <c r="I117" s="112"/>
      <c r="J117" s="35"/>
      <c r="K117" s="35"/>
      <c r="L117" s="38"/>
      <c r="M117" s="229"/>
      <c r="N117" s="60"/>
      <c r="O117" s="60"/>
      <c r="P117" s="60"/>
      <c r="Q117" s="60"/>
      <c r="R117" s="60"/>
      <c r="S117" s="60"/>
      <c r="T117" s="61"/>
      <c r="AT117" s="17" t="s">
        <v>191</v>
      </c>
      <c r="AU117" s="17" t="s">
        <v>83</v>
      </c>
    </row>
    <row r="118" spans="2:65" s="1" customFormat="1" ht="16.5" customHeight="1">
      <c r="B118" s="34"/>
      <c r="C118" s="182" t="s">
        <v>207</v>
      </c>
      <c r="D118" s="182" t="s">
        <v>160</v>
      </c>
      <c r="E118" s="183" t="s">
        <v>494</v>
      </c>
      <c r="F118" s="184" t="s">
        <v>486</v>
      </c>
      <c r="G118" s="185" t="s">
        <v>163</v>
      </c>
      <c r="H118" s="186">
        <v>0.4</v>
      </c>
      <c r="I118" s="187"/>
      <c r="J118" s="188">
        <f>ROUND(I118*H118,2)</f>
        <v>0</v>
      </c>
      <c r="K118" s="184" t="s">
        <v>1</v>
      </c>
      <c r="L118" s="189"/>
      <c r="M118" s="190" t="s">
        <v>1</v>
      </c>
      <c r="N118" s="191" t="s">
        <v>44</v>
      </c>
      <c r="O118" s="60"/>
      <c r="P118" s="192">
        <f>O118*H118</f>
        <v>0</v>
      </c>
      <c r="Q118" s="192">
        <v>0</v>
      </c>
      <c r="R118" s="192">
        <f>Q118*H118</f>
        <v>0</v>
      </c>
      <c r="S118" s="192">
        <v>0</v>
      </c>
      <c r="T118" s="193">
        <f>S118*H118</f>
        <v>0</v>
      </c>
      <c r="AR118" s="17" t="s">
        <v>165</v>
      </c>
      <c r="AT118" s="17" t="s">
        <v>160</v>
      </c>
      <c r="AU118" s="17" t="s">
        <v>83</v>
      </c>
      <c r="AY118" s="17" t="s">
        <v>157</v>
      </c>
      <c r="BE118" s="194">
        <f>IF(N118="základní",J118,0)</f>
        <v>0</v>
      </c>
      <c r="BF118" s="194">
        <f>IF(N118="snížená",J118,0)</f>
        <v>0</v>
      </c>
      <c r="BG118" s="194">
        <f>IF(N118="zákl. přenesená",J118,0)</f>
        <v>0</v>
      </c>
      <c r="BH118" s="194">
        <f>IF(N118="sníž. přenesená",J118,0)</f>
        <v>0</v>
      </c>
      <c r="BI118" s="194">
        <f>IF(N118="nulová",J118,0)</f>
        <v>0</v>
      </c>
      <c r="BJ118" s="17" t="s">
        <v>81</v>
      </c>
      <c r="BK118" s="194">
        <f>ROUND(I118*H118,2)</f>
        <v>0</v>
      </c>
      <c r="BL118" s="17" t="s">
        <v>166</v>
      </c>
      <c r="BM118" s="17" t="s">
        <v>222</v>
      </c>
    </row>
    <row r="119" spans="2:65" s="11" customFormat="1" ht="22.9" customHeight="1">
      <c r="B119" s="166"/>
      <c r="C119" s="167"/>
      <c r="D119" s="168" t="s">
        <v>72</v>
      </c>
      <c r="E119" s="180" t="s">
        <v>166</v>
      </c>
      <c r="F119" s="180" t="s">
        <v>495</v>
      </c>
      <c r="G119" s="167"/>
      <c r="H119" s="167"/>
      <c r="I119" s="170"/>
      <c r="J119" s="181">
        <f>BK119</f>
        <v>0</v>
      </c>
      <c r="K119" s="167"/>
      <c r="L119" s="172"/>
      <c r="M119" s="173"/>
      <c r="N119" s="174"/>
      <c r="O119" s="174"/>
      <c r="P119" s="175">
        <f>SUM(P120:P127)</f>
        <v>0</v>
      </c>
      <c r="Q119" s="174"/>
      <c r="R119" s="175">
        <f>SUM(R120:R127)</f>
        <v>0</v>
      </c>
      <c r="S119" s="174"/>
      <c r="T119" s="176">
        <f>SUM(T120:T127)</f>
        <v>0</v>
      </c>
      <c r="AR119" s="177" t="s">
        <v>81</v>
      </c>
      <c r="AT119" s="178" t="s">
        <v>72</v>
      </c>
      <c r="AU119" s="178" t="s">
        <v>81</v>
      </c>
      <c r="AY119" s="177" t="s">
        <v>157</v>
      </c>
      <c r="BK119" s="179">
        <f>SUM(BK120:BK127)</f>
        <v>0</v>
      </c>
    </row>
    <row r="120" spans="2:65" s="1" customFormat="1" ht="16.5" customHeight="1">
      <c r="B120" s="34"/>
      <c r="C120" s="230" t="s">
        <v>190</v>
      </c>
      <c r="D120" s="230" t="s">
        <v>201</v>
      </c>
      <c r="E120" s="231" t="s">
        <v>496</v>
      </c>
      <c r="F120" s="232" t="s">
        <v>497</v>
      </c>
      <c r="G120" s="233" t="s">
        <v>178</v>
      </c>
      <c r="H120" s="234">
        <v>5.5750000000000002</v>
      </c>
      <c r="I120" s="235"/>
      <c r="J120" s="236">
        <f>ROUND(I120*H120,2)</f>
        <v>0</v>
      </c>
      <c r="K120" s="232" t="s">
        <v>1</v>
      </c>
      <c r="L120" s="38"/>
      <c r="M120" s="237" t="s">
        <v>1</v>
      </c>
      <c r="N120" s="238" t="s">
        <v>44</v>
      </c>
      <c r="O120" s="60"/>
      <c r="P120" s="192">
        <f>O120*H120</f>
        <v>0</v>
      </c>
      <c r="Q120" s="192">
        <v>0</v>
      </c>
      <c r="R120" s="192">
        <f>Q120*H120</f>
        <v>0</v>
      </c>
      <c r="S120" s="192">
        <v>0</v>
      </c>
      <c r="T120" s="193">
        <f>S120*H120</f>
        <v>0</v>
      </c>
      <c r="AR120" s="17" t="s">
        <v>166</v>
      </c>
      <c r="AT120" s="17" t="s">
        <v>201</v>
      </c>
      <c r="AU120" s="17" t="s">
        <v>83</v>
      </c>
      <c r="AY120" s="17" t="s">
        <v>157</v>
      </c>
      <c r="BE120" s="194">
        <f>IF(N120="základní",J120,0)</f>
        <v>0</v>
      </c>
      <c r="BF120" s="194">
        <f>IF(N120="snížená",J120,0)</f>
        <v>0</v>
      </c>
      <c r="BG120" s="194">
        <f>IF(N120="zákl. přenesená",J120,0)</f>
        <v>0</v>
      </c>
      <c r="BH120" s="194">
        <f>IF(N120="sníž. přenesená",J120,0)</f>
        <v>0</v>
      </c>
      <c r="BI120" s="194">
        <f>IF(N120="nulová",J120,0)</f>
        <v>0</v>
      </c>
      <c r="BJ120" s="17" t="s">
        <v>81</v>
      </c>
      <c r="BK120" s="194">
        <f>ROUND(I120*H120,2)</f>
        <v>0</v>
      </c>
      <c r="BL120" s="17" t="s">
        <v>166</v>
      </c>
      <c r="BM120" s="17" t="s">
        <v>226</v>
      </c>
    </row>
    <row r="121" spans="2:65" s="12" customFormat="1" ht="11.25">
      <c r="B121" s="195"/>
      <c r="C121" s="196"/>
      <c r="D121" s="197" t="s">
        <v>167</v>
      </c>
      <c r="E121" s="198" t="s">
        <v>1</v>
      </c>
      <c r="F121" s="199" t="s">
        <v>498</v>
      </c>
      <c r="G121" s="196"/>
      <c r="H121" s="198" t="s">
        <v>1</v>
      </c>
      <c r="I121" s="200"/>
      <c r="J121" s="196"/>
      <c r="K121" s="196"/>
      <c r="L121" s="201"/>
      <c r="M121" s="202"/>
      <c r="N121" s="203"/>
      <c r="O121" s="203"/>
      <c r="P121" s="203"/>
      <c r="Q121" s="203"/>
      <c r="R121" s="203"/>
      <c r="S121" s="203"/>
      <c r="T121" s="204"/>
      <c r="AT121" s="205" t="s">
        <v>167</v>
      </c>
      <c r="AU121" s="205" t="s">
        <v>83</v>
      </c>
      <c r="AV121" s="12" t="s">
        <v>81</v>
      </c>
      <c r="AW121" s="12" t="s">
        <v>36</v>
      </c>
      <c r="AX121" s="12" t="s">
        <v>73</v>
      </c>
      <c r="AY121" s="205" t="s">
        <v>157</v>
      </c>
    </row>
    <row r="122" spans="2:65" s="13" customFormat="1" ht="11.25">
      <c r="B122" s="206"/>
      <c r="C122" s="207"/>
      <c r="D122" s="197" t="s">
        <v>167</v>
      </c>
      <c r="E122" s="208" t="s">
        <v>1</v>
      </c>
      <c r="F122" s="209" t="s">
        <v>499</v>
      </c>
      <c r="G122" s="207"/>
      <c r="H122" s="210">
        <v>5.5750000000000002</v>
      </c>
      <c r="I122" s="211"/>
      <c r="J122" s="207"/>
      <c r="K122" s="207"/>
      <c r="L122" s="212"/>
      <c r="M122" s="213"/>
      <c r="N122" s="214"/>
      <c r="O122" s="214"/>
      <c r="P122" s="214"/>
      <c r="Q122" s="214"/>
      <c r="R122" s="214"/>
      <c r="S122" s="214"/>
      <c r="T122" s="215"/>
      <c r="AT122" s="216" t="s">
        <v>167</v>
      </c>
      <c r="AU122" s="216" t="s">
        <v>83</v>
      </c>
      <c r="AV122" s="13" t="s">
        <v>83</v>
      </c>
      <c r="AW122" s="13" t="s">
        <v>36</v>
      </c>
      <c r="AX122" s="13" t="s">
        <v>73</v>
      </c>
      <c r="AY122" s="216" t="s">
        <v>157</v>
      </c>
    </row>
    <row r="123" spans="2:65" s="14" customFormat="1" ht="11.25">
      <c r="B123" s="217"/>
      <c r="C123" s="218"/>
      <c r="D123" s="197" t="s">
        <v>167</v>
      </c>
      <c r="E123" s="219" t="s">
        <v>1</v>
      </c>
      <c r="F123" s="220" t="s">
        <v>170</v>
      </c>
      <c r="G123" s="218"/>
      <c r="H123" s="221">
        <v>5.5750000000000002</v>
      </c>
      <c r="I123" s="222"/>
      <c r="J123" s="218"/>
      <c r="K123" s="218"/>
      <c r="L123" s="223"/>
      <c r="M123" s="224"/>
      <c r="N123" s="225"/>
      <c r="O123" s="225"/>
      <c r="P123" s="225"/>
      <c r="Q123" s="225"/>
      <c r="R123" s="225"/>
      <c r="S123" s="225"/>
      <c r="T123" s="226"/>
      <c r="AT123" s="227" t="s">
        <v>167</v>
      </c>
      <c r="AU123" s="227" t="s">
        <v>83</v>
      </c>
      <c r="AV123" s="14" t="s">
        <v>166</v>
      </c>
      <c r="AW123" s="14" t="s">
        <v>36</v>
      </c>
      <c r="AX123" s="14" t="s">
        <v>81</v>
      </c>
      <c r="AY123" s="227" t="s">
        <v>157</v>
      </c>
    </row>
    <row r="124" spans="2:65" s="1" customFormat="1" ht="16.5" customHeight="1">
      <c r="B124" s="34"/>
      <c r="C124" s="230" t="s">
        <v>219</v>
      </c>
      <c r="D124" s="230" t="s">
        <v>201</v>
      </c>
      <c r="E124" s="231" t="s">
        <v>500</v>
      </c>
      <c r="F124" s="232" t="s">
        <v>501</v>
      </c>
      <c r="G124" s="233" t="s">
        <v>178</v>
      </c>
      <c r="H124" s="234">
        <v>0.48</v>
      </c>
      <c r="I124" s="235"/>
      <c r="J124" s="236">
        <f>ROUND(I124*H124,2)</f>
        <v>0</v>
      </c>
      <c r="K124" s="232" t="s">
        <v>464</v>
      </c>
      <c r="L124" s="38"/>
      <c r="M124" s="237" t="s">
        <v>1</v>
      </c>
      <c r="N124" s="238" t="s">
        <v>44</v>
      </c>
      <c r="O124" s="60"/>
      <c r="P124" s="192">
        <f>O124*H124</f>
        <v>0</v>
      </c>
      <c r="Q124" s="192">
        <v>0</v>
      </c>
      <c r="R124" s="192">
        <f>Q124*H124</f>
        <v>0</v>
      </c>
      <c r="S124" s="192">
        <v>0</v>
      </c>
      <c r="T124" s="193">
        <f>S124*H124</f>
        <v>0</v>
      </c>
      <c r="AR124" s="17" t="s">
        <v>166</v>
      </c>
      <c r="AT124" s="17" t="s">
        <v>201</v>
      </c>
      <c r="AU124" s="17" t="s">
        <v>83</v>
      </c>
      <c r="AY124" s="17" t="s">
        <v>157</v>
      </c>
      <c r="BE124" s="194">
        <f>IF(N124="základní",J124,0)</f>
        <v>0</v>
      </c>
      <c r="BF124" s="194">
        <f>IF(N124="snížená",J124,0)</f>
        <v>0</v>
      </c>
      <c r="BG124" s="194">
        <f>IF(N124="zákl. přenesená",J124,0)</f>
        <v>0</v>
      </c>
      <c r="BH124" s="194">
        <f>IF(N124="sníž. přenesená",J124,0)</f>
        <v>0</v>
      </c>
      <c r="BI124" s="194">
        <f>IF(N124="nulová",J124,0)</f>
        <v>0</v>
      </c>
      <c r="BJ124" s="17" t="s">
        <v>81</v>
      </c>
      <c r="BK124" s="194">
        <f>ROUND(I124*H124,2)</f>
        <v>0</v>
      </c>
      <c r="BL124" s="17" t="s">
        <v>166</v>
      </c>
      <c r="BM124" s="17" t="s">
        <v>232</v>
      </c>
    </row>
    <row r="125" spans="2:65" s="1" customFormat="1" ht="19.5">
      <c r="B125" s="34"/>
      <c r="C125" s="35"/>
      <c r="D125" s="197" t="s">
        <v>191</v>
      </c>
      <c r="E125" s="35"/>
      <c r="F125" s="228" t="s">
        <v>502</v>
      </c>
      <c r="G125" s="35"/>
      <c r="H125" s="35"/>
      <c r="I125" s="112"/>
      <c r="J125" s="35"/>
      <c r="K125" s="35"/>
      <c r="L125" s="38"/>
      <c r="M125" s="229"/>
      <c r="N125" s="60"/>
      <c r="O125" s="60"/>
      <c r="P125" s="60"/>
      <c r="Q125" s="60"/>
      <c r="R125" s="60"/>
      <c r="S125" s="60"/>
      <c r="T125" s="61"/>
      <c r="AT125" s="17" t="s">
        <v>191</v>
      </c>
      <c r="AU125" s="17" t="s">
        <v>83</v>
      </c>
    </row>
    <row r="126" spans="2:65" s="1" customFormat="1" ht="16.5" customHeight="1">
      <c r="B126" s="34"/>
      <c r="C126" s="230" t="s">
        <v>196</v>
      </c>
      <c r="D126" s="230" t="s">
        <v>201</v>
      </c>
      <c r="E126" s="231" t="s">
        <v>503</v>
      </c>
      <c r="F126" s="232" t="s">
        <v>504</v>
      </c>
      <c r="G126" s="233" t="s">
        <v>178</v>
      </c>
      <c r="H126" s="234">
        <v>0.48</v>
      </c>
      <c r="I126" s="235"/>
      <c r="J126" s="236">
        <f>ROUND(I126*H126,2)</f>
        <v>0</v>
      </c>
      <c r="K126" s="232" t="s">
        <v>464</v>
      </c>
      <c r="L126" s="38"/>
      <c r="M126" s="237" t="s">
        <v>1</v>
      </c>
      <c r="N126" s="238" t="s">
        <v>44</v>
      </c>
      <c r="O126" s="60"/>
      <c r="P126" s="192">
        <f>O126*H126</f>
        <v>0</v>
      </c>
      <c r="Q126" s="192">
        <v>0</v>
      </c>
      <c r="R126" s="192">
        <f>Q126*H126</f>
        <v>0</v>
      </c>
      <c r="S126" s="192">
        <v>0</v>
      </c>
      <c r="T126" s="193">
        <f>S126*H126</f>
        <v>0</v>
      </c>
      <c r="AR126" s="17" t="s">
        <v>166</v>
      </c>
      <c r="AT126" s="17" t="s">
        <v>201</v>
      </c>
      <c r="AU126" s="17" t="s">
        <v>83</v>
      </c>
      <c r="AY126" s="17" t="s">
        <v>157</v>
      </c>
      <c r="BE126" s="194">
        <f>IF(N126="základní",J126,0)</f>
        <v>0</v>
      </c>
      <c r="BF126" s="194">
        <f>IF(N126="snížená",J126,0)</f>
        <v>0</v>
      </c>
      <c r="BG126" s="194">
        <f>IF(N126="zákl. přenesená",J126,0)</f>
        <v>0</v>
      </c>
      <c r="BH126" s="194">
        <f>IF(N126="sníž. přenesená",J126,0)</f>
        <v>0</v>
      </c>
      <c r="BI126" s="194">
        <f>IF(N126="nulová",J126,0)</f>
        <v>0</v>
      </c>
      <c r="BJ126" s="17" t="s">
        <v>81</v>
      </c>
      <c r="BK126" s="194">
        <f>ROUND(I126*H126,2)</f>
        <v>0</v>
      </c>
      <c r="BL126" s="17" t="s">
        <v>166</v>
      </c>
      <c r="BM126" s="17" t="s">
        <v>239</v>
      </c>
    </row>
    <row r="127" spans="2:65" s="1" customFormat="1" ht="19.5">
      <c r="B127" s="34"/>
      <c r="C127" s="35"/>
      <c r="D127" s="197" t="s">
        <v>191</v>
      </c>
      <c r="E127" s="35"/>
      <c r="F127" s="228" t="s">
        <v>502</v>
      </c>
      <c r="G127" s="35"/>
      <c r="H127" s="35"/>
      <c r="I127" s="112"/>
      <c r="J127" s="35"/>
      <c r="K127" s="35"/>
      <c r="L127" s="38"/>
      <c r="M127" s="229"/>
      <c r="N127" s="60"/>
      <c r="O127" s="60"/>
      <c r="P127" s="60"/>
      <c r="Q127" s="60"/>
      <c r="R127" s="60"/>
      <c r="S127" s="60"/>
      <c r="T127" s="61"/>
      <c r="AT127" s="17" t="s">
        <v>191</v>
      </c>
      <c r="AU127" s="17" t="s">
        <v>83</v>
      </c>
    </row>
    <row r="128" spans="2:65" s="11" customFormat="1" ht="22.9" customHeight="1">
      <c r="B128" s="166"/>
      <c r="C128" s="167"/>
      <c r="D128" s="168" t="s">
        <v>72</v>
      </c>
      <c r="E128" s="180" t="s">
        <v>158</v>
      </c>
      <c r="F128" s="180" t="s">
        <v>159</v>
      </c>
      <c r="G128" s="167"/>
      <c r="H128" s="167"/>
      <c r="I128" s="170"/>
      <c r="J128" s="181">
        <f>BK128</f>
        <v>0</v>
      </c>
      <c r="K128" s="167"/>
      <c r="L128" s="172"/>
      <c r="M128" s="173"/>
      <c r="N128" s="174"/>
      <c r="O128" s="174"/>
      <c r="P128" s="175">
        <f>SUM(P129:P132)</f>
        <v>0</v>
      </c>
      <c r="Q128" s="174"/>
      <c r="R128" s="175">
        <f>SUM(R129:R132)</f>
        <v>0</v>
      </c>
      <c r="S128" s="174"/>
      <c r="T128" s="176">
        <f>SUM(T129:T132)</f>
        <v>0</v>
      </c>
      <c r="AR128" s="177" t="s">
        <v>81</v>
      </c>
      <c r="AT128" s="178" t="s">
        <v>72</v>
      </c>
      <c r="AU128" s="178" t="s">
        <v>81</v>
      </c>
      <c r="AY128" s="177" t="s">
        <v>157</v>
      </c>
      <c r="BK128" s="179">
        <f>SUM(BK129:BK132)</f>
        <v>0</v>
      </c>
    </row>
    <row r="129" spans="2:65" s="1" customFormat="1" ht="22.5" customHeight="1">
      <c r="B129" s="34"/>
      <c r="C129" s="230" t="s">
        <v>229</v>
      </c>
      <c r="D129" s="230" t="s">
        <v>201</v>
      </c>
      <c r="E129" s="231" t="s">
        <v>505</v>
      </c>
      <c r="F129" s="232" t="s">
        <v>506</v>
      </c>
      <c r="G129" s="233" t="s">
        <v>178</v>
      </c>
      <c r="H129" s="234">
        <v>88</v>
      </c>
      <c r="I129" s="235"/>
      <c r="J129" s="236">
        <f>ROUND(I129*H129,2)</f>
        <v>0</v>
      </c>
      <c r="K129" s="232" t="s">
        <v>464</v>
      </c>
      <c r="L129" s="38"/>
      <c r="M129" s="237" t="s">
        <v>1</v>
      </c>
      <c r="N129" s="238" t="s">
        <v>44</v>
      </c>
      <c r="O129" s="60"/>
      <c r="P129" s="192">
        <f>O129*H129</f>
        <v>0</v>
      </c>
      <c r="Q129" s="192">
        <v>0</v>
      </c>
      <c r="R129" s="192">
        <f>Q129*H129</f>
        <v>0</v>
      </c>
      <c r="S129" s="192">
        <v>0</v>
      </c>
      <c r="T129" s="193">
        <f>S129*H129</f>
        <v>0</v>
      </c>
      <c r="AR129" s="17" t="s">
        <v>166</v>
      </c>
      <c r="AT129" s="17" t="s">
        <v>201</v>
      </c>
      <c r="AU129" s="17" t="s">
        <v>83</v>
      </c>
      <c r="AY129" s="17" t="s">
        <v>157</v>
      </c>
      <c r="BE129" s="194">
        <f>IF(N129="základní",J129,0)</f>
        <v>0</v>
      </c>
      <c r="BF129" s="194">
        <f>IF(N129="snížená",J129,0)</f>
        <v>0</v>
      </c>
      <c r="BG129" s="194">
        <f>IF(N129="zákl. přenesená",J129,0)</f>
        <v>0</v>
      </c>
      <c r="BH129" s="194">
        <f>IF(N129="sníž. přenesená",J129,0)</f>
        <v>0</v>
      </c>
      <c r="BI129" s="194">
        <f>IF(N129="nulová",J129,0)</f>
        <v>0</v>
      </c>
      <c r="BJ129" s="17" t="s">
        <v>81</v>
      </c>
      <c r="BK129" s="194">
        <f>ROUND(I129*H129,2)</f>
        <v>0</v>
      </c>
      <c r="BL129" s="17" t="s">
        <v>166</v>
      </c>
      <c r="BM129" s="17" t="s">
        <v>245</v>
      </c>
    </row>
    <row r="130" spans="2:65" s="1" customFormat="1" ht="19.5">
      <c r="B130" s="34"/>
      <c r="C130" s="35"/>
      <c r="D130" s="197" t="s">
        <v>191</v>
      </c>
      <c r="E130" s="35"/>
      <c r="F130" s="228" t="s">
        <v>470</v>
      </c>
      <c r="G130" s="35"/>
      <c r="H130" s="35"/>
      <c r="I130" s="112"/>
      <c r="J130" s="35"/>
      <c r="K130" s="35"/>
      <c r="L130" s="38"/>
      <c r="M130" s="229"/>
      <c r="N130" s="60"/>
      <c r="O130" s="60"/>
      <c r="P130" s="60"/>
      <c r="Q130" s="60"/>
      <c r="R130" s="60"/>
      <c r="S130" s="60"/>
      <c r="T130" s="61"/>
      <c r="AT130" s="17" t="s">
        <v>191</v>
      </c>
      <c r="AU130" s="17" t="s">
        <v>83</v>
      </c>
    </row>
    <row r="131" spans="2:65" s="1" customFormat="1" ht="16.5" customHeight="1">
      <c r="B131" s="34"/>
      <c r="C131" s="230" t="s">
        <v>200</v>
      </c>
      <c r="D131" s="230" t="s">
        <v>201</v>
      </c>
      <c r="E131" s="231" t="s">
        <v>507</v>
      </c>
      <c r="F131" s="232" t="s">
        <v>508</v>
      </c>
      <c r="G131" s="233" t="s">
        <v>398</v>
      </c>
      <c r="H131" s="234">
        <v>1</v>
      </c>
      <c r="I131" s="235"/>
      <c r="J131" s="236">
        <f>ROUND(I131*H131,2)</f>
        <v>0</v>
      </c>
      <c r="K131" s="232" t="s">
        <v>1</v>
      </c>
      <c r="L131" s="38"/>
      <c r="M131" s="237" t="s">
        <v>1</v>
      </c>
      <c r="N131" s="238" t="s">
        <v>44</v>
      </c>
      <c r="O131" s="60"/>
      <c r="P131" s="192">
        <f>O131*H131</f>
        <v>0</v>
      </c>
      <c r="Q131" s="192">
        <v>0</v>
      </c>
      <c r="R131" s="192">
        <f>Q131*H131</f>
        <v>0</v>
      </c>
      <c r="S131" s="192">
        <v>0</v>
      </c>
      <c r="T131" s="193">
        <f>S131*H131</f>
        <v>0</v>
      </c>
      <c r="AR131" s="17" t="s">
        <v>166</v>
      </c>
      <c r="AT131" s="17" t="s">
        <v>201</v>
      </c>
      <c r="AU131" s="17" t="s">
        <v>83</v>
      </c>
      <c r="AY131" s="17" t="s">
        <v>157</v>
      </c>
      <c r="BE131" s="194">
        <f>IF(N131="základní",J131,0)</f>
        <v>0</v>
      </c>
      <c r="BF131" s="194">
        <f>IF(N131="snížená",J131,0)</f>
        <v>0</v>
      </c>
      <c r="BG131" s="194">
        <f>IF(N131="zákl. přenesená",J131,0)</f>
        <v>0</v>
      </c>
      <c r="BH131" s="194">
        <f>IF(N131="sníž. přenesená",J131,0)</f>
        <v>0</v>
      </c>
      <c r="BI131" s="194">
        <f>IF(N131="nulová",J131,0)</f>
        <v>0</v>
      </c>
      <c r="BJ131" s="17" t="s">
        <v>81</v>
      </c>
      <c r="BK131" s="194">
        <f>ROUND(I131*H131,2)</f>
        <v>0</v>
      </c>
      <c r="BL131" s="17" t="s">
        <v>166</v>
      </c>
      <c r="BM131" s="17" t="s">
        <v>196</v>
      </c>
    </row>
    <row r="132" spans="2:65" s="1" customFormat="1" ht="19.5">
      <c r="B132" s="34"/>
      <c r="C132" s="35"/>
      <c r="D132" s="197" t="s">
        <v>191</v>
      </c>
      <c r="E132" s="35"/>
      <c r="F132" s="228" t="s">
        <v>509</v>
      </c>
      <c r="G132" s="35"/>
      <c r="H132" s="35"/>
      <c r="I132" s="112"/>
      <c r="J132" s="35"/>
      <c r="K132" s="35"/>
      <c r="L132" s="38"/>
      <c r="M132" s="229"/>
      <c r="N132" s="60"/>
      <c r="O132" s="60"/>
      <c r="P132" s="60"/>
      <c r="Q132" s="60"/>
      <c r="R132" s="60"/>
      <c r="S132" s="60"/>
      <c r="T132" s="61"/>
      <c r="AT132" s="17" t="s">
        <v>191</v>
      </c>
      <c r="AU132" s="17" t="s">
        <v>83</v>
      </c>
    </row>
    <row r="133" spans="2:65" s="11" customFormat="1" ht="22.9" customHeight="1">
      <c r="B133" s="166"/>
      <c r="C133" s="167"/>
      <c r="D133" s="168" t="s">
        <v>72</v>
      </c>
      <c r="E133" s="180" t="s">
        <v>179</v>
      </c>
      <c r="F133" s="180" t="s">
        <v>510</v>
      </c>
      <c r="G133" s="167"/>
      <c r="H133" s="167"/>
      <c r="I133" s="170"/>
      <c r="J133" s="181">
        <f>BK133</f>
        <v>0</v>
      </c>
      <c r="K133" s="167"/>
      <c r="L133" s="172"/>
      <c r="M133" s="173"/>
      <c r="N133" s="174"/>
      <c r="O133" s="174"/>
      <c r="P133" s="175">
        <f>SUM(P134:P137)</f>
        <v>0</v>
      </c>
      <c r="Q133" s="174"/>
      <c r="R133" s="175">
        <f>SUM(R134:R137)</f>
        <v>0</v>
      </c>
      <c r="S133" s="174"/>
      <c r="T133" s="176">
        <f>SUM(T134:T137)</f>
        <v>0</v>
      </c>
      <c r="AR133" s="177" t="s">
        <v>81</v>
      </c>
      <c r="AT133" s="178" t="s">
        <v>72</v>
      </c>
      <c r="AU133" s="178" t="s">
        <v>81</v>
      </c>
      <c r="AY133" s="177" t="s">
        <v>157</v>
      </c>
      <c r="BK133" s="179">
        <f>SUM(BK134:BK137)</f>
        <v>0</v>
      </c>
    </row>
    <row r="134" spans="2:65" s="1" customFormat="1" ht="22.5" customHeight="1">
      <c r="B134" s="34"/>
      <c r="C134" s="230" t="s">
        <v>8</v>
      </c>
      <c r="D134" s="230" t="s">
        <v>201</v>
      </c>
      <c r="E134" s="231" t="s">
        <v>511</v>
      </c>
      <c r="F134" s="232" t="s">
        <v>512</v>
      </c>
      <c r="G134" s="233" t="s">
        <v>178</v>
      </c>
      <c r="H134" s="234">
        <v>89</v>
      </c>
      <c r="I134" s="235"/>
      <c r="J134" s="236">
        <f>ROUND(I134*H134,2)</f>
        <v>0</v>
      </c>
      <c r="K134" s="232" t="s">
        <v>464</v>
      </c>
      <c r="L134" s="38"/>
      <c r="M134" s="237" t="s">
        <v>1</v>
      </c>
      <c r="N134" s="238" t="s">
        <v>44</v>
      </c>
      <c r="O134" s="60"/>
      <c r="P134" s="192">
        <f>O134*H134</f>
        <v>0</v>
      </c>
      <c r="Q134" s="192">
        <v>0</v>
      </c>
      <c r="R134" s="192">
        <f>Q134*H134</f>
        <v>0</v>
      </c>
      <c r="S134" s="192">
        <v>0</v>
      </c>
      <c r="T134" s="193">
        <f>S134*H134</f>
        <v>0</v>
      </c>
      <c r="AR134" s="17" t="s">
        <v>166</v>
      </c>
      <c r="AT134" s="17" t="s">
        <v>201</v>
      </c>
      <c r="AU134" s="17" t="s">
        <v>83</v>
      </c>
      <c r="AY134" s="17" t="s">
        <v>157</v>
      </c>
      <c r="BE134" s="194">
        <f>IF(N134="základní",J134,0)</f>
        <v>0</v>
      </c>
      <c r="BF134" s="194">
        <f>IF(N134="snížená",J134,0)</f>
        <v>0</v>
      </c>
      <c r="BG134" s="194">
        <f>IF(N134="zákl. přenesená",J134,0)</f>
        <v>0</v>
      </c>
      <c r="BH134" s="194">
        <f>IF(N134="sníž. přenesená",J134,0)</f>
        <v>0</v>
      </c>
      <c r="BI134" s="194">
        <f>IF(N134="nulová",J134,0)</f>
        <v>0</v>
      </c>
      <c r="BJ134" s="17" t="s">
        <v>81</v>
      </c>
      <c r="BK134" s="194">
        <f>ROUND(I134*H134,2)</f>
        <v>0</v>
      </c>
      <c r="BL134" s="17" t="s">
        <v>166</v>
      </c>
      <c r="BM134" s="17" t="s">
        <v>249</v>
      </c>
    </row>
    <row r="135" spans="2:65" s="1" customFormat="1" ht="19.5">
      <c r="B135" s="34"/>
      <c r="C135" s="35"/>
      <c r="D135" s="197" t="s">
        <v>191</v>
      </c>
      <c r="E135" s="35"/>
      <c r="F135" s="228" t="s">
        <v>513</v>
      </c>
      <c r="G135" s="35"/>
      <c r="H135" s="35"/>
      <c r="I135" s="112"/>
      <c r="J135" s="35"/>
      <c r="K135" s="35"/>
      <c r="L135" s="38"/>
      <c r="M135" s="229"/>
      <c r="N135" s="60"/>
      <c r="O135" s="60"/>
      <c r="P135" s="60"/>
      <c r="Q135" s="60"/>
      <c r="R135" s="60"/>
      <c r="S135" s="60"/>
      <c r="T135" s="61"/>
      <c r="AT135" s="17" t="s">
        <v>191</v>
      </c>
      <c r="AU135" s="17" t="s">
        <v>83</v>
      </c>
    </row>
    <row r="136" spans="2:65" s="13" customFormat="1" ht="11.25">
      <c r="B136" s="206"/>
      <c r="C136" s="207"/>
      <c r="D136" s="197" t="s">
        <v>167</v>
      </c>
      <c r="E136" s="208" t="s">
        <v>1</v>
      </c>
      <c r="F136" s="209" t="s">
        <v>514</v>
      </c>
      <c r="G136" s="207"/>
      <c r="H136" s="210">
        <v>89</v>
      </c>
      <c r="I136" s="211"/>
      <c r="J136" s="207"/>
      <c r="K136" s="207"/>
      <c r="L136" s="212"/>
      <c r="M136" s="213"/>
      <c r="N136" s="214"/>
      <c r="O136" s="214"/>
      <c r="P136" s="214"/>
      <c r="Q136" s="214"/>
      <c r="R136" s="214"/>
      <c r="S136" s="214"/>
      <c r="T136" s="215"/>
      <c r="AT136" s="216" t="s">
        <v>167</v>
      </c>
      <c r="AU136" s="216" t="s">
        <v>83</v>
      </c>
      <c r="AV136" s="13" t="s">
        <v>83</v>
      </c>
      <c r="AW136" s="13" t="s">
        <v>36</v>
      </c>
      <c r="AX136" s="13" t="s">
        <v>73</v>
      </c>
      <c r="AY136" s="216" t="s">
        <v>157</v>
      </c>
    </row>
    <row r="137" spans="2:65" s="14" customFormat="1" ht="11.25">
      <c r="B137" s="217"/>
      <c r="C137" s="218"/>
      <c r="D137" s="197" t="s">
        <v>167</v>
      </c>
      <c r="E137" s="219" t="s">
        <v>1</v>
      </c>
      <c r="F137" s="220" t="s">
        <v>170</v>
      </c>
      <c r="G137" s="218"/>
      <c r="H137" s="221">
        <v>89</v>
      </c>
      <c r="I137" s="222"/>
      <c r="J137" s="218"/>
      <c r="K137" s="218"/>
      <c r="L137" s="223"/>
      <c r="M137" s="224"/>
      <c r="N137" s="225"/>
      <c r="O137" s="225"/>
      <c r="P137" s="225"/>
      <c r="Q137" s="225"/>
      <c r="R137" s="225"/>
      <c r="S137" s="225"/>
      <c r="T137" s="226"/>
      <c r="AT137" s="227" t="s">
        <v>167</v>
      </c>
      <c r="AU137" s="227" t="s">
        <v>83</v>
      </c>
      <c r="AV137" s="14" t="s">
        <v>166</v>
      </c>
      <c r="AW137" s="14" t="s">
        <v>36</v>
      </c>
      <c r="AX137" s="14" t="s">
        <v>81</v>
      </c>
      <c r="AY137" s="227" t="s">
        <v>157</v>
      </c>
    </row>
    <row r="138" spans="2:65" s="11" customFormat="1" ht="22.9" customHeight="1">
      <c r="B138" s="166"/>
      <c r="C138" s="167"/>
      <c r="D138" s="168" t="s">
        <v>72</v>
      </c>
      <c r="E138" s="180" t="s">
        <v>207</v>
      </c>
      <c r="F138" s="180" t="s">
        <v>515</v>
      </c>
      <c r="G138" s="167"/>
      <c r="H138" s="167"/>
      <c r="I138" s="170"/>
      <c r="J138" s="181">
        <f>BK138</f>
        <v>0</v>
      </c>
      <c r="K138" s="167"/>
      <c r="L138" s="172"/>
      <c r="M138" s="173"/>
      <c r="N138" s="174"/>
      <c r="O138" s="174"/>
      <c r="P138" s="175">
        <f>SUM(P139:P162)</f>
        <v>0</v>
      </c>
      <c r="Q138" s="174"/>
      <c r="R138" s="175">
        <f>SUM(R139:R162)</f>
        <v>0</v>
      </c>
      <c r="S138" s="174"/>
      <c r="T138" s="176">
        <f>SUM(T139:T162)</f>
        <v>0</v>
      </c>
      <c r="AR138" s="177" t="s">
        <v>81</v>
      </c>
      <c r="AT138" s="178" t="s">
        <v>72</v>
      </c>
      <c r="AU138" s="178" t="s">
        <v>81</v>
      </c>
      <c r="AY138" s="177" t="s">
        <v>157</v>
      </c>
      <c r="BK138" s="179">
        <f>SUM(BK139:BK162)</f>
        <v>0</v>
      </c>
    </row>
    <row r="139" spans="2:65" s="1" customFormat="1" ht="16.5" customHeight="1">
      <c r="B139" s="34"/>
      <c r="C139" s="230" t="s">
        <v>204</v>
      </c>
      <c r="D139" s="230" t="s">
        <v>201</v>
      </c>
      <c r="E139" s="231" t="s">
        <v>516</v>
      </c>
      <c r="F139" s="232" t="s">
        <v>517</v>
      </c>
      <c r="G139" s="233" t="s">
        <v>257</v>
      </c>
      <c r="H139" s="234">
        <v>39</v>
      </c>
      <c r="I139" s="235"/>
      <c r="J139" s="236">
        <f>ROUND(I139*H139,2)</f>
        <v>0</v>
      </c>
      <c r="K139" s="232" t="s">
        <v>464</v>
      </c>
      <c r="L139" s="38"/>
      <c r="M139" s="237" t="s">
        <v>1</v>
      </c>
      <c r="N139" s="238" t="s">
        <v>44</v>
      </c>
      <c r="O139" s="60"/>
      <c r="P139" s="192">
        <f>O139*H139</f>
        <v>0</v>
      </c>
      <c r="Q139" s="192">
        <v>0</v>
      </c>
      <c r="R139" s="192">
        <f>Q139*H139</f>
        <v>0</v>
      </c>
      <c r="S139" s="192">
        <v>0</v>
      </c>
      <c r="T139" s="193">
        <f>S139*H139</f>
        <v>0</v>
      </c>
      <c r="AR139" s="17" t="s">
        <v>166</v>
      </c>
      <c r="AT139" s="17" t="s">
        <v>201</v>
      </c>
      <c r="AU139" s="17" t="s">
        <v>83</v>
      </c>
      <c r="AY139" s="17" t="s">
        <v>157</v>
      </c>
      <c r="BE139" s="194">
        <f>IF(N139="základní",J139,0)</f>
        <v>0</v>
      </c>
      <c r="BF139" s="194">
        <f>IF(N139="snížená",J139,0)</f>
        <v>0</v>
      </c>
      <c r="BG139" s="194">
        <f>IF(N139="zákl. přenesená",J139,0)</f>
        <v>0</v>
      </c>
      <c r="BH139" s="194">
        <f>IF(N139="sníž. přenesená",J139,0)</f>
        <v>0</v>
      </c>
      <c r="BI139" s="194">
        <f>IF(N139="nulová",J139,0)</f>
        <v>0</v>
      </c>
      <c r="BJ139" s="17" t="s">
        <v>81</v>
      </c>
      <c r="BK139" s="194">
        <f>ROUND(I139*H139,2)</f>
        <v>0</v>
      </c>
      <c r="BL139" s="17" t="s">
        <v>166</v>
      </c>
      <c r="BM139" s="17" t="s">
        <v>254</v>
      </c>
    </row>
    <row r="140" spans="2:65" s="1" customFormat="1" ht="16.5" customHeight="1">
      <c r="B140" s="34"/>
      <c r="C140" s="230" t="s">
        <v>251</v>
      </c>
      <c r="D140" s="230" t="s">
        <v>201</v>
      </c>
      <c r="E140" s="231" t="s">
        <v>518</v>
      </c>
      <c r="F140" s="232" t="s">
        <v>519</v>
      </c>
      <c r="G140" s="233" t="s">
        <v>189</v>
      </c>
      <c r="H140" s="234">
        <v>2</v>
      </c>
      <c r="I140" s="235"/>
      <c r="J140" s="236">
        <f>ROUND(I140*H140,2)</f>
        <v>0</v>
      </c>
      <c r="K140" s="232" t="s">
        <v>464</v>
      </c>
      <c r="L140" s="38"/>
      <c r="M140" s="237" t="s">
        <v>1</v>
      </c>
      <c r="N140" s="238" t="s">
        <v>44</v>
      </c>
      <c r="O140" s="60"/>
      <c r="P140" s="192">
        <f>O140*H140</f>
        <v>0</v>
      </c>
      <c r="Q140" s="192">
        <v>0</v>
      </c>
      <c r="R140" s="192">
        <f>Q140*H140</f>
        <v>0</v>
      </c>
      <c r="S140" s="192">
        <v>0</v>
      </c>
      <c r="T140" s="193">
        <f>S140*H140</f>
        <v>0</v>
      </c>
      <c r="AR140" s="17" t="s">
        <v>166</v>
      </c>
      <c r="AT140" s="17" t="s">
        <v>201</v>
      </c>
      <c r="AU140" s="17" t="s">
        <v>83</v>
      </c>
      <c r="AY140" s="17" t="s">
        <v>157</v>
      </c>
      <c r="BE140" s="194">
        <f>IF(N140="základní",J140,0)</f>
        <v>0</v>
      </c>
      <c r="BF140" s="194">
        <f>IF(N140="snížená",J140,0)</f>
        <v>0</v>
      </c>
      <c r="BG140" s="194">
        <f>IF(N140="zákl. přenesená",J140,0)</f>
        <v>0</v>
      </c>
      <c r="BH140" s="194">
        <f>IF(N140="sníž. přenesená",J140,0)</f>
        <v>0</v>
      </c>
      <c r="BI140" s="194">
        <f>IF(N140="nulová",J140,0)</f>
        <v>0</v>
      </c>
      <c r="BJ140" s="17" t="s">
        <v>81</v>
      </c>
      <c r="BK140" s="194">
        <f>ROUND(I140*H140,2)</f>
        <v>0</v>
      </c>
      <c r="BL140" s="17" t="s">
        <v>166</v>
      </c>
      <c r="BM140" s="17" t="s">
        <v>258</v>
      </c>
    </row>
    <row r="141" spans="2:65" s="1" customFormat="1" ht="16.5" customHeight="1">
      <c r="B141" s="34"/>
      <c r="C141" s="230" t="s">
        <v>210</v>
      </c>
      <c r="D141" s="230" t="s">
        <v>201</v>
      </c>
      <c r="E141" s="231" t="s">
        <v>520</v>
      </c>
      <c r="F141" s="232" t="s">
        <v>521</v>
      </c>
      <c r="G141" s="233" t="s">
        <v>522</v>
      </c>
      <c r="H141" s="234">
        <v>700</v>
      </c>
      <c r="I141" s="235"/>
      <c r="J141" s="236">
        <f>ROUND(I141*H141,2)</f>
        <v>0</v>
      </c>
      <c r="K141" s="232" t="s">
        <v>464</v>
      </c>
      <c r="L141" s="38"/>
      <c r="M141" s="237" t="s">
        <v>1</v>
      </c>
      <c r="N141" s="238" t="s">
        <v>44</v>
      </c>
      <c r="O141" s="60"/>
      <c r="P141" s="192">
        <f>O141*H141</f>
        <v>0</v>
      </c>
      <c r="Q141" s="192">
        <v>0</v>
      </c>
      <c r="R141" s="192">
        <f>Q141*H141</f>
        <v>0</v>
      </c>
      <c r="S141" s="192">
        <v>0</v>
      </c>
      <c r="T141" s="193">
        <f>S141*H141</f>
        <v>0</v>
      </c>
      <c r="AR141" s="17" t="s">
        <v>166</v>
      </c>
      <c r="AT141" s="17" t="s">
        <v>201</v>
      </c>
      <c r="AU141" s="17" t="s">
        <v>83</v>
      </c>
      <c r="AY141" s="17" t="s">
        <v>157</v>
      </c>
      <c r="BE141" s="194">
        <f>IF(N141="základní",J141,0)</f>
        <v>0</v>
      </c>
      <c r="BF141" s="194">
        <f>IF(N141="snížená",J141,0)</f>
        <v>0</v>
      </c>
      <c r="BG141" s="194">
        <f>IF(N141="zákl. přenesená",J141,0)</f>
        <v>0</v>
      </c>
      <c r="BH141" s="194">
        <f>IF(N141="sníž. přenesená",J141,0)</f>
        <v>0</v>
      </c>
      <c r="BI141" s="194">
        <f>IF(N141="nulová",J141,0)</f>
        <v>0</v>
      </c>
      <c r="BJ141" s="17" t="s">
        <v>81</v>
      </c>
      <c r="BK141" s="194">
        <f>ROUND(I141*H141,2)</f>
        <v>0</v>
      </c>
      <c r="BL141" s="17" t="s">
        <v>166</v>
      </c>
      <c r="BM141" s="17" t="s">
        <v>262</v>
      </c>
    </row>
    <row r="142" spans="2:65" s="1" customFormat="1" ht="16.5" customHeight="1">
      <c r="B142" s="34"/>
      <c r="C142" s="230" t="s">
        <v>259</v>
      </c>
      <c r="D142" s="230" t="s">
        <v>201</v>
      </c>
      <c r="E142" s="231" t="s">
        <v>523</v>
      </c>
      <c r="F142" s="232" t="s">
        <v>524</v>
      </c>
      <c r="G142" s="233" t="s">
        <v>257</v>
      </c>
      <c r="H142" s="234">
        <v>12</v>
      </c>
      <c r="I142" s="235"/>
      <c r="J142" s="236">
        <f>ROUND(I142*H142,2)</f>
        <v>0</v>
      </c>
      <c r="K142" s="232" t="s">
        <v>464</v>
      </c>
      <c r="L142" s="38"/>
      <c r="M142" s="237" t="s">
        <v>1</v>
      </c>
      <c r="N142" s="238" t="s">
        <v>44</v>
      </c>
      <c r="O142" s="60"/>
      <c r="P142" s="192">
        <f>O142*H142</f>
        <v>0</v>
      </c>
      <c r="Q142" s="192">
        <v>0</v>
      </c>
      <c r="R142" s="192">
        <f>Q142*H142</f>
        <v>0</v>
      </c>
      <c r="S142" s="192">
        <v>0</v>
      </c>
      <c r="T142" s="193">
        <f>S142*H142</f>
        <v>0</v>
      </c>
      <c r="AR142" s="17" t="s">
        <v>166</v>
      </c>
      <c r="AT142" s="17" t="s">
        <v>201</v>
      </c>
      <c r="AU142" s="17" t="s">
        <v>83</v>
      </c>
      <c r="AY142" s="17" t="s">
        <v>157</v>
      </c>
      <c r="BE142" s="194">
        <f>IF(N142="základní",J142,0)</f>
        <v>0</v>
      </c>
      <c r="BF142" s="194">
        <f>IF(N142="snížená",J142,0)</f>
        <v>0</v>
      </c>
      <c r="BG142" s="194">
        <f>IF(N142="zákl. přenesená",J142,0)</f>
        <v>0</v>
      </c>
      <c r="BH142" s="194">
        <f>IF(N142="sníž. přenesená",J142,0)</f>
        <v>0</v>
      </c>
      <c r="BI142" s="194">
        <f>IF(N142="nulová",J142,0)</f>
        <v>0</v>
      </c>
      <c r="BJ142" s="17" t="s">
        <v>81</v>
      </c>
      <c r="BK142" s="194">
        <f>ROUND(I142*H142,2)</f>
        <v>0</v>
      </c>
      <c r="BL142" s="17" t="s">
        <v>166</v>
      </c>
      <c r="BM142" s="17" t="s">
        <v>293</v>
      </c>
    </row>
    <row r="143" spans="2:65" s="13" customFormat="1" ht="11.25">
      <c r="B143" s="206"/>
      <c r="C143" s="207"/>
      <c r="D143" s="197" t="s">
        <v>167</v>
      </c>
      <c r="E143" s="208" t="s">
        <v>1</v>
      </c>
      <c r="F143" s="209" t="s">
        <v>525</v>
      </c>
      <c r="G143" s="207"/>
      <c r="H143" s="210">
        <v>12</v>
      </c>
      <c r="I143" s="211"/>
      <c r="J143" s="207"/>
      <c r="K143" s="207"/>
      <c r="L143" s="212"/>
      <c r="M143" s="213"/>
      <c r="N143" s="214"/>
      <c r="O143" s="214"/>
      <c r="P143" s="214"/>
      <c r="Q143" s="214"/>
      <c r="R143" s="214"/>
      <c r="S143" s="214"/>
      <c r="T143" s="215"/>
      <c r="AT143" s="216" t="s">
        <v>167</v>
      </c>
      <c r="AU143" s="216" t="s">
        <v>83</v>
      </c>
      <c r="AV143" s="13" t="s">
        <v>83</v>
      </c>
      <c r="AW143" s="13" t="s">
        <v>36</v>
      </c>
      <c r="AX143" s="13" t="s">
        <v>73</v>
      </c>
      <c r="AY143" s="216" t="s">
        <v>157</v>
      </c>
    </row>
    <row r="144" spans="2:65" s="14" customFormat="1" ht="11.25">
      <c r="B144" s="217"/>
      <c r="C144" s="218"/>
      <c r="D144" s="197" t="s">
        <v>167</v>
      </c>
      <c r="E144" s="219" t="s">
        <v>1</v>
      </c>
      <c r="F144" s="220" t="s">
        <v>170</v>
      </c>
      <c r="G144" s="218"/>
      <c r="H144" s="221">
        <v>12</v>
      </c>
      <c r="I144" s="222"/>
      <c r="J144" s="218"/>
      <c r="K144" s="218"/>
      <c r="L144" s="223"/>
      <c r="M144" s="224"/>
      <c r="N144" s="225"/>
      <c r="O144" s="225"/>
      <c r="P144" s="225"/>
      <c r="Q144" s="225"/>
      <c r="R144" s="225"/>
      <c r="S144" s="225"/>
      <c r="T144" s="226"/>
      <c r="AT144" s="227" t="s">
        <v>167</v>
      </c>
      <c r="AU144" s="227" t="s">
        <v>83</v>
      </c>
      <c r="AV144" s="14" t="s">
        <v>166</v>
      </c>
      <c r="AW144" s="14" t="s">
        <v>36</v>
      </c>
      <c r="AX144" s="14" t="s">
        <v>81</v>
      </c>
      <c r="AY144" s="227" t="s">
        <v>157</v>
      </c>
    </row>
    <row r="145" spans="2:65" s="1" customFormat="1" ht="16.5" customHeight="1">
      <c r="B145" s="34"/>
      <c r="C145" s="230" t="s">
        <v>214</v>
      </c>
      <c r="D145" s="230" t="s">
        <v>201</v>
      </c>
      <c r="E145" s="231" t="s">
        <v>526</v>
      </c>
      <c r="F145" s="232" t="s">
        <v>527</v>
      </c>
      <c r="G145" s="233" t="s">
        <v>257</v>
      </c>
      <c r="H145" s="234">
        <v>12</v>
      </c>
      <c r="I145" s="235"/>
      <c r="J145" s="236">
        <f>ROUND(I145*H145,2)</f>
        <v>0</v>
      </c>
      <c r="K145" s="232" t="s">
        <v>464</v>
      </c>
      <c r="L145" s="38"/>
      <c r="M145" s="237" t="s">
        <v>1</v>
      </c>
      <c r="N145" s="238" t="s">
        <v>44</v>
      </c>
      <c r="O145" s="60"/>
      <c r="P145" s="192">
        <f>O145*H145</f>
        <v>0</v>
      </c>
      <c r="Q145" s="192">
        <v>0</v>
      </c>
      <c r="R145" s="192">
        <f>Q145*H145</f>
        <v>0</v>
      </c>
      <c r="S145" s="192">
        <v>0</v>
      </c>
      <c r="T145" s="193">
        <f>S145*H145</f>
        <v>0</v>
      </c>
      <c r="AR145" s="17" t="s">
        <v>166</v>
      </c>
      <c r="AT145" s="17" t="s">
        <v>201</v>
      </c>
      <c r="AU145" s="17" t="s">
        <v>83</v>
      </c>
      <c r="AY145" s="17" t="s">
        <v>157</v>
      </c>
      <c r="BE145" s="194">
        <f>IF(N145="základní",J145,0)</f>
        <v>0</v>
      </c>
      <c r="BF145" s="194">
        <f>IF(N145="snížená",J145,0)</f>
        <v>0</v>
      </c>
      <c r="BG145" s="194">
        <f>IF(N145="zákl. přenesená",J145,0)</f>
        <v>0</v>
      </c>
      <c r="BH145" s="194">
        <f>IF(N145="sníž. přenesená",J145,0)</f>
        <v>0</v>
      </c>
      <c r="BI145" s="194">
        <f>IF(N145="nulová",J145,0)</f>
        <v>0</v>
      </c>
      <c r="BJ145" s="17" t="s">
        <v>81</v>
      </c>
      <c r="BK145" s="194">
        <f>ROUND(I145*H145,2)</f>
        <v>0</v>
      </c>
      <c r="BL145" s="17" t="s">
        <v>166</v>
      </c>
      <c r="BM145" s="17" t="s">
        <v>302</v>
      </c>
    </row>
    <row r="146" spans="2:65" s="1" customFormat="1" ht="16.5" customHeight="1">
      <c r="B146" s="34"/>
      <c r="C146" s="230" t="s">
        <v>7</v>
      </c>
      <c r="D146" s="230" t="s">
        <v>201</v>
      </c>
      <c r="E146" s="231" t="s">
        <v>528</v>
      </c>
      <c r="F146" s="232" t="s">
        <v>529</v>
      </c>
      <c r="G146" s="233" t="s">
        <v>178</v>
      </c>
      <c r="H146" s="234">
        <v>97.1</v>
      </c>
      <c r="I146" s="235"/>
      <c r="J146" s="236">
        <f>ROUND(I146*H146,2)</f>
        <v>0</v>
      </c>
      <c r="K146" s="232" t="s">
        <v>464</v>
      </c>
      <c r="L146" s="38"/>
      <c r="M146" s="237" t="s">
        <v>1</v>
      </c>
      <c r="N146" s="238" t="s">
        <v>44</v>
      </c>
      <c r="O146" s="60"/>
      <c r="P146" s="192">
        <f>O146*H146</f>
        <v>0</v>
      </c>
      <c r="Q146" s="192">
        <v>0</v>
      </c>
      <c r="R146" s="192">
        <f>Q146*H146</f>
        <v>0</v>
      </c>
      <c r="S146" s="192">
        <v>0</v>
      </c>
      <c r="T146" s="193">
        <f>S146*H146</f>
        <v>0</v>
      </c>
      <c r="AR146" s="17" t="s">
        <v>166</v>
      </c>
      <c r="AT146" s="17" t="s">
        <v>201</v>
      </c>
      <c r="AU146" s="17" t="s">
        <v>83</v>
      </c>
      <c r="AY146" s="17" t="s">
        <v>157</v>
      </c>
      <c r="BE146" s="194">
        <f>IF(N146="základní",J146,0)</f>
        <v>0</v>
      </c>
      <c r="BF146" s="194">
        <f>IF(N146="snížená",J146,0)</f>
        <v>0</v>
      </c>
      <c r="BG146" s="194">
        <f>IF(N146="zákl. přenesená",J146,0)</f>
        <v>0</v>
      </c>
      <c r="BH146" s="194">
        <f>IF(N146="sníž. přenesená",J146,0)</f>
        <v>0</v>
      </c>
      <c r="BI146" s="194">
        <f>IF(N146="nulová",J146,0)</f>
        <v>0</v>
      </c>
      <c r="BJ146" s="17" t="s">
        <v>81</v>
      </c>
      <c r="BK146" s="194">
        <f>ROUND(I146*H146,2)</f>
        <v>0</v>
      </c>
      <c r="BL146" s="17" t="s">
        <v>166</v>
      </c>
      <c r="BM146" s="17" t="s">
        <v>307</v>
      </c>
    </row>
    <row r="147" spans="2:65" s="1" customFormat="1" ht="16.5" customHeight="1">
      <c r="B147" s="34"/>
      <c r="C147" s="230" t="s">
        <v>222</v>
      </c>
      <c r="D147" s="230" t="s">
        <v>201</v>
      </c>
      <c r="E147" s="231" t="s">
        <v>530</v>
      </c>
      <c r="F147" s="232" t="s">
        <v>531</v>
      </c>
      <c r="G147" s="233" t="s">
        <v>178</v>
      </c>
      <c r="H147" s="234">
        <v>226.6</v>
      </c>
      <c r="I147" s="235"/>
      <c r="J147" s="236">
        <f>ROUND(I147*H147,2)</f>
        <v>0</v>
      </c>
      <c r="K147" s="232" t="s">
        <v>464</v>
      </c>
      <c r="L147" s="38"/>
      <c r="M147" s="237" t="s">
        <v>1</v>
      </c>
      <c r="N147" s="238" t="s">
        <v>44</v>
      </c>
      <c r="O147" s="60"/>
      <c r="P147" s="192">
        <f>O147*H147</f>
        <v>0</v>
      </c>
      <c r="Q147" s="192">
        <v>0</v>
      </c>
      <c r="R147" s="192">
        <f>Q147*H147</f>
        <v>0</v>
      </c>
      <c r="S147" s="192">
        <v>0</v>
      </c>
      <c r="T147" s="193">
        <f>S147*H147</f>
        <v>0</v>
      </c>
      <c r="AR147" s="17" t="s">
        <v>166</v>
      </c>
      <c r="AT147" s="17" t="s">
        <v>201</v>
      </c>
      <c r="AU147" s="17" t="s">
        <v>83</v>
      </c>
      <c r="AY147" s="17" t="s">
        <v>157</v>
      </c>
      <c r="BE147" s="194">
        <f>IF(N147="základní",J147,0)</f>
        <v>0</v>
      </c>
      <c r="BF147" s="194">
        <f>IF(N147="snížená",J147,0)</f>
        <v>0</v>
      </c>
      <c r="BG147" s="194">
        <f>IF(N147="zákl. přenesená",J147,0)</f>
        <v>0</v>
      </c>
      <c r="BH147" s="194">
        <f>IF(N147="sníž. přenesená",J147,0)</f>
        <v>0</v>
      </c>
      <c r="BI147" s="194">
        <f>IF(N147="nulová",J147,0)</f>
        <v>0</v>
      </c>
      <c r="BJ147" s="17" t="s">
        <v>81</v>
      </c>
      <c r="BK147" s="194">
        <f>ROUND(I147*H147,2)</f>
        <v>0</v>
      </c>
      <c r="BL147" s="17" t="s">
        <v>166</v>
      </c>
      <c r="BM147" s="17" t="s">
        <v>316</v>
      </c>
    </row>
    <row r="148" spans="2:65" s="1" customFormat="1" ht="16.5" customHeight="1">
      <c r="B148" s="34"/>
      <c r="C148" s="230" t="s">
        <v>284</v>
      </c>
      <c r="D148" s="230" t="s">
        <v>201</v>
      </c>
      <c r="E148" s="231" t="s">
        <v>532</v>
      </c>
      <c r="F148" s="232" t="s">
        <v>533</v>
      </c>
      <c r="G148" s="233" t="s">
        <v>195</v>
      </c>
      <c r="H148" s="234">
        <v>35</v>
      </c>
      <c r="I148" s="235"/>
      <c r="J148" s="236">
        <f>ROUND(I148*H148,2)</f>
        <v>0</v>
      </c>
      <c r="K148" s="232" t="s">
        <v>464</v>
      </c>
      <c r="L148" s="38"/>
      <c r="M148" s="237" t="s">
        <v>1</v>
      </c>
      <c r="N148" s="238" t="s">
        <v>44</v>
      </c>
      <c r="O148" s="60"/>
      <c r="P148" s="192">
        <f>O148*H148</f>
        <v>0</v>
      </c>
      <c r="Q148" s="192">
        <v>0</v>
      </c>
      <c r="R148" s="192">
        <f>Q148*H148</f>
        <v>0</v>
      </c>
      <c r="S148" s="192">
        <v>0</v>
      </c>
      <c r="T148" s="193">
        <f>S148*H148</f>
        <v>0</v>
      </c>
      <c r="AR148" s="17" t="s">
        <v>166</v>
      </c>
      <c r="AT148" s="17" t="s">
        <v>201</v>
      </c>
      <c r="AU148" s="17" t="s">
        <v>83</v>
      </c>
      <c r="AY148" s="17" t="s">
        <v>157</v>
      </c>
      <c r="BE148" s="194">
        <f>IF(N148="základní",J148,0)</f>
        <v>0</v>
      </c>
      <c r="BF148" s="194">
        <f>IF(N148="snížená",J148,0)</f>
        <v>0</v>
      </c>
      <c r="BG148" s="194">
        <f>IF(N148="zákl. přenesená",J148,0)</f>
        <v>0</v>
      </c>
      <c r="BH148" s="194">
        <f>IF(N148="sníž. přenesená",J148,0)</f>
        <v>0</v>
      </c>
      <c r="BI148" s="194">
        <f>IF(N148="nulová",J148,0)</f>
        <v>0</v>
      </c>
      <c r="BJ148" s="17" t="s">
        <v>81</v>
      </c>
      <c r="BK148" s="194">
        <f>ROUND(I148*H148,2)</f>
        <v>0</v>
      </c>
      <c r="BL148" s="17" t="s">
        <v>166</v>
      </c>
      <c r="BM148" s="17" t="s">
        <v>322</v>
      </c>
    </row>
    <row r="149" spans="2:65" s="1" customFormat="1" ht="16.5" customHeight="1">
      <c r="B149" s="34"/>
      <c r="C149" s="230" t="s">
        <v>226</v>
      </c>
      <c r="D149" s="230" t="s">
        <v>201</v>
      </c>
      <c r="E149" s="231" t="s">
        <v>534</v>
      </c>
      <c r="F149" s="232" t="s">
        <v>535</v>
      </c>
      <c r="G149" s="233" t="s">
        <v>178</v>
      </c>
      <c r="H149" s="234">
        <v>44.48</v>
      </c>
      <c r="I149" s="235"/>
      <c r="J149" s="236">
        <f>ROUND(I149*H149,2)</f>
        <v>0</v>
      </c>
      <c r="K149" s="232" t="s">
        <v>464</v>
      </c>
      <c r="L149" s="38"/>
      <c r="M149" s="237" t="s">
        <v>1</v>
      </c>
      <c r="N149" s="238" t="s">
        <v>44</v>
      </c>
      <c r="O149" s="60"/>
      <c r="P149" s="192">
        <f>O149*H149</f>
        <v>0</v>
      </c>
      <c r="Q149" s="192">
        <v>0</v>
      </c>
      <c r="R149" s="192">
        <f>Q149*H149</f>
        <v>0</v>
      </c>
      <c r="S149" s="192">
        <v>0</v>
      </c>
      <c r="T149" s="193">
        <f>S149*H149</f>
        <v>0</v>
      </c>
      <c r="AR149" s="17" t="s">
        <v>166</v>
      </c>
      <c r="AT149" s="17" t="s">
        <v>201</v>
      </c>
      <c r="AU149" s="17" t="s">
        <v>83</v>
      </c>
      <c r="AY149" s="17" t="s">
        <v>157</v>
      </c>
      <c r="BE149" s="194">
        <f>IF(N149="základní",J149,0)</f>
        <v>0</v>
      </c>
      <c r="BF149" s="194">
        <f>IF(N149="snížená",J149,0)</f>
        <v>0</v>
      </c>
      <c r="BG149" s="194">
        <f>IF(N149="zákl. přenesená",J149,0)</f>
        <v>0</v>
      </c>
      <c r="BH149" s="194">
        <f>IF(N149="sníž. přenesená",J149,0)</f>
        <v>0</v>
      </c>
      <c r="BI149" s="194">
        <f>IF(N149="nulová",J149,0)</f>
        <v>0</v>
      </c>
      <c r="BJ149" s="17" t="s">
        <v>81</v>
      </c>
      <c r="BK149" s="194">
        <f>ROUND(I149*H149,2)</f>
        <v>0</v>
      </c>
      <c r="BL149" s="17" t="s">
        <v>166</v>
      </c>
      <c r="BM149" s="17" t="s">
        <v>328</v>
      </c>
    </row>
    <row r="150" spans="2:65" s="1" customFormat="1" ht="19.5">
      <c r="B150" s="34"/>
      <c r="C150" s="35"/>
      <c r="D150" s="197" t="s">
        <v>191</v>
      </c>
      <c r="E150" s="35"/>
      <c r="F150" s="228" t="s">
        <v>536</v>
      </c>
      <c r="G150" s="35"/>
      <c r="H150" s="35"/>
      <c r="I150" s="112"/>
      <c r="J150" s="35"/>
      <c r="K150" s="35"/>
      <c r="L150" s="38"/>
      <c r="M150" s="229"/>
      <c r="N150" s="60"/>
      <c r="O150" s="60"/>
      <c r="P150" s="60"/>
      <c r="Q150" s="60"/>
      <c r="R150" s="60"/>
      <c r="S150" s="60"/>
      <c r="T150" s="61"/>
      <c r="AT150" s="17" t="s">
        <v>191</v>
      </c>
      <c r="AU150" s="17" t="s">
        <v>83</v>
      </c>
    </row>
    <row r="151" spans="2:65" s="13" customFormat="1" ht="11.25">
      <c r="B151" s="206"/>
      <c r="C151" s="207"/>
      <c r="D151" s="197" t="s">
        <v>167</v>
      </c>
      <c r="E151" s="208" t="s">
        <v>1</v>
      </c>
      <c r="F151" s="209" t="s">
        <v>537</v>
      </c>
      <c r="G151" s="207"/>
      <c r="H151" s="210">
        <v>44.48</v>
      </c>
      <c r="I151" s="211"/>
      <c r="J151" s="207"/>
      <c r="K151" s="207"/>
      <c r="L151" s="212"/>
      <c r="M151" s="213"/>
      <c r="N151" s="214"/>
      <c r="O151" s="214"/>
      <c r="P151" s="214"/>
      <c r="Q151" s="214"/>
      <c r="R151" s="214"/>
      <c r="S151" s="214"/>
      <c r="T151" s="215"/>
      <c r="AT151" s="216" t="s">
        <v>167</v>
      </c>
      <c r="AU151" s="216" t="s">
        <v>83</v>
      </c>
      <c r="AV151" s="13" t="s">
        <v>83</v>
      </c>
      <c r="AW151" s="13" t="s">
        <v>36</v>
      </c>
      <c r="AX151" s="13" t="s">
        <v>73</v>
      </c>
      <c r="AY151" s="216" t="s">
        <v>157</v>
      </c>
    </row>
    <row r="152" spans="2:65" s="14" customFormat="1" ht="11.25">
      <c r="B152" s="217"/>
      <c r="C152" s="218"/>
      <c r="D152" s="197" t="s">
        <v>167</v>
      </c>
      <c r="E152" s="219" t="s">
        <v>1</v>
      </c>
      <c r="F152" s="220" t="s">
        <v>170</v>
      </c>
      <c r="G152" s="218"/>
      <c r="H152" s="221">
        <v>44.48</v>
      </c>
      <c r="I152" s="222"/>
      <c r="J152" s="218"/>
      <c r="K152" s="218"/>
      <c r="L152" s="223"/>
      <c r="M152" s="224"/>
      <c r="N152" s="225"/>
      <c r="O152" s="225"/>
      <c r="P152" s="225"/>
      <c r="Q152" s="225"/>
      <c r="R152" s="225"/>
      <c r="S152" s="225"/>
      <c r="T152" s="226"/>
      <c r="AT152" s="227" t="s">
        <v>167</v>
      </c>
      <c r="AU152" s="227" t="s">
        <v>83</v>
      </c>
      <c r="AV152" s="14" t="s">
        <v>166</v>
      </c>
      <c r="AW152" s="14" t="s">
        <v>36</v>
      </c>
      <c r="AX152" s="14" t="s">
        <v>81</v>
      </c>
      <c r="AY152" s="227" t="s">
        <v>157</v>
      </c>
    </row>
    <row r="153" spans="2:65" s="1" customFormat="1" ht="16.5" customHeight="1">
      <c r="B153" s="34"/>
      <c r="C153" s="230" t="s">
        <v>299</v>
      </c>
      <c r="D153" s="230" t="s">
        <v>201</v>
      </c>
      <c r="E153" s="231" t="s">
        <v>538</v>
      </c>
      <c r="F153" s="232" t="s">
        <v>539</v>
      </c>
      <c r="G153" s="233" t="s">
        <v>257</v>
      </c>
      <c r="H153" s="234">
        <v>36.4</v>
      </c>
      <c r="I153" s="235"/>
      <c r="J153" s="236">
        <f>ROUND(I153*H153,2)</f>
        <v>0</v>
      </c>
      <c r="K153" s="232" t="s">
        <v>464</v>
      </c>
      <c r="L153" s="38"/>
      <c r="M153" s="237" t="s">
        <v>1</v>
      </c>
      <c r="N153" s="238" t="s">
        <v>44</v>
      </c>
      <c r="O153" s="60"/>
      <c r="P153" s="192">
        <f>O153*H153</f>
        <v>0</v>
      </c>
      <c r="Q153" s="192">
        <v>0</v>
      </c>
      <c r="R153" s="192">
        <f>Q153*H153</f>
        <v>0</v>
      </c>
      <c r="S153" s="192">
        <v>0</v>
      </c>
      <c r="T153" s="193">
        <f>S153*H153</f>
        <v>0</v>
      </c>
      <c r="AR153" s="17" t="s">
        <v>166</v>
      </c>
      <c r="AT153" s="17" t="s">
        <v>201</v>
      </c>
      <c r="AU153" s="17" t="s">
        <v>83</v>
      </c>
      <c r="AY153" s="17" t="s">
        <v>157</v>
      </c>
      <c r="BE153" s="194">
        <f>IF(N153="základní",J153,0)</f>
        <v>0</v>
      </c>
      <c r="BF153" s="194">
        <f>IF(N153="snížená",J153,0)</f>
        <v>0</v>
      </c>
      <c r="BG153" s="194">
        <f>IF(N153="zákl. přenesená",J153,0)</f>
        <v>0</v>
      </c>
      <c r="BH153" s="194">
        <f>IF(N153="sníž. přenesená",J153,0)</f>
        <v>0</v>
      </c>
      <c r="BI153" s="194">
        <f>IF(N153="nulová",J153,0)</f>
        <v>0</v>
      </c>
      <c r="BJ153" s="17" t="s">
        <v>81</v>
      </c>
      <c r="BK153" s="194">
        <f>ROUND(I153*H153,2)</f>
        <v>0</v>
      </c>
      <c r="BL153" s="17" t="s">
        <v>166</v>
      </c>
      <c r="BM153" s="17" t="s">
        <v>418</v>
      </c>
    </row>
    <row r="154" spans="2:65" s="12" customFormat="1" ht="11.25">
      <c r="B154" s="195"/>
      <c r="C154" s="196"/>
      <c r="D154" s="197" t="s">
        <v>167</v>
      </c>
      <c r="E154" s="198" t="s">
        <v>1</v>
      </c>
      <c r="F154" s="199" t="s">
        <v>540</v>
      </c>
      <c r="G154" s="196"/>
      <c r="H154" s="198" t="s">
        <v>1</v>
      </c>
      <c r="I154" s="200"/>
      <c r="J154" s="196"/>
      <c r="K154" s="196"/>
      <c r="L154" s="201"/>
      <c r="M154" s="202"/>
      <c r="N154" s="203"/>
      <c r="O154" s="203"/>
      <c r="P154" s="203"/>
      <c r="Q154" s="203"/>
      <c r="R154" s="203"/>
      <c r="S154" s="203"/>
      <c r="T154" s="204"/>
      <c r="AT154" s="205" t="s">
        <v>167</v>
      </c>
      <c r="AU154" s="205" t="s">
        <v>83</v>
      </c>
      <c r="AV154" s="12" t="s">
        <v>81</v>
      </c>
      <c r="AW154" s="12" t="s">
        <v>36</v>
      </c>
      <c r="AX154" s="12" t="s">
        <v>73</v>
      </c>
      <c r="AY154" s="205" t="s">
        <v>157</v>
      </c>
    </row>
    <row r="155" spans="2:65" s="13" customFormat="1" ht="11.25">
      <c r="B155" s="206"/>
      <c r="C155" s="207"/>
      <c r="D155" s="197" t="s">
        <v>167</v>
      </c>
      <c r="E155" s="208" t="s">
        <v>1</v>
      </c>
      <c r="F155" s="209" t="s">
        <v>541</v>
      </c>
      <c r="G155" s="207"/>
      <c r="H155" s="210">
        <v>36.4</v>
      </c>
      <c r="I155" s="211"/>
      <c r="J155" s="207"/>
      <c r="K155" s="207"/>
      <c r="L155" s="212"/>
      <c r="M155" s="213"/>
      <c r="N155" s="214"/>
      <c r="O155" s="214"/>
      <c r="P155" s="214"/>
      <c r="Q155" s="214"/>
      <c r="R155" s="214"/>
      <c r="S155" s="214"/>
      <c r="T155" s="215"/>
      <c r="AT155" s="216" t="s">
        <v>167</v>
      </c>
      <c r="AU155" s="216" t="s">
        <v>83</v>
      </c>
      <c r="AV155" s="13" t="s">
        <v>83</v>
      </c>
      <c r="AW155" s="13" t="s">
        <v>36</v>
      </c>
      <c r="AX155" s="13" t="s">
        <v>73</v>
      </c>
      <c r="AY155" s="216" t="s">
        <v>157</v>
      </c>
    </row>
    <row r="156" spans="2:65" s="14" customFormat="1" ht="11.25">
      <c r="B156" s="217"/>
      <c r="C156" s="218"/>
      <c r="D156" s="197" t="s">
        <v>167</v>
      </c>
      <c r="E156" s="219" t="s">
        <v>1</v>
      </c>
      <c r="F156" s="220" t="s">
        <v>170</v>
      </c>
      <c r="G156" s="218"/>
      <c r="H156" s="221">
        <v>36.4</v>
      </c>
      <c r="I156" s="222"/>
      <c r="J156" s="218"/>
      <c r="K156" s="218"/>
      <c r="L156" s="223"/>
      <c r="M156" s="224"/>
      <c r="N156" s="225"/>
      <c r="O156" s="225"/>
      <c r="P156" s="225"/>
      <c r="Q156" s="225"/>
      <c r="R156" s="225"/>
      <c r="S156" s="225"/>
      <c r="T156" s="226"/>
      <c r="AT156" s="227" t="s">
        <v>167</v>
      </c>
      <c r="AU156" s="227" t="s">
        <v>83</v>
      </c>
      <c r="AV156" s="14" t="s">
        <v>166</v>
      </c>
      <c r="AW156" s="14" t="s">
        <v>36</v>
      </c>
      <c r="AX156" s="14" t="s">
        <v>81</v>
      </c>
      <c r="AY156" s="227" t="s">
        <v>157</v>
      </c>
    </row>
    <row r="157" spans="2:65" s="1" customFormat="1" ht="16.5" customHeight="1">
      <c r="B157" s="34"/>
      <c r="C157" s="230" t="s">
        <v>232</v>
      </c>
      <c r="D157" s="230" t="s">
        <v>201</v>
      </c>
      <c r="E157" s="231" t="s">
        <v>542</v>
      </c>
      <c r="F157" s="232" t="s">
        <v>543</v>
      </c>
      <c r="G157" s="233" t="s">
        <v>257</v>
      </c>
      <c r="H157" s="234">
        <v>12.92</v>
      </c>
      <c r="I157" s="235"/>
      <c r="J157" s="236">
        <f>ROUND(I157*H157,2)</f>
        <v>0</v>
      </c>
      <c r="K157" s="232" t="s">
        <v>464</v>
      </c>
      <c r="L157" s="38"/>
      <c r="M157" s="237" t="s">
        <v>1</v>
      </c>
      <c r="N157" s="238" t="s">
        <v>44</v>
      </c>
      <c r="O157" s="60"/>
      <c r="P157" s="192">
        <f>O157*H157</f>
        <v>0</v>
      </c>
      <c r="Q157" s="192">
        <v>0</v>
      </c>
      <c r="R157" s="192">
        <f>Q157*H157</f>
        <v>0</v>
      </c>
      <c r="S157" s="192">
        <v>0</v>
      </c>
      <c r="T157" s="193">
        <f>S157*H157</f>
        <v>0</v>
      </c>
      <c r="AR157" s="17" t="s">
        <v>166</v>
      </c>
      <c r="AT157" s="17" t="s">
        <v>201</v>
      </c>
      <c r="AU157" s="17" t="s">
        <v>83</v>
      </c>
      <c r="AY157" s="17" t="s">
        <v>157</v>
      </c>
      <c r="BE157" s="194">
        <f>IF(N157="základní",J157,0)</f>
        <v>0</v>
      </c>
      <c r="BF157" s="194">
        <f>IF(N157="snížená",J157,0)</f>
        <v>0</v>
      </c>
      <c r="BG157" s="194">
        <f>IF(N157="zákl. přenesená",J157,0)</f>
        <v>0</v>
      </c>
      <c r="BH157" s="194">
        <f>IF(N157="sníž. přenesená",J157,0)</f>
        <v>0</v>
      </c>
      <c r="BI157" s="194">
        <f>IF(N157="nulová",J157,0)</f>
        <v>0</v>
      </c>
      <c r="BJ157" s="17" t="s">
        <v>81</v>
      </c>
      <c r="BK157" s="194">
        <f>ROUND(I157*H157,2)</f>
        <v>0</v>
      </c>
      <c r="BL157" s="17" t="s">
        <v>166</v>
      </c>
      <c r="BM157" s="17" t="s">
        <v>423</v>
      </c>
    </row>
    <row r="158" spans="2:65" s="12" customFormat="1" ht="11.25">
      <c r="B158" s="195"/>
      <c r="C158" s="196"/>
      <c r="D158" s="197" t="s">
        <v>167</v>
      </c>
      <c r="E158" s="198" t="s">
        <v>1</v>
      </c>
      <c r="F158" s="199" t="s">
        <v>544</v>
      </c>
      <c r="G158" s="196"/>
      <c r="H158" s="198" t="s">
        <v>1</v>
      </c>
      <c r="I158" s="200"/>
      <c r="J158" s="196"/>
      <c r="K158" s="196"/>
      <c r="L158" s="201"/>
      <c r="M158" s="202"/>
      <c r="N158" s="203"/>
      <c r="O158" s="203"/>
      <c r="P158" s="203"/>
      <c r="Q158" s="203"/>
      <c r="R158" s="203"/>
      <c r="S158" s="203"/>
      <c r="T158" s="204"/>
      <c r="AT158" s="205" t="s">
        <v>167</v>
      </c>
      <c r="AU158" s="205" t="s">
        <v>83</v>
      </c>
      <c r="AV158" s="12" t="s">
        <v>81</v>
      </c>
      <c r="AW158" s="12" t="s">
        <v>36</v>
      </c>
      <c r="AX158" s="12" t="s">
        <v>73</v>
      </c>
      <c r="AY158" s="205" t="s">
        <v>157</v>
      </c>
    </row>
    <row r="159" spans="2:65" s="13" customFormat="1" ht="11.25">
      <c r="B159" s="206"/>
      <c r="C159" s="207"/>
      <c r="D159" s="197" t="s">
        <v>167</v>
      </c>
      <c r="E159" s="208" t="s">
        <v>1</v>
      </c>
      <c r="F159" s="209" t="s">
        <v>545</v>
      </c>
      <c r="G159" s="207"/>
      <c r="H159" s="210">
        <v>12.92</v>
      </c>
      <c r="I159" s="211"/>
      <c r="J159" s="207"/>
      <c r="K159" s="207"/>
      <c r="L159" s="212"/>
      <c r="M159" s="213"/>
      <c r="N159" s="214"/>
      <c r="O159" s="214"/>
      <c r="P159" s="214"/>
      <c r="Q159" s="214"/>
      <c r="R159" s="214"/>
      <c r="S159" s="214"/>
      <c r="T159" s="215"/>
      <c r="AT159" s="216" t="s">
        <v>167</v>
      </c>
      <c r="AU159" s="216" t="s">
        <v>83</v>
      </c>
      <c r="AV159" s="13" t="s">
        <v>83</v>
      </c>
      <c r="AW159" s="13" t="s">
        <v>36</v>
      </c>
      <c r="AX159" s="13" t="s">
        <v>73</v>
      </c>
      <c r="AY159" s="216" t="s">
        <v>157</v>
      </c>
    </row>
    <row r="160" spans="2:65" s="14" customFormat="1" ht="11.25">
      <c r="B160" s="217"/>
      <c r="C160" s="218"/>
      <c r="D160" s="197" t="s">
        <v>167</v>
      </c>
      <c r="E160" s="219" t="s">
        <v>1</v>
      </c>
      <c r="F160" s="220" t="s">
        <v>170</v>
      </c>
      <c r="G160" s="218"/>
      <c r="H160" s="221">
        <v>12.92</v>
      </c>
      <c r="I160" s="222"/>
      <c r="J160" s="218"/>
      <c r="K160" s="218"/>
      <c r="L160" s="223"/>
      <c r="M160" s="224"/>
      <c r="N160" s="225"/>
      <c r="O160" s="225"/>
      <c r="P160" s="225"/>
      <c r="Q160" s="225"/>
      <c r="R160" s="225"/>
      <c r="S160" s="225"/>
      <c r="T160" s="226"/>
      <c r="AT160" s="227" t="s">
        <v>167</v>
      </c>
      <c r="AU160" s="227" t="s">
        <v>83</v>
      </c>
      <c r="AV160" s="14" t="s">
        <v>166</v>
      </c>
      <c r="AW160" s="14" t="s">
        <v>36</v>
      </c>
      <c r="AX160" s="14" t="s">
        <v>81</v>
      </c>
      <c r="AY160" s="227" t="s">
        <v>157</v>
      </c>
    </row>
    <row r="161" spans="2:65" s="1" customFormat="1" ht="16.5" customHeight="1">
      <c r="B161" s="34"/>
      <c r="C161" s="230" t="s">
        <v>313</v>
      </c>
      <c r="D161" s="230" t="s">
        <v>201</v>
      </c>
      <c r="E161" s="231" t="s">
        <v>546</v>
      </c>
      <c r="F161" s="232" t="s">
        <v>547</v>
      </c>
      <c r="G161" s="233" t="s">
        <v>257</v>
      </c>
      <c r="H161" s="234">
        <v>49.32</v>
      </c>
      <c r="I161" s="235"/>
      <c r="J161" s="236">
        <f>ROUND(I161*H161,2)</f>
        <v>0</v>
      </c>
      <c r="K161" s="232" t="s">
        <v>464</v>
      </c>
      <c r="L161" s="38"/>
      <c r="M161" s="237" t="s">
        <v>1</v>
      </c>
      <c r="N161" s="238" t="s">
        <v>44</v>
      </c>
      <c r="O161" s="60"/>
      <c r="P161" s="192">
        <f>O161*H161</f>
        <v>0</v>
      </c>
      <c r="Q161" s="192">
        <v>0</v>
      </c>
      <c r="R161" s="192">
        <f>Q161*H161</f>
        <v>0</v>
      </c>
      <c r="S161" s="192">
        <v>0</v>
      </c>
      <c r="T161" s="193">
        <f>S161*H161</f>
        <v>0</v>
      </c>
      <c r="AR161" s="17" t="s">
        <v>166</v>
      </c>
      <c r="AT161" s="17" t="s">
        <v>201</v>
      </c>
      <c r="AU161" s="17" t="s">
        <v>83</v>
      </c>
      <c r="AY161" s="17" t="s">
        <v>157</v>
      </c>
      <c r="BE161" s="194">
        <f>IF(N161="základní",J161,0)</f>
        <v>0</v>
      </c>
      <c r="BF161" s="194">
        <f>IF(N161="snížená",J161,0)</f>
        <v>0</v>
      </c>
      <c r="BG161" s="194">
        <f>IF(N161="zákl. přenesená",J161,0)</f>
        <v>0</v>
      </c>
      <c r="BH161" s="194">
        <f>IF(N161="sníž. přenesená",J161,0)</f>
        <v>0</v>
      </c>
      <c r="BI161" s="194">
        <f>IF(N161="nulová",J161,0)</f>
        <v>0</v>
      </c>
      <c r="BJ161" s="17" t="s">
        <v>81</v>
      </c>
      <c r="BK161" s="194">
        <f>ROUND(I161*H161,2)</f>
        <v>0</v>
      </c>
      <c r="BL161" s="17" t="s">
        <v>166</v>
      </c>
      <c r="BM161" s="17" t="s">
        <v>427</v>
      </c>
    </row>
    <row r="162" spans="2:65" s="1" customFormat="1" ht="16.5" customHeight="1">
      <c r="B162" s="34"/>
      <c r="C162" s="230" t="s">
        <v>239</v>
      </c>
      <c r="D162" s="230" t="s">
        <v>201</v>
      </c>
      <c r="E162" s="231" t="s">
        <v>548</v>
      </c>
      <c r="F162" s="232" t="s">
        <v>549</v>
      </c>
      <c r="G162" s="233" t="s">
        <v>257</v>
      </c>
      <c r="H162" s="234">
        <v>72.8</v>
      </c>
      <c r="I162" s="235"/>
      <c r="J162" s="236">
        <f>ROUND(I162*H162,2)</f>
        <v>0</v>
      </c>
      <c r="K162" s="232" t="s">
        <v>464</v>
      </c>
      <c r="L162" s="38"/>
      <c r="M162" s="237" t="s">
        <v>1</v>
      </c>
      <c r="N162" s="238" t="s">
        <v>44</v>
      </c>
      <c r="O162" s="60"/>
      <c r="P162" s="192">
        <f>O162*H162</f>
        <v>0</v>
      </c>
      <c r="Q162" s="192">
        <v>0</v>
      </c>
      <c r="R162" s="192">
        <f>Q162*H162</f>
        <v>0</v>
      </c>
      <c r="S162" s="192">
        <v>0</v>
      </c>
      <c r="T162" s="193">
        <f>S162*H162</f>
        <v>0</v>
      </c>
      <c r="AR162" s="17" t="s">
        <v>166</v>
      </c>
      <c r="AT162" s="17" t="s">
        <v>201</v>
      </c>
      <c r="AU162" s="17" t="s">
        <v>83</v>
      </c>
      <c r="AY162" s="17" t="s">
        <v>157</v>
      </c>
      <c r="BE162" s="194">
        <f>IF(N162="základní",J162,0)</f>
        <v>0</v>
      </c>
      <c r="BF162" s="194">
        <f>IF(N162="snížená",J162,0)</f>
        <v>0</v>
      </c>
      <c r="BG162" s="194">
        <f>IF(N162="zákl. přenesená",J162,0)</f>
        <v>0</v>
      </c>
      <c r="BH162" s="194">
        <f>IF(N162="sníž. přenesená",J162,0)</f>
        <v>0</v>
      </c>
      <c r="BI162" s="194">
        <f>IF(N162="nulová",J162,0)</f>
        <v>0</v>
      </c>
      <c r="BJ162" s="17" t="s">
        <v>81</v>
      </c>
      <c r="BK162" s="194">
        <f>ROUND(I162*H162,2)</f>
        <v>0</v>
      </c>
      <c r="BL162" s="17" t="s">
        <v>166</v>
      </c>
      <c r="BM162" s="17" t="s">
        <v>431</v>
      </c>
    </row>
    <row r="163" spans="2:65" s="11" customFormat="1" ht="25.9" customHeight="1">
      <c r="B163" s="166"/>
      <c r="C163" s="167"/>
      <c r="D163" s="168" t="s">
        <v>72</v>
      </c>
      <c r="E163" s="169" t="s">
        <v>550</v>
      </c>
      <c r="F163" s="169" t="s">
        <v>551</v>
      </c>
      <c r="G163" s="167"/>
      <c r="H163" s="167"/>
      <c r="I163" s="170"/>
      <c r="J163" s="171">
        <f>BK163</f>
        <v>0</v>
      </c>
      <c r="K163" s="167"/>
      <c r="L163" s="172"/>
      <c r="M163" s="173"/>
      <c r="N163" s="174"/>
      <c r="O163" s="174"/>
      <c r="P163" s="175">
        <f>P164</f>
        <v>0</v>
      </c>
      <c r="Q163" s="174"/>
      <c r="R163" s="175">
        <f>R164</f>
        <v>0</v>
      </c>
      <c r="S163" s="174"/>
      <c r="T163" s="176">
        <f>T164</f>
        <v>0</v>
      </c>
      <c r="AR163" s="177" t="s">
        <v>83</v>
      </c>
      <c r="AT163" s="178" t="s">
        <v>72</v>
      </c>
      <c r="AU163" s="178" t="s">
        <v>73</v>
      </c>
      <c r="AY163" s="177" t="s">
        <v>157</v>
      </c>
      <c r="BK163" s="179">
        <f>BK164</f>
        <v>0</v>
      </c>
    </row>
    <row r="164" spans="2:65" s="11" customFormat="1" ht="22.9" customHeight="1">
      <c r="B164" s="166"/>
      <c r="C164" s="167"/>
      <c r="D164" s="168" t="s">
        <v>72</v>
      </c>
      <c r="E164" s="180" t="s">
        <v>552</v>
      </c>
      <c r="F164" s="180" t="s">
        <v>553</v>
      </c>
      <c r="G164" s="167"/>
      <c r="H164" s="167"/>
      <c r="I164" s="170"/>
      <c r="J164" s="181">
        <f>BK164</f>
        <v>0</v>
      </c>
      <c r="K164" s="167"/>
      <c r="L164" s="172"/>
      <c r="M164" s="173"/>
      <c r="N164" s="174"/>
      <c r="O164" s="174"/>
      <c r="P164" s="175">
        <f>SUM(P165:P168)</f>
        <v>0</v>
      </c>
      <c r="Q164" s="174"/>
      <c r="R164" s="175">
        <f>SUM(R165:R168)</f>
        <v>0</v>
      </c>
      <c r="S164" s="174"/>
      <c r="T164" s="176">
        <f>SUM(T165:T168)</f>
        <v>0</v>
      </c>
      <c r="AR164" s="177" t="s">
        <v>83</v>
      </c>
      <c r="AT164" s="178" t="s">
        <v>72</v>
      </c>
      <c r="AU164" s="178" t="s">
        <v>81</v>
      </c>
      <c r="AY164" s="177" t="s">
        <v>157</v>
      </c>
      <c r="BK164" s="179">
        <f>SUM(BK165:BK168)</f>
        <v>0</v>
      </c>
    </row>
    <row r="165" spans="2:65" s="1" customFormat="1" ht="16.5" customHeight="1">
      <c r="B165" s="34"/>
      <c r="C165" s="230" t="s">
        <v>325</v>
      </c>
      <c r="D165" s="230" t="s">
        <v>201</v>
      </c>
      <c r="E165" s="231" t="s">
        <v>554</v>
      </c>
      <c r="F165" s="232" t="s">
        <v>555</v>
      </c>
      <c r="G165" s="233" t="s">
        <v>178</v>
      </c>
      <c r="H165" s="234">
        <v>217.1</v>
      </c>
      <c r="I165" s="235"/>
      <c r="J165" s="236">
        <f>ROUND(I165*H165,2)</f>
        <v>0</v>
      </c>
      <c r="K165" s="232" t="s">
        <v>464</v>
      </c>
      <c r="L165" s="38"/>
      <c r="M165" s="237" t="s">
        <v>1</v>
      </c>
      <c r="N165" s="238" t="s">
        <v>44</v>
      </c>
      <c r="O165" s="60"/>
      <c r="P165" s="192">
        <f>O165*H165</f>
        <v>0</v>
      </c>
      <c r="Q165" s="192">
        <v>0</v>
      </c>
      <c r="R165" s="192">
        <f>Q165*H165</f>
        <v>0</v>
      </c>
      <c r="S165" s="192">
        <v>0</v>
      </c>
      <c r="T165" s="193">
        <f>S165*H165</f>
        <v>0</v>
      </c>
      <c r="AR165" s="17" t="s">
        <v>204</v>
      </c>
      <c r="AT165" s="17" t="s">
        <v>201</v>
      </c>
      <c r="AU165" s="17" t="s">
        <v>83</v>
      </c>
      <c r="AY165" s="17" t="s">
        <v>157</v>
      </c>
      <c r="BE165" s="194">
        <f>IF(N165="základní",J165,0)</f>
        <v>0</v>
      </c>
      <c r="BF165" s="194">
        <f>IF(N165="snížená",J165,0)</f>
        <v>0</v>
      </c>
      <c r="BG165" s="194">
        <f>IF(N165="zákl. přenesená",J165,0)</f>
        <v>0</v>
      </c>
      <c r="BH165" s="194">
        <f>IF(N165="sníž. přenesená",J165,0)</f>
        <v>0</v>
      </c>
      <c r="BI165" s="194">
        <f>IF(N165="nulová",J165,0)</f>
        <v>0</v>
      </c>
      <c r="BJ165" s="17" t="s">
        <v>81</v>
      </c>
      <c r="BK165" s="194">
        <f>ROUND(I165*H165,2)</f>
        <v>0</v>
      </c>
      <c r="BL165" s="17" t="s">
        <v>204</v>
      </c>
      <c r="BM165" s="17" t="s">
        <v>436</v>
      </c>
    </row>
    <row r="166" spans="2:65" s="1" customFormat="1" ht="16.5" customHeight="1">
      <c r="B166" s="34"/>
      <c r="C166" s="182" t="s">
        <v>245</v>
      </c>
      <c r="D166" s="182" t="s">
        <v>160</v>
      </c>
      <c r="E166" s="183" t="s">
        <v>556</v>
      </c>
      <c r="F166" s="184" t="s">
        <v>557</v>
      </c>
      <c r="G166" s="185" t="s">
        <v>163</v>
      </c>
      <c r="H166" s="186">
        <v>7.5999999999999998E-2</v>
      </c>
      <c r="I166" s="187"/>
      <c r="J166" s="188">
        <f>ROUND(I166*H166,2)</f>
        <v>0</v>
      </c>
      <c r="K166" s="184" t="s">
        <v>1</v>
      </c>
      <c r="L166" s="189"/>
      <c r="M166" s="190" t="s">
        <v>1</v>
      </c>
      <c r="N166" s="191" t="s">
        <v>44</v>
      </c>
      <c r="O166" s="60"/>
      <c r="P166" s="192">
        <f>O166*H166</f>
        <v>0</v>
      </c>
      <c r="Q166" s="192">
        <v>0</v>
      </c>
      <c r="R166" s="192">
        <f>Q166*H166</f>
        <v>0</v>
      </c>
      <c r="S166" s="192">
        <v>0</v>
      </c>
      <c r="T166" s="193">
        <f>S166*H166</f>
        <v>0</v>
      </c>
      <c r="AR166" s="17" t="s">
        <v>249</v>
      </c>
      <c r="AT166" s="17" t="s">
        <v>160</v>
      </c>
      <c r="AU166" s="17" t="s">
        <v>83</v>
      </c>
      <c r="AY166" s="17" t="s">
        <v>157</v>
      </c>
      <c r="BE166" s="194">
        <f>IF(N166="základní",J166,0)</f>
        <v>0</v>
      </c>
      <c r="BF166" s="194">
        <f>IF(N166="snížená",J166,0)</f>
        <v>0</v>
      </c>
      <c r="BG166" s="194">
        <f>IF(N166="zákl. přenesená",J166,0)</f>
        <v>0</v>
      </c>
      <c r="BH166" s="194">
        <f>IF(N166="sníž. přenesená",J166,0)</f>
        <v>0</v>
      </c>
      <c r="BI166" s="194">
        <f>IF(N166="nulová",J166,0)</f>
        <v>0</v>
      </c>
      <c r="BJ166" s="17" t="s">
        <v>81</v>
      </c>
      <c r="BK166" s="194">
        <f>ROUND(I166*H166,2)</f>
        <v>0</v>
      </c>
      <c r="BL166" s="17" t="s">
        <v>204</v>
      </c>
      <c r="BM166" s="17" t="s">
        <v>440</v>
      </c>
    </row>
    <row r="167" spans="2:65" s="13" customFormat="1" ht="11.25">
      <c r="B167" s="206"/>
      <c r="C167" s="207"/>
      <c r="D167" s="197" t="s">
        <v>167</v>
      </c>
      <c r="E167" s="208" t="s">
        <v>1</v>
      </c>
      <c r="F167" s="209" t="s">
        <v>558</v>
      </c>
      <c r="G167" s="207"/>
      <c r="H167" s="210">
        <v>7.5999999999999998E-2</v>
      </c>
      <c r="I167" s="211"/>
      <c r="J167" s="207"/>
      <c r="K167" s="207"/>
      <c r="L167" s="212"/>
      <c r="M167" s="213"/>
      <c r="N167" s="214"/>
      <c r="O167" s="214"/>
      <c r="P167" s="214"/>
      <c r="Q167" s="214"/>
      <c r="R167" s="214"/>
      <c r="S167" s="214"/>
      <c r="T167" s="215"/>
      <c r="AT167" s="216" t="s">
        <v>167</v>
      </c>
      <c r="AU167" s="216" t="s">
        <v>83</v>
      </c>
      <c r="AV167" s="13" t="s">
        <v>83</v>
      </c>
      <c r="AW167" s="13" t="s">
        <v>36</v>
      </c>
      <c r="AX167" s="13" t="s">
        <v>73</v>
      </c>
      <c r="AY167" s="216" t="s">
        <v>157</v>
      </c>
    </row>
    <row r="168" spans="2:65" s="14" customFormat="1" ht="11.25">
      <c r="B168" s="217"/>
      <c r="C168" s="218"/>
      <c r="D168" s="197" t="s">
        <v>167</v>
      </c>
      <c r="E168" s="219" t="s">
        <v>1</v>
      </c>
      <c r="F168" s="220" t="s">
        <v>170</v>
      </c>
      <c r="G168" s="218"/>
      <c r="H168" s="221">
        <v>7.5999999999999998E-2</v>
      </c>
      <c r="I168" s="222"/>
      <c r="J168" s="218"/>
      <c r="K168" s="218"/>
      <c r="L168" s="223"/>
      <c r="M168" s="250"/>
      <c r="N168" s="251"/>
      <c r="O168" s="251"/>
      <c r="P168" s="251"/>
      <c r="Q168" s="251"/>
      <c r="R168" s="251"/>
      <c r="S168" s="251"/>
      <c r="T168" s="252"/>
      <c r="AT168" s="227" t="s">
        <v>167</v>
      </c>
      <c r="AU168" s="227" t="s">
        <v>83</v>
      </c>
      <c r="AV168" s="14" t="s">
        <v>166</v>
      </c>
      <c r="AW168" s="14" t="s">
        <v>36</v>
      </c>
      <c r="AX168" s="14" t="s">
        <v>81</v>
      </c>
      <c r="AY168" s="227" t="s">
        <v>157</v>
      </c>
    </row>
    <row r="169" spans="2:65" s="1" customFormat="1" ht="6.95" customHeight="1">
      <c r="B169" s="46"/>
      <c r="C169" s="47"/>
      <c r="D169" s="47"/>
      <c r="E169" s="47"/>
      <c r="F169" s="47"/>
      <c r="G169" s="47"/>
      <c r="H169" s="47"/>
      <c r="I169" s="134"/>
      <c r="J169" s="47"/>
      <c r="K169" s="47"/>
      <c r="L169" s="38"/>
    </row>
  </sheetData>
  <sheetProtection algorithmName="SHA-512" hashValue="H4ey0OTc0SOTWSyk+2NT7i7Y7Tz/NgVo7y1ELews+kjoy1u92h8Zaq6ozhOl5QqBNzcdIYD9U8PEPkWrevkWoA==" saltValue="7GoFIiEJxrcOLsGtTJbjZD5sJyppIOOWmmjxLAvITOeGSDWFOauxoQfKwrj/MyolsIPDb9C+PebED7TXYO7AiA==" spinCount="100000" sheet="1" objects="1" scenarios="1" formatColumns="0" formatRows="0" autoFilter="0"/>
  <autoFilter ref="C88:K168"/>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92"/>
  <sheetViews>
    <sheetView showGridLines="0"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106"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96</v>
      </c>
    </row>
    <row r="3" spans="2:46" ht="6.95" customHeight="1">
      <c r="B3" s="107"/>
      <c r="C3" s="108"/>
      <c r="D3" s="108"/>
      <c r="E3" s="108"/>
      <c r="F3" s="108"/>
      <c r="G3" s="108"/>
      <c r="H3" s="108"/>
      <c r="I3" s="109"/>
      <c r="J3" s="108"/>
      <c r="K3" s="108"/>
      <c r="L3" s="20"/>
      <c r="AT3" s="17" t="s">
        <v>83</v>
      </c>
    </row>
    <row r="4" spans="2:46" ht="24.95" customHeight="1">
      <c r="B4" s="20"/>
      <c r="D4" s="110" t="s">
        <v>130</v>
      </c>
      <c r="L4" s="20"/>
      <c r="M4" s="24" t="s">
        <v>10</v>
      </c>
      <c r="AT4" s="17" t="s">
        <v>4</v>
      </c>
    </row>
    <row r="5" spans="2:46" ht="6.95" customHeight="1">
      <c r="B5" s="20"/>
      <c r="L5" s="20"/>
    </row>
    <row r="6" spans="2:46" ht="12" customHeight="1">
      <c r="B6" s="20"/>
      <c r="D6" s="111" t="s">
        <v>16</v>
      </c>
      <c r="L6" s="20"/>
    </row>
    <row r="7" spans="2:46" ht="16.5" customHeight="1">
      <c r="B7" s="20"/>
      <c r="E7" s="304" t="str">
        <f>'Rekapitulace stavby'!K6</f>
        <v>Oprava traťového úseku Česká Lípa – Jedlová v oblasti mokřadů říčky Šporka</v>
      </c>
      <c r="F7" s="305"/>
      <c r="G7" s="305"/>
      <c r="H7" s="305"/>
      <c r="L7" s="20"/>
    </row>
    <row r="8" spans="2:46" ht="12" customHeight="1">
      <c r="B8" s="20"/>
      <c r="D8" s="111" t="s">
        <v>131</v>
      </c>
      <c r="L8" s="20"/>
    </row>
    <row r="9" spans="2:46" s="1" customFormat="1" ht="16.5" customHeight="1">
      <c r="B9" s="38"/>
      <c r="E9" s="304" t="s">
        <v>559</v>
      </c>
      <c r="F9" s="307"/>
      <c r="G9" s="307"/>
      <c r="H9" s="307"/>
      <c r="I9" s="112"/>
      <c r="L9" s="38"/>
    </row>
    <row r="10" spans="2:46" s="1" customFormat="1" ht="12" customHeight="1">
      <c r="B10" s="38"/>
      <c r="D10" s="111" t="s">
        <v>560</v>
      </c>
      <c r="I10" s="112"/>
      <c r="L10" s="38"/>
    </row>
    <row r="11" spans="2:46" s="1" customFormat="1" ht="36.950000000000003" customHeight="1">
      <c r="B11" s="38"/>
      <c r="E11" s="306" t="s">
        <v>561</v>
      </c>
      <c r="F11" s="307"/>
      <c r="G11" s="307"/>
      <c r="H11" s="307"/>
      <c r="I11" s="112"/>
      <c r="L11" s="38"/>
    </row>
    <row r="12" spans="2:46" s="1" customFormat="1" ht="11.25">
      <c r="B12" s="38"/>
      <c r="I12" s="112"/>
      <c r="L12" s="38"/>
    </row>
    <row r="13" spans="2:46" s="1" customFormat="1" ht="12" customHeight="1">
      <c r="B13" s="38"/>
      <c r="D13" s="111" t="s">
        <v>18</v>
      </c>
      <c r="F13" s="17" t="s">
        <v>1</v>
      </c>
      <c r="I13" s="113" t="s">
        <v>19</v>
      </c>
      <c r="J13" s="17" t="s">
        <v>1</v>
      </c>
      <c r="L13" s="38"/>
    </row>
    <row r="14" spans="2:46" s="1" customFormat="1" ht="12" customHeight="1">
      <c r="B14" s="38"/>
      <c r="D14" s="111" t="s">
        <v>20</v>
      </c>
      <c r="F14" s="17" t="s">
        <v>133</v>
      </c>
      <c r="I14" s="113" t="s">
        <v>22</v>
      </c>
      <c r="J14" s="114" t="str">
        <f>'Rekapitulace stavby'!AN8</f>
        <v>29. 3. 2019</v>
      </c>
      <c r="L14" s="38"/>
    </row>
    <row r="15" spans="2:46" s="1" customFormat="1" ht="10.9" customHeight="1">
      <c r="B15" s="38"/>
      <c r="I15" s="112"/>
      <c r="L15" s="38"/>
    </row>
    <row r="16" spans="2:46" s="1" customFormat="1" ht="12" customHeight="1">
      <c r="B16" s="38"/>
      <c r="D16" s="111" t="s">
        <v>24</v>
      </c>
      <c r="I16" s="113" t="s">
        <v>25</v>
      </c>
      <c r="J16" s="17" t="str">
        <f>IF('Rekapitulace stavby'!AN10="","",'Rekapitulace stavby'!AN10)</f>
        <v>70994234</v>
      </c>
      <c r="L16" s="38"/>
    </row>
    <row r="17" spans="2:12" s="1" customFormat="1" ht="18" customHeight="1">
      <c r="B17" s="38"/>
      <c r="E17" s="17" t="str">
        <f>IF('Rekapitulace stavby'!E11="","",'Rekapitulace stavby'!E11)</f>
        <v>SŽDC, s.o.</v>
      </c>
      <c r="I17" s="113" t="s">
        <v>28</v>
      </c>
      <c r="J17" s="17" t="str">
        <f>IF('Rekapitulace stavby'!AN11="","",'Rekapitulace stavby'!AN11)</f>
        <v>CZ70994234</v>
      </c>
      <c r="L17" s="38"/>
    </row>
    <row r="18" spans="2:12" s="1" customFormat="1" ht="6.95" customHeight="1">
      <c r="B18" s="38"/>
      <c r="I18" s="112"/>
      <c r="L18" s="38"/>
    </row>
    <row r="19" spans="2:12" s="1" customFormat="1" ht="12" customHeight="1">
      <c r="B19" s="38"/>
      <c r="D19" s="111" t="s">
        <v>30</v>
      </c>
      <c r="I19" s="113" t="s">
        <v>25</v>
      </c>
      <c r="J19" s="30" t="str">
        <f>'Rekapitulace stavby'!AN13</f>
        <v>Vyplň údaj</v>
      </c>
      <c r="L19" s="38"/>
    </row>
    <row r="20" spans="2:12" s="1" customFormat="1" ht="18" customHeight="1">
      <c r="B20" s="38"/>
      <c r="E20" s="308" t="str">
        <f>'Rekapitulace stavby'!E14</f>
        <v>Vyplň údaj</v>
      </c>
      <c r="F20" s="309"/>
      <c r="G20" s="309"/>
      <c r="H20" s="309"/>
      <c r="I20" s="113" t="s">
        <v>28</v>
      </c>
      <c r="J20" s="30" t="str">
        <f>'Rekapitulace stavby'!AN14</f>
        <v>Vyplň údaj</v>
      </c>
      <c r="L20" s="38"/>
    </row>
    <row r="21" spans="2:12" s="1" customFormat="1" ht="6.95" customHeight="1">
      <c r="B21" s="38"/>
      <c r="I21" s="112"/>
      <c r="L21" s="38"/>
    </row>
    <row r="22" spans="2:12" s="1" customFormat="1" ht="12" customHeight="1">
      <c r="B22" s="38"/>
      <c r="D22" s="111" t="s">
        <v>32</v>
      </c>
      <c r="I22" s="113" t="s">
        <v>25</v>
      </c>
      <c r="J22" s="17" t="str">
        <f>IF('Rekapitulace stavby'!AN16="","",'Rekapitulace stavby'!AN16)</f>
        <v>41192168</v>
      </c>
      <c r="L22" s="38"/>
    </row>
    <row r="23" spans="2:12" s="1" customFormat="1" ht="18" customHeight="1">
      <c r="B23" s="38"/>
      <c r="E23" s="17" t="str">
        <f>IF('Rekapitulace stavby'!E17="","",'Rekapitulace stavby'!E17)</f>
        <v>SG Geotechnika a.s.</v>
      </c>
      <c r="I23" s="113" t="s">
        <v>28</v>
      </c>
      <c r="J23" s="17" t="str">
        <f>IF('Rekapitulace stavby'!AN17="","",'Rekapitulace stavby'!AN17)</f>
        <v>CZ41192168</v>
      </c>
      <c r="L23" s="38"/>
    </row>
    <row r="24" spans="2:12" s="1" customFormat="1" ht="6.95" customHeight="1">
      <c r="B24" s="38"/>
      <c r="I24" s="112"/>
      <c r="L24" s="38"/>
    </row>
    <row r="25" spans="2:12" s="1" customFormat="1" ht="12" customHeight="1">
      <c r="B25" s="38"/>
      <c r="D25" s="111" t="s">
        <v>37</v>
      </c>
      <c r="I25" s="113" t="s">
        <v>25</v>
      </c>
      <c r="J25" s="17" t="str">
        <f>IF('Rekapitulace stavby'!AN19="","",'Rekapitulace stavby'!AN19)</f>
        <v>41192168</v>
      </c>
      <c r="L25" s="38"/>
    </row>
    <row r="26" spans="2:12" s="1" customFormat="1" ht="18" customHeight="1">
      <c r="B26" s="38"/>
      <c r="E26" s="17" t="str">
        <f>IF('Rekapitulace stavby'!E20="","",'Rekapitulace stavby'!E20)</f>
        <v>SG Geotechnika a.s.</v>
      </c>
      <c r="I26" s="113" t="s">
        <v>28</v>
      </c>
      <c r="J26" s="17" t="str">
        <f>IF('Rekapitulace stavby'!AN20="","",'Rekapitulace stavby'!AN20)</f>
        <v>CZ41192168</v>
      </c>
      <c r="L26" s="38"/>
    </row>
    <row r="27" spans="2:12" s="1" customFormat="1" ht="6.95" customHeight="1">
      <c r="B27" s="38"/>
      <c r="I27" s="112"/>
      <c r="L27" s="38"/>
    </row>
    <row r="28" spans="2:12" s="1" customFormat="1" ht="12" customHeight="1">
      <c r="B28" s="38"/>
      <c r="D28" s="111" t="s">
        <v>38</v>
      </c>
      <c r="I28" s="112"/>
      <c r="L28" s="38"/>
    </row>
    <row r="29" spans="2:12" s="7" customFormat="1" ht="16.5" customHeight="1">
      <c r="B29" s="115"/>
      <c r="E29" s="310" t="s">
        <v>1</v>
      </c>
      <c r="F29" s="310"/>
      <c r="G29" s="310"/>
      <c r="H29" s="310"/>
      <c r="I29" s="116"/>
      <c r="L29" s="115"/>
    </row>
    <row r="30" spans="2:12" s="1" customFormat="1" ht="6.95" customHeight="1">
      <c r="B30" s="38"/>
      <c r="I30" s="112"/>
      <c r="L30" s="38"/>
    </row>
    <row r="31" spans="2:12" s="1" customFormat="1" ht="6.95" customHeight="1">
      <c r="B31" s="38"/>
      <c r="D31" s="56"/>
      <c r="E31" s="56"/>
      <c r="F31" s="56"/>
      <c r="G31" s="56"/>
      <c r="H31" s="56"/>
      <c r="I31" s="117"/>
      <c r="J31" s="56"/>
      <c r="K31" s="56"/>
      <c r="L31" s="38"/>
    </row>
    <row r="32" spans="2:12" s="1" customFormat="1" ht="25.35" customHeight="1">
      <c r="B32" s="38"/>
      <c r="D32" s="118" t="s">
        <v>39</v>
      </c>
      <c r="I32" s="112"/>
      <c r="J32" s="119">
        <f>ROUND(J87, 2)</f>
        <v>0</v>
      </c>
      <c r="L32" s="38"/>
    </row>
    <row r="33" spans="2:12" s="1" customFormat="1" ht="6.95" customHeight="1">
      <c r="B33" s="38"/>
      <c r="D33" s="56"/>
      <c r="E33" s="56"/>
      <c r="F33" s="56"/>
      <c r="G33" s="56"/>
      <c r="H33" s="56"/>
      <c r="I33" s="117"/>
      <c r="J33" s="56"/>
      <c r="K33" s="56"/>
      <c r="L33" s="38"/>
    </row>
    <row r="34" spans="2:12" s="1" customFormat="1" ht="14.45" customHeight="1">
      <c r="B34" s="38"/>
      <c r="F34" s="120" t="s">
        <v>41</v>
      </c>
      <c r="I34" s="121" t="s">
        <v>40</v>
      </c>
      <c r="J34" s="120" t="s">
        <v>42</v>
      </c>
      <c r="L34" s="38"/>
    </row>
    <row r="35" spans="2:12" s="1" customFormat="1" ht="14.45" customHeight="1">
      <c r="B35" s="38"/>
      <c r="D35" s="111" t="s">
        <v>43</v>
      </c>
      <c r="E35" s="111" t="s">
        <v>44</v>
      </c>
      <c r="F35" s="122">
        <f>ROUND((SUM(BE87:BE91)),  2)</f>
        <v>0</v>
      </c>
      <c r="I35" s="123">
        <v>0.21</v>
      </c>
      <c r="J35" s="122">
        <f>ROUND(((SUM(BE87:BE91))*I35),  2)</f>
        <v>0</v>
      </c>
      <c r="L35" s="38"/>
    </row>
    <row r="36" spans="2:12" s="1" customFormat="1" ht="14.45" customHeight="1">
      <c r="B36" s="38"/>
      <c r="E36" s="111" t="s">
        <v>45</v>
      </c>
      <c r="F36" s="122">
        <f>ROUND((SUM(BF87:BF91)),  2)</f>
        <v>0</v>
      </c>
      <c r="I36" s="123">
        <v>0.15</v>
      </c>
      <c r="J36" s="122">
        <f>ROUND(((SUM(BF87:BF91))*I36),  2)</f>
        <v>0</v>
      </c>
      <c r="L36" s="38"/>
    </row>
    <row r="37" spans="2:12" s="1" customFormat="1" ht="14.45" hidden="1" customHeight="1">
      <c r="B37" s="38"/>
      <c r="E37" s="111" t="s">
        <v>46</v>
      </c>
      <c r="F37" s="122">
        <f>ROUND((SUM(BG87:BG91)),  2)</f>
        <v>0</v>
      </c>
      <c r="I37" s="123">
        <v>0.21</v>
      </c>
      <c r="J37" s="122">
        <f>0</f>
        <v>0</v>
      </c>
      <c r="L37" s="38"/>
    </row>
    <row r="38" spans="2:12" s="1" customFormat="1" ht="14.45" hidden="1" customHeight="1">
      <c r="B38" s="38"/>
      <c r="E38" s="111" t="s">
        <v>47</v>
      </c>
      <c r="F38" s="122">
        <f>ROUND((SUM(BH87:BH91)),  2)</f>
        <v>0</v>
      </c>
      <c r="I38" s="123">
        <v>0.15</v>
      </c>
      <c r="J38" s="122">
        <f>0</f>
        <v>0</v>
      </c>
      <c r="L38" s="38"/>
    </row>
    <row r="39" spans="2:12" s="1" customFormat="1" ht="14.45" hidden="1" customHeight="1">
      <c r="B39" s="38"/>
      <c r="E39" s="111" t="s">
        <v>48</v>
      </c>
      <c r="F39" s="122">
        <f>ROUND((SUM(BI87:BI91)),  2)</f>
        <v>0</v>
      </c>
      <c r="I39" s="123">
        <v>0</v>
      </c>
      <c r="J39" s="122">
        <f>0</f>
        <v>0</v>
      </c>
      <c r="L39" s="38"/>
    </row>
    <row r="40" spans="2:12" s="1" customFormat="1" ht="6.95" customHeight="1">
      <c r="B40" s="38"/>
      <c r="I40" s="112"/>
      <c r="L40" s="38"/>
    </row>
    <row r="41" spans="2:12" s="1" customFormat="1" ht="25.35" customHeight="1">
      <c r="B41" s="38"/>
      <c r="C41" s="124"/>
      <c r="D41" s="125" t="s">
        <v>49</v>
      </c>
      <c r="E41" s="126"/>
      <c r="F41" s="126"/>
      <c r="G41" s="127" t="s">
        <v>50</v>
      </c>
      <c r="H41" s="128" t="s">
        <v>51</v>
      </c>
      <c r="I41" s="129"/>
      <c r="J41" s="130">
        <f>SUM(J32:J39)</f>
        <v>0</v>
      </c>
      <c r="K41" s="131"/>
      <c r="L41" s="38"/>
    </row>
    <row r="42" spans="2:12" s="1" customFormat="1" ht="14.45" customHeight="1">
      <c r="B42" s="132"/>
      <c r="C42" s="133"/>
      <c r="D42" s="133"/>
      <c r="E42" s="133"/>
      <c r="F42" s="133"/>
      <c r="G42" s="133"/>
      <c r="H42" s="133"/>
      <c r="I42" s="134"/>
      <c r="J42" s="133"/>
      <c r="K42" s="133"/>
      <c r="L42" s="38"/>
    </row>
    <row r="46" spans="2:12" s="1" customFormat="1" ht="6.95" customHeight="1">
      <c r="B46" s="135"/>
      <c r="C46" s="136"/>
      <c r="D46" s="136"/>
      <c r="E46" s="136"/>
      <c r="F46" s="136"/>
      <c r="G46" s="136"/>
      <c r="H46" s="136"/>
      <c r="I46" s="137"/>
      <c r="J46" s="136"/>
      <c r="K46" s="136"/>
      <c r="L46" s="38"/>
    </row>
    <row r="47" spans="2:12" s="1" customFormat="1" ht="24.95" customHeight="1">
      <c r="B47" s="34"/>
      <c r="C47" s="23" t="s">
        <v>134</v>
      </c>
      <c r="D47" s="35"/>
      <c r="E47" s="35"/>
      <c r="F47" s="35"/>
      <c r="G47" s="35"/>
      <c r="H47" s="35"/>
      <c r="I47" s="112"/>
      <c r="J47" s="35"/>
      <c r="K47" s="35"/>
      <c r="L47" s="38"/>
    </row>
    <row r="48" spans="2:12" s="1" customFormat="1" ht="6.95" customHeight="1">
      <c r="B48" s="34"/>
      <c r="C48" s="35"/>
      <c r="D48" s="35"/>
      <c r="E48" s="35"/>
      <c r="F48" s="35"/>
      <c r="G48" s="35"/>
      <c r="H48" s="35"/>
      <c r="I48" s="112"/>
      <c r="J48" s="35"/>
      <c r="K48" s="35"/>
      <c r="L48" s="38"/>
    </row>
    <row r="49" spans="2:47" s="1" customFormat="1" ht="12" customHeight="1">
      <c r="B49" s="34"/>
      <c r="C49" s="29" t="s">
        <v>16</v>
      </c>
      <c r="D49" s="35"/>
      <c r="E49" s="35"/>
      <c r="F49" s="35"/>
      <c r="G49" s="35"/>
      <c r="H49" s="35"/>
      <c r="I49" s="112"/>
      <c r="J49" s="35"/>
      <c r="K49" s="35"/>
      <c r="L49" s="38"/>
    </row>
    <row r="50" spans="2:47" s="1" customFormat="1" ht="16.5" customHeight="1">
      <c r="B50" s="34"/>
      <c r="C50" s="35"/>
      <c r="D50" s="35"/>
      <c r="E50" s="311" t="str">
        <f>E7</f>
        <v>Oprava traťového úseku Česká Lípa – Jedlová v oblasti mokřadů říčky Šporka</v>
      </c>
      <c r="F50" s="312"/>
      <c r="G50" s="312"/>
      <c r="H50" s="312"/>
      <c r="I50" s="112"/>
      <c r="J50" s="35"/>
      <c r="K50" s="35"/>
      <c r="L50" s="38"/>
    </row>
    <row r="51" spans="2:47" ht="12" customHeight="1">
      <c r="B51" s="21"/>
      <c r="C51" s="29" t="s">
        <v>131</v>
      </c>
      <c r="D51" s="22"/>
      <c r="E51" s="22"/>
      <c r="F51" s="22"/>
      <c r="G51" s="22"/>
      <c r="H51" s="22"/>
      <c r="J51" s="22"/>
      <c r="K51" s="22"/>
      <c r="L51" s="20"/>
    </row>
    <row r="52" spans="2:47" s="1" customFormat="1" ht="16.5" customHeight="1">
      <c r="B52" s="34"/>
      <c r="C52" s="35"/>
      <c r="D52" s="35"/>
      <c r="E52" s="311" t="s">
        <v>559</v>
      </c>
      <c r="F52" s="278"/>
      <c r="G52" s="278"/>
      <c r="H52" s="278"/>
      <c r="I52" s="112"/>
      <c r="J52" s="35"/>
      <c r="K52" s="35"/>
      <c r="L52" s="38"/>
    </row>
    <row r="53" spans="2:47" s="1" customFormat="1" ht="12" customHeight="1">
      <c r="B53" s="34"/>
      <c r="C53" s="29" t="s">
        <v>560</v>
      </c>
      <c r="D53" s="35"/>
      <c r="E53" s="35"/>
      <c r="F53" s="35"/>
      <c r="G53" s="35"/>
      <c r="H53" s="35"/>
      <c r="I53" s="112"/>
      <c r="J53" s="35"/>
      <c r="K53" s="35"/>
      <c r="L53" s="38"/>
    </row>
    <row r="54" spans="2:47" s="1" customFormat="1" ht="16.5" customHeight="1">
      <c r="B54" s="34"/>
      <c r="C54" s="35"/>
      <c r="D54" s="35"/>
      <c r="E54" s="279" t="str">
        <f>E11</f>
        <v>01.1 - Přeložka kabelů v úseku Česká Lípa - Nový Bor km 47,7 - 48,3 - DK - URS</v>
      </c>
      <c r="F54" s="278"/>
      <c r="G54" s="278"/>
      <c r="H54" s="278"/>
      <c r="I54" s="112"/>
      <c r="J54" s="35"/>
      <c r="K54" s="35"/>
      <c r="L54" s="38"/>
    </row>
    <row r="55" spans="2:47" s="1" customFormat="1" ht="6.95" customHeight="1">
      <c r="B55" s="34"/>
      <c r="C55" s="35"/>
      <c r="D55" s="35"/>
      <c r="E55" s="35"/>
      <c r="F55" s="35"/>
      <c r="G55" s="35"/>
      <c r="H55" s="35"/>
      <c r="I55" s="112"/>
      <c r="J55" s="35"/>
      <c r="K55" s="35"/>
      <c r="L55" s="38"/>
    </row>
    <row r="56" spans="2:47" s="1" customFormat="1" ht="12" customHeight="1">
      <c r="B56" s="34"/>
      <c r="C56" s="29" t="s">
        <v>20</v>
      </c>
      <c r="D56" s="35"/>
      <c r="E56" s="35"/>
      <c r="F56" s="27" t="str">
        <f>F14</f>
        <v xml:space="preserve"> </v>
      </c>
      <c r="G56" s="35"/>
      <c r="H56" s="35"/>
      <c r="I56" s="113" t="s">
        <v>22</v>
      </c>
      <c r="J56" s="55" t="str">
        <f>IF(J14="","",J14)</f>
        <v>29. 3. 2019</v>
      </c>
      <c r="K56" s="35"/>
      <c r="L56" s="38"/>
    </row>
    <row r="57" spans="2:47" s="1" customFormat="1" ht="6.95" customHeight="1">
      <c r="B57" s="34"/>
      <c r="C57" s="35"/>
      <c r="D57" s="35"/>
      <c r="E57" s="35"/>
      <c r="F57" s="35"/>
      <c r="G57" s="35"/>
      <c r="H57" s="35"/>
      <c r="I57" s="112"/>
      <c r="J57" s="35"/>
      <c r="K57" s="35"/>
      <c r="L57" s="38"/>
    </row>
    <row r="58" spans="2:47" s="1" customFormat="1" ht="13.7" customHeight="1">
      <c r="B58" s="34"/>
      <c r="C58" s="29" t="s">
        <v>24</v>
      </c>
      <c r="D58" s="35"/>
      <c r="E58" s="35"/>
      <c r="F58" s="27" t="str">
        <f>E17</f>
        <v>SŽDC, s.o.</v>
      </c>
      <c r="G58" s="35"/>
      <c r="H58" s="35"/>
      <c r="I58" s="113" t="s">
        <v>32</v>
      </c>
      <c r="J58" s="32" t="str">
        <f>E23</f>
        <v>SG Geotechnika a.s.</v>
      </c>
      <c r="K58" s="35"/>
      <c r="L58" s="38"/>
    </row>
    <row r="59" spans="2:47" s="1" customFormat="1" ht="13.7" customHeight="1">
      <c r="B59" s="34"/>
      <c r="C59" s="29" t="s">
        <v>30</v>
      </c>
      <c r="D59" s="35"/>
      <c r="E59" s="35"/>
      <c r="F59" s="27" t="str">
        <f>IF(E20="","",E20)</f>
        <v>Vyplň údaj</v>
      </c>
      <c r="G59" s="35"/>
      <c r="H59" s="35"/>
      <c r="I59" s="113" t="s">
        <v>37</v>
      </c>
      <c r="J59" s="32" t="str">
        <f>E26</f>
        <v>SG Geotechnika a.s.</v>
      </c>
      <c r="K59" s="35"/>
      <c r="L59" s="38"/>
    </row>
    <row r="60" spans="2:47" s="1" customFormat="1" ht="10.35" customHeight="1">
      <c r="B60" s="34"/>
      <c r="C60" s="35"/>
      <c r="D60" s="35"/>
      <c r="E60" s="35"/>
      <c r="F60" s="35"/>
      <c r="G60" s="35"/>
      <c r="H60" s="35"/>
      <c r="I60" s="112"/>
      <c r="J60" s="35"/>
      <c r="K60" s="35"/>
      <c r="L60" s="38"/>
    </row>
    <row r="61" spans="2:47" s="1" customFormat="1" ht="29.25" customHeight="1">
      <c r="B61" s="34"/>
      <c r="C61" s="138" t="s">
        <v>135</v>
      </c>
      <c r="D61" s="139"/>
      <c r="E61" s="139"/>
      <c r="F61" s="139"/>
      <c r="G61" s="139"/>
      <c r="H61" s="139"/>
      <c r="I61" s="140"/>
      <c r="J61" s="141" t="s">
        <v>136</v>
      </c>
      <c r="K61" s="139"/>
      <c r="L61" s="38"/>
    </row>
    <row r="62" spans="2:47" s="1" customFormat="1" ht="10.35" customHeight="1">
      <c r="B62" s="34"/>
      <c r="C62" s="35"/>
      <c r="D62" s="35"/>
      <c r="E62" s="35"/>
      <c r="F62" s="35"/>
      <c r="G62" s="35"/>
      <c r="H62" s="35"/>
      <c r="I62" s="112"/>
      <c r="J62" s="35"/>
      <c r="K62" s="35"/>
      <c r="L62" s="38"/>
    </row>
    <row r="63" spans="2:47" s="1" customFormat="1" ht="22.9" customHeight="1">
      <c r="B63" s="34"/>
      <c r="C63" s="142" t="s">
        <v>137</v>
      </c>
      <c r="D63" s="35"/>
      <c r="E63" s="35"/>
      <c r="F63" s="35"/>
      <c r="G63" s="35"/>
      <c r="H63" s="35"/>
      <c r="I63" s="112"/>
      <c r="J63" s="73">
        <f>J87</f>
        <v>0</v>
      </c>
      <c r="K63" s="35"/>
      <c r="L63" s="38"/>
      <c r="AU63" s="17" t="s">
        <v>138</v>
      </c>
    </row>
    <row r="64" spans="2:47" s="8" customFormat="1" ht="24.95" customHeight="1">
      <c r="B64" s="143"/>
      <c r="C64" s="144"/>
      <c r="D64" s="145" t="s">
        <v>562</v>
      </c>
      <c r="E64" s="146"/>
      <c r="F64" s="146"/>
      <c r="G64" s="146"/>
      <c r="H64" s="146"/>
      <c r="I64" s="147"/>
      <c r="J64" s="148">
        <f>J88</f>
        <v>0</v>
      </c>
      <c r="K64" s="144"/>
      <c r="L64" s="149"/>
    </row>
    <row r="65" spans="2:12" s="9" customFormat="1" ht="19.899999999999999" customHeight="1">
      <c r="B65" s="150"/>
      <c r="C65" s="94"/>
      <c r="D65" s="151" t="s">
        <v>563</v>
      </c>
      <c r="E65" s="152"/>
      <c r="F65" s="152"/>
      <c r="G65" s="152"/>
      <c r="H65" s="152"/>
      <c r="I65" s="153"/>
      <c r="J65" s="154">
        <f>J89</f>
        <v>0</v>
      </c>
      <c r="K65" s="94"/>
      <c r="L65" s="155"/>
    </row>
    <row r="66" spans="2:12" s="1" customFormat="1" ht="21.75" customHeight="1">
      <c r="B66" s="34"/>
      <c r="C66" s="35"/>
      <c r="D66" s="35"/>
      <c r="E66" s="35"/>
      <c r="F66" s="35"/>
      <c r="G66" s="35"/>
      <c r="H66" s="35"/>
      <c r="I66" s="112"/>
      <c r="J66" s="35"/>
      <c r="K66" s="35"/>
      <c r="L66" s="38"/>
    </row>
    <row r="67" spans="2:12" s="1" customFormat="1" ht="6.95" customHeight="1">
      <c r="B67" s="46"/>
      <c r="C67" s="47"/>
      <c r="D67" s="47"/>
      <c r="E67" s="47"/>
      <c r="F67" s="47"/>
      <c r="G67" s="47"/>
      <c r="H67" s="47"/>
      <c r="I67" s="134"/>
      <c r="J67" s="47"/>
      <c r="K67" s="47"/>
      <c r="L67" s="38"/>
    </row>
    <row r="71" spans="2:12" s="1" customFormat="1" ht="6.95" customHeight="1">
      <c r="B71" s="48"/>
      <c r="C71" s="49"/>
      <c r="D71" s="49"/>
      <c r="E71" s="49"/>
      <c r="F71" s="49"/>
      <c r="G71" s="49"/>
      <c r="H71" s="49"/>
      <c r="I71" s="137"/>
      <c r="J71" s="49"/>
      <c r="K71" s="49"/>
      <c r="L71" s="38"/>
    </row>
    <row r="72" spans="2:12" s="1" customFormat="1" ht="24.95" customHeight="1">
      <c r="B72" s="34"/>
      <c r="C72" s="23" t="s">
        <v>142</v>
      </c>
      <c r="D72" s="35"/>
      <c r="E72" s="35"/>
      <c r="F72" s="35"/>
      <c r="G72" s="35"/>
      <c r="H72" s="35"/>
      <c r="I72" s="112"/>
      <c r="J72" s="35"/>
      <c r="K72" s="35"/>
      <c r="L72" s="38"/>
    </row>
    <row r="73" spans="2:12" s="1" customFormat="1" ht="6.95" customHeight="1">
      <c r="B73" s="34"/>
      <c r="C73" s="35"/>
      <c r="D73" s="35"/>
      <c r="E73" s="35"/>
      <c r="F73" s="35"/>
      <c r="G73" s="35"/>
      <c r="H73" s="35"/>
      <c r="I73" s="112"/>
      <c r="J73" s="35"/>
      <c r="K73" s="35"/>
      <c r="L73" s="38"/>
    </row>
    <row r="74" spans="2:12" s="1" customFormat="1" ht="12" customHeight="1">
      <c r="B74" s="34"/>
      <c r="C74" s="29" t="s">
        <v>16</v>
      </c>
      <c r="D74" s="35"/>
      <c r="E74" s="35"/>
      <c r="F74" s="35"/>
      <c r="G74" s="35"/>
      <c r="H74" s="35"/>
      <c r="I74" s="112"/>
      <c r="J74" s="35"/>
      <c r="K74" s="35"/>
      <c r="L74" s="38"/>
    </row>
    <row r="75" spans="2:12" s="1" customFormat="1" ht="16.5" customHeight="1">
      <c r="B75" s="34"/>
      <c r="C75" s="35"/>
      <c r="D75" s="35"/>
      <c r="E75" s="311" t="str">
        <f>E7</f>
        <v>Oprava traťového úseku Česká Lípa – Jedlová v oblasti mokřadů říčky Šporka</v>
      </c>
      <c r="F75" s="312"/>
      <c r="G75" s="312"/>
      <c r="H75" s="312"/>
      <c r="I75" s="112"/>
      <c r="J75" s="35"/>
      <c r="K75" s="35"/>
      <c r="L75" s="38"/>
    </row>
    <row r="76" spans="2:12" ht="12" customHeight="1">
      <c r="B76" s="21"/>
      <c r="C76" s="29" t="s">
        <v>131</v>
      </c>
      <c r="D76" s="22"/>
      <c r="E76" s="22"/>
      <c r="F76" s="22"/>
      <c r="G76" s="22"/>
      <c r="H76" s="22"/>
      <c r="J76" s="22"/>
      <c r="K76" s="22"/>
      <c r="L76" s="20"/>
    </row>
    <row r="77" spans="2:12" s="1" customFormat="1" ht="16.5" customHeight="1">
      <c r="B77" s="34"/>
      <c r="C77" s="35"/>
      <c r="D77" s="35"/>
      <c r="E77" s="311" t="s">
        <v>559</v>
      </c>
      <c r="F77" s="278"/>
      <c r="G77" s="278"/>
      <c r="H77" s="278"/>
      <c r="I77" s="112"/>
      <c r="J77" s="35"/>
      <c r="K77" s="35"/>
      <c r="L77" s="38"/>
    </row>
    <row r="78" spans="2:12" s="1" customFormat="1" ht="12" customHeight="1">
      <c r="B78" s="34"/>
      <c r="C78" s="29" t="s">
        <v>560</v>
      </c>
      <c r="D78" s="35"/>
      <c r="E78" s="35"/>
      <c r="F78" s="35"/>
      <c r="G78" s="35"/>
      <c r="H78" s="35"/>
      <c r="I78" s="112"/>
      <c r="J78" s="35"/>
      <c r="K78" s="35"/>
      <c r="L78" s="38"/>
    </row>
    <row r="79" spans="2:12" s="1" customFormat="1" ht="16.5" customHeight="1">
      <c r="B79" s="34"/>
      <c r="C79" s="35"/>
      <c r="D79" s="35"/>
      <c r="E79" s="279" t="str">
        <f>E11</f>
        <v>01.1 - Přeložka kabelů v úseku Česká Lípa - Nový Bor km 47,7 - 48,3 - DK - URS</v>
      </c>
      <c r="F79" s="278"/>
      <c r="G79" s="278"/>
      <c r="H79" s="278"/>
      <c r="I79" s="112"/>
      <c r="J79" s="35"/>
      <c r="K79" s="35"/>
      <c r="L79" s="38"/>
    </row>
    <row r="80" spans="2:12" s="1" customFormat="1" ht="6.95" customHeight="1">
      <c r="B80" s="34"/>
      <c r="C80" s="35"/>
      <c r="D80" s="35"/>
      <c r="E80" s="35"/>
      <c r="F80" s="35"/>
      <c r="G80" s="35"/>
      <c r="H80" s="35"/>
      <c r="I80" s="112"/>
      <c r="J80" s="35"/>
      <c r="K80" s="35"/>
      <c r="L80" s="38"/>
    </row>
    <row r="81" spans="2:65" s="1" customFormat="1" ht="12" customHeight="1">
      <c r="B81" s="34"/>
      <c r="C81" s="29" t="s">
        <v>20</v>
      </c>
      <c r="D81" s="35"/>
      <c r="E81" s="35"/>
      <c r="F81" s="27" t="str">
        <f>F14</f>
        <v xml:space="preserve"> </v>
      </c>
      <c r="G81" s="35"/>
      <c r="H81" s="35"/>
      <c r="I81" s="113" t="s">
        <v>22</v>
      </c>
      <c r="J81" s="55" t="str">
        <f>IF(J14="","",J14)</f>
        <v>29. 3. 2019</v>
      </c>
      <c r="K81" s="35"/>
      <c r="L81" s="38"/>
    </row>
    <row r="82" spans="2:65" s="1" customFormat="1" ht="6.95" customHeight="1">
      <c r="B82" s="34"/>
      <c r="C82" s="35"/>
      <c r="D82" s="35"/>
      <c r="E82" s="35"/>
      <c r="F82" s="35"/>
      <c r="G82" s="35"/>
      <c r="H82" s="35"/>
      <c r="I82" s="112"/>
      <c r="J82" s="35"/>
      <c r="K82" s="35"/>
      <c r="L82" s="38"/>
    </row>
    <row r="83" spans="2:65" s="1" customFormat="1" ht="13.7" customHeight="1">
      <c r="B83" s="34"/>
      <c r="C83" s="29" t="s">
        <v>24</v>
      </c>
      <c r="D83" s="35"/>
      <c r="E83" s="35"/>
      <c r="F83" s="27" t="str">
        <f>E17</f>
        <v>SŽDC, s.o.</v>
      </c>
      <c r="G83" s="35"/>
      <c r="H83" s="35"/>
      <c r="I83" s="113" t="s">
        <v>32</v>
      </c>
      <c r="J83" s="32" t="str">
        <f>E23</f>
        <v>SG Geotechnika a.s.</v>
      </c>
      <c r="K83" s="35"/>
      <c r="L83" s="38"/>
    </row>
    <row r="84" spans="2:65" s="1" customFormat="1" ht="13.7" customHeight="1">
      <c r="B84" s="34"/>
      <c r="C84" s="29" t="s">
        <v>30</v>
      </c>
      <c r="D84" s="35"/>
      <c r="E84" s="35"/>
      <c r="F84" s="27" t="str">
        <f>IF(E20="","",E20)</f>
        <v>Vyplň údaj</v>
      </c>
      <c r="G84" s="35"/>
      <c r="H84" s="35"/>
      <c r="I84" s="113" t="s">
        <v>37</v>
      </c>
      <c r="J84" s="32" t="str">
        <f>E26</f>
        <v>SG Geotechnika a.s.</v>
      </c>
      <c r="K84" s="35"/>
      <c r="L84" s="38"/>
    </row>
    <row r="85" spans="2:65" s="1" customFormat="1" ht="10.35" customHeight="1">
      <c r="B85" s="34"/>
      <c r="C85" s="35"/>
      <c r="D85" s="35"/>
      <c r="E85" s="35"/>
      <c r="F85" s="35"/>
      <c r="G85" s="35"/>
      <c r="H85" s="35"/>
      <c r="I85" s="112"/>
      <c r="J85" s="35"/>
      <c r="K85" s="35"/>
      <c r="L85" s="38"/>
    </row>
    <row r="86" spans="2:65" s="10" customFormat="1" ht="29.25" customHeight="1">
      <c r="B86" s="156"/>
      <c r="C86" s="157" t="s">
        <v>143</v>
      </c>
      <c r="D86" s="158" t="s">
        <v>58</v>
      </c>
      <c r="E86" s="158" t="s">
        <v>54</v>
      </c>
      <c r="F86" s="158" t="s">
        <v>55</v>
      </c>
      <c r="G86" s="158" t="s">
        <v>144</v>
      </c>
      <c r="H86" s="158" t="s">
        <v>145</v>
      </c>
      <c r="I86" s="159" t="s">
        <v>146</v>
      </c>
      <c r="J86" s="158" t="s">
        <v>136</v>
      </c>
      <c r="K86" s="160" t="s">
        <v>147</v>
      </c>
      <c r="L86" s="161"/>
      <c r="M86" s="64" t="s">
        <v>1</v>
      </c>
      <c r="N86" s="65" t="s">
        <v>43</v>
      </c>
      <c r="O86" s="65" t="s">
        <v>148</v>
      </c>
      <c r="P86" s="65" t="s">
        <v>149</v>
      </c>
      <c r="Q86" s="65" t="s">
        <v>150</v>
      </c>
      <c r="R86" s="65" t="s">
        <v>151</v>
      </c>
      <c r="S86" s="65" t="s">
        <v>152</v>
      </c>
      <c r="T86" s="66" t="s">
        <v>153</v>
      </c>
    </row>
    <row r="87" spans="2:65" s="1" customFormat="1" ht="22.9" customHeight="1">
      <c r="B87" s="34"/>
      <c r="C87" s="71" t="s">
        <v>154</v>
      </c>
      <c r="D87" s="35"/>
      <c r="E87" s="35"/>
      <c r="F87" s="35"/>
      <c r="G87" s="35"/>
      <c r="H87" s="35"/>
      <c r="I87" s="112"/>
      <c r="J87" s="162">
        <f>BK87</f>
        <v>0</v>
      </c>
      <c r="K87" s="35"/>
      <c r="L87" s="38"/>
      <c r="M87" s="67"/>
      <c r="N87" s="68"/>
      <c r="O87" s="68"/>
      <c r="P87" s="163">
        <f>P88</f>
        <v>0</v>
      </c>
      <c r="Q87" s="68"/>
      <c r="R87" s="163">
        <f>R88</f>
        <v>0</v>
      </c>
      <c r="S87" s="68"/>
      <c r="T87" s="164">
        <f>T88</f>
        <v>0</v>
      </c>
      <c r="AT87" s="17" t="s">
        <v>72</v>
      </c>
      <c r="AU87" s="17" t="s">
        <v>138</v>
      </c>
      <c r="BK87" s="165">
        <f>BK88</f>
        <v>0</v>
      </c>
    </row>
    <row r="88" spans="2:65" s="11" customFormat="1" ht="25.9" customHeight="1">
      <c r="B88" s="166"/>
      <c r="C88" s="167"/>
      <c r="D88" s="168" t="s">
        <v>72</v>
      </c>
      <c r="E88" s="169" t="s">
        <v>160</v>
      </c>
      <c r="F88" s="169" t="s">
        <v>564</v>
      </c>
      <c r="G88" s="167"/>
      <c r="H88" s="167"/>
      <c r="I88" s="170"/>
      <c r="J88" s="171">
        <f>BK88</f>
        <v>0</v>
      </c>
      <c r="K88" s="167"/>
      <c r="L88" s="172"/>
      <c r="M88" s="173"/>
      <c r="N88" s="174"/>
      <c r="O88" s="174"/>
      <c r="P88" s="175">
        <f>P89</f>
        <v>0</v>
      </c>
      <c r="Q88" s="174"/>
      <c r="R88" s="175">
        <f>R89</f>
        <v>0</v>
      </c>
      <c r="S88" s="174"/>
      <c r="T88" s="176">
        <f>T89</f>
        <v>0</v>
      </c>
      <c r="AR88" s="177" t="s">
        <v>175</v>
      </c>
      <c r="AT88" s="178" t="s">
        <v>72</v>
      </c>
      <c r="AU88" s="178" t="s">
        <v>73</v>
      </c>
      <c r="AY88" s="177" t="s">
        <v>157</v>
      </c>
      <c r="BK88" s="179">
        <f>BK89</f>
        <v>0</v>
      </c>
    </row>
    <row r="89" spans="2:65" s="11" customFormat="1" ht="22.9" customHeight="1">
      <c r="B89" s="166"/>
      <c r="C89" s="167"/>
      <c r="D89" s="168" t="s">
        <v>72</v>
      </c>
      <c r="E89" s="180" t="s">
        <v>565</v>
      </c>
      <c r="F89" s="180" t="s">
        <v>566</v>
      </c>
      <c r="G89" s="167"/>
      <c r="H89" s="167"/>
      <c r="I89" s="170"/>
      <c r="J89" s="181">
        <f>BK89</f>
        <v>0</v>
      </c>
      <c r="K89" s="167"/>
      <c r="L89" s="172"/>
      <c r="M89" s="173"/>
      <c r="N89" s="174"/>
      <c r="O89" s="174"/>
      <c r="P89" s="175">
        <f>SUM(P90:P91)</f>
        <v>0</v>
      </c>
      <c r="Q89" s="174"/>
      <c r="R89" s="175">
        <f>SUM(R90:R91)</f>
        <v>0</v>
      </c>
      <c r="S89" s="174"/>
      <c r="T89" s="176">
        <f>SUM(T90:T91)</f>
        <v>0</v>
      </c>
      <c r="AR89" s="177" t="s">
        <v>175</v>
      </c>
      <c r="AT89" s="178" t="s">
        <v>72</v>
      </c>
      <c r="AU89" s="178" t="s">
        <v>81</v>
      </c>
      <c r="AY89" s="177" t="s">
        <v>157</v>
      </c>
      <c r="BK89" s="179">
        <f>SUM(BK90:BK91)</f>
        <v>0</v>
      </c>
    </row>
    <row r="90" spans="2:65" s="1" customFormat="1" ht="16.5" customHeight="1">
      <c r="B90" s="34"/>
      <c r="C90" s="230" t="s">
        <v>81</v>
      </c>
      <c r="D90" s="230" t="s">
        <v>201</v>
      </c>
      <c r="E90" s="231" t="s">
        <v>567</v>
      </c>
      <c r="F90" s="232" t="s">
        <v>568</v>
      </c>
      <c r="G90" s="233" t="s">
        <v>257</v>
      </c>
      <c r="H90" s="234">
        <v>495</v>
      </c>
      <c r="I90" s="235"/>
      <c r="J90" s="236">
        <f>ROUND(I90*H90,2)</f>
        <v>0</v>
      </c>
      <c r="K90" s="232" t="s">
        <v>1</v>
      </c>
      <c r="L90" s="38"/>
      <c r="M90" s="237" t="s">
        <v>1</v>
      </c>
      <c r="N90" s="238" t="s">
        <v>44</v>
      </c>
      <c r="O90" s="60"/>
      <c r="P90" s="192">
        <f>O90*H90</f>
        <v>0</v>
      </c>
      <c r="Q90" s="192">
        <v>0</v>
      </c>
      <c r="R90" s="192">
        <f>Q90*H90</f>
        <v>0</v>
      </c>
      <c r="S90" s="192">
        <v>0</v>
      </c>
      <c r="T90" s="193">
        <f>S90*H90</f>
        <v>0</v>
      </c>
      <c r="AR90" s="17" t="s">
        <v>443</v>
      </c>
      <c r="AT90" s="17" t="s">
        <v>201</v>
      </c>
      <c r="AU90" s="17" t="s">
        <v>83</v>
      </c>
      <c r="AY90" s="17" t="s">
        <v>157</v>
      </c>
      <c r="BE90" s="194">
        <f>IF(N90="základní",J90,0)</f>
        <v>0</v>
      </c>
      <c r="BF90" s="194">
        <f>IF(N90="snížená",J90,0)</f>
        <v>0</v>
      </c>
      <c r="BG90" s="194">
        <f>IF(N90="zákl. přenesená",J90,0)</f>
        <v>0</v>
      </c>
      <c r="BH90" s="194">
        <f>IF(N90="sníž. přenesená",J90,0)</f>
        <v>0</v>
      </c>
      <c r="BI90" s="194">
        <f>IF(N90="nulová",J90,0)</f>
        <v>0</v>
      </c>
      <c r="BJ90" s="17" t="s">
        <v>81</v>
      </c>
      <c r="BK90" s="194">
        <f>ROUND(I90*H90,2)</f>
        <v>0</v>
      </c>
      <c r="BL90" s="17" t="s">
        <v>443</v>
      </c>
      <c r="BM90" s="17" t="s">
        <v>569</v>
      </c>
    </row>
    <row r="91" spans="2:65" s="1" customFormat="1" ht="16.5" customHeight="1">
      <c r="B91" s="34"/>
      <c r="C91" s="230" t="s">
        <v>83</v>
      </c>
      <c r="D91" s="230" t="s">
        <v>201</v>
      </c>
      <c r="E91" s="231" t="s">
        <v>570</v>
      </c>
      <c r="F91" s="232" t="s">
        <v>571</v>
      </c>
      <c r="G91" s="233" t="s">
        <v>257</v>
      </c>
      <c r="H91" s="234">
        <v>495</v>
      </c>
      <c r="I91" s="235"/>
      <c r="J91" s="236">
        <f>ROUND(I91*H91,2)</f>
        <v>0</v>
      </c>
      <c r="K91" s="232" t="s">
        <v>1</v>
      </c>
      <c r="L91" s="38"/>
      <c r="M91" s="256" t="s">
        <v>1</v>
      </c>
      <c r="N91" s="257" t="s">
        <v>44</v>
      </c>
      <c r="O91" s="254"/>
      <c r="P91" s="258">
        <f>O91*H91</f>
        <v>0</v>
      </c>
      <c r="Q91" s="258">
        <v>0</v>
      </c>
      <c r="R91" s="258">
        <f>Q91*H91</f>
        <v>0</v>
      </c>
      <c r="S91" s="258">
        <v>0</v>
      </c>
      <c r="T91" s="259">
        <f>S91*H91</f>
        <v>0</v>
      </c>
      <c r="AR91" s="17" t="s">
        <v>443</v>
      </c>
      <c r="AT91" s="17" t="s">
        <v>201</v>
      </c>
      <c r="AU91" s="17" t="s">
        <v>83</v>
      </c>
      <c r="AY91" s="17" t="s">
        <v>157</v>
      </c>
      <c r="BE91" s="194">
        <f>IF(N91="základní",J91,0)</f>
        <v>0</v>
      </c>
      <c r="BF91" s="194">
        <f>IF(N91="snížená",J91,0)</f>
        <v>0</v>
      </c>
      <c r="BG91" s="194">
        <f>IF(N91="zákl. přenesená",J91,0)</f>
        <v>0</v>
      </c>
      <c r="BH91" s="194">
        <f>IF(N91="sníž. přenesená",J91,0)</f>
        <v>0</v>
      </c>
      <c r="BI91" s="194">
        <f>IF(N91="nulová",J91,0)</f>
        <v>0</v>
      </c>
      <c r="BJ91" s="17" t="s">
        <v>81</v>
      </c>
      <c r="BK91" s="194">
        <f>ROUND(I91*H91,2)</f>
        <v>0</v>
      </c>
      <c r="BL91" s="17" t="s">
        <v>443</v>
      </c>
      <c r="BM91" s="17" t="s">
        <v>572</v>
      </c>
    </row>
    <row r="92" spans="2:65" s="1" customFormat="1" ht="6.95" customHeight="1">
      <c r="B92" s="46"/>
      <c r="C92" s="47"/>
      <c r="D92" s="47"/>
      <c r="E92" s="47"/>
      <c r="F92" s="47"/>
      <c r="G92" s="47"/>
      <c r="H92" s="47"/>
      <c r="I92" s="134"/>
      <c r="J92" s="47"/>
      <c r="K92" s="47"/>
      <c r="L92" s="38"/>
    </row>
  </sheetData>
  <sheetProtection algorithmName="SHA-512" hashValue="ssTgxhgWQktPbSc4IKjQqb420XAuBwt8z/Ir9jCR79cASu+s5Zu1D9naKdINkASbvfRjrx1loryxmlEdYYMJ8g==" saltValue="b1yBiIzpzkt14MybmVvpdviDgSbfr5whDdLz2xmozZxMEipwLxpzhBep6YzkqwUyfXhUOd9dFqe6Vj/Y0IEKVQ==" spinCount="100000" sheet="1" objects="1" scenarios="1" formatColumns="0" formatRows="0" autoFilter="0"/>
  <autoFilter ref="C86:K91"/>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92"/>
  <sheetViews>
    <sheetView showGridLines="0"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106"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99</v>
      </c>
    </row>
    <row r="3" spans="2:46" ht="6.95" customHeight="1">
      <c r="B3" s="107"/>
      <c r="C3" s="108"/>
      <c r="D3" s="108"/>
      <c r="E3" s="108"/>
      <c r="F3" s="108"/>
      <c r="G3" s="108"/>
      <c r="H3" s="108"/>
      <c r="I3" s="109"/>
      <c r="J3" s="108"/>
      <c r="K3" s="108"/>
      <c r="L3" s="20"/>
      <c r="AT3" s="17" t="s">
        <v>83</v>
      </c>
    </row>
    <row r="4" spans="2:46" ht="24.95" customHeight="1">
      <c r="B4" s="20"/>
      <c r="D4" s="110" t="s">
        <v>130</v>
      </c>
      <c r="L4" s="20"/>
      <c r="M4" s="24" t="s">
        <v>10</v>
      </c>
      <c r="AT4" s="17" t="s">
        <v>4</v>
      </c>
    </row>
    <row r="5" spans="2:46" ht="6.95" customHeight="1">
      <c r="B5" s="20"/>
      <c r="L5" s="20"/>
    </row>
    <row r="6" spans="2:46" ht="12" customHeight="1">
      <c r="B6" s="20"/>
      <c r="D6" s="111" t="s">
        <v>16</v>
      </c>
      <c r="L6" s="20"/>
    </row>
    <row r="7" spans="2:46" ht="16.5" customHeight="1">
      <c r="B7" s="20"/>
      <c r="E7" s="304" t="str">
        <f>'Rekapitulace stavby'!K6</f>
        <v>Oprava traťového úseku Česká Lípa – Jedlová v oblasti mokřadů říčky Šporka</v>
      </c>
      <c r="F7" s="305"/>
      <c r="G7" s="305"/>
      <c r="H7" s="305"/>
      <c r="L7" s="20"/>
    </row>
    <row r="8" spans="2:46" ht="12" customHeight="1">
      <c r="B8" s="20"/>
      <c r="D8" s="111" t="s">
        <v>131</v>
      </c>
      <c r="L8" s="20"/>
    </row>
    <row r="9" spans="2:46" s="1" customFormat="1" ht="16.5" customHeight="1">
      <c r="B9" s="38"/>
      <c r="E9" s="304" t="s">
        <v>559</v>
      </c>
      <c r="F9" s="307"/>
      <c r="G9" s="307"/>
      <c r="H9" s="307"/>
      <c r="I9" s="112"/>
      <c r="L9" s="38"/>
    </row>
    <row r="10" spans="2:46" s="1" customFormat="1" ht="12" customHeight="1">
      <c r="B10" s="38"/>
      <c r="D10" s="111" t="s">
        <v>560</v>
      </c>
      <c r="I10" s="112"/>
      <c r="L10" s="38"/>
    </row>
    <row r="11" spans="2:46" s="1" customFormat="1" ht="36.950000000000003" customHeight="1">
      <c r="B11" s="38"/>
      <c r="E11" s="306" t="s">
        <v>573</v>
      </c>
      <c r="F11" s="307"/>
      <c r="G11" s="307"/>
      <c r="H11" s="307"/>
      <c r="I11" s="112"/>
      <c r="L11" s="38"/>
    </row>
    <row r="12" spans="2:46" s="1" customFormat="1" ht="11.25">
      <c r="B12" s="38"/>
      <c r="I12" s="112"/>
      <c r="L12" s="38"/>
    </row>
    <row r="13" spans="2:46" s="1" customFormat="1" ht="12" customHeight="1">
      <c r="B13" s="38"/>
      <c r="D13" s="111" t="s">
        <v>18</v>
      </c>
      <c r="F13" s="17" t="s">
        <v>1</v>
      </c>
      <c r="I13" s="113" t="s">
        <v>19</v>
      </c>
      <c r="J13" s="17" t="s">
        <v>1</v>
      </c>
      <c r="L13" s="38"/>
    </row>
    <row r="14" spans="2:46" s="1" customFormat="1" ht="12" customHeight="1">
      <c r="B14" s="38"/>
      <c r="D14" s="111" t="s">
        <v>20</v>
      </c>
      <c r="F14" s="17" t="s">
        <v>133</v>
      </c>
      <c r="I14" s="113" t="s">
        <v>22</v>
      </c>
      <c r="J14" s="114" t="str">
        <f>'Rekapitulace stavby'!AN8</f>
        <v>29. 3. 2019</v>
      </c>
      <c r="L14" s="38"/>
    </row>
    <row r="15" spans="2:46" s="1" customFormat="1" ht="10.9" customHeight="1">
      <c r="B15" s="38"/>
      <c r="I15" s="112"/>
      <c r="L15" s="38"/>
    </row>
    <row r="16" spans="2:46" s="1" customFormat="1" ht="12" customHeight="1">
      <c r="B16" s="38"/>
      <c r="D16" s="111" t="s">
        <v>24</v>
      </c>
      <c r="I16" s="113" t="s">
        <v>25</v>
      </c>
      <c r="J16" s="17" t="str">
        <f>IF('Rekapitulace stavby'!AN10="","",'Rekapitulace stavby'!AN10)</f>
        <v>70994234</v>
      </c>
      <c r="L16" s="38"/>
    </row>
    <row r="17" spans="2:12" s="1" customFormat="1" ht="18" customHeight="1">
      <c r="B17" s="38"/>
      <c r="E17" s="17" t="str">
        <f>IF('Rekapitulace stavby'!E11="","",'Rekapitulace stavby'!E11)</f>
        <v>SŽDC, s.o.</v>
      </c>
      <c r="I17" s="113" t="s">
        <v>28</v>
      </c>
      <c r="J17" s="17" t="str">
        <f>IF('Rekapitulace stavby'!AN11="","",'Rekapitulace stavby'!AN11)</f>
        <v>CZ70994234</v>
      </c>
      <c r="L17" s="38"/>
    </row>
    <row r="18" spans="2:12" s="1" customFormat="1" ht="6.95" customHeight="1">
      <c r="B18" s="38"/>
      <c r="I18" s="112"/>
      <c r="L18" s="38"/>
    </row>
    <row r="19" spans="2:12" s="1" customFormat="1" ht="12" customHeight="1">
      <c r="B19" s="38"/>
      <c r="D19" s="111" t="s">
        <v>30</v>
      </c>
      <c r="I19" s="113" t="s">
        <v>25</v>
      </c>
      <c r="J19" s="30" t="str">
        <f>'Rekapitulace stavby'!AN13</f>
        <v>Vyplň údaj</v>
      </c>
      <c r="L19" s="38"/>
    </row>
    <row r="20" spans="2:12" s="1" customFormat="1" ht="18" customHeight="1">
      <c r="B20" s="38"/>
      <c r="E20" s="308" t="str">
        <f>'Rekapitulace stavby'!E14</f>
        <v>Vyplň údaj</v>
      </c>
      <c r="F20" s="309"/>
      <c r="G20" s="309"/>
      <c r="H20" s="309"/>
      <c r="I20" s="113" t="s">
        <v>28</v>
      </c>
      <c r="J20" s="30" t="str">
        <f>'Rekapitulace stavby'!AN14</f>
        <v>Vyplň údaj</v>
      </c>
      <c r="L20" s="38"/>
    </row>
    <row r="21" spans="2:12" s="1" customFormat="1" ht="6.95" customHeight="1">
      <c r="B21" s="38"/>
      <c r="I21" s="112"/>
      <c r="L21" s="38"/>
    </row>
    <row r="22" spans="2:12" s="1" customFormat="1" ht="12" customHeight="1">
      <c r="B22" s="38"/>
      <c r="D22" s="111" t="s">
        <v>32</v>
      </c>
      <c r="I22" s="113" t="s">
        <v>25</v>
      </c>
      <c r="J22" s="17" t="str">
        <f>IF('Rekapitulace stavby'!AN16="","",'Rekapitulace stavby'!AN16)</f>
        <v>41192168</v>
      </c>
      <c r="L22" s="38"/>
    </row>
    <row r="23" spans="2:12" s="1" customFormat="1" ht="18" customHeight="1">
      <c r="B23" s="38"/>
      <c r="E23" s="17" t="str">
        <f>IF('Rekapitulace stavby'!E17="","",'Rekapitulace stavby'!E17)</f>
        <v>SG Geotechnika a.s.</v>
      </c>
      <c r="I23" s="113" t="s">
        <v>28</v>
      </c>
      <c r="J23" s="17" t="str">
        <f>IF('Rekapitulace stavby'!AN17="","",'Rekapitulace stavby'!AN17)</f>
        <v>CZ41192168</v>
      </c>
      <c r="L23" s="38"/>
    </row>
    <row r="24" spans="2:12" s="1" customFormat="1" ht="6.95" customHeight="1">
      <c r="B24" s="38"/>
      <c r="I24" s="112"/>
      <c r="L24" s="38"/>
    </row>
    <row r="25" spans="2:12" s="1" customFormat="1" ht="12" customHeight="1">
      <c r="B25" s="38"/>
      <c r="D25" s="111" t="s">
        <v>37</v>
      </c>
      <c r="I25" s="113" t="s">
        <v>25</v>
      </c>
      <c r="J25" s="17" t="str">
        <f>IF('Rekapitulace stavby'!AN19="","",'Rekapitulace stavby'!AN19)</f>
        <v>41192168</v>
      </c>
      <c r="L25" s="38"/>
    </row>
    <row r="26" spans="2:12" s="1" customFormat="1" ht="18" customHeight="1">
      <c r="B26" s="38"/>
      <c r="E26" s="17" t="str">
        <f>IF('Rekapitulace stavby'!E20="","",'Rekapitulace stavby'!E20)</f>
        <v>SG Geotechnika a.s.</v>
      </c>
      <c r="I26" s="113" t="s">
        <v>28</v>
      </c>
      <c r="J26" s="17" t="str">
        <f>IF('Rekapitulace stavby'!AN20="","",'Rekapitulace stavby'!AN20)</f>
        <v>CZ41192168</v>
      </c>
      <c r="L26" s="38"/>
    </row>
    <row r="27" spans="2:12" s="1" customFormat="1" ht="6.95" customHeight="1">
      <c r="B27" s="38"/>
      <c r="I27" s="112"/>
      <c r="L27" s="38"/>
    </row>
    <row r="28" spans="2:12" s="1" customFormat="1" ht="12" customHeight="1">
      <c r="B28" s="38"/>
      <c r="D28" s="111" t="s">
        <v>38</v>
      </c>
      <c r="I28" s="112"/>
      <c r="L28" s="38"/>
    </row>
    <row r="29" spans="2:12" s="7" customFormat="1" ht="16.5" customHeight="1">
      <c r="B29" s="115"/>
      <c r="E29" s="310" t="s">
        <v>1</v>
      </c>
      <c r="F29" s="310"/>
      <c r="G29" s="310"/>
      <c r="H29" s="310"/>
      <c r="I29" s="116"/>
      <c r="L29" s="115"/>
    </row>
    <row r="30" spans="2:12" s="1" customFormat="1" ht="6.95" customHeight="1">
      <c r="B30" s="38"/>
      <c r="I30" s="112"/>
      <c r="L30" s="38"/>
    </row>
    <row r="31" spans="2:12" s="1" customFormat="1" ht="6.95" customHeight="1">
      <c r="B31" s="38"/>
      <c r="D31" s="56"/>
      <c r="E31" s="56"/>
      <c r="F31" s="56"/>
      <c r="G31" s="56"/>
      <c r="H31" s="56"/>
      <c r="I31" s="117"/>
      <c r="J31" s="56"/>
      <c r="K31" s="56"/>
      <c r="L31" s="38"/>
    </row>
    <row r="32" spans="2:12" s="1" customFormat="1" ht="25.35" customHeight="1">
      <c r="B32" s="38"/>
      <c r="D32" s="118" t="s">
        <v>39</v>
      </c>
      <c r="I32" s="112"/>
      <c r="J32" s="119">
        <f>ROUND(J86, 2)</f>
        <v>0</v>
      </c>
      <c r="L32" s="38"/>
    </row>
    <row r="33" spans="2:12" s="1" customFormat="1" ht="6.95" customHeight="1">
      <c r="B33" s="38"/>
      <c r="D33" s="56"/>
      <c r="E33" s="56"/>
      <c r="F33" s="56"/>
      <c r="G33" s="56"/>
      <c r="H33" s="56"/>
      <c r="I33" s="117"/>
      <c r="J33" s="56"/>
      <c r="K33" s="56"/>
      <c r="L33" s="38"/>
    </row>
    <row r="34" spans="2:12" s="1" customFormat="1" ht="14.45" customHeight="1">
      <c r="B34" s="38"/>
      <c r="F34" s="120" t="s">
        <v>41</v>
      </c>
      <c r="I34" s="121" t="s">
        <v>40</v>
      </c>
      <c r="J34" s="120" t="s">
        <v>42</v>
      </c>
      <c r="L34" s="38"/>
    </row>
    <row r="35" spans="2:12" s="1" customFormat="1" ht="14.45" customHeight="1">
      <c r="B35" s="38"/>
      <c r="D35" s="111" t="s">
        <v>43</v>
      </c>
      <c r="E35" s="111" t="s">
        <v>44</v>
      </c>
      <c r="F35" s="122">
        <f>ROUND((SUM(BE86:BE91)),  2)</f>
        <v>0</v>
      </c>
      <c r="I35" s="123">
        <v>0.21</v>
      </c>
      <c r="J35" s="122">
        <f>ROUND(((SUM(BE86:BE91))*I35),  2)</f>
        <v>0</v>
      </c>
      <c r="L35" s="38"/>
    </row>
    <row r="36" spans="2:12" s="1" customFormat="1" ht="14.45" customHeight="1">
      <c r="B36" s="38"/>
      <c r="E36" s="111" t="s">
        <v>45</v>
      </c>
      <c r="F36" s="122">
        <f>ROUND((SUM(BF86:BF91)),  2)</f>
        <v>0</v>
      </c>
      <c r="I36" s="123">
        <v>0.15</v>
      </c>
      <c r="J36" s="122">
        <f>ROUND(((SUM(BF86:BF91))*I36),  2)</f>
        <v>0</v>
      </c>
      <c r="L36" s="38"/>
    </row>
    <row r="37" spans="2:12" s="1" customFormat="1" ht="14.45" hidden="1" customHeight="1">
      <c r="B37" s="38"/>
      <c r="E37" s="111" t="s">
        <v>46</v>
      </c>
      <c r="F37" s="122">
        <f>ROUND((SUM(BG86:BG91)),  2)</f>
        <v>0</v>
      </c>
      <c r="I37" s="123">
        <v>0.21</v>
      </c>
      <c r="J37" s="122">
        <f>0</f>
        <v>0</v>
      </c>
      <c r="L37" s="38"/>
    </row>
    <row r="38" spans="2:12" s="1" customFormat="1" ht="14.45" hidden="1" customHeight="1">
      <c r="B38" s="38"/>
      <c r="E38" s="111" t="s">
        <v>47</v>
      </c>
      <c r="F38" s="122">
        <f>ROUND((SUM(BH86:BH91)),  2)</f>
        <v>0</v>
      </c>
      <c r="I38" s="123">
        <v>0.15</v>
      </c>
      <c r="J38" s="122">
        <f>0</f>
        <v>0</v>
      </c>
      <c r="L38" s="38"/>
    </row>
    <row r="39" spans="2:12" s="1" customFormat="1" ht="14.45" hidden="1" customHeight="1">
      <c r="B39" s="38"/>
      <c r="E39" s="111" t="s">
        <v>48</v>
      </c>
      <c r="F39" s="122">
        <f>ROUND((SUM(BI86:BI91)),  2)</f>
        <v>0</v>
      </c>
      <c r="I39" s="123">
        <v>0</v>
      </c>
      <c r="J39" s="122">
        <f>0</f>
        <v>0</v>
      </c>
      <c r="L39" s="38"/>
    </row>
    <row r="40" spans="2:12" s="1" customFormat="1" ht="6.95" customHeight="1">
      <c r="B40" s="38"/>
      <c r="I40" s="112"/>
      <c r="L40" s="38"/>
    </row>
    <row r="41" spans="2:12" s="1" customFormat="1" ht="25.35" customHeight="1">
      <c r="B41" s="38"/>
      <c r="C41" s="124"/>
      <c r="D41" s="125" t="s">
        <v>49</v>
      </c>
      <c r="E41" s="126"/>
      <c r="F41" s="126"/>
      <c r="G41" s="127" t="s">
        <v>50</v>
      </c>
      <c r="H41" s="128" t="s">
        <v>51</v>
      </c>
      <c r="I41" s="129"/>
      <c r="J41" s="130">
        <f>SUM(J32:J39)</f>
        <v>0</v>
      </c>
      <c r="K41" s="131"/>
      <c r="L41" s="38"/>
    </row>
    <row r="42" spans="2:12" s="1" customFormat="1" ht="14.45" customHeight="1">
      <c r="B42" s="132"/>
      <c r="C42" s="133"/>
      <c r="D42" s="133"/>
      <c r="E42" s="133"/>
      <c r="F42" s="133"/>
      <c r="G42" s="133"/>
      <c r="H42" s="133"/>
      <c r="I42" s="134"/>
      <c r="J42" s="133"/>
      <c r="K42" s="133"/>
      <c r="L42" s="38"/>
    </row>
    <row r="46" spans="2:12" s="1" customFormat="1" ht="6.95" customHeight="1">
      <c r="B46" s="135"/>
      <c r="C46" s="136"/>
      <c r="D46" s="136"/>
      <c r="E46" s="136"/>
      <c r="F46" s="136"/>
      <c r="G46" s="136"/>
      <c r="H46" s="136"/>
      <c r="I46" s="137"/>
      <c r="J46" s="136"/>
      <c r="K46" s="136"/>
      <c r="L46" s="38"/>
    </row>
    <row r="47" spans="2:12" s="1" customFormat="1" ht="24.95" customHeight="1">
      <c r="B47" s="34"/>
      <c r="C47" s="23" t="s">
        <v>134</v>
      </c>
      <c r="D47" s="35"/>
      <c r="E47" s="35"/>
      <c r="F47" s="35"/>
      <c r="G47" s="35"/>
      <c r="H47" s="35"/>
      <c r="I47" s="112"/>
      <c r="J47" s="35"/>
      <c r="K47" s="35"/>
      <c r="L47" s="38"/>
    </row>
    <row r="48" spans="2:12" s="1" customFormat="1" ht="6.95" customHeight="1">
      <c r="B48" s="34"/>
      <c r="C48" s="35"/>
      <c r="D48" s="35"/>
      <c r="E48" s="35"/>
      <c r="F48" s="35"/>
      <c r="G48" s="35"/>
      <c r="H48" s="35"/>
      <c r="I48" s="112"/>
      <c r="J48" s="35"/>
      <c r="K48" s="35"/>
      <c r="L48" s="38"/>
    </row>
    <row r="49" spans="2:47" s="1" customFormat="1" ht="12" customHeight="1">
      <c r="B49" s="34"/>
      <c r="C49" s="29" t="s">
        <v>16</v>
      </c>
      <c r="D49" s="35"/>
      <c r="E49" s="35"/>
      <c r="F49" s="35"/>
      <c r="G49" s="35"/>
      <c r="H49" s="35"/>
      <c r="I49" s="112"/>
      <c r="J49" s="35"/>
      <c r="K49" s="35"/>
      <c r="L49" s="38"/>
    </row>
    <row r="50" spans="2:47" s="1" customFormat="1" ht="16.5" customHeight="1">
      <c r="B50" s="34"/>
      <c r="C50" s="35"/>
      <c r="D50" s="35"/>
      <c r="E50" s="311" t="str">
        <f>E7</f>
        <v>Oprava traťového úseku Česká Lípa – Jedlová v oblasti mokřadů říčky Šporka</v>
      </c>
      <c r="F50" s="312"/>
      <c r="G50" s="312"/>
      <c r="H50" s="312"/>
      <c r="I50" s="112"/>
      <c r="J50" s="35"/>
      <c r="K50" s="35"/>
      <c r="L50" s="38"/>
    </row>
    <row r="51" spans="2:47" ht="12" customHeight="1">
      <c r="B51" s="21"/>
      <c r="C51" s="29" t="s">
        <v>131</v>
      </c>
      <c r="D51" s="22"/>
      <c r="E51" s="22"/>
      <c r="F51" s="22"/>
      <c r="G51" s="22"/>
      <c r="H51" s="22"/>
      <c r="J51" s="22"/>
      <c r="K51" s="22"/>
      <c r="L51" s="20"/>
    </row>
    <row r="52" spans="2:47" s="1" customFormat="1" ht="16.5" customHeight="1">
      <c r="B52" s="34"/>
      <c r="C52" s="35"/>
      <c r="D52" s="35"/>
      <c r="E52" s="311" t="s">
        <v>559</v>
      </c>
      <c r="F52" s="278"/>
      <c r="G52" s="278"/>
      <c r="H52" s="278"/>
      <c r="I52" s="112"/>
      <c r="J52" s="35"/>
      <c r="K52" s="35"/>
      <c r="L52" s="38"/>
    </row>
    <row r="53" spans="2:47" s="1" customFormat="1" ht="12" customHeight="1">
      <c r="B53" s="34"/>
      <c r="C53" s="29" t="s">
        <v>560</v>
      </c>
      <c r="D53" s="35"/>
      <c r="E53" s="35"/>
      <c r="F53" s="35"/>
      <c r="G53" s="35"/>
      <c r="H53" s="35"/>
      <c r="I53" s="112"/>
      <c r="J53" s="35"/>
      <c r="K53" s="35"/>
      <c r="L53" s="38"/>
    </row>
    <row r="54" spans="2:47" s="1" customFormat="1" ht="16.5" customHeight="1">
      <c r="B54" s="34"/>
      <c r="C54" s="35"/>
      <c r="D54" s="35"/>
      <c r="E54" s="279" t="str">
        <f>E11</f>
        <v>01.2 - Přeložka kabelů v úseku Česká Lípa - Nový Bor km 47,7 - 48,3 - DK - ÚOŽI</v>
      </c>
      <c r="F54" s="278"/>
      <c r="G54" s="278"/>
      <c r="H54" s="278"/>
      <c r="I54" s="112"/>
      <c r="J54" s="35"/>
      <c r="K54" s="35"/>
      <c r="L54" s="38"/>
    </row>
    <row r="55" spans="2:47" s="1" customFormat="1" ht="6.95" customHeight="1">
      <c r="B55" s="34"/>
      <c r="C55" s="35"/>
      <c r="D55" s="35"/>
      <c r="E55" s="35"/>
      <c r="F55" s="35"/>
      <c r="G55" s="35"/>
      <c r="H55" s="35"/>
      <c r="I55" s="112"/>
      <c r="J55" s="35"/>
      <c r="K55" s="35"/>
      <c r="L55" s="38"/>
    </row>
    <row r="56" spans="2:47" s="1" customFormat="1" ht="12" customHeight="1">
      <c r="B56" s="34"/>
      <c r="C56" s="29" t="s">
        <v>20</v>
      </c>
      <c r="D56" s="35"/>
      <c r="E56" s="35"/>
      <c r="F56" s="27" t="str">
        <f>F14</f>
        <v xml:space="preserve"> </v>
      </c>
      <c r="G56" s="35"/>
      <c r="H56" s="35"/>
      <c r="I56" s="113" t="s">
        <v>22</v>
      </c>
      <c r="J56" s="55" t="str">
        <f>IF(J14="","",J14)</f>
        <v>29. 3. 2019</v>
      </c>
      <c r="K56" s="35"/>
      <c r="L56" s="38"/>
    </row>
    <row r="57" spans="2:47" s="1" customFormat="1" ht="6.95" customHeight="1">
      <c r="B57" s="34"/>
      <c r="C57" s="35"/>
      <c r="D57" s="35"/>
      <c r="E57" s="35"/>
      <c r="F57" s="35"/>
      <c r="G57" s="35"/>
      <c r="H57" s="35"/>
      <c r="I57" s="112"/>
      <c r="J57" s="35"/>
      <c r="K57" s="35"/>
      <c r="L57" s="38"/>
    </row>
    <row r="58" spans="2:47" s="1" customFormat="1" ht="13.7" customHeight="1">
      <c r="B58" s="34"/>
      <c r="C58" s="29" t="s">
        <v>24</v>
      </c>
      <c r="D58" s="35"/>
      <c r="E58" s="35"/>
      <c r="F58" s="27" t="str">
        <f>E17</f>
        <v>SŽDC, s.o.</v>
      </c>
      <c r="G58" s="35"/>
      <c r="H58" s="35"/>
      <c r="I58" s="113" t="s">
        <v>32</v>
      </c>
      <c r="J58" s="32" t="str">
        <f>E23</f>
        <v>SG Geotechnika a.s.</v>
      </c>
      <c r="K58" s="35"/>
      <c r="L58" s="38"/>
    </row>
    <row r="59" spans="2:47" s="1" customFormat="1" ht="13.7" customHeight="1">
      <c r="B59" s="34"/>
      <c r="C59" s="29" t="s">
        <v>30</v>
      </c>
      <c r="D59" s="35"/>
      <c r="E59" s="35"/>
      <c r="F59" s="27" t="str">
        <f>IF(E20="","",E20)</f>
        <v>Vyplň údaj</v>
      </c>
      <c r="G59" s="35"/>
      <c r="H59" s="35"/>
      <c r="I59" s="113" t="s">
        <v>37</v>
      </c>
      <c r="J59" s="32" t="str">
        <f>E26</f>
        <v>SG Geotechnika a.s.</v>
      </c>
      <c r="K59" s="35"/>
      <c r="L59" s="38"/>
    </row>
    <row r="60" spans="2:47" s="1" customFormat="1" ht="10.35" customHeight="1">
      <c r="B60" s="34"/>
      <c r="C60" s="35"/>
      <c r="D60" s="35"/>
      <c r="E60" s="35"/>
      <c r="F60" s="35"/>
      <c r="G60" s="35"/>
      <c r="H60" s="35"/>
      <c r="I60" s="112"/>
      <c r="J60" s="35"/>
      <c r="K60" s="35"/>
      <c r="L60" s="38"/>
    </row>
    <row r="61" spans="2:47" s="1" customFormat="1" ht="29.25" customHeight="1">
      <c r="B61" s="34"/>
      <c r="C61" s="138" t="s">
        <v>135</v>
      </c>
      <c r="D61" s="139"/>
      <c r="E61" s="139"/>
      <c r="F61" s="139"/>
      <c r="G61" s="139"/>
      <c r="H61" s="139"/>
      <c r="I61" s="140"/>
      <c r="J61" s="141" t="s">
        <v>136</v>
      </c>
      <c r="K61" s="139"/>
      <c r="L61" s="38"/>
    </row>
    <row r="62" spans="2:47" s="1" customFormat="1" ht="10.35" customHeight="1">
      <c r="B62" s="34"/>
      <c r="C62" s="35"/>
      <c r="D62" s="35"/>
      <c r="E62" s="35"/>
      <c r="F62" s="35"/>
      <c r="G62" s="35"/>
      <c r="H62" s="35"/>
      <c r="I62" s="112"/>
      <c r="J62" s="35"/>
      <c r="K62" s="35"/>
      <c r="L62" s="38"/>
    </row>
    <row r="63" spans="2:47" s="1" customFormat="1" ht="22.9" customHeight="1">
      <c r="B63" s="34"/>
      <c r="C63" s="142" t="s">
        <v>137</v>
      </c>
      <c r="D63" s="35"/>
      <c r="E63" s="35"/>
      <c r="F63" s="35"/>
      <c r="G63" s="35"/>
      <c r="H63" s="35"/>
      <c r="I63" s="112"/>
      <c r="J63" s="73">
        <f>J86</f>
        <v>0</v>
      </c>
      <c r="K63" s="35"/>
      <c r="L63" s="38"/>
      <c r="AU63" s="17" t="s">
        <v>138</v>
      </c>
    </row>
    <row r="64" spans="2:47" s="8" customFormat="1" ht="24.95" customHeight="1">
      <c r="B64" s="143"/>
      <c r="C64" s="144"/>
      <c r="D64" s="145" t="s">
        <v>141</v>
      </c>
      <c r="E64" s="146"/>
      <c r="F64" s="146"/>
      <c r="G64" s="146"/>
      <c r="H64" s="146"/>
      <c r="I64" s="147"/>
      <c r="J64" s="148">
        <f>J87</f>
        <v>0</v>
      </c>
      <c r="K64" s="144"/>
      <c r="L64" s="149"/>
    </row>
    <row r="65" spans="2:12" s="1" customFormat="1" ht="21.75" customHeight="1">
      <c r="B65" s="34"/>
      <c r="C65" s="35"/>
      <c r="D65" s="35"/>
      <c r="E65" s="35"/>
      <c r="F65" s="35"/>
      <c r="G65" s="35"/>
      <c r="H65" s="35"/>
      <c r="I65" s="112"/>
      <c r="J65" s="35"/>
      <c r="K65" s="35"/>
      <c r="L65" s="38"/>
    </row>
    <row r="66" spans="2:12" s="1" customFormat="1" ht="6.95" customHeight="1">
      <c r="B66" s="46"/>
      <c r="C66" s="47"/>
      <c r="D66" s="47"/>
      <c r="E66" s="47"/>
      <c r="F66" s="47"/>
      <c r="G66" s="47"/>
      <c r="H66" s="47"/>
      <c r="I66" s="134"/>
      <c r="J66" s="47"/>
      <c r="K66" s="47"/>
      <c r="L66" s="38"/>
    </row>
    <row r="70" spans="2:12" s="1" customFormat="1" ht="6.95" customHeight="1">
      <c r="B70" s="48"/>
      <c r="C70" s="49"/>
      <c r="D70" s="49"/>
      <c r="E70" s="49"/>
      <c r="F70" s="49"/>
      <c r="G70" s="49"/>
      <c r="H70" s="49"/>
      <c r="I70" s="137"/>
      <c r="J70" s="49"/>
      <c r="K70" s="49"/>
      <c r="L70" s="38"/>
    </row>
    <row r="71" spans="2:12" s="1" customFormat="1" ht="24.95" customHeight="1">
      <c r="B71" s="34"/>
      <c r="C71" s="23" t="s">
        <v>142</v>
      </c>
      <c r="D71" s="35"/>
      <c r="E71" s="35"/>
      <c r="F71" s="35"/>
      <c r="G71" s="35"/>
      <c r="H71" s="35"/>
      <c r="I71" s="112"/>
      <c r="J71" s="35"/>
      <c r="K71" s="35"/>
      <c r="L71" s="38"/>
    </row>
    <row r="72" spans="2:12" s="1" customFormat="1" ht="6.95" customHeight="1">
      <c r="B72" s="34"/>
      <c r="C72" s="35"/>
      <c r="D72" s="35"/>
      <c r="E72" s="35"/>
      <c r="F72" s="35"/>
      <c r="G72" s="35"/>
      <c r="H72" s="35"/>
      <c r="I72" s="112"/>
      <c r="J72" s="35"/>
      <c r="K72" s="35"/>
      <c r="L72" s="38"/>
    </row>
    <row r="73" spans="2:12" s="1" customFormat="1" ht="12" customHeight="1">
      <c r="B73" s="34"/>
      <c r="C73" s="29" t="s">
        <v>16</v>
      </c>
      <c r="D73" s="35"/>
      <c r="E73" s="35"/>
      <c r="F73" s="35"/>
      <c r="G73" s="35"/>
      <c r="H73" s="35"/>
      <c r="I73" s="112"/>
      <c r="J73" s="35"/>
      <c r="K73" s="35"/>
      <c r="L73" s="38"/>
    </row>
    <row r="74" spans="2:12" s="1" customFormat="1" ht="16.5" customHeight="1">
      <c r="B74" s="34"/>
      <c r="C74" s="35"/>
      <c r="D74" s="35"/>
      <c r="E74" s="311" t="str">
        <f>E7</f>
        <v>Oprava traťového úseku Česká Lípa – Jedlová v oblasti mokřadů říčky Šporka</v>
      </c>
      <c r="F74" s="312"/>
      <c r="G74" s="312"/>
      <c r="H74" s="312"/>
      <c r="I74" s="112"/>
      <c r="J74" s="35"/>
      <c r="K74" s="35"/>
      <c r="L74" s="38"/>
    </row>
    <row r="75" spans="2:12" ht="12" customHeight="1">
      <c r="B75" s="21"/>
      <c r="C75" s="29" t="s">
        <v>131</v>
      </c>
      <c r="D75" s="22"/>
      <c r="E75" s="22"/>
      <c r="F75" s="22"/>
      <c r="G75" s="22"/>
      <c r="H75" s="22"/>
      <c r="J75" s="22"/>
      <c r="K75" s="22"/>
      <c r="L75" s="20"/>
    </row>
    <row r="76" spans="2:12" s="1" customFormat="1" ht="16.5" customHeight="1">
      <c r="B76" s="34"/>
      <c r="C76" s="35"/>
      <c r="D76" s="35"/>
      <c r="E76" s="311" t="s">
        <v>559</v>
      </c>
      <c r="F76" s="278"/>
      <c r="G76" s="278"/>
      <c r="H76" s="278"/>
      <c r="I76" s="112"/>
      <c r="J76" s="35"/>
      <c r="K76" s="35"/>
      <c r="L76" s="38"/>
    </row>
    <row r="77" spans="2:12" s="1" customFormat="1" ht="12" customHeight="1">
      <c r="B77" s="34"/>
      <c r="C77" s="29" t="s">
        <v>560</v>
      </c>
      <c r="D77" s="35"/>
      <c r="E77" s="35"/>
      <c r="F77" s="35"/>
      <c r="G77" s="35"/>
      <c r="H77" s="35"/>
      <c r="I77" s="112"/>
      <c r="J77" s="35"/>
      <c r="K77" s="35"/>
      <c r="L77" s="38"/>
    </row>
    <row r="78" spans="2:12" s="1" customFormat="1" ht="16.5" customHeight="1">
      <c r="B78" s="34"/>
      <c r="C78" s="35"/>
      <c r="D78" s="35"/>
      <c r="E78" s="279" t="str">
        <f>E11</f>
        <v>01.2 - Přeložka kabelů v úseku Česká Lípa - Nový Bor km 47,7 - 48,3 - DK - ÚOŽI</v>
      </c>
      <c r="F78" s="278"/>
      <c r="G78" s="278"/>
      <c r="H78" s="278"/>
      <c r="I78" s="112"/>
      <c r="J78" s="35"/>
      <c r="K78" s="35"/>
      <c r="L78" s="38"/>
    </row>
    <row r="79" spans="2:12" s="1" customFormat="1" ht="6.95" customHeight="1">
      <c r="B79" s="34"/>
      <c r="C79" s="35"/>
      <c r="D79" s="35"/>
      <c r="E79" s="35"/>
      <c r="F79" s="35"/>
      <c r="G79" s="35"/>
      <c r="H79" s="35"/>
      <c r="I79" s="112"/>
      <c r="J79" s="35"/>
      <c r="K79" s="35"/>
      <c r="L79" s="38"/>
    </row>
    <row r="80" spans="2:12" s="1" customFormat="1" ht="12" customHeight="1">
      <c r="B80" s="34"/>
      <c r="C80" s="29" t="s">
        <v>20</v>
      </c>
      <c r="D80" s="35"/>
      <c r="E80" s="35"/>
      <c r="F80" s="27" t="str">
        <f>F14</f>
        <v xml:space="preserve"> </v>
      </c>
      <c r="G80" s="35"/>
      <c r="H80" s="35"/>
      <c r="I80" s="113" t="s">
        <v>22</v>
      </c>
      <c r="J80" s="55" t="str">
        <f>IF(J14="","",J14)</f>
        <v>29. 3. 2019</v>
      </c>
      <c r="K80" s="35"/>
      <c r="L80" s="38"/>
    </row>
    <row r="81" spans="2:65" s="1" customFormat="1" ht="6.95" customHeight="1">
      <c r="B81" s="34"/>
      <c r="C81" s="35"/>
      <c r="D81" s="35"/>
      <c r="E81" s="35"/>
      <c r="F81" s="35"/>
      <c r="G81" s="35"/>
      <c r="H81" s="35"/>
      <c r="I81" s="112"/>
      <c r="J81" s="35"/>
      <c r="K81" s="35"/>
      <c r="L81" s="38"/>
    </row>
    <row r="82" spans="2:65" s="1" customFormat="1" ht="13.7" customHeight="1">
      <c r="B82" s="34"/>
      <c r="C82" s="29" t="s">
        <v>24</v>
      </c>
      <c r="D82" s="35"/>
      <c r="E82" s="35"/>
      <c r="F82" s="27" t="str">
        <f>E17</f>
        <v>SŽDC, s.o.</v>
      </c>
      <c r="G82" s="35"/>
      <c r="H82" s="35"/>
      <c r="I82" s="113" t="s">
        <v>32</v>
      </c>
      <c r="J82" s="32" t="str">
        <f>E23</f>
        <v>SG Geotechnika a.s.</v>
      </c>
      <c r="K82" s="35"/>
      <c r="L82" s="38"/>
    </row>
    <row r="83" spans="2:65" s="1" customFormat="1" ht="13.7" customHeight="1">
      <c r="B83" s="34"/>
      <c r="C83" s="29" t="s">
        <v>30</v>
      </c>
      <c r="D83" s="35"/>
      <c r="E83" s="35"/>
      <c r="F83" s="27" t="str">
        <f>IF(E20="","",E20)</f>
        <v>Vyplň údaj</v>
      </c>
      <c r="G83" s="35"/>
      <c r="H83" s="35"/>
      <c r="I83" s="113" t="s">
        <v>37</v>
      </c>
      <c r="J83" s="32" t="str">
        <f>E26</f>
        <v>SG Geotechnika a.s.</v>
      </c>
      <c r="K83" s="35"/>
      <c r="L83" s="38"/>
    </row>
    <row r="84" spans="2:65" s="1" customFormat="1" ht="10.35" customHeight="1">
      <c r="B84" s="34"/>
      <c r="C84" s="35"/>
      <c r="D84" s="35"/>
      <c r="E84" s="35"/>
      <c r="F84" s="35"/>
      <c r="G84" s="35"/>
      <c r="H84" s="35"/>
      <c r="I84" s="112"/>
      <c r="J84" s="35"/>
      <c r="K84" s="35"/>
      <c r="L84" s="38"/>
    </row>
    <row r="85" spans="2:65" s="10" customFormat="1" ht="29.25" customHeight="1">
      <c r="B85" s="156"/>
      <c r="C85" s="157" t="s">
        <v>143</v>
      </c>
      <c r="D85" s="158" t="s">
        <v>58</v>
      </c>
      <c r="E85" s="158" t="s">
        <v>54</v>
      </c>
      <c r="F85" s="158" t="s">
        <v>55</v>
      </c>
      <c r="G85" s="158" t="s">
        <v>144</v>
      </c>
      <c r="H85" s="158" t="s">
        <v>145</v>
      </c>
      <c r="I85" s="159" t="s">
        <v>146</v>
      </c>
      <c r="J85" s="158" t="s">
        <v>136</v>
      </c>
      <c r="K85" s="160" t="s">
        <v>147</v>
      </c>
      <c r="L85" s="161"/>
      <c r="M85" s="64" t="s">
        <v>1</v>
      </c>
      <c r="N85" s="65" t="s">
        <v>43</v>
      </c>
      <c r="O85" s="65" t="s">
        <v>148</v>
      </c>
      <c r="P85" s="65" t="s">
        <v>149</v>
      </c>
      <c r="Q85" s="65" t="s">
        <v>150</v>
      </c>
      <c r="R85" s="65" t="s">
        <v>151</v>
      </c>
      <c r="S85" s="65" t="s">
        <v>152</v>
      </c>
      <c r="T85" s="66" t="s">
        <v>153</v>
      </c>
    </row>
    <row r="86" spans="2:65" s="1" customFormat="1" ht="22.9" customHeight="1">
      <c r="B86" s="34"/>
      <c r="C86" s="71" t="s">
        <v>154</v>
      </c>
      <c r="D86" s="35"/>
      <c r="E86" s="35"/>
      <c r="F86" s="35"/>
      <c r="G86" s="35"/>
      <c r="H86" s="35"/>
      <c r="I86" s="112"/>
      <c r="J86" s="162">
        <f>BK86</f>
        <v>0</v>
      </c>
      <c r="K86" s="35"/>
      <c r="L86" s="38"/>
      <c r="M86" s="67"/>
      <c r="N86" s="68"/>
      <c r="O86" s="68"/>
      <c r="P86" s="163">
        <f>P87</f>
        <v>0</v>
      </c>
      <c r="Q86" s="68"/>
      <c r="R86" s="163">
        <f>R87</f>
        <v>0</v>
      </c>
      <c r="S86" s="68"/>
      <c r="T86" s="164">
        <f>T87</f>
        <v>0</v>
      </c>
      <c r="AT86" s="17" t="s">
        <v>72</v>
      </c>
      <c r="AU86" s="17" t="s">
        <v>138</v>
      </c>
      <c r="BK86" s="165">
        <f>BK87</f>
        <v>0</v>
      </c>
    </row>
    <row r="87" spans="2:65" s="11" customFormat="1" ht="25.9" customHeight="1">
      <c r="B87" s="166"/>
      <c r="C87" s="167"/>
      <c r="D87" s="168" t="s">
        <v>72</v>
      </c>
      <c r="E87" s="169" t="s">
        <v>288</v>
      </c>
      <c r="F87" s="169" t="s">
        <v>289</v>
      </c>
      <c r="G87" s="167"/>
      <c r="H87" s="167"/>
      <c r="I87" s="170"/>
      <c r="J87" s="171">
        <f>BK87</f>
        <v>0</v>
      </c>
      <c r="K87" s="167"/>
      <c r="L87" s="172"/>
      <c r="M87" s="173"/>
      <c r="N87" s="174"/>
      <c r="O87" s="174"/>
      <c r="P87" s="175">
        <f>SUM(P88:P91)</f>
        <v>0</v>
      </c>
      <c r="Q87" s="174"/>
      <c r="R87" s="175">
        <f>SUM(R88:R91)</f>
        <v>0</v>
      </c>
      <c r="S87" s="174"/>
      <c r="T87" s="176">
        <f>SUM(T88:T91)</f>
        <v>0</v>
      </c>
      <c r="AR87" s="177" t="s">
        <v>166</v>
      </c>
      <c r="AT87" s="178" t="s">
        <v>72</v>
      </c>
      <c r="AU87" s="178" t="s">
        <v>73</v>
      </c>
      <c r="AY87" s="177" t="s">
        <v>157</v>
      </c>
      <c r="BK87" s="179">
        <f>SUM(BK88:BK91)</f>
        <v>0</v>
      </c>
    </row>
    <row r="88" spans="2:65" s="1" customFormat="1" ht="16.5" customHeight="1">
      <c r="B88" s="34"/>
      <c r="C88" s="182" t="s">
        <v>81</v>
      </c>
      <c r="D88" s="182" t="s">
        <v>160</v>
      </c>
      <c r="E88" s="183" t="s">
        <v>574</v>
      </c>
      <c r="F88" s="184" t="s">
        <v>575</v>
      </c>
      <c r="G88" s="185" t="s">
        <v>257</v>
      </c>
      <c r="H88" s="186">
        <v>35</v>
      </c>
      <c r="I88" s="187"/>
      <c r="J88" s="188">
        <f>ROUND(I88*H88,2)</f>
        <v>0</v>
      </c>
      <c r="K88" s="184" t="s">
        <v>1</v>
      </c>
      <c r="L88" s="189"/>
      <c r="M88" s="190" t="s">
        <v>1</v>
      </c>
      <c r="N88" s="191" t="s">
        <v>44</v>
      </c>
      <c r="O88" s="60"/>
      <c r="P88" s="192">
        <f>O88*H88</f>
        <v>0</v>
      </c>
      <c r="Q88" s="192">
        <v>0</v>
      </c>
      <c r="R88" s="192">
        <f>Q88*H88</f>
        <v>0</v>
      </c>
      <c r="S88" s="192">
        <v>0</v>
      </c>
      <c r="T88" s="193">
        <f>S88*H88</f>
        <v>0</v>
      </c>
      <c r="AR88" s="17" t="s">
        <v>292</v>
      </c>
      <c r="AT88" s="17" t="s">
        <v>160</v>
      </c>
      <c r="AU88" s="17" t="s">
        <v>81</v>
      </c>
      <c r="AY88" s="17" t="s">
        <v>157</v>
      </c>
      <c r="BE88" s="194">
        <f>IF(N88="základní",J88,0)</f>
        <v>0</v>
      </c>
      <c r="BF88" s="194">
        <f>IF(N88="snížená",J88,0)</f>
        <v>0</v>
      </c>
      <c r="BG88" s="194">
        <f>IF(N88="zákl. přenesená",J88,0)</f>
        <v>0</v>
      </c>
      <c r="BH88" s="194">
        <f>IF(N88="sníž. přenesená",J88,0)</f>
        <v>0</v>
      </c>
      <c r="BI88" s="194">
        <f>IF(N88="nulová",J88,0)</f>
        <v>0</v>
      </c>
      <c r="BJ88" s="17" t="s">
        <v>81</v>
      </c>
      <c r="BK88" s="194">
        <f>ROUND(I88*H88,2)</f>
        <v>0</v>
      </c>
      <c r="BL88" s="17" t="s">
        <v>292</v>
      </c>
      <c r="BM88" s="17" t="s">
        <v>576</v>
      </c>
    </row>
    <row r="89" spans="2:65" s="1" customFormat="1" ht="16.5" customHeight="1">
      <c r="B89" s="34"/>
      <c r="C89" s="230" t="s">
        <v>83</v>
      </c>
      <c r="D89" s="230" t="s">
        <v>201</v>
      </c>
      <c r="E89" s="231" t="s">
        <v>577</v>
      </c>
      <c r="F89" s="232" t="s">
        <v>578</v>
      </c>
      <c r="G89" s="233" t="s">
        <v>189</v>
      </c>
      <c r="H89" s="234">
        <v>2</v>
      </c>
      <c r="I89" s="235"/>
      <c r="J89" s="236">
        <f>ROUND(I89*H89,2)</f>
        <v>0</v>
      </c>
      <c r="K89" s="232" t="s">
        <v>1</v>
      </c>
      <c r="L89" s="38"/>
      <c r="M89" s="237" t="s">
        <v>1</v>
      </c>
      <c r="N89" s="238" t="s">
        <v>44</v>
      </c>
      <c r="O89" s="60"/>
      <c r="P89" s="192">
        <f>O89*H89</f>
        <v>0</v>
      </c>
      <c r="Q89" s="192">
        <v>0</v>
      </c>
      <c r="R89" s="192">
        <f>Q89*H89</f>
        <v>0</v>
      </c>
      <c r="S89" s="192">
        <v>0</v>
      </c>
      <c r="T89" s="193">
        <f>S89*H89</f>
        <v>0</v>
      </c>
      <c r="AR89" s="17" t="s">
        <v>292</v>
      </c>
      <c r="AT89" s="17" t="s">
        <v>201</v>
      </c>
      <c r="AU89" s="17" t="s">
        <v>81</v>
      </c>
      <c r="AY89" s="17" t="s">
        <v>157</v>
      </c>
      <c r="BE89" s="194">
        <f>IF(N89="základní",J89,0)</f>
        <v>0</v>
      </c>
      <c r="BF89" s="194">
        <f>IF(N89="snížená",J89,0)</f>
        <v>0</v>
      </c>
      <c r="BG89" s="194">
        <f>IF(N89="zákl. přenesená",J89,0)</f>
        <v>0</v>
      </c>
      <c r="BH89" s="194">
        <f>IF(N89="sníž. přenesená",J89,0)</f>
        <v>0</v>
      </c>
      <c r="BI89" s="194">
        <f>IF(N89="nulová",J89,0)</f>
        <v>0</v>
      </c>
      <c r="BJ89" s="17" t="s">
        <v>81</v>
      </c>
      <c r="BK89" s="194">
        <f>ROUND(I89*H89,2)</f>
        <v>0</v>
      </c>
      <c r="BL89" s="17" t="s">
        <v>292</v>
      </c>
      <c r="BM89" s="17" t="s">
        <v>579</v>
      </c>
    </row>
    <row r="90" spans="2:65" s="1" customFormat="1" ht="22.5" customHeight="1">
      <c r="B90" s="34"/>
      <c r="C90" s="182" t="s">
        <v>175</v>
      </c>
      <c r="D90" s="182" t="s">
        <v>160</v>
      </c>
      <c r="E90" s="183" t="s">
        <v>580</v>
      </c>
      <c r="F90" s="184" t="s">
        <v>581</v>
      </c>
      <c r="G90" s="185" t="s">
        <v>189</v>
      </c>
      <c r="H90" s="186">
        <v>2</v>
      </c>
      <c r="I90" s="187"/>
      <c r="J90" s="188">
        <f>ROUND(I90*H90,2)</f>
        <v>0</v>
      </c>
      <c r="K90" s="184" t="s">
        <v>1</v>
      </c>
      <c r="L90" s="189"/>
      <c r="M90" s="190" t="s">
        <v>1</v>
      </c>
      <c r="N90" s="191" t="s">
        <v>44</v>
      </c>
      <c r="O90" s="60"/>
      <c r="P90" s="192">
        <f>O90*H90</f>
        <v>0</v>
      </c>
      <c r="Q90" s="192">
        <v>0</v>
      </c>
      <c r="R90" s="192">
        <f>Q90*H90</f>
        <v>0</v>
      </c>
      <c r="S90" s="192">
        <v>0</v>
      </c>
      <c r="T90" s="193">
        <f>S90*H90</f>
        <v>0</v>
      </c>
      <c r="AR90" s="17" t="s">
        <v>292</v>
      </c>
      <c r="AT90" s="17" t="s">
        <v>160</v>
      </c>
      <c r="AU90" s="17" t="s">
        <v>81</v>
      </c>
      <c r="AY90" s="17" t="s">
        <v>157</v>
      </c>
      <c r="BE90" s="194">
        <f>IF(N90="základní",J90,0)</f>
        <v>0</v>
      </c>
      <c r="BF90" s="194">
        <f>IF(N90="snížená",J90,0)</f>
        <v>0</v>
      </c>
      <c r="BG90" s="194">
        <f>IF(N90="zákl. přenesená",J90,0)</f>
        <v>0</v>
      </c>
      <c r="BH90" s="194">
        <f>IF(N90="sníž. přenesená",J90,0)</f>
        <v>0</v>
      </c>
      <c r="BI90" s="194">
        <f>IF(N90="nulová",J90,0)</f>
        <v>0</v>
      </c>
      <c r="BJ90" s="17" t="s">
        <v>81</v>
      </c>
      <c r="BK90" s="194">
        <f>ROUND(I90*H90,2)</f>
        <v>0</v>
      </c>
      <c r="BL90" s="17" t="s">
        <v>292</v>
      </c>
      <c r="BM90" s="17" t="s">
        <v>582</v>
      </c>
    </row>
    <row r="91" spans="2:65" s="1" customFormat="1" ht="16.5" customHeight="1">
      <c r="B91" s="34"/>
      <c r="C91" s="230" t="s">
        <v>166</v>
      </c>
      <c r="D91" s="230" t="s">
        <v>201</v>
      </c>
      <c r="E91" s="231" t="s">
        <v>583</v>
      </c>
      <c r="F91" s="232" t="s">
        <v>584</v>
      </c>
      <c r="G91" s="233" t="s">
        <v>257</v>
      </c>
      <c r="H91" s="234">
        <v>530</v>
      </c>
      <c r="I91" s="235"/>
      <c r="J91" s="236">
        <f>ROUND(I91*H91,2)</f>
        <v>0</v>
      </c>
      <c r="K91" s="232" t="s">
        <v>1</v>
      </c>
      <c r="L91" s="38"/>
      <c r="M91" s="256" t="s">
        <v>1</v>
      </c>
      <c r="N91" s="257" t="s">
        <v>44</v>
      </c>
      <c r="O91" s="254"/>
      <c r="P91" s="258">
        <f>O91*H91</f>
        <v>0</v>
      </c>
      <c r="Q91" s="258">
        <v>0</v>
      </c>
      <c r="R91" s="258">
        <f>Q91*H91</f>
        <v>0</v>
      </c>
      <c r="S91" s="258">
        <v>0</v>
      </c>
      <c r="T91" s="259">
        <f>S91*H91</f>
        <v>0</v>
      </c>
      <c r="AR91" s="17" t="s">
        <v>292</v>
      </c>
      <c r="AT91" s="17" t="s">
        <v>201</v>
      </c>
      <c r="AU91" s="17" t="s">
        <v>81</v>
      </c>
      <c r="AY91" s="17" t="s">
        <v>157</v>
      </c>
      <c r="BE91" s="194">
        <f>IF(N91="základní",J91,0)</f>
        <v>0</v>
      </c>
      <c r="BF91" s="194">
        <f>IF(N91="snížená",J91,0)</f>
        <v>0</v>
      </c>
      <c r="BG91" s="194">
        <f>IF(N91="zákl. přenesená",J91,0)</f>
        <v>0</v>
      </c>
      <c r="BH91" s="194">
        <f>IF(N91="sníž. přenesená",J91,0)</f>
        <v>0</v>
      </c>
      <c r="BI91" s="194">
        <f>IF(N91="nulová",J91,0)</f>
        <v>0</v>
      </c>
      <c r="BJ91" s="17" t="s">
        <v>81</v>
      </c>
      <c r="BK91" s="194">
        <f>ROUND(I91*H91,2)</f>
        <v>0</v>
      </c>
      <c r="BL91" s="17" t="s">
        <v>292</v>
      </c>
      <c r="BM91" s="17" t="s">
        <v>585</v>
      </c>
    </row>
    <row r="92" spans="2:65" s="1" customFormat="1" ht="6.95" customHeight="1">
      <c r="B92" s="46"/>
      <c r="C92" s="47"/>
      <c r="D92" s="47"/>
      <c r="E92" s="47"/>
      <c r="F92" s="47"/>
      <c r="G92" s="47"/>
      <c r="H92" s="47"/>
      <c r="I92" s="134"/>
      <c r="J92" s="47"/>
      <c r="K92" s="47"/>
      <c r="L92" s="38"/>
    </row>
  </sheetData>
  <sheetProtection algorithmName="SHA-512" hashValue="nKX02VdZN6YdVGG3mj0d6iKOBXba6tsJzAFBdK1CqZlONsUrhyBcOEF69a3q2Z6rYKF9+HOSyD4H7Aev4ey8HA==" saltValue="aG3xJqpO48wRxbjZfrMrNVjC5ewBH3cvmWUUD7wKxGGkegt+ht859I9PGWqCIBqULHw73RhZB1ZdZeGYAxHmJQ==" spinCount="100000" sheet="1" objects="1" scenarios="1" formatColumns="0" formatRows="0" autoFilter="0"/>
  <autoFilter ref="C85:K91"/>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92"/>
  <sheetViews>
    <sheetView showGridLines="0"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106"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105</v>
      </c>
    </row>
    <row r="3" spans="2:46" ht="6.95" customHeight="1">
      <c r="B3" s="107"/>
      <c r="C3" s="108"/>
      <c r="D3" s="108"/>
      <c r="E3" s="108"/>
      <c r="F3" s="108"/>
      <c r="G3" s="108"/>
      <c r="H3" s="108"/>
      <c r="I3" s="109"/>
      <c r="J3" s="108"/>
      <c r="K3" s="108"/>
      <c r="L3" s="20"/>
      <c r="AT3" s="17" t="s">
        <v>83</v>
      </c>
    </row>
    <row r="4" spans="2:46" ht="24.95" customHeight="1">
      <c r="B4" s="20"/>
      <c r="D4" s="110" t="s">
        <v>130</v>
      </c>
      <c r="L4" s="20"/>
      <c r="M4" s="24" t="s">
        <v>10</v>
      </c>
      <c r="AT4" s="17" t="s">
        <v>4</v>
      </c>
    </row>
    <row r="5" spans="2:46" ht="6.95" customHeight="1">
      <c r="B5" s="20"/>
      <c r="L5" s="20"/>
    </row>
    <row r="6" spans="2:46" ht="12" customHeight="1">
      <c r="B6" s="20"/>
      <c r="D6" s="111" t="s">
        <v>16</v>
      </c>
      <c r="L6" s="20"/>
    </row>
    <row r="7" spans="2:46" ht="16.5" customHeight="1">
      <c r="B7" s="20"/>
      <c r="E7" s="304" t="str">
        <f>'Rekapitulace stavby'!K6</f>
        <v>Oprava traťového úseku Česká Lípa – Jedlová v oblasti mokřadů říčky Šporka</v>
      </c>
      <c r="F7" s="305"/>
      <c r="G7" s="305"/>
      <c r="H7" s="305"/>
      <c r="L7" s="20"/>
    </row>
    <row r="8" spans="2:46" ht="12" customHeight="1">
      <c r="B8" s="20"/>
      <c r="D8" s="111" t="s">
        <v>131</v>
      </c>
      <c r="L8" s="20"/>
    </row>
    <row r="9" spans="2:46" s="1" customFormat="1" ht="16.5" customHeight="1">
      <c r="B9" s="38"/>
      <c r="E9" s="304" t="s">
        <v>586</v>
      </c>
      <c r="F9" s="307"/>
      <c r="G9" s="307"/>
      <c r="H9" s="307"/>
      <c r="I9" s="112"/>
      <c r="L9" s="38"/>
    </row>
    <row r="10" spans="2:46" s="1" customFormat="1" ht="12" customHeight="1">
      <c r="B10" s="38"/>
      <c r="D10" s="111" t="s">
        <v>560</v>
      </c>
      <c r="I10" s="112"/>
      <c r="L10" s="38"/>
    </row>
    <row r="11" spans="2:46" s="1" customFormat="1" ht="36.950000000000003" customHeight="1">
      <c r="B11" s="38"/>
      <c r="E11" s="306" t="s">
        <v>587</v>
      </c>
      <c r="F11" s="307"/>
      <c r="G11" s="307"/>
      <c r="H11" s="307"/>
      <c r="I11" s="112"/>
      <c r="L11" s="38"/>
    </row>
    <row r="12" spans="2:46" s="1" customFormat="1" ht="11.25">
      <c r="B12" s="38"/>
      <c r="I12" s="112"/>
      <c r="L12" s="38"/>
    </row>
    <row r="13" spans="2:46" s="1" customFormat="1" ht="12" customHeight="1">
      <c r="B13" s="38"/>
      <c r="D13" s="111" t="s">
        <v>18</v>
      </c>
      <c r="F13" s="17" t="s">
        <v>1</v>
      </c>
      <c r="I13" s="113" t="s">
        <v>19</v>
      </c>
      <c r="J13" s="17" t="s">
        <v>1</v>
      </c>
      <c r="L13" s="38"/>
    </row>
    <row r="14" spans="2:46" s="1" customFormat="1" ht="12" customHeight="1">
      <c r="B14" s="38"/>
      <c r="D14" s="111" t="s">
        <v>20</v>
      </c>
      <c r="F14" s="17" t="s">
        <v>133</v>
      </c>
      <c r="I14" s="113" t="s">
        <v>22</v>
      </c>
      <c r="J14" s="114" t="str">
        <f>'Rekapitulace stavby'!AN8</f>
        <v>29. 3. 2019</v>
      </c>
      <c r="L14" s="38"/>
    </row>
    <row r="15" spans="2:46" s="1" customFormat="1" ht="10.9" customHeight="1">
      <c r="B15" s="38"/>
      <c r="I15" s="112"/>
      <c r="L15" s="38"/>
    </row>
    <row r="16" spans="2:46" s="1" customFormat="1" ht="12" customHeight="1">
      <c r="B16" s="38"/>
      <c r="D16" s="111" t="s">
        <v>24</v>
      </c>
      <c r="I16" s="113" t="s">
        <v>25</v>
      </c>
      <c r="J16" s="17" t="str">
        <f>IF('Rekapitulace stavby'!AN10="","",'Rekapitulace stavby'!AN10)</f>
        <v>70994234</v>
      </c>
      <c r="L16" s="38"/>
    </row>
    <row r="17" spans="2:12" s="1" customFormat="1" ht="18" customHeight="1">
      <c r="B17" s="38"/>
      <c r="E17" s="17" t="str">
        <f>IF('Rekapitulace stavby'!E11="","",'Rekapitulace stavby'!E11)</f>
        <v>SŽDC, s.o.</v>
      </c>
      <c r="I17" s="113" t="s">
        <v>28</v>
      </c>
      <c r="J17" s="17" t="str">
        <f>IF('Rekapitulace stavby'!AN11="","",'Rekapitulace stavby'!AN11)</f>
        <v>CZ70994234</v>
      </c>
      <c r="L17" s="38"/>
    </row>
    <row r="18" spans="2:12" s="1" customFormat="1" ht="6.95" customHeight="1">
      <c r="B18" s="38"/>
      <c r="I18" s="112"/>
      <c r="L18" s="38"/>
    </row>
    <row r="19" spans="2:12" s="1" customFormat="1" ht="12" customHeight="1">
      <c r="B19" s="38"/>
      <c r="D19" s="111" t="s">
        <v>30</v>
      </c>
      <c r="I19" s="113" t="s">
        <v>25</v>
      </c>
      <c r="J19" s="30" t="str">
        <f>'Rekapitulace stavby'!AN13</f>
        <v>Vyplň údaj</v>
      </c>
      <c r="L19" s="38"/>
    </row>
    <row r="20" spans="2:12" s="1" customFormat="1" ht="18" customHeight="1">
      <c r="B20" s="38"/>
      <c r="E20" s="308" t="str">
        <f>'Rekapitulace stavby'!E14</f>
        <v>Vyplň údaj</v>
      </c>
      <c r="F20" s="309"/>
      <c r="G20" s="309"/>
      <c r="H20" s="309"/>
      <c r="I20" s="113" t="s">
        <v>28</v>
      </c>
      <c r="J20" s="30" t="str">
        <f>'Rekapitulace stavby'!AN14</f>
        <v>Vyplň údaj</v>
      </c>
      <c r="L20" s="38"/>
    </row>
    <row r="21" spans="2:12" s="1" customFormat="1" ht="6.95" customHeight="1">
      <c r="B21" s="38"/>
      <c r="I21" s="112"/>
      <c r="L21" s="38"/>
    </row>
    <row r="22" spans="2:12" s="1" customFormat="1" ht="12" customHeight="1">
      <c r="B22" s="38"/>
      <c r="D22" s="111" t="s">
        <v>32</v>
      </c>
      <c r="I22" s="113" t="s">
        <v>25</v>
      </c>
      <c r="J22" s="17" t="str">
        <f>IF('Rekapitulace stavby'!AN16="","",'Rekapitulace stavby'!AN16)</f>
        <v>41192168</v>
      </c>
      <c r="L22" s="38"/>
    </row>
    <row r="23" spans="2:12" s="1" customFormat="1" ht="18" customHeight="1">
      <c r="B23" s="38"/>
      <c r="E23" s="17" t="str">
        <f>IF('Rekapitulace stavby'!E17="","",'Rekapitulace stavby'!E17)</f>
        <v>SG Geotechnika a.s.</v>
      </c>
      <c r="I23" s="113" t="s">
        <v>28</v>
      </c>
      <c r="J23" s="17" t="str">
        <f>IF('Rekapitulace stavby'!AN17="","",'Rekapitulace stavby'!AN17)</f>
        <v>CZ41192168</v>
      </c>
      <c r="L23" s="38"/>
    </row>
    <row r="24" spans="2:12" s="1" customFormat="1" ht="6.95" customHeight="1">
      <c r="B24" s="38"/>
      <c r="I24" s="112"/>
      <c r="L24" s="38"/>
    </row>
    <row r="25" spans="2:12" s="1" customFormat="1" ht="12" customHeight="1">
      <c r="B25" s="38"/>
      <c r="D25" s="111" t="s">
        <v>37</v>
      </c>
      <c r="I25" s="113" t="s">
        <v>25</v>
      </c>
      <c r="J25" s="17" t="str">
        <f>IF('Rekapitulace stavby'!AN19="","",'Rekapitulace stavby'!AN19)</f>
        <v>41192168</v>
      </c>
      <c r="L25" s="38"/>
    </row>
    <row r="26" spans="2:12" s="1" customFormat="1" ht="18" customHeight="1">
      <c r="B26" s="38"/>
      <c r="E26" s="17" t="str">
        <f>IF('Rekapitulace stavby'!E20="","",'Rekapitulace stavby'!E20)</f>
        <v>SG Geotechnika a.s.</v>
      </c>
      <c r="I26" s="113" t="s">
        <v>28</v>
      </c>
      <c r="J26" s="17" t="str">
        <f>IF('Rekapitulace stavby'!AN20="","",'Rekapitulace stavby'!AN20)</f>
        <v>CZ41192168</v>
      </c>
      <c r="L26" s="38"/>
    </row>
    <row r="27" spans="2:12" s="1" customFormat="1" ht="6.95" customHeight="1">
      <c r="B27" s="38"/>
      <c r="I27" s="112"/>
      <c r="L27" s="38"/>
    </row>
    <row r="28" spans="2:12" s="1" customFormat="1" ht="12" customHeight="1">
      <c r="B28" s="38"/>
      <c r="D28" s="111" t="s">
        <v>38</v>
      </c>
      <c r="I28" s="112"/>
      <c r="L28" s="38"/>
    </row>
    <row r="29" spans="2:12" s="7" customFormat="1" ht="16.5" customHeight="1">
      <c r="B29" s="115"/>
      <c r="E29" s="310" t="s">
        <v>1</v>
      </c>
      <c r="F29" s="310"/>
      <c r="G29" s="310"/>
      <c r="H29" s="310"/>
      <c r="I29" s="116"/>
      <c r="L29" s="115"/>
    </row>
    <row r="30" spans="2:12" s="1" customFormat="1" ht="6.95" customHeight="1">
      <c r="B30" s="38"/>
      <c r="I30" s="112"/>
      <c r="L30" s="38"/>
    </row>
    <row r="31" spans="2:12" s="1" customFormat="1" ht="6.95" customHeight="1">
      <c r="B31" s="38"/>
      <c r="D31" s="56"/>
      <c r="E31" s="56"/>
      <c r="F31" s="56"/>
      <c r="G31" s="56"/>
      <c r="H31" s="56"/>
      <c r="I31" s="117"/>
      <c r="J31" s="56"/>
      <c r="K31" s="56"/>
      <c r="L31" s="38"/>
    </row>
    <row r="32" spans="2:12" s="1" customFormat="1" ht="25.35" customHeight="1">
      <c r="B32" s="38"/>
      <c r="D32" s="118" t="s">
        <v>39</v>
      </c>
      <c r="I32" s="112"/>
      <c r="J32" s="119">
        <f>ROUND(J87, 2)</f>
        <v>0</v>
      </c>
      <c r="L32" s="38"/>
    </row>
    <row r="33" spans="2:12" s="1" customFormat="1" ht="6.95" customHeight="1">
      <c r="B33" s="38"/>
      <c r="D33" s="56"/>
      <c r="E33" s="56"/>
      <c r="F33" s="56"/>
      <c r="G33" s="56"/>
      <c r="H33" s="56"/>
      <c r="I33" s="117"/>
      <c r="J33" s="56"/>
      <c r="K33" s="56"/>
      <c r="L33" s="38"/>
    </row>
    <row r="34" spans="2:12" s="1" customFormat="1" ht="14.45" customHeight="1">
      <c r="B34" s="38"/>
      <c r="F34" s="120" t="s">
        <v>41</v>
      </c>
      <c r="I34" s="121" t="s">
        <v>40</v>
      </c>
      <c r="J34" s="120" t="s">
        <v>42</v>
      </c>
      <c r="L34" s="38"/>
    </row>
    <row r="35" spans="2:12" s="1" customFormat="1" ht="14.45" customHeight="1">
      <c r="B35" s="38"/>
      <c r="D35" s="111" t="s">
        <v>43</v>
      </c>
      <c r="E35" s="111" t="s">
        <v>44</v>
      </c>
      <c r="F35" s="122">
        <f>ROUND((SUM(BE87:BE91)),  2)</f>
        <v>0</v>
      </c>
      <c r="I35" s="123">
        <v>0.21</v>
      </c>
      <c r="J35" s="122">
        <f>ROUND(((SUM(BE87:BE91))*I35),  2)</f>
        <v>0</v>
      </c>
      <c r="L35" s="38"/>
    </row>
    <row r="36" spans="2:12" s="1" customFormat="1" ht="14.45" customHeight="1">
      <c r="B36" s="38"/>
      <c r="E36" s="111" t="s">
        <v>45</v>
      </c>
      <c r="F36" s="122">
        <f>ROUND((SUM(BF87:BF91)),  2)</f>
        <v>0</v>
      </c>
      <c r="I36" s="123">
        <v>0.15</v>
      </c>
      <c r="J36" s="122">
        <f>ROUND(((SUM(BF87:BF91))*I36),  2)</f>
        <v>0</v>
      </c>
      <c r="L36" s="38"/>
    </row>
    <row r="37" spans="2:12" s="1" customFormat="1" ht="14.45" hidden="1" customHeight="1">
      <c r="B37" s="38"/>
      <c r="E37" s="111" t="s">
        <v>46</v>
      </c>
      <c r="F37" s="122">
        <f>ROUND((SUM(BG87:BG91)),  2)</f>
        <v>0</v>
      </c>
      <c r="I37" s="123">
        <v>0.21</v>
      </c>
      <c r="J37" s="122">
        <f>0</f>
        <v>0</v>
      </c>
      <c r="L37" s="38"/>
    </row>
    <row r="38" spans="2:12" s="1" customFormat="1" ht="14.45" hidden="1" customHeight="1">
      <c r="B38" s="38"/>
      <c r="E38" s="111" t="s">
        <v>47</v>
      </c>
      <c r="F38" s="122">
        <f>ROUND((SUM(BH87:BH91)),  2)</f>
        <v>0</v>
      </c>
      <c r="I38" s="123">
        <v>0.15</v>
      </c>
      <c r="J38" s="122">
        <f>0</f>
        <v>0</v>
      </c>
      <c r="L38" s="38"/>
    </row>
    <row r="39" spans="2:12" s="1" customFormat="1" ht="14.45" hidden="1" customHeight="1">
      <c r="B39" s="38"/>
      <c r="E39" s="111" t="s">
        <v>48</v>
      </c>
      <c r="F39" s="122">
        <f>ROUND((SUM(BI87:BI91)),  2)</f>
        <v>0</v>
      </c>
      <c r="I39" s="123">
        <v>0</v>
      </c>
      <c r="J39" s="122">
        <f>0</f>
        <v>0</v>
      </c>
      <c r="L39" s="38"/>
    </row>
    <row r="40" spans="2:12" s="1" customFormat="1" ht="6.95" customHeight="1">
      <c r="B40" s="38"/>
      <c r="I40" s="112"/>
      <c r="L40" s="38"/>
    </row>
    <row r="41" spans="2:12" s="1" customFormat="1" ht="25.35" customHeight="1">
      <c r="B41" s="38"/>
      <c r="C41" s="124"/>
      <c r="D41" s="125" t="s">
        <v>49</v>
      </c>
      <c r="E41" s="126"/>
      <c r="F41" s="126"/>
      <c r="G41" s="127" t="s">
        <v>50</v>
      </c>
      <c r="H41" s="128" t="s">
        <v>51</v>
      </c>
      <c r="I41" s="129"/>
      <c r="J41" s="130">
        <f>SUM(J32:J39)</f>
        <v>0</v>
      </c>
      <c r="K41" s="131"/>
      <c r="L41" s="38"/>
    </row>
    <row r="42" spans="2:12" s="1" customFormat="1" ht="14.45" customHeight="1">
      <c r="B42" s="132"/>
      <c r="C42" s="133"/>
      <c r="D42" s="133"/>
      <c r="E42" s="133"/>
      <c r="F42" s="133"/>
      <c r="G42" s="133"/>
      <c r="H42" s="133"/>
      <c r="I42" s="134"/>
      <c r="J42" s="133"/>
      <c r="K42" s="133"/>
      <c r="L42" s="38"/>
    </row>
    <row r="46" spans="2:12" s="1" customFormat="1" ht="6.95" customHeight="1">
      <c r="B46" s="135"/>
      <c r="C46" s="136"/>
      <c r="D46" s="136"/>
      <c r="E46" s="136"/>
      <c r="F46" s="136"/>
      <c r="G46" s="136"/>
      <c r="H46" s="136"/>
      <c r="I46" s="137"/>
      <c r="J46" s="136"/>
      <c r="K46" s="136"/>
      <c r="L46" s="38"/>
    </row>
    <row r="47" spans="2:12" s="1" customFormat="1" ht="24.95" customHeight="1">
      <c r="B47" s="34"/>
      <c r="C47" s="23" t="s">
        <v>134</v>
      </c>
      <c r="D47" s="35"/>
      <c r="E47" s="35"/>
      <c r="F47" s="35"/>
      <c r="G47" s="35"/>
      <c r="H47" s="35"/>
      <c r="I47" s="112"/>
      <c r="J47" s="35"/>
      <c r="K47" s="35"/>
      <c r="L47" s="38"/>
    </row>
    <row r="48" spans="2:12" s="1" customFormat="1" ht="6.95" customHeight="1">
      <c r="B48" s="34"/>
      <c r="C48" s="35"/>
      <c r="D48" s="35"/>
      <c r="E48" s="35"/>
      <c r="F48" s="35"/>
      <c r="G48" s="35"/>
      <c r="H48" s="35"/>
      <c r="I48" s="112"/>
      <c r="J48" s="35"/>
      <c r="K48" s="35"/>
      <c r="L48" s="38"/>
    </row>
    <row r="49" spans="2:47" s="1" customFormat="1" ht="12" customHeight="1">
      <c r="B49" s="34"/>
      <c r="C49" s="29" t="s">
        <v>16</v>
      </c>
      <c r="D49" s="35"/>
      <c r="E49" s="35"/>
      <c r="F49" s="35"/>
      <c r="G49" s="35"/>
      <c r="H49" s="35"/>
      <c r="I49" s="112"/>
      <c r="J49" s="35"/>
      <c r="K49" s="35"/>
      <c r="L49" s="38"/>
    </row>
    <row r="50" spans="2:47" s="1" customFormat="1" ht="16.5" customHeight="1">
      <c r="B50" s="34"/>
      <c r="C50" s="35"/>
      <c r="D50" s="35"/>
      <c r="E50" s="311" t="str">
        <f>E7</f>
        <v>Oprava traťového úseku Česká Lípa – Jedlová v oblasti mokřadů říčky Šporka</v>
      </c>
      <c r="F50" s="312"/>
      <c r="G50" s="312"/>
      <c r="H50" s="312"/>
      <c r="I50" s="112"/>
      <c r="J50" s="35"/>
      <c r="K50" s="35"/>
      <c r="L50" s="38"/>
    </row>
    <row r="51" spans="2:47" ht="12" customHeight="1">
      <c r="B51" s="21"/>
      <c r="C51" s="29" t="s">
        <v>131</v>
      </c>
      <c r="D51" s="22"/>
      <c r="E51" s="22"/>
      <c r="F51" s="22"/>
      <c r="G51" s="22"/>
      <c r="H51" s="22"/>
      <c r="J51" s="22"/>
      <c r="K51" s="22"/>
      <c r="L51" s="20"/>
    </row>
    <row r="52" spans="2:47" s="1" customFormat="1" ht="16.5" customHeight="1">
      <c r="B52" s="34"/>
      <c r="C52" s="35"/>
      <c r="D52" s="35"/>
      <c r="E52" s="311" t="s">
        <v>586</v>
      </c>
      <c r="F52" s="278"/>
      <c r="G52" s="278"/>
      <c r="H52" s="278"/>
      <c r="I52" s="112"/>
      <c r="J52" s="35"/>
      <c r="K52" s="35"/>
      <c r="L52" s="38"/>
    </row>
    <row r="53" spans="2:47" s="1" customFormat="1" ht="12" customHeight="1">
      <c r="B53" s="34"/>
      <c r="C53" s="29" t="s">
        <v>560</v>
      </c>
      <c r="D53" s="35"/>
      <c r="E53" s="35"/>
      <c r="F53" s="35"/>
      <c r="G53" s="35"/>
      <c r="H53" s="35"/>
      <c r="I53" s="112"/>
      <c r="J53" s="35"/>
      <c r="K53" s="35"/>
      <c r="L53" s="38"/>
    </row>
    <row r="54" spans="2:47" s="1" customFormat="1" ht="16.5" customHeight="1">
      <c r="B54" s="34"/>
      <c r="C54" s="35"/>
      <c r="D54" s="35"/>
      <c r="E54" s="279" t="str">
        <f>E11</f>
        <v>02.1 - Přeložka kabelů v úseku Česká Lípa - Nový Bor km 47,7 - 48,3 - TK, MK, HDPE - URS</v>
      </c>
      <c r="F54" s="278"/>
      <c r="G54" s="278"/>
      <c r="H54" s="278"/>
      <c r="I54" s="112"/>
      <c r="J54" s="35"/>
      <c r="K54" s="35"/>
      <c r="L54" s="38"/>
    </row>
    <row r="55" spans="2:47" s="1" customFormat="1" ht="6.95" customHeight="1">
      <c r="B55" s="34"/>
      <c r="C55" s="35"/>
      <c r="D55" s="35"/>
      <c r="E55" s="35"/>
      <c r="F55" s="35"/>
      <c r="G55" s="35"/>
      <c r="H55" s="35"/>
      <c r="I55" s="112"/>
      <c r="J55" s="35"/>
      <c r="K55" s="35"/>
      <c r="L55" s="38"/>
    </row>
    <row r="56" spans="2:47" s="1" customFormat="1" ht="12" customHeight="1">
      <c r="B56" s="34"/>
      <c r="C56" s="29" t="s">
        <v>20</v>
      </c>
      <c r="D56" s="35"/>
      <c r="E56" s="35"/>
      <c r="F56" s="27" t="str">
        <f>F14</f>
        <v xml:space="preserve"> </v>
      </c>
      <c r="G56" s="35"/>
      <c r="H56" s="35"/>
      <c r="I56" s="113" t="s">
        <v>22</v>
      </c>
      <c r="J56" s="55" t="str">
        <f>IF(J14="","",J14)</f>
        <v>29. 3. 2019</v>
      </c>
      <c r="K56" s="35"/>
      <c r="L56" s="38"/>
    </row>
    <row r="57" spans="2:47" s="1" customFormat="1" ht="6.95" customHeight="1">
      <c r="B57" s="34"/>
      <c r="C57" s="35"/>
      <c r="D57" s="35"/>
      <c r="E57" s="35"/>
      <c r="F57" s="35"/>
      <c r="G57" s="35"/>
      <c r="H57" s="35"/>
      <c r="I57" s="112"/>
      <c r="J57" s="35"/>
      <c r="K57" s="35"/>
      <c r="L57" s="38"/>
    </row>
    <row r="58" spans="2:47" s="1" customFormat="1" ht="13.7" customHeight="1">
      <c r="B58" s="34"/>
      <c r="C58" s="29" t="s">
        <v>24</v>
      </c>
      <c r="D58" s="35"/>
      <c r="E58" s="35"/>
      <c r="F58" s="27" t="str">
        <f>E17</f>
        <v>SŽDC, s.o.</v>
      </c>
      <c r="G58" s="35"/>
      <c r="H58" s="35"/>
      <c r="I58" s="113" t="s">
        <v>32</v>
      </c>
      <c r="J58" s="32" t="str">
        <f>E23</f>
        <v>SG Geotechnika a.s.</v>
      </c>
      <c r="K58" s="35"/>
      <c r="L58" s="38"/>
    </row>
    <row r="59" spans="2:47" s="1" customFormat="1" ht="13.7" customHeight="1">
      <c r="B59" s="34"/>
      <c r="C59" s="29" t="s">
        <v>30</v>
      </c>
      <c r="D59" s="35"/>
      <c r="E59" s="35"/>
      <c r="F59" s="27" t="str">
        <f>IF(E20="","",E20)</f>
        <v>Vyplň údaj</v>
      </c>
      <c r="G59" s="35"/>
      <c r="H59" s="35"/>
      <c r="I59" s="113" t="s">
        <v>37</v>
      </c>
      <c r="J59" s="32" t="str">
        <f>E26</f>
        <v>SG Geotechnika a.s.</v>
      </c>
      <c r="K59" s="35"/>
      <c r="L59" s="38"/>
    </row>
    <row r="60" spans="2:47" s="1" customFormat="1" ht="10.35" customHeight="1">
      <c r="B60" s="34"/>
      <c r="C60" s="35"/>
      <c r="D60" s="35"/>
      <c r="E60" s="35"/>
      <c r="F60" s="35"/>
      <c r="G60" s="35"/>
      <c r="H60" s="35"/>
      <c r="I60" s="112"/>
      <c r="J60" s="35"/>
      <c r="K60" s="35"/>
      <c r="L60" s="38"/>
    </row>
    <row r="61" spans="2:47" s="1" customFormat="1" ht="29.25" customHeight="1">
      <c r="B61" s="34"/>
      <c r="C61" s="138" t="s">
        <v>135</v>
      </c>
      <c r="D61" s="139"/>
      <c r="E61" s="139"/>
      <c r="F61" s="139"/>
      <c r="G61" s="139"/>
      <c r="H61" s="139"/>
      <c r="I61" s="140"/>
      <c r="J61" s="141" t="s">
        <v>136</v>
      </c>
      <c r="K61" s="139"/>
      <c r="L61" s="38"/>
    </row>
    <row r="62" spans="2:47" s="1" customFormat="1" ht="10.35" customHeight="1">
      <c r="B62" s="34"/>
      <c r="C62" s="35"/>
      <c r="D62" s="35"/>
      <c r="E62" s="35"/>
      <c r="F62" s="35"/>
      <c r="G62" s="35"/>
      <c r="H62" s="35"/>
      <c r="I62" s="112"/>
      <c r="J62" s="35"/>
      <c r="K62" s="35"/>
      <c r="L62" s="38"/>
    </row>
    <row r="63" spans="2:47" s="1" customFormat="1" ht="22.9" customHeight="1">
      <c r="B63" s="34"/>
      <c r="C63" s="142" t="s">
        <v>137</v>
      </c>
      <c r="D63" s="35"/>
      <c r="E63" s="35"/>
      <c r="F63" s="35"/>
      <c r="G63" s="35"/>
      <c r="H63" s="35"/>
      <c r="I63" s="112"/>
      <c r="J63" s="73">
        <f>J87</f>
        <v>0</v>
      </c>
      <c r="K63" s="35"/>
      <c r="L63" s="38"/>
      <c r="AU63" s="17" t="s">
        <v>138</v>
      </c>
    </row>
    <row r="64" spans="2:47" s="8" customFormat="1" ht="24.95" customHeight="1">
      <c r="B64" s="143"/>
      <c r="C64" s="144"/>
      <c r="D64" s="145" t="s">
        <v>562</v>
      </c>
      <c r="E64" s="146"/>
      <c r="F64" s="146"/>
      <c r="G64" s="146"/>
      <c r="H64" s="146"/>
      <c r="I64" s="147"/>
      <c r="J64" s="148">
        <f>J88</f>
        <v>0</v>
      </c>
      <c r="K64" s="144"/>
      <c r="L64" s="149"/>
    </row>
    <row r="65" spans="2:12" s="9" customFormat="1" ht="19.899999999999999" customHeight="1">
      <c r="B65" s="150"/>
      <c r="C65" s="94"/>
      <c r="D65" s="151" t="s">
        <v>563</v>
      </c>
      <c r="E65" s="152"/>
      <c r="F65" s="152"/>
      <c r="G65" s="152"/>
      <c r="H65" s="152"/>
      <c r="I65" s="153"/>
      <c r="J65" s="154">
        <f>J89</f>
        <v>0</v>
      </c>
      <c r="K65" s="94"/>
      <c r="L65" s="155"/>
    </row>
    <row r="66" spans="2:12" s="1" customFormat="1" ht="21.75" customHeight="1">
      <c r="B66" s="34"/>
      <c r="C66" s="35"/>
      <c r="D66" s="35"/>
      <c r="E66" s="35"/>
      <c r="F66" s="35"/>
      <c r="G66" s="35"/>
      <c r="H66" s="35"/>
      <c r="I66" s="112"/>
      <c r="J66" s="35"/>
      <c r="K66" s="35"/>
      <c r="L66" s="38"/>
    </row>
    <row r="67" spans="2:12" s="1" customFormat="1" ht="6.95" customHeight="1">
      <c r="B67" s="46"/>
      <c r="C67" s="47"/>
      <c r="D67" s="47"/>
      <c r="E67" s="47"/>
      <c r="F67" s="47"/>
      <c r="G67" s="47"/>
      <c r="H67" s="47"/>
      <c r="I67" s="134"/>
      <c r="J67" s="47"/>
      <c r="K67" s="47"/>
      <c r="L67" s="38"/>
    </row>
    <row r="71" spans="2:12" s="1" customFormat="1" ht="6.95" customHeight="1">
      <c r="B71" s="48"/>
      <c r="C71" s="49"/>
      <c r="D71" s="49"/>
      <c r="E71" s="49"/>
      <c r="F71" s="49"/>
      <c r="G71" s="49"/>
      <c r="H71" s="49"/>
      <c r="I71" s="137"/>
      <c r="J71" s="49"/>
      <c r="K71" s="49"/>
      <c r="L71" s="38"/>
    </row>
    <row r="72" spans="2:12" s="1" customFormat="1" ht="24.95" customHeight="1">
      <c r="B72" s="34"/>
      <c r="C72" s="23" t="s">
        <v>142</v>
      </c>
      <c r="D72" s="35"/>
      <c r="E72" s="35"/>
      <c r="F72" s="35"/>
      <c r="G72" s="35"/>
      <c r="H72" s="35"/>
      <c r="I72" s="112"/>
      <c r="J72" s="35"/>
      <c r="K72" s="35"/>
      <c r="L72" s="38"/>
    </row>
    <row r="73" spans="2:12" s="1" customFormat="1" ht="6.95" customHeight="1">
      <c r="B73" s="34"/>
      <c r="C73" s="35"/>
      <c r="D73" s="35"/>
      <c r="E73" s="35"/>
      <c r="F73" s="35"/>
      <c r="G73" s="35"/>
      <c r="H73" s="35"/>
      <c r="I73" s="112"/>
      <c r="J73" s="35"/>
      <c r="K73" s="35"/>
      <c r="L73" s="38"/>
    </row>
    <row r="74" spans="2:12" s="1" customFormat="1" ht="12" customHeight="1">
      <c r="B74" s="34"/>
      <c r="C74" s="29" t="s">
        <v>16</v>
      </c>
      <c r="D74" s="35"/>
      <c r="E74" s="35"/>
      <c r="F74" s="35"/>
      <c r="G74" s="35"/>
      <c r="H74" s="35"/>
      <c r="I74" s="112"/>
      <c r="J74" s="35"/>
      <c r="K74" s="35"/>
      <c r="L74" s="38"/>
    </row>
    <row r="75" spans="2:12" s="1" customFormat="1" ht="16.5" customHeight="1">
      <c r="B75" s="34"/>
      <c r="C75" s="35"/>
      <c r="D75" s="35"/>
      <c r="E75" s="311" t="str">
        <f>E7</f>
        <v>Oprava traťového úseku Česká Lípa – Jedlová v oblasti mokřadů říčky Šporka</v>
      </c>
      <c r="F75" s="312"/>
      <c r="G75" s="312"/>
      <c r="H75" s="312"/>
      <c r="I75" s="112"/>
      <c r="J75" s="35"/>
      <c r="K75" s="35"/>
      <c r="L75" s="38"/>
    </row>
    <row r="76" spans="2:12" ht="12" customHeight="1">
      <c r="B76" s="21"/>
      <c r="C76" s="29" t="s">
        <v>131</v>
      </c>
      <c r="D76" s="22"/>
      <c r="E76" s="22"/>
      <c r="F76" s="22"/>
      <c r="G76" s="22"/>
      <c r="H76" s="22"/>
      <c r="J76" s="22"/>
      <c r="K76" s="22"/>
      <c r="L76" s="20"/>
    </row>
    <row r="77" spans="2:12" s="1" customFormat="1" ht="16.5" customHeight="1">
      <c r="B77" s="34"/>
      <c r="C77" s="35"/>
      <c r="D77" s="35"/>
      <c r="E77" s="311" t="s">
        <v>586</v>
      </c>
      <c r="F77" s="278"/>
      <c r="G77" s="278"/>
      <c r="H77" s="278"/>
      <c r="I77" s="112"/>
      <c r="J77" s="35"/>
      <c r="K77" s="35"/>
      <c r="L77" s="38"/>
    </row>
    <row r="78" spans="2:12" s="1" customFormat="1" ht="12" customHeight="1">
      <c r="B78" s="34"/>
      <c r="C78" s="29" t="s">
        <v>560</v>
      </c>
      <c r="D78" s="35"/>
      <c r="E78" s="35"/>
      <c r="F78" s="35"/>
      <c r="G78" s="35"/>
      <c r="H78" s="35"/>
      <c r="I78" s="112"/>
      <c r="J78" s="35"/>
      <c r="K78" s="35"/>
      <c r="L78" s="38"/>
    </row>
    <row r="79" spans="2:12" s="1" customFormat="1" ht="16.5" customHeight="1">
      <c r="B79" s="34"/>
      <c r="C79" s="35"/>
      <c r="D79" s="35"/>
      <c r="E79" s="279" t="str">
        <f>E11</f>
        <v>02.1 - Přeložka kabelů v úseku Česká Lípa - Nový Bor km 47,7 - 48,3 - TK, MK, HDPE - URS</v>
      </c>
      <c r="F79" s="278"/>
      <c r="G79" s="278"/>
      <c r="H79" s="278"/>
      <c r="I79" s="112"/>
      <c r="J79" s="35"/>
      <c r="K79" s="35"/>
      <c r="L79" s="38"/>
    </row>
    <row r="80" spans="2:12" s="1" customFormat="1" ht="6.95" customHeight="1">
      <c r="B80" s="34"/>
      <c r="C80" s="35"/>
      <c r="D80" s="35"/>
      <c r="E80" s="35"/>
      <c r="F80" s="35"/>
      <c r="G80" s="35"/>
      <c r="H80" s="35"/>
      <c r="I80" s="112"/>
      <c r="J80" s="35"/>
      <c r="K80" s="35"/>
      <c r="L80" s="38"/>
    </row>
    <row r="81" spans="2:65" s="1" customFormat="1" ht="12" customHeight="1">
      <c r="B81" s="34"/>
      <c r="C81" s="29" t="s">
        <v>20</v>
      </c>
      <c r="D81" s="35"/>
      <c r="E81" s="35"/>
      <c r="F81" s="27" t="str">
        <f>F14</f>
        <v xml:space="preserve"> </v>
      </c>
      <c r="G81" s="35"/>
      <c r="H81" s="35"/>
      <c r="I81" s="113" t="s">
        <v>22</v>
      </c>
      <c r="J81" s="55" t="str">
        <f>IF(J14="","",J14)</f>
        <v>29. 3. 2019</v>
      </c>
      <c r="K81" s="35"/>
      <c r="L81" s="38"/>
    </row>
    <row r="82" spans="2:65" s="1" customFormat="1" ht="6.95" customHeight="1">
      <c r="B82" s="34"/>
      <c r="C82" s="35"/>
      <c r="D82" s="35"/>
      <c r="E82" s="35"/>
      <c r="F82" s="35"/>
      <c r="G82" s="35"/>
      <c r="H82" s="35"/>
      <c r="I82" s="112"/>
      <c r="J82" s="35"/>
      <c r="K82" s="35"/>
      <c r="L82" s="38"/>
    </row>
    <row r="83" spans="2:65" s="1" customFormat="1" ht="13.7" customHeight="1">
      <c r="B83" s="34"/>
      <c r="C83" s="29" t="s">
        <v>24</v>
      </c>
      <c r="D83" s="35"/>
      <c r="E83" s="35"/>
      <c r="F83" s="27" t="str">
        <f>E17</f>
        <v>SŽDC, s.o.</v>
      </c>
      <c r="G83" s="35"/>
      <c r="H83" s="35"/>
      <c r="I83" s="113" t="s">
        <v>32</v>
      </c>
      <c r="J83" s="32" t="str">
        <f>E23</f>
        <v>SG Geotechnika a.s.</v>
      </c>
      <c r="K83" s="35"/>
      <c r="L83" s="38"/>
    </row>
    <row r="84" spans="2:65" s="1" customFormat="1" ht="13.7" customHeight="1">
      <c r="B84" s="34"/>
      <c r="C84" s="29" t="s">
        <v>30</v>
      </c>
      <c r="D84" s="35"/>
      <c r="E84" s="35"/>
      <c r="F84" s="27" t="str">
        <f>IF(E20="","",E20)</f>
        <v>Vyplň údaj</v>
      </c>
      <c r="G84" s="35"/>
      <c r="H84" s="35"/>
      <c r="I84" s="113" t="s">
        <v>37</v>
      </c>
      <c r="J84" s="32" t="str">
        <f>E26</f>
        <v>SG Geotechnika a.s.</v>
      </c>
      <c r="K84" s="35"/>
      <c r="L84" s="38"/>
    </row>
    <row r="85" spans="2:65" s="1" customFormat="1" ht="10.35" customHeight="1">
      <c r="B85" s="34"/>
      <c r="C85" s="35"/>
      <c r="D85" s="35"/>
      <c r="E85" s="35"/>
      <c r="F85" s="35"/>
      <c r="G85" s="35"/>
      <c r="H85" s="35"/>
      <c r="I85" s="112"/>
      <c r="J85" s="35"/>
      <c r="K85" s="35"/>
      <c r="L85" s="38"/>
    </row>
    <row r="86" spans="2:65" s="10" customFormat="1" ht="29.25" customHeight="1">
      <c r="B86" s="156"/>
      <c r="C86" s="157" t="s">
        <v>143</v>
      </c>
      <c r="D86" s="158" t="s">
        <v>58</v>
      </c>
      <c r="E86" s="158" t="s">
        <v>54</v>
      </c>
      <c r="F86" s="158" t="s">
        <v>55</v>
      </c>
      <c r="G86" s="158" t="s">
        <v>144</v>
      </c>
      <c r="H86" s="158" t="s">
        <v>145</v>
      </c>
      <c r="I86" s="159" t="s">
        <v>146</v>
      </c>
      <c r="J86" s="158" t="s">
        <v>136</v>
      </c>
      <c r="K86" s="160" t="s">
        <v>147</v>
      </c>
      <c r="L86" s="161"/>
      <c r="M86" s="64" t="s">
        <v>1</v>
      </c>
      <c r="N86" s="65" t="s">
        <v>43</v>
      </c>
      <c r="O86" s="65" t="s">
        <v>148</v>
      </c>
      <c r="P86" s="65" t="s">
        <v>149</v>
      </c>
      <c r="Q86" s="65" t="s">
        <v>150</v>
      </c>
      <c r="R86" s="65" t="s">
        <v>151</v>
      </c>
      <c r="S86" s="65" t="s">
        <v>152</v>
      </c>
      <c r="T86" s="66" t="s">
        <v>153</v>
      </c>
    </row>
    <row r="87" spans="2:65" s="1" customFormat="1" ht="22.9" customHeight="1">
      <c r="B87" s="34"/>
      <c r="C87" s="71" t="s">
        <v>154</v>
      </c>
      <c r="D87" s="35"/>
      <c r="E87" s="35"/>
      <c r="F87" s="35"/>
      <c r="G87" s="35"/>
      <c r="H87" s="35"/>
      <c r="I87" s="112"/>
      <c r="J87" s="162">
        <f>BK87</f>
        <v>0</v>
      </c>
      <c r="K87" s="35"/>
      <c r="L87" s="38"/>
      <c r="M87" s="67"/>
      <c r="N87" s="68"/>
      <c r="O87" s="68"/>
      <c r="P87" s="163">
        <f>P88</f>
        <v>0</v>
      </c>
      <c r="Q87" s="68"/>
      <c r="R87" s="163">
        <f>R88</f>
        <v>0</v>
      </c>
      <c r="S87" s="68"/>
      <c r="T87" s="164">
        <f>T88</f>
        <v>0</v>
      </c>
      <c r="AT87" s="17" t="s">
        <v>72</v>
      </c>
      <c r="AU87" s="17" t="s">
        <v>138</v>
      </c>
      <c r="BK87" s="165">
        <f>BK88</f>
        <v>0</v>
      </c>
    </row>
    <row r="88" spans="2:65" s="11" customFormat="1" ht="25.9" customHeight="1">
      <c r="B88" s="166"/>
      <c r="C88" s="167"/>
      <c r="D88" s="168" t="s">
        <v>72</v>
      </c>
      <c r="E88" s="169" t="s">
        <v>160</v>
      </c>
      <c r="F88" s="169" t="s">
        <v>564</v>
      </c>
      <c r="G88" s="167"/>
      <c r="H88" s="167"/>
      <c r="I88" s="170"/>
      <c r="J88" s="171">
        <f>BK88</f>
        <v>0</v>
      </c>
      <c r="K88" s="167"/>
      <c r="L88" s="172"/>
      <c r="M88" s="173"/>
      <c r="N88" s="174"/>
      <c r="O88" s="174"/>
      <c r="P88" s="175">
        <f>P89</f>
        <v>0</v>
      </c>
      <c r="Q88" s="174"/>
      <c r="R88" s="175">
        <f>R89</f>
        <v>0</v>
      </c>
      <c r="S88" s="174"/>
      <c r="T88" s="176">
        <f>T89</f>
        <v>0</v>
      </c>
      <c r="AR88" s="177" t="s">
        <v>175</v>
      </c>
      <c r="AT88" s="178" t="s">
        <v>72</v>
      </c>
      <c r="AU88" s="178" t="s">
        <v>73</v>
      </c>
      <c r="AY88" s="177" t="s">
        <v>157</v>
      </c>
      <c r="BK88" s="179">
        <f>BK89</f>
        <v>0</v>
      </c>
    </row>
    <row r="89" spans="2:65" s="11" customFormat="1" ht="22.9" customHeight="1">
      <c r="B89" s="166"/>
      <c r="C89" s="167"/>
      <c r="D89" s="168" t="s">
        <v>72</v>
      </c>
      <c r="E89" s="180" t="s">
        <v>565</v>
      </c>
      <c r="F89" s="180" t="s">
        <v>566</v>
      </c>
      <c r="G89" s="167"/>
      <c r="H89" s="167"/>
      <c r="I89" s="170"/>
      <c r="J89" s="181">
        <f>BK89</f>
        <v>0</v>
      </c>
      <c r="K89" s="167"/>
      <c r="L89" s="172"/>
      <c r="M89" s="173"/>
      <c r="N89" s="174"/>
      <c r="O89" s="174"/>
      <c r="P89" s="175">
        <f>SUM(P90:P91)</f>
        <v>0</v>
      </c>
      <c r="Q89" s="174"/>
      <c r="R89" s="175">
        <f>SUM(R90:R91)</f>
        <v>0</v>
      </c>
      <c r="S89" s="174"/>
      <c r="T89" s="176">
        <f>SUM(T90:T91)</f>
        <v>0</v>
      </c>
      <c r="AR89" s="177" t="s">
        <v>175</v>
      </c>
      <c r="AT89" s="178" t="s">
        <v>72</v>
      </c>
      <c r="AU89" s="178" t="s">
        <v>81</v>
      </c>
      <c r="AY89" s="177" t="s">
        <v>157</v>
      </c>
      <c r="BK89" s="179">
        <f>SUM(BK90:BK91)</f>
        <v>0</v>
      </c>
    </row>
    <row r="90" spans="2:65" s="1" customFormat="1" ht="16.5" customHeight="1">
      <c r="B90" s="34"/>
      <c r="C90" s="230" t="s">
        <v>81</v>
      </c>
      <c r="D90" s="230" t="s">
        <v>201</v>
      </c>
      <c r="E90" s="231" t="s">
        <v>567</v>
      </c>
      <c r="F90" s="232" t="s">
        <v>568</v>
      </c>
      <c r="G90" s="233" t="s">
        <v>257</v>
      </c>
      <c r="H90" s="234">
        <v>495</v>
      </c>
      <c r="I90" s="235"/>
      <c r="J90" s="236">
        <f>ROUND(I90*H90,2)</f>
        <v>0</v>
      </c>
      <c r="K90" s="232" t="s">
        <v>1</v>
      </c>
      <c r="L90" s="38"/>
      <c r="M90" s="237" t="s">
        <v>1</v>
      </c>
      <c r="N90" s="238" t="s">
        <v>44</v>
      </c>
      <c r="O90" s="60"/>
      <c r="P90" s="192">
        <f>O90*H90</f>
        <v>0</v>
      </c>
      <c r="Q90" s="192">
        <v>0</v>
      </c>
      <c r="R90" s="192">
        <f>Q90*H90</f>
        <v>0</v>
      </c>
      <c r="S90" s="192">
        <v>0</v>
      </c>
      <c r="T90" s="193">
        <f>S90*H90</f>
        <v>0</v>
      </c>
      <c r="AR90" s="17" t="s">
        <v>443</v>
      </c>
      <c r="AT90" s="17" t="s">
        <v>201</v>
      </c>
      <c r="AU90" s="17" t="s">
        <v>83</v>
      </c>
      <c r="AY90" s="17" t="s">
        <v>157</v>
      </c>
      <c r="BE90" s="194">
        <f>IF(N90="základní",J90,0)</f>
        <v>0</v>
      </c>
      <c r="BF90" s="194">
        <f>IF(N90="snížená",J90,0)</f>
        <v>0</v>
      </c>
      <c r="BG90" s="194">
        <f>IF(N90="zákl. přenesená",J90,0)</f>
        <v>0</v>
      </c>
      <c r="BH90" s="194">
        <f>IF(N90="sníž. přenesená",J90,0)</f>
        <v>0</v>
      </c>
      <c r="BI90" s="194">
        <f>IF(N90="nulová",J90,0)</f>
        <v>0</v>
      </c>
      <c r="BJ90" s="17" t="s">
        <v>81</v>
      </c>
      <c r="BK90" s="194">
        <f>ROUND(I90*H90,2)</f>
        <v>0</v>
      </c>
      <c r="BL90" s="17" t="s">
        <v>443</v>
      </c>
      <c r="BM90" s="17" t="s">
        <v>588</v>
      </c>
    </row>
    <row r="91" spans="2:65" s="1" customFormat="1" ht="16.5" customHeight="1">
      <c r="B91" s="34"/>
      <c r="C91" s="230" t="s">
        <v>83</v>
      </c>
      <c r="D91" s="230" t="s">
        <v>201</v>
      </c>
      <c r="E91" s="231" t="s">
        <v>570</v>
      </c>
      <c r="F91" s="232" t="s">
        <v>571</v>
      </c>
      <c r="G91" s="233" t="s">
        <v>257</v>
      </c>
      <c r="H91" s="234">
        <v>495</v>
      </c>
      <c r="I91" s="235"/>
      <c r="J91" s="236">
        <f>ROUND(I91*H91,2)</f>
        <v>0</v>
      </c>
      <c r="K91" s="232" t="s">
        <v>1</v>
      </c>
      <c r="L91" s="38"/>
      <c r="M91" s="256" t="s">
        <v>1</v>
      </c>
      <c r="N91" s="257" t="s">
        <v>44</v>
      </c>
      <c r="O91" s="254"/>
      <c r="P91" s="258">
        <f>O91*H91</f>
        <v>0</v>
      </c>
      <c r="Q91" s="258">
        <v>0</v>
      </c>
      <c r="R91" s="258">
        <f>Q91*H91</f>
        <v>0</v>
      </c>
      <c r="S91" s="258">
        <v>0</v>
      </c>
      <c r="T91" s="259">
        <f>S91*H91</f>
        <v>0</v>
      </c>
      <c r="AR91" s="17" t="s">
        <v>443</v>
      </c>
      <c r="AT91" s="17" t="s">
        <v>201</v>
      </c>
      <c r="AU91" s="17" t="s">
        <v>83</v>
      </c>
      <c r="AY91" s="17" t="s">
        <v>157</v>
      </c>
      <c r="BE91" s="194">
        <f>IF(N91="základní",J91,0)</f>
        <v>0</v>
      </c>
      <c r="BF91" s="194">
        <f>IF(N91="snížená",J91,0)</f>
        <v>0</v>
      </c>
      <c r="BG91" s="194">
        <f>IF(N91="zákl. přenesená",J91,0)</f>
        <v>0</v>
      </c>
      <c r="BH91" s="194">
        <f>IF(N91="sníž. přenesená",J91,0)</f>
        <v>0</v>
      </c>
      <c r="BI91" s="194">
        <f>IF(N91="nulová",J91,0)</f>
        <v>0</v>
      </c>
      <c r="BJ91" s="17" t="s">
        <v>81</v>
      </c>
      <c r="BK91" s="194">
        <f>ROUND(I91*H91,2)</f>
        <v>0</v>
      </c>
      <c r="BL91" s="17" t="s">
        <v>443</v>
      </c>
      <c r="BM91" s="17" t="s">
        <v>589</v>
      </c>
    </row>
    <row r="92" spans="2:65" s="1" customFormat="1" ht="6.95" customHeight="1">
      <c r="B92" s="46"/>
      <c r="C92" s="47"/>
      <c r="D92" s="47"/>
      <c r="E92" s="47"/>
      <c r="F92" s="47"/>
      <c r="G92" s="47"/>
      <c r="H92" s="47"/>
      <c r="I92" s="134"/>
      <c r="J92" s="47"/>
      <c r="K92" s="47"/>
      <c r="L92" s="38"/>
    </row>
  </sheetData>
  <sheetProtection algorithmName="SHA-512" hashValue="JSacjHi1e0ErGob5ea58NWAqs1gDzzt33h/iR7pnKeZJJfAC+AEvCbiWVAZ6x+9KDWj16GuDcv+C7DHB5qIX3A==" saltValue="DHfqYWKvzE9mvF+a9+34Ezldwxum1Hbk1mNy2TlBl8HfrCBPcTzbuYoBULX/pyq3knbuCoR7v+wH5oMluPSNsg==" spinCount="100000" sheet="1" objects="1" scenarios="1" formatColumns="0" formatRows="0" autoFilter="0"/>
  <autoFilter ref="C86:K91"/>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14"/>
  <sheetViews>
    <sheetView showGridLines="0"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106"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108</v>
      </c>
    </row>
    <row r="3" spans="2:46" ht="6.95" customHeight="1">
      <c r="B3" s="107"/>
      <c r="C3" s="108"/>
      <c r="D3" s="108"/>
      <c r="E3" s="108"/>
      <c r="F3" s="108"/>
      <c r="G3" s="108"/>
      <c r="H3" s="108"/>
      <c r="I3" s="109"/>
      <c r="J3" s="108"/>
      <c r="K3" s="108"/>
      <c r="L3" s="20"/>
      <c r="AT3" s="17" t="s">
        <v>83</v>
      </c>
    </row>
    <row r="4" spans="2:46" ht="24.95" customHeight="1">
      <c r="B4" s="20"/>
      <c r="D4" s="110" t="s">
        <v>130</v>
      </c>
      <c r="L4" s="20"/>
      <c r="M4" s="24" t="s">
        <v>10</v>
      </c>
      <c r="AT4" s="17" t="s">
        <v>4</v>
      </c>
    </row>
    <row r="5" spans="2:46" ht="6.95" customHeight="1">
      <c r="B5" s="20"/>
      <c r="L5" s="20"/>
    </row>
    <row r="6" spans="2:46" ht="12" customHeight="1">
      <c r="B6" s="20"/>
      <c r="D6" s="111" t="s">
        <v>16</v>
      </c>
      <c r="L6" s="20"/>
    </row>
    <row r="7" spans="2:46" ht="16.5" customHeight="1">
      <c r="B7" s="20"/>
      <c r="E7" s="304" t="str">
        <f>'Rekapitulace stavby'!K6</f>
        <v>Oprava traťového úseku Česká Lípa – Jedlová v oblasti mokřadů říčky Šporka</v>
      </c>
      <c r="F7" s="305"/>
      <c r="G7" s="305"/>
      <c r="H7" s="305"/>
      <c r="L7" s="20"/>
    </row>
    <row r="8" spans="2:46" ht="12" customHeight="1">
      <c r="B8" s="20"/>
      <c r="D8" s="111" t="s">
        <v>131</v>
      </c>
      <c r="L8" s="20"/>
    </row>
    <row r="9" spans="2:46" s="1" customFormat="1" ht="16.5" customHeight="1">
      <c r="B9" s="38"/>
      <c r="E9" s="304" t="s">
        <v>586</v>
      </c>
      <c r="F9" s="307"/>
      <c r="G9" s="307"/>
      <c r="H9" s="307"/>
      <c r="I9" s="112"/>
      <c r="L9" s="38"/>
    </row>
    <row r="10" spans="2:46" s="1" customFormat="1" ht="12" customHeight="1">
      <c r="B10" s="38"/>
      <c r="D10" s="111" t="s">
        <v>560</v>
      </c>
      <c r="I10" s="112"/>
      <c r="L10" s="38"/>
    </row>
    <row r="11" spans="2:46" s="1" customFormat="1" ht="36.950000000000003" customHeight="1">
      <c r="B11" s="38"/>
      <c r="E11" s="306" t="s">
        <v>590</v>
      </c>
      <c r="F11" s="307"/>
      <c r="G11" s="307"/>
      <c r="H11" s="307"/>
      <c r="I11" s="112"/>
      <c r="L11" s="38"/>
    </row>
    <row r="12" spans="2:46" s="1" customFormat="1" ht="11.25">
      <c r="B12" s="38"/>
      <c r="I12" s="112"/>
      <c r="L12" s="38"/>
    </row>
    <row r="13" spans="2:46" s="1" customFormat="1" ht="12" customHeight="1">
      <c r="B13" s="38"/>
      <c r="D13" s="111" t="s">
        <v>18</v>
      </c>
      <c r="F13" s="17" t="s">
        <v>1</v>
      </c>
      <c r="I13" s="113" t="s">
        <v>19</v>
      </c>
      <c r="J13" s="17" t="s">
        <v>1</v>
      </c>
      <c r="L13" s="38"/>
    </row>
    <row r="14" spans="2:46" s="1" customFormat="1" ht="12" customHeight="1">
      <c r="B14" s="38"/>
      <c r="D14" s="111" t="s">
        <v>20</v>
      </c>
      <c r="F14" s="17" t="s">
        <v>133</v>
      </c>
      <c r="I14" s="113" t="s">
        <v>22</v>
      </c>
      <c r="J14" s="114" t="str">
        <f>'Rekapitulace stavby'!AN8</f>
        <v>29. 3. 2019</v>
      </c>
      <c r="L14" s="38"/>
    </row>
    <row r="15" spans="2:46" s="1" customFormat="1" ht="10.9" customHeight="1">
      <c r="B15" s="38"/>
      <c r="I15" s="112"/>
      <c r="L15" s="38"/>
    </row>
    <row r="16" spans="2:46" s="1" customFormat="1" ht="12" customHeight="1">
      <c r="B16" s="38"/>
      <c r="D16" s="111" t="s">
        <v>24</v>
      </c>
      <c r="I16" s="113" t="s">
        <v>25</v>
      </c>
      <c r="J16" s="17" t="str">
        <f>IF('Rekapitulace stavby'!AN10="","",'Rekapitulace stavby'!AN10)</f>
        <v>70994234</v>
      </c>
      <c r="L16" s="38"/>
    </row>
    <row r="17" spans="2:12" s="1" customFormat="1" ht="18" customHeight="1">
      <c r="B17" s="38"/>
      <c r="E17" s="17" t="str">
        <f>IF('Rekapitulace stavby'!E11="","",'Rekapitulace stavby'!E11)</f>
        <v>SŽDC, s.o.</v>
      </c>
      <c r="I17" s="113" t="s">
        <v>28</v>
      </c>
      <c r="J17" s="17" t="str">
        <f>IF('Rekapitulace stavby'!AN11="","",'Rekapitulace stavby'!AN11)</f>
        <v>CZ70994234</v>
      </c>
      <c r="L17" s="38"/>
    </row>
    <row r="18" spans="2:12" s="1" customFormat="1" ht="6.95" customHeight="1">
      <c r="B18" s="38"/>
      <c r="I18" s="112"/>
      <c r="L18" s="38"/>
    </row>
    <row r="19" spans="2:12" s="1" customFormat="1" ht="12" customHeight="1">
      <c r="B19" s="38"/>
      <c r="D19" s="111" t="s">
        <v>30</v>
      </c>
      <c r="I19" s="113" t="s">
        <v>25</v>
      </c>
      <c r="J19" s="30" t="str">
        <f>'Rekapitulace stavby'!AN13</f>
        <v>Vyplň údaj</v>
      </c>
      <c r="L19" s="38"/>
    </row>
    <row r="20" spans="2:12" s="1" customFormat="1" ht="18" customHeight="1">
      <c r="B20" s="38"/>
      <c r="E20" s="308" t="str">
        <f>'Rekapitulace stavby'!E14</f>
        <v>Vyplň údaj</v>
      </c>
      <c r="F20" s="309"/>
      <c r="G20" s="309"/>
      <c r="H20" s="309"/>
      <c r="I20" s="113" t="s">
        <v>28</v>
      </c>
      <c r="J20" s="30" t="str">
        <f>'Rekapitulace stavby'!AN14</f>
        <v>Vyplň údaj</v>
      </c>
      <c r="L20" s="38"/>
    </row>
    <row r="21" spans="2:12" s="1" customFormat="1" ht="6.95" customHeight="1">
      <c r="B21" s="38"/>
      <c r="I21" s="112"/>
      <c r="L21" s="38"/>
    </row>
    <row r="22" spans="2:12" s="1" customFormat="1" ht="12" customHeight="1">
      <c r="B22" s="38"/>
      <c r="D22" s="111" t="s">
        <v>32</v>
      </c>
      <c r="I22" s="113" t="s">
        <v>25</v>
      </c>
      <c r="J22" s="17" t="str">
        <f>IF('Rekapitulace stavby'!AN16="","",'Rekapitulace stavby'!AN16)</f>
        <v>41192168</v>
      </c>
      <c r="L22" s="38"/>
    </row>
    <row r="23" spans="2:12" s="1" customFormat="1" ht="18" customHeight="1">
      <c r="B23" s="38"/>
      <c r="E23" s="17" t="str">
        <f>IF('Rekapitulace stavby'!E17="","",'Rekapitulace stavby'!E17)</f>
        <v>SG Geotechnika a.s.</v>
      </c>
      <c r="I23" s="113" t="s">
        <v>28</v>
      </c>
      <c r="J23" s="17" t="str">
        <f>IF('Rekapitulace stavby'!AN17="","",'Rekapitulace stavby'!AN17)</f>
        <v>CZ41192168</v>
      </c>
      <c r="L23" s="38"/>
    </row>
    <row r="24" spans="2:12" s="1" customFormat="1" ht="6.95" customHeight="1">
      <c r="B24" s="38"/>
      <c r="I24" s="112"/>
      <c r="L24" s="38"/>
    </row>
    <row r="25" spans="2:12" s="1" customFormat="1" ht="12" customHeight="1">
      <c r="B25" s="38"/>
      <c r="D25" s="111" t="s">
        <v>37</v>
      </c>
      <c r="I25" s="113" t="s">
        <v>25</v>
      </c>
      <c r="J25" s="17" t="str">
        <f>IF('Rekapitulace stavby'!AN19="","",'Rekapitulace stavby'!AN19)</f>
        <v>41192168</v>
      </c>
      <c r="L25" s="38"/>
    </row>
    <row r="26" spans="2:12" s="1" customFormat="1" ht="18" customHeight="1">
      <c r="B26" s="38"/>
      <c r="E26" s="17" t="str">
        <f>IF('Rekapitulace stavby'!E20="","",'Rekapitulace stavby'!E20)</f>
        <v>SG Geotechnika a.s.</v>
      </c>
      <c r="I26" s="113" t="s">
        <v>28</v>
      </c>
      <c r="J26" s="17" t="str">
        <f>IF('Rekapitulace stavby'!AN20="","",'Rekapitulace stavby'!AN20)</f>
        <v>CZ41192168</v>
      </c>
      <c r="L26" s="38"/>
    </row>
    <row r="27" spans="2:12" s="1" customFormat="1" ht="6.95" customHeight="1">
      <c r="B27" s="38"/>
      <c r="I27" s="112"/>
      <c r="L27" s="38"/>
    </row>
    <row r="28" spans="2:12" s="1" customFormat="1" ht="12" customHeight="1">
      <c r="B28" s="38"/>
      <c r="D28" s="111" t="s">
        <v>38</v>
      </c>
      <c r="I28" s="112"/>
      <c r="L28" s="38"/>
    </row>
    <row r="29" spans="2:12" s="7" customFormat="1" ht="16.5" customHeight="1">
      <c r="B29" s="115"/>
      <c r="E29" s="310" t="s">
        <v>1</v>
      </c>
      <c r="F29" s="310"/>
      <c r="G29" s="310"/>
      <c r="H29" s="310"/>
      <c r="I29" s="116"/>
      <c r="L29" s="115"/>
    </row>
    <row r="30" spans="2:12" s="1" customFormat="1" ht="6.95" customHeight="1">
      <c r="B30" s="38"/>
      <c r="I30" s="112"/>
      <c r="L30" s="38"/>
    </row>
    <row r="31" spans="2:12" s="1" customFormat="1" ht="6.95" customHeight="1">
      <c r="B31" s="38"/>
      <c r="D31" s="56"/>
      <c r="E31" s="56"/>
      <c r="F31" s="56"/>
      <c r="G31" s="56"/>
      <c r="H31" s="56"/>
      <c r="I31" s="117"/>
      <c r="J31" s="56"/>
      <c r="K31" s="56"/>
      <c r="L31" s="38"/>
    </row>
    <row r="32" spans="2:12" s="1" customFormat="1" ht="25.35" customHeight="1">
      <c r="B32" s="38"/>
      <c r="D32" s="118" t="s">
        <v>39</v>
      </c>
      <c r="I32" s="112"/>
      <c r="J32" s="119">
        <f>ROUND(J86, 2)</f>
        <v>0</v>
      </c>
      <c r="L32" s="38"/>
    </row>
    <row r="33" spans="2:12" s="1" customFormat="1" ht="6.95" customHeight="1">
      <c r="B33" s="38"/>
      <c r="D33" s="56"/>
      <c r="E33" s="56"/>
      <c r="F33" s="56"/>
      <c r="G33" s="56"/>
      <c r="H33" s="56"/>
      <c r="I33" s="117"/>
      <c r="J33" s="56"/>
      <c r="K33" s="56"/>
      <c r="L33" s="38"/>
    </row>
    <row r="34" spans="2:12" s="1" customFormat="1" ht="14.45" customHeight="1">
      <c r="B34" s="38"/>
      <c r="F34" s="120" t="s">
        <v>41</v>
      </c>
      <c r="I34" s="121" t="s">
        <v>40</v>
      </c>
      <c r="J34" s="120" t="s">
        <v>42</v>
      </c>
      <c r="L34" s="38"/>
    </row>
    <row r="35" spans="2:12" s="1" customFormat="1" ht="14.45" customHeight="1">
      <c r="B35" s="38"/>
      <c r="D35" s="111" t="s">
        <v>43</v>
      </c>
      <c r="E35" s="111" t="s">
        <v>44</v>
      </c>
      <c r="F35" s="122">
        <f>ROUND((SUM(BE86:BE113)),  2)</f>
        <v>0</v>
      </c>
      <c r="I35" s="123">
        <v>0.21</v>
      </c>
      <c r="J35" s="122">
        <f>ROUND(((SUM(BE86:BE113))*I35),  2)</f>
        <v>0</v>
      </c>
      <c r="L35" s="38"/>
    </row>
    <row r="36" spans="2:12" s="1" customFormat="1" ht="14.45" customHeight="1">
      <c r="B36" s="38"/>
      <c r="E36" s="111" t="s">
        <v>45</v>
      </c>
      <c r="F36" s="122">
        <f>ROUND((SUM(BF86:BF113)),  2)</f>
        <v>0</v>
      </c>
      <c r="I36" s="123">
        <v>0.15</v>
      </c>
      <c r="J36" s="122">
        <f>ROUND(((SUM(BF86:BF113))*I36),  2)</f>
        <v>0</v>
      </c>
      <c r="L36" s="38"/>
    </row>
    <row r="37" spans="2:12" s="1" customFormat="1" ht="14.45" hidden="1" customHeight="1">
      <c r="B37" s="38"/>
      <c r="E37" s="111" t="s">
        <v>46</v>
      </c>
      <c r="F37" s="122">
        <f>ROUND((SUM(BG86:BG113)),  2)</f>
        <v>0</v>
      </c>
      <c r="I37" s="123">
        <v>0.21</v>
      </c>
      <c r="J37" s="122">
        <f>0</f>
        <v>0</v>
      </c>
      <c r="L37" s="38"/>
    </row>
    <row r="38" spans="2:12" s="1" customFormat="1" ht="14.45" hidden="1" customHeight="1">
      <c r="B38" s="38"/>
      <c r="E38" s="111" t="s">
        <v>47</v>
      </c>
      <c r="F38" s="122">
        <f>ROUND((SUM(BH86:BH113)),  2)</f>
        <v>0</v>
      </c>
      <c r="I38" s="123">
        <v>0.15</v>
      </c>
      <c r="J38" s="122">
        <f>0</f>
        <v>0</v>
      </c>
      <c r="L38" s="38"/>
    </row>
    <row r="39" spans="2:12" s="1" customFormat="1" ht="14.45" hidden="1" customHeight="1">
      <c r="B39" s="38"/>
      <c r="E39" s="111" t="s">
        <v>48</v>
      </c>
      <c r="F39" s="122">
        <f>ROUND((SUM(BI86:BI113)),  2)</f>
        <v>0</v>
      </c>
      <c r="I39" s="123">
        <v>0</v>
      </c>
      <c r="J39" s="122">
        <f>0</f>
        <v>0</v>
      </c>
      <c r="L39" s="38"/>
    </row>
    <row r="40" spans="2:12" s="1" customFormat="1" ht="6.95" customHeight="1">
      <c r="B40" s="38"/>
      <c r="I40" s="112"/>
      <c r="L40" s="38"/>
    </row>
    <row r="41" spans="2:12" s="1" customFormat="1" ht="25.35" customHeight="1">
      <c r="B41" s="38"/>
      <c r="C41" s="124"/>
      <c r="D41" s="125" t="s">
        <v>49</v>
      </c>
      <c r="E41" s="126"/>
      <c r="F41" s="126"/>
      <c r="G41" s="127" t="s">
        <v>50</v>
      </c>
      <c r="H41" s="128" t="s">
        <v>51</v>
      </c>
      <c r="I41" s="129"/>
      <c r="J41" s="130">
        <f>SUM(J32:J39)</f>
        <v>0</v>
      </c>
      <c r="K41" s="131"/>
      <c r="L41" s="38"/>
    </row>
    <row r="42" spans="2:12" s="1" customFormat="1" ht="14.45" customHeight="1">
      <c r="B42" s="132"/>
      <c r="C42" s="133"/>
      <c r="D42" s="133"/>
      <c r="E42" s="133"/>
      <c r="F42" s="133"/>
      <c r="G42" s="133"/>
      <c r="H42" s="133"/>
      <c r="I42" s="134"/>
      <c r="J42" s="133"/>
      <c r="K42" s="133"/>
      <c r="L42" s="38"/>
    </row>
    <row r="46" spans="2:12" s="1" customFormat="1" ht="6.95" customHeight="1">
      <c r="B46" s="135"/>
      <c r="C46" s="136"/>
      <c r="D46" s="136"/>
      <c r="E46" s="136"/>
      <c r="F46" s="136"/>
      <c r="G46" s="136"/>
      <c r="H46" s="136"/>
      <c r="I46" s="137"/>
      <c r="J46" s="136"/>
      <c r="K46" s="136"/>
      <c r="L46" s="38"/>
    </row>
    <row r="47" spans="2:12" s="1" customFormat="1" ht="24.95" customHeight="1">
      <c r="B47" s="34"/>
      <c r="C47" s="23" t="s">
        <v>134</v>
      </c>
      <c r="D47" s="35"/>
      <c r="E47" s="35"/>
      <c r="F47" s="35"/>
      <c r="G47" s="35"/>
      <c r="H47" s="35"/>
      <c r="I47" s="112"/>
      <c r="J47" s="35"/>
      <c r="K47" s="35"/>
      <c r="L47" s="38"/>
    </row>
    <row r="48" spans="2:12" s="1" customFormat="1" ht="6.95" customHeight="1">
      <c r="B48" s="34"/>
      <c r="C48" s="35"/>
      <c r="D48" s="35"/>
      <c r="E48" s="35"/>
      <c r="F48" s="35"/>
      <c r="G48" s="35"/>
      <c r="H48" s="35"/>
      <c r="I48" s="112"/>
      <c r="J48" s="35"/>
      <c r="K48" s="35"/>
      <c r="L48" s="38"/>
    </row>
    <row r="49" spans="2:47" s="1" customFormat="1" ht="12" customHeight="1">
      <c r="B49" s="34"/>
      <c r="C49" s="29" t="s">
        <v>16</v>
      </c>
      <c r="D49" s="35"/>
      <c r="E49" s="35"/>
      <c r="F49" s="35"/>
      <c r="G49" s="35"/>
      <c r="H49" s="35"/>
      <c r="I49" s="112"/>
      <c r="J49" s="35"/>
      <c r="K49" s="35"/>
      <c r="L49" s="38"/>
    </row>
    <row r="50" spans="2:47" s="1" customFormat="1" ht="16.5" customHeight="1">
      <c r="B50" s="34"/>
      <c r="C50" s="35"/>
      <c r="D50" s="35"/>
      <c r="E50" s="311" t="str">
        <f>E7</f>
        <v>Oprava traťového úseku Česká Lípa – Jedlová v oblasti mokřadů říčky Šporka</v>
      </c>
      <c r="F50" s="312"/>
      <c r="G50" s="312"/>
      <c r="H50" s="312"/>
      <c r="I50" s="112"/>
      <c r="J50" s="35"/>
      <c r="K50" s="35"/>
      <c r="L50" s="38"/>
    </row>
    <row r="51" spans="2:47" ht="12" customHeight="1">
      <c r="B51" s="21"/>
      <c r="C51" s="29" t="s">
        <v>131</v>
      </c>
      <c r="D51" s="22"/>
      <c r="E51" s="22"/>
      <c r="F51" s="22"/>
      <c r="G51" s="22"/>
      <c r="H51" s="22"/>
      <c r="J51" s="22"/>
      <c r="K51" s="22"/>
      <c r="L51" s="20"/>
    </row>
    <row r="52" spans="2:47" s="1" customFormat="1" ht="16.5" customHeight="1">
      <c r="B52" s="34"/>
      <c r="C52" s="35"/>
      <c r="D52" s="35"/>
      <c r="E52" s="311" t="s">
        <v>586</v>
      </c>
      <c r="F52" s="278"/>
      <c r="G52" s="278"/>
      <c r="H52" s="278"/>
      <c r="I52" s="112"/>
      <c r="J52" s="35"/>
      <c r="K52" s="35"/>
      <c r="L52" s="38"/>
    </row>
    <row r="53" spans="2:47" s="1" customFormat="1" ht="12" customHeight="1">
      <c r="B53" s="34"/>
      <c r="C53" s="29" t="s">
        <v>560</v>
      </c>
      <c r="D53" s="35"/>
      <c r="E53" s="35"/>
      <c r="F53" s="35"/>
      <c r="G53" s="35"/>
      <c r="H53" s="35"/>
      <c r="I53" s="112"/>
      <c r="J53" s="35"/>
      <c r="K53" s="35"/>
      <c r="L53" s="38"/>
    </row>
    <row r="54" spans="2:47" s="1" customFormat="1" ht="16.5" customHeight="1">
      <c r="B54" s="34"/>
      <c r="C54" s="35"/>
      <c r="D54" s="35"/>
      <c r="E54" s="279" t="str">
        <f>E11</f>
        <v>02.2 - Přeložka kabelů v úseku Česká Lípa - Nový Bor km 47,7 - 48,3 - TK, MK, HDPE - ÚOŽI</v>
      </c>
      <c r="F54" s="278"/>
      <c r="G54" s="278"/>
      <c r="H54" s="278"/>
      <c r="I54" s="112"/>
      <c r="J54" s="35"/>
      <c r="K54" s="35"/>
      <c r="L54" s="38"/>
    </row>
    <row r="55" spans="2:47" s="1" customFormat="1" ht="6.95" customHeight="1">
      <c r="B55" s="34"/>
      <c r="C55" s="35"/>
      <c r="D55" s="35"/>
      <c r="E55" s="35"/>
      <c r="F55" s="35"/>
      <c r="G55" s="35"/>
      <c r="H55" s="35"/>
      <c r="I55" s="112"/>
      <c r="J55" s="35"/>
      <c r="K55" s="35"/>
      <c r="L55" s="38"/>
    </row>
    <row r="56" spans="2:47" s="1" customFormat="1" ht="12" customHeight="1">
      <c r="B56" s="34"/>
      <c r="C56" s="29" t="s">
        <v>20</v>
      </c>
      <c r="D56" s="35"/>
      <c r="E56" s="35"/>
      <c r="F56" s="27" t="str">
        <f>F14</f>
        <v xml:space="preserve"> </v>
      </c>
      <c r="G56" s="35"/>
      <c r="H56" s="35"/>
      <c r="I56" s="113" t="s">
        <v>22</v>
      </c>
      <c r="J56" s="55" t="str">
        <f>IF(J14="","",J14)</f>
        <v>29. 3. 2019</v>
      </c>
      <c r="K56" s="35"/>
      <c r="L56" s="38"/>
    </row>
    <row r="57" spans="2:47" s="1" customFormat="1" ht="6.95" customHeight="1">
      <c r="B57" s="34"/>
      <c r="C57" s="35"/>
      <c r="D57" s="35"/>
      <c r="E57" s="35"/>
      <c r="F57" s="35"/>
      <c r="G57" s="35"/>
      <c r="H57" s="35"/>
      <c r="I57" s="112"/>
      <c r="J57" s="35"/>
      <c r="K57" s="35"/>
      <c r="L57" s="38"/>
    </row>
    <row r="58" spans="2:47" s="1" customFormat="1" ht="13.7" customHeight="1">
      <c r="B58" s="34"/>
      <c r="C58" s="29" t="s">
        <v>24</v>
      </c>
      <c r="D58" s="35"/>
      <c r="E58" s="35"/>
      <c r="F58" s="27" t="str">
        <f>E17</f>
        <v>SŽDC, s.o.</v>
      </c>
      <c r="G58" s="35"/>
      <c r="H58" s="35"/>
      <c r="I58" s="113" t="s">
        <v>32</v>
      </c>
      <c r="J58" s="32" t="str">
        <f>E23</f>
        <v>SG Geotechnika a.s.</v>
      </c>
      <c r="K58" s="35"/>
      <c r="L58" s="38"/>
    </row>
    <row r="59" spans="2:47" s="1" customFormat="1" ht="13.7" customHeight="1">
      <c r="B59" s="34"/>
      <c r="C59" s="29" t="s">
        <v>30</v>
      </c>
      <c r="D59" s="35"/>
      <c r="E59" s="35"/>
      <c r="F59" s="27" t="str">
        <f>IF(E20="","",E20)</f>
        <v>Vyplň údaj</v>
      </c>
      <c r="G59" s="35"/>
      <c r="H59" s="35"/>
      <c r="I59" s="113" t="s">
        <v>37</v>
      </c>
      <c r="J59" s="32" t="str">
        <f>E26</f>
        <v>SG Geotechnika a.s.</v>
      </c>
      <c r="K59" s="35"/>
      <c r="L59" s="38"/>
    </row>
    <row r="60" spans="2:47" s="1" customFormat="1" ht="10.35" customHeight="1">
      <c r="B60" s="34"/>
      <c r="C60" s="35"/>
      <c r="D60" s="35"/>
      <c r="E60" s="35"/>
      <c r="F60" s="35"/>
      <c r="G60" s="35"/>
      <c r="H60" s="35"/>
      <c r="I60" s="112"/>
      <c r="J60" s="35"/>
      <c r="K60" s="35"/>
      <c r="L60" s="38"/>
    </row>
    <row r="61" spans="2:47" s="1" customFormat="1" ht="29.25" customHeight="1">
      <c r="B61" s="34"/>
      <c r="C61" s="138" t="s">
        <v>135</v>
      </c>
      <c r="D61" s="139"/>
      <c r="E61" s="139"/>
      <c r="F61" s="139"/>
      <c r="G61" s="139"/>
      <c r="H61" s="139"/>
      <c r="I61" s="140"/>
      <c r="J61" s="141" t="s">
        <v>136</v>
      </c>
      <c r="K61" s="139"/>
      <c r="L61" s="38"/>
    </row>
    <row r="62" spans="2:47" s="1" customFormat="1" ht="10.35" customHeight="1">
      <c r="B62" s="34"/>
      <c r="C62" s="35"/>
      <c r="D62" s="35"/>
      <c r="E62" s="35"/>
      <c r="F62" s="35"/>
      <c r="G62" s="35"/>
      <c r="H62" s="35"/>
      <c r="I62" s="112"/>
      <c r="J62" s="35"/>
      <c r="K62" s="35"/>
      <c r="L62" s="38"/>
    </row>
    <row r="63" spans="2:47" s="1" customFormat="1" ht="22.9" customHeight="1">
      <c r="B63" s="34"/>
      <c r="C63" s="142" t="s">
        <v>137</v>
      </c>
      <c r="D63" s="35"/>
      <c r="E63" s="35"/>
      <c r="F63" s="35"/>
      <c r="G63" s="35"/>
      <c r="H63" s="35"/>
      <c r="I63" s="112"/>
      <c r="J63" s="73">
        <f>J86</f>
        <v>0</v>
      </c>
      <c r="K63" s="35"/>
      <c r="L63" s="38"/>
      <c r="AU63" s="17" t="s">
        <v>138</v>
      </c>
    </row>
    <row r="64" spans="2:47" s="8" customFormat="1" ht="24.95" customHeight="1">
      <c r="B64" s="143"/>
      <c r="C64" s="144"/>
      <c r="D64" s="145" t="s">
        <v>141</v>
      </c>
      <c r="E64" s="146"/>
      <c r="F64" s="146"/>
      <c r="G64" s="146"/>
      <c r="H64" s="146"/>
      <c r="I64" s="147"/>
      <c r="J64" s="148">
        <f>J87</f>
        <v>0</v>
      </c>
      <c r="K64" s="144"/>
      <c r="L64" s="149"/>
    </row>
    <row r="65" spans="2:12" s="1" customFormat="1" ht="21.75" customHeight="1">
      <c r="B65" s="34"/>
      <c r="C65" s="35"/>
      <c r="D65" s="35"/>
      <c r="E65" s="35"/>
      <c r="F65" s="35"/>
      <c r="G65" s="35"/>
      <c r="H65" s="35"/>
      <c r="I65" s="112"/>
      <c r="J65" s="35"/>
      <c r="K65" s="35"/>
      <c r="L65" s="38"/>
    </row>
    <row r="66" spans="2:12" s="1" customFormat="1" ht="6.95" customHeight="1">
      <c r="B66" s="46"/>
      <c r="C66" s="47"/>
      <c r="D66" s="47"/>
      <c r="E66" s="47"/>
      <c r="F66" s="47"/>
      <c r="G66" s="47"/>
      <c r="H66" s="47"/>
      <c r="I66" s="134"/>
      <c r="J66" s="47"/>
      <c r="K66" s="47"/>
      <c r="L66" s="38"/>
    </row>
    <row r="70" spans="2:12" s="1" customFormat="1" ht="6.95" customHeight="1">
      <c r="B70" s="48"/>
      <c r="C70" s="49"/>
      <c r="D70" s="49"/>
      <c r="E70" s="49"/>
      <c r="F70" s="49"/>
      <c r="G70" s="49"/>
      <c r="H70" s="49"/>
      <c r="I70" s="137"/>
      <c r="J70" s="49"/>
      <c r="K70" s="49"/>
      <c r="L70" s="38"/>
    </row>
    <row r="71" spans="2:12" s="1" customFormat="1" ht="24.95" customHeight="1">
      <c r="B71" s="34"/>
      <c r="C71" s="23" t="s">
        <v>142</v>
      </c>
      <c r="D71" s="35"/>
      <c r="E71" s="35"/>
      <c r="F71" s="35"/>
      <c r="G71" s="35"/>
      <c r="H71" s="35"/>
      <c r="I71" s="112"/>
      <c r="J71" s="35"/>
      <c r="K71" s="35"/>
      <c r="L71" s="38"/>
    </row>
    <row r="72" spans="2:12" s="1" customFormat="1" ht="6.95" customHeight="1">
      <c r="B72" s="34"/>
      <c r="C72" s="35"/>
      <c r="D72" s="35"/>
      <c r="E72" s="35"/>
      <c r="F72" s="35"/>
      <c r="G72" s="35"/>
      <c r="H72" s="35"/>
      <c r="I72" s="112"/>
      <c r="J72" s="35"/>
      <c r="K72" s="35"/>
      <c r="L72" s="38"/>
    </row>
    <row r="73" spans="2:12" s="1" customFormat="1" ht="12" customHeight="1">
      <c r="B73" s="34"/>
      <c r="C73" s="29" t="s">
        <v>16</v>
      </c>
      <c r="D73" s="35"/>
      <c r="E73" s="35"/>
      <c r="F73" s="35"/>
      <c r="G73" s="35"/>
      <c r="H73" s="35"/>
      <c r="I73" s="112"/>
      <c r="J73" s="35"/>
      <c r="K73" s="35"/>
      <c r="L73" s="38"/>
    </row>
    <row r="74" spans="2:12" s="1" customFormat="1" ht="16.5" customHeight="1">
      <c r="B74" s="34"/>
      <c r="C74" s="35"/>
      <c r="D74" s="35"/>
      <c r="E74" s="311" t="str">
        <f>E7</f>
        <v>Oprava traťového úseku Česká Lípa – Jedlová v oblasti mokřadů říčky Šporka</v>
      </c>
      <c r="F74" s="312"/>
      <c r="G74" s="312"/>
      <c r="H74" s="312"/>
      <c r="I74" s="112"/>
      <c r="J74" s="35"/>
      <c r="K74" s="35"/>
      <c r="L74" s="38"/>
    </row>
    <row r="75" spans="2:12" ht="12" customHeight="1">
      <c r="B75" s="21"/>
      <c r="C75" s="29" t="s">
        <v>131</v>
      </c>
      <c r="D75" s="22"/>
      <c r="E75" s="22"/>
      <c r="F75" s="22"/>
      <c r="G75" s="22"/>
      <c r="H75" s="22"/>
      <c r="J75" s="22"/>
      <c r="K75" s="22"/>
      <c r="L75" s="20"/>
    </row>
    <row r="76" spans="2:12" s="1" customFormat="1" ht="16.5" customHeight="1">
      <c r="B76" s="34"/>
      <c r="C76" s="35"/>
      <c r="D76" s="35"/>
      <c r="E76" s="311" t="s">
        <v>586</v>
      </c>
      <c r="F76" s="278"/>
      <c r="G76" s="278"/>
      <c r="H76" s="278"/>
      <c r="I76" s="112"/>
      <c r="J76" s="35"/>
      <c r="K76" s="35"/>
      <c r="L76" s="38"/>
    </row>
    <row r="77" spans="2:12" s="1" customFormat="1" ht="12" customHeight="1">
      <c r="B77" s="34"/>
      <c r="C77" s="29" t="s">
        <v>560</v>
      </c>
      <c r="D77" s="35"/>
      <c r="E77" s="35"/>
      <c r="F77" s="35"/>
      <c r="G77" s="35"/>
      <c r="H77" s="35"/>
      <c r="I77" s="112"/>
      <c r="J77" s="35"/>
      <c r="K77" s="35"/>
      <c r="L77" s="38"/>
    </row>
    <row r="78" spans="2:12" s="1" customFormat="1" ht="16.5" customHeight="1">
      <c r="B78" s="34"/>
      <c r="C78" s="35"/>
      <c r="D78" s="35"/>
      <c r="E78" s="279" t="str">
        <f>E11</f>
        <v>02.2 - Přeložka kabelů v úseku Česká Lípa - Nový Bor km 47,7 - 48,3 - TK, MK, HDPE - ÚOŽI</v>
      </c>
      <c r="F78" s="278"/>
      <c r="G78" s="278"/>
      <c r="H78" s="278"/>
      <c r="I78" s="112"/>
      <c r="J78" s="35"/>
      <c r="K78" s="35"/>
      <c r="L78" s="38"/>
    </row>
    <row r="79" spans="2:12" s="1" customFormat="1" ht="6.95" customHeight="1">
      <c r="B79" s="34"/>
      <c r="C79" s="35"/>
      <c r="D79" s="35"/>
      <c r="E79" s="35"/>
      <c r="F79" s="35"/>
      <c r="G79" s="35"/>
      <c r="H79" s="35"/>
      <c r="I79" s="112"/>
      <c r="J79" s="35"/>
      <c r="K79" s="35"/>
      <c r="L79" s="38"/>
    </row>
    <row r="80" spans="2:12" s="1" customFormat="1" ht="12" customHeight="1">
      <c r="B80" s="34"/>
      <c r="C80" s="29" t="s">
        <v>20</v>
      </c>
      <c r="D80" s="35"/>
      <c r="E80" s="35"/>
      <c r="F80" s="27" t="str">
        <f>F14</f>
        <v xml:space="preserve"> </v>
      </c>
      <c r="G80" s="35"/>
      <c r="H80" s="35"/>
      <c r="I80" s="113" t="s">
        <v>22</v>
      </c>
      <c r="J80" s="55" t="str">
        <f>IF(J14="","",J14)</f>
        <v>29. 3. 2019</v>
      </c>
      <c r="K80" s="35"/>
      <c r="L80" s="38"/>
    </row>
    <row r="81" spans="2:65" s="1" customFormat="1" ht="6.95" customHeight="1">
      <c r="B81" s="34"/>
      <c r="C81" s="35"/>
      <c r="D81" s="35"/>
      <c r="E81" s="35"/>
      <c r="F81" s="35"/>
      <c r="G81" s="35"/>
      <c r="H81" s="35"/>
      <c r="I81" s="112"/>
      <c r="J81" s="35"/>
      <c r="K81" s="35"/>
      <c r="L81" s="38"/>
    </row>
    <row r="82" spans="2:65" s="1" customFormat="1" ht="13.7" customHeight="1">
      <c r="B82" s="34"/>
      <c r="C82" s="29" t="s">
        <v>24</v>
      </c>
      <c r="D82" s="35"/>
      <c r="E82" s="35"/>
      <c r="F82" s="27" t="str">
        <f>E17</f>
        <v>SŽDC, s.o.</v>
      </c>
      <c r="G82" s="35"/>
      <c r="H82" s="35"/>
      <c r="I82" s="113" t="s">
        <v>32</v>
      </c>
      <c r="J82" s="32" t="str">
        <f>E23</f>
        <v>SG Geotechnika a.s.</v>
      </c>
      <c r="K82" s="35"/>
      <c r="L82" s="38"/>
    </row>
    <row r="83" spans="2:65" s="1" customFormat="1" ht="13.7" customHeight="1">
      <c r="B83" s="34"/>
      <c r="C83" s="29" t="s">
        <v>30</v>
      </c>
      <c r="D83" s="35"/>
      <c r="E83" s="35"/>
      <c r="F83" s="27" t="str">
        <f>IF(E20="","",E20)</f>
        <v>Vyplň údaj</v>
      </c>
      <c r="G83" s="35"/>
      <c r="H83" s="35"/>
      <c r="I83" s="113" t="s">
        <v>37</v>
      </c>
      <c r="J83" s="32" t="str">
        <f>E26</f>
        <v>SG Geotechnika a.s.</v>
      </c>
      <c r="K83" s="35"/>
      <c r="L83" s="38"/>
    </row>
    <row r="84" spans="2:65" s="1" customFormat="1" ht="10.35" customHeight="1">
      <c r="B84" s="34"/>
      <c r="C84" s="35"/>
      <c r="D84" s="35"/>
      <c r="E84" s="35"/>
      <c r="F84" s="35"/>
      <c r="G84" s="35"/>
      <c r="H84" s="35"/>
      <c r="I84" s="112"/>
      <c r="J84" s="35"/>
      <c r="K84" s="35"/>
      <c r="L84" s="38"/>
    </row>
    <row r="85" spans="2:65" s="10" customFormat="1" ht="29.25" customHeight="1">
      <c r="B85" s="156"/>
      <c r="C85" s="157" t="s">
        <v>143</v>
      </c>
      <c r="D85" s="158" t="s">
        <v>58</v>
      </c>
      <c r="E85" s="158" t="s">
        <v>54</v>
      </c>
      <c r="F85" s="158" t="s">
        <v>55</v>
      </c>
      <c r="G85" s="158" t="s">
        <v>144</v>
      </c>
      <c r="H85" s="158" t="s">
        <v>145</v>
      </c>
      <c r="I85" s="159" t="s">
        <v>146</v>
      </c>
      <c r="J85" s="158" t="s">
        <v>136</v>
      </c>
      <c r="K85" s="160" t="s">
        <v>147</v>
      </c>
      <c r="L85" s="161"/>
      <c r="M85" s="64" t="s">
        <v>1</v>
      </c>
      <c r="N85" s="65" t="s">
        <v>43</v>
      </c>
      <c r="O85" s="65" t="s">
        <v>148</v>
      </c>
      <c r="P85" s="65" t="s">
        <v>149</v>
      </c>
      <c r="Q85" s="65" t="s">
        <v>150</v>
      </c>
      <c r="R85" s="65" t="s">
        <v>151</v>
      </c>
      <c r="S85" s="65" t="s">
        <v>152</v>
      </c>
      <c r="T85" s="66" t="s">
        <v>153</v>
      </c>
    </row>
    <row r="86" spans="2:65" s="1" customFormat="1" ht="22.9" customHeight="1">
      <c r="B86" s="34"/>
      <c r="C86" s="71" t="s">
        <v>154</v>
      </c>
      <c r="D86" s="35"/>
      <c r="E86" s="35"/>
      <c r="F86" s="35"/>
      <c r="G86" s="35"/>
      <c r="H86" s="35"/>
      <c r="I86" s="112"/>
      <c r="J86" s="162">
        <f>BK86</f>
        <v>0</v>
      </c>
      <c r="K86" s="35"/>
      <c r="L86" s="38"/>
      <c r="M86" s="67"/>
      <c r="N86" s="68"/>
      <c r="O86" s="68"/>
      <c r="P86" s="163">
        <f>P87</f>
        <v>0</v>
      </c>
      <c r="Q86" s="68"/>
      <c r="R86" s="163">
        <f>R87</f>
        <v>0</v>
      </c>
      <c r="S86" s="68"/>
      <c r="T86" s="164">
        <f>T87</f>
        <v>0</v>
      </c>
      <c r="AT86" s="17" t="s">
        <v>72</v>
      </c>
      <c r="AU86" s="17" t="s">
        <v>138</v>
      </c>
      <c r="BK86" s="165">
        <f>BK87</f>
        <v>0</v>
      </c>
    </row>
    <row r="87" spans="2:65" s="11" customFormat="1" ht="25.9" customHeight="1">
      <c r="B87" s="166"/>
      <c r="C87" s="167"/>
      <c r="D87" s="168" t="s">
        <v>72</v>
      </c>
      <c r="E87" s="169" t="s">
        <v>288</v>
      </c>
      <c r="F87" s="169" t="s">
        <v>289</v>
      </c>
      <c r="G87" s="167"/>
      <c r="H87" s="167"/>
      <c r="I87" s="170"/>
      <c r="J87" s="171">
        <f>BK87</f>
        <v>0</v>
      </c>
      <c r="K87" s="167"/>
      <c r="L87" s="172"/>
      <c r="M87" s="173"/>
      <c r="N87" s="174"/>
      <c r="O87" s="174"/>
      <c r="P87" s="175">
        <f>SUM(P88:P113)</f>
        <v>0</v>
      </c>
      <c r="Q87" s="174"/>
      <c r="R87" s="175">
        <f>SUM(R88:R113)</f>
        <v>0</v>
      </c>
      <c r="S87" s="174"/>
      <c r="T87" s="176">
        <f>SUM(T88:T113)</f>
        <v>0</v>
      </c>
      <c r="AR87" s="177" t="s">
        <v>166</v>
      </c>
      <c r="AT87" s="178" t="s">
        <v>72</v>
      </c>
      <c r="AU87" s="178" t="s">
        <v>73</v>
      </c>
      <c r="AY87" s="177" t="s">
        <v>157</v>
      </c>
      <c r="BK87" s="179">
        <f>SUM(BK88:BK113)</f>
        <v>0</v>
      </c>
    </row>
    <row r="88" spans="2:65" s="1" customFormat="1" ht="16.5" customHeight="1">
      <c r="B88" s="34"/>
      <c r="C88" s="230" t="s">
        <v>81</v>
      </c>
      <c r="D88" s="230" t="s">
        <v>201</v>
      </c>
      <c r="E88" s="231" t="s">
        <v>591</v>
      </c>
      <c r="F88" s="232" t="s">
        <v>592</v>
      </c>
      <c r="G88" s="233" t="s">
        <v>257</v>
      </c>
      <c r="H88" s="234">
        <v>105</v>
      </c>
      <c r="I88" s="235"/>
      <c r="J88" s="236">
        <f t="shared" ref="J88:J97" si="0">ROUND(I88*H88,2)</f>
        <v>0</v>
      </c>
      <c r="K88" s="232" t="s">
        <v>1</v>
      </c>
      <c r="L88" s="38"/>
      <c r="M88" s="237" t="s">
        <v>1</v>
      </c>
      <c r="N88" s="238" t="s">
        <v>44</v>
      </c>
      <c r="O88" s="60"/>
      <c r="P88" s="192">
        <f t="shared" ref="P88:P97" si="1">O88*H88</f>
        <v>0</v>
      </c>
      <c r="Q88" s="192">
        <v>0</v>
      </c>
      <c r="R88" s="192">
        <f t="shared" ref="R88:R97" si="2">Q88*H88</f>
        <v>0</v>
      </c>
      <c r="S88" s="192">
        <v>0</v>
      </c>
      <c r="T88" s="193">
        <f t="shared" ref="T88:T97" si="3">S88*H88</f>
        <v>0</v>
      </c>
      <c r="AR88" s="17" t="s">
        <v>292</v>
      </c>
      <c r="AT88" s="17" t="s">
        <v>201</v>
      </c>
      <c r="AU88" s="17" t="s">
        <v>81</v>
      </c>
      <c r="AY88" s="17" t="s">
        <v>157</v>
      </c>
      <c r="BE88" s="194">
        <f t="shared" ref="BE88:BE97" si="4">IF(N88="základní",J88,0)</f>
        <v>0</v>
      </c>
      <c r="BF88" s="194">
        <f t="shared" ref="BF88:BF97" si="5">IF(N88="snížená",J88,0)</f>
        <v>0</v>
      </c>
      <c r="BG88" s="194">
        <f t="shared" ref="BG88:BG97" si="6">IF(N88="zákl. přenesená",J88,0)</f>
        <v>0</v>
      </c>
      <c r="BH88" s="194">
        <f t="shared" ref="BH88:BH97" si="7">IF(N88="sníž. přenesená",J88,0)</f>
        <v>0</v>
      </c>
      <c r="BI88" s="194">
        <f t="shared" ref="BI88:BI97" si="8">IF(N88="nulová",J88,0)</f>
        <v>0</v>
      </c>
      <c r="BJ88" s="17" t="s">
        <v>81</v>
      </c>
      <c r="BK88" s="194">
        <f t="shared" ref="BK88:BK97" si="9">ROUND(I88*H88,2)</f>
        <v>0</v>
      </c>
      <c r="BL88" s="17" t="s">
        <v>292</v>
      </c>
      <c r="BM88" s="17" t="s">
        <v>593</v>
      </c>
    </row>
    <row r="89" spans="2:65" s="1" customFormat="1" ht="16.5" customHeight="1">
      <c r="B89" s="34"/>
      <c r="C89" s="182" t="s">
        <v>83</v>
      </c>
      <c r="D89" s="182" t="s">
        <v>160</v>
      </c>
      <c r="E89" s="183" t="s">
        <v>594</v>
      </c>
      <c r="F89" s="184" t="s">
        <v>595</v>
      </c>
      <c r="G89" s="185" t="s">
        <v>257</v>
      </c>
      <c r="H89" s="186">
        <v>70</v>
      </c>
      <c r="I89" s="187"/>
      <c r="J89" s="188">
        <f t="shared" si="0"/>
        <v>0</v>
      </c>
      <c r="K89" s="184" t="s">
        <v>1</v>
      </c>
      <c r="L89" s="189"/>
      <c r="M89" s="190" t="s">
        <v>1</v>
      </c>
      <c r="N89" s="191" t="s">
        <v>44</v>
      </c>
      <c r="O89" s="60"/>
      <c r="P89" s="192">
        <f t="shared" si="1"/>
        <v>0</v>
      </c>
      <c r="Q89" s="192">
        <v>0</v>
      </c>
      <c r="R89" s="192">
        <f t="shared" si="2"/>
        <v>0</v>
      </c>
      <c r="S89" s="192">
        <v>0</v>
      </c>
      <c r="T89" s="193">
        <f t="shared" si="3"/>
        <v>0</v>
      </c>
      <c r="AR89" s="17" t="s">
        <v>292</v>
      </c>
      <c r="AT89" s="17" t="s">
        <v>160</v>
      </c>
      <c r="AU89" s="17" t="s">
        <v>81</v>
      </c>
      <c r="AY89" s="17" t="s">
        <v>157</v>
      </c>
      <c r="BE89" s="194">
        <f t="shared" si="4"/>
        <v>0</v>
      </c>
      <c r="BF89" s="194">
        <f t="shared" si="5"/>
        <v>0</v>
      </c>
      <c r="BG89" s="194">
        <f t="shared" si="6"/>
        <v>0</v>
      </c>
      <c r="BH89" s="194">
        <f t="shared" si="7"/>
        <v>0</v>
      </c>
      <c r="BI89" s="194">
        <f t="shared" si="8"/>
        <v>0</v>
      </c>
      <c r="BJ89" s="17" t="s">
        <v>81</v>
      </c>
      <c r="BK89" s="194">
        <f t="shared" si="9"/>
        <v>0</v>
      </c>
      <c r="BL89" s="17" t="s">
        <v>292</v>
      </c>
      <c r="BM89" s="17" t="s">
        <v>596</v>
      </c>
    </row>
    <row r="90" spans="2:65" s="1" customFormat="1" ht="16.5" customHeight="1">
      <c r="B90" s="34"/>
      <c r="C90" s="182" t="s">
        <v>175</v>
      </c>
      <c r="D90" s="182" t="s">
        <v>160</v>
      </c>
      <c r="E90" s="183" t="s">
        <v>597</v>
      </c>
      <c r="F90" s="184" t="s">
        <v>598</v>
      </c>
      <c r="G90" s="185" t="s">
        <v>257</v>
      </c>
      <c r="H90" s="186">
        <v>35</v>
      </c>
      <c r="I90" s="187"/>
      <c r="J90" s="188">
        <f t="shared" si="0"/>
        <v>0</v>
      </c>
      <c r="K90" s="184" t="s">
        <v>1</v>
      </c>
      <c r="L90" s="189"/>
      <c r="M90" s="190" t="s">
        <v>1</v>
      </c>
      <c r="N90" s="191" t="s">
        <v>44</v>
      </c>
      <c r="O90" s="60"/>
      <c r="P90" s="192">
        <f t="shared" si="1"/>
        <v>0</v>
      </c>
      <c r="Q90" s="192">
        <v>0</v>
      </c>
      <c r="R90" s="192">
        <f t="shared" si="2"/>
        <v>0</v>
      </c>
      <c r="S90" s="192">
        <v>0</v>
      </c>
      <c r="T90" s="193">
        <f t="shared" si="3"/>
        <v>0</v>
      </c>
      <c r="AR90" s="17" t="s">
        <v>292</v>
      </c>
      <c r="AT90" s="17" t="s">
        <v>160</v>
      </c>
      <c r="AU90" s="17" t="s">
        <v>81</v>
      </c>
      <c r="AY90" s="17" t="s">
        <v>157</v>
      </c>
      <c r="BE90" s="194">
        <f t="shared" si="4"/>
        <v>0</v>
      </c>
      <c r="BF90" s="194">
        <f t="shared" si="5"/>
        <v>0</v>
      </c>
      <c r="BG90" s="194">
        <f t="shared" si="6"/>
        <v>0</v>
      </c>
      <c r="BH90" s="194">
        <f t="shared" si="7"/>
        <v>0</v>
      </c>
      <c r="BI90" s="194">
        <f t="shared" si="8"/>
        <v>0</v>
      </c>
      <c r="BJ90" s="17" t="s">
        <v>81</v>
      </c>
      <c r="BK90" s="194">
        <f t="shared" si="9"/>
        <v>0</v>
      </c>
      <c r="BL90" s="17" t="s">
        <v>292</v>
      </c>
      <c r="BM90" s="17" t="s">
        <v>599</v>
      </c>
    </row>
    <row r="91" spans="2:65" s="1" customFormat="1" ht="16.5" customHeight="1">
      <c r="B91" s="34"/>
      <c r="C91" s="182" t="s">
        <v>166</v>
      </c>
      <c r="D91" s="182" t="s">
        <v>160</v>
      </c>
      <c r="E91" s="183" t="s">
        <v>600</v>
      </c>
      <c r="F91" s="184" t="s">
        <v>601</v>
      </c>
      <c r="G91" s="185" t="s">
        <v>257</v>
      </c>
      <c r="H91" s="186">
        <v>35</v>
      </c>
      <c r="I91" s="187"/>
      <c r="J91" s="188">
        <f t="shared" si="0"/>
        <v>0</v>
      </c>
      <c r="K91" s="184" t="s">
        <v>1</v>
      </c>
      <c r="L91" s="189"/>
      <c r="M91" s="190" t="s">
        <v>1</v>
      </c>
      <c r="N91" s="191" t="s">
        <v>44</v>
      </c>
      <c r="O91" s="60"/>
      <c r="P91" s="192">
        <f t="shared" si="1"/>
        <v>0</v>
      </c>
      <c r="Q91" s="192">
        <v>0</v>
      </c>
      <c r="R91" s="192">
        <f t="shared" si="2"/>
        <v>0</v>
      </c>
      <c r="S91" s="192">
        <v>0</v>
      </c>
      <c r="T91" s="193">
        <f t="shared" si="3"/>
        <v>0</v>
      </c>
      <c r="AR91" s="17" t="s">
        <v>292</v>
      </c>
      <c r="AT91" s="17" t="s">
        <v>160</v>
      </c>
      <c r="AU91" s="17" t="s">
        <v>81</v>
      </c>
      <c r="AY91" s="17" t="s">
        <v>157</v>
      </c>
      <c r="BE91" s="194">
        <f t="shared" si="4"/>
        <v>0</v>
      </c>
      <c r="BF91" s="194">
        <f t="shared" si="5"/>
        <v>0</v>
      </c>
      <c r="BG91" s="194">
        <f t="shared" si="6"/>
        <v>0</v>
      </c>
      <c r="BH91" s="194">
        <f t="shared" si="7"/>
        <v>0</v>
      </c>
      <c r="BI91" s="194">
        <f t="shared" si="8"/>
        <v>0</v>
      </c>
      <c r="BJ91" s="17" t="s">
        <v>81</v>
      </c>
      <c r="BK91" s="194">
        <f t="shared" si="9"/>
        <v>0</v>
      </c>
      <c r="BL91" s="17" t="s">
        <v>292</v>
      </c>
      <c r="BM91" s="17" t="s">
        <v>602</v>
      </c>
    </row>
    <row r="92" spans="2:65" s="1" customFormat="1" ht="16.5" customHeight="1">
      <c r="B92" s="34"/>
      <c r="C92" s="230" t="s">
        <v>158</v>
      </c>
      <c r="D92" s="230" t="s">
        <v>201</v>
      </c>
      <c r="E92" s="231" t="s">
        <v>603</v>
      </c>
      <c r="F92" s="232" t="s">
        <v>604</v>
      </c>
      <c r="G92" s="233" t="s">
        <v>257</v>
      </c>
      <c r="H92" s="234">
        <v>35</v>
      </c>
      <c r="I92" s="235"/>
      <c r="J92" s="236">
        <f t="shared" si="0"/>
        <v>0</v>
      </c>
      <c r="K92" s="232" t="s">
        <v>1</v>
      </c>
      <c r="L92" s="38"/>
      <c r="M92" s="237" t="s">
        <v>1</v>
      </c>
      <c r="N92" s="238" t="s">
        <v>44</v>
      </c>
      <c r="O92" s="60"/>
      <c r="P92" s="192">
        <f t="shared" si="1"/>
        <v>0</v>
      </c>
      <c r="Q92" s="192">
        <v>0</v>
      </c>
      <c r="R92" s="192">
        <f t="shared" si="2"/>
        <v>0</v>
      </c>
      <c r="S92" s="192">
        <v>0</v>
      </c>
      <c r="T92" s="193">
        <f t="shared" si="3"/>
        <v>0</v>
      </c>
      <c r="AR92" s="17" t="s">
        <v>292</v>
      </c>
      <c r="AT92" s="17" t="s">
        <v>201</v>
      </c>
      <c r="AU92" s="17" t="s">
        <v>81</v>
      </c>
      <c r="AY92" s="17" t="s">
        <v>157</v>
      </c>
      <c r="BE92" s="194">
        <f t="shared" si="4"/>
        <v>0</v>
      </c>
      <c r="BF92" s="194">
        <f t="shared" si="5"/>
        <v>0</v>
      </c>
      <c r="BG92" s="194">
        <f t="shared" si="6"/>
        <v>0</v>
      </c>
      <c r="BH92" s="194">
        <f t="shared" si="7"/>
        <v>0</v>
      </c>
      <c r="BI92" s="194">
        <f t="shared" si="8"/>
        <v>0</v>
      </c>
      <c r="BJ92" s="17" t="s">
        <v>81</v>
      </c>
      <c r="BK92" s="194">
        <f t="shared" si="9"/>
        <v>0</v>
      </c>
      <c r="BL92" s="17" t="s">
        <v>292</v>
      </c>
      <c r="BM92" s="17" t="s">
        <v>605</v>
      </c>
    </row>
    <row r="93" spans="2:65" s="1" customFormat="1" ht="16.5" customHeight="1">
      <c r="B93" s="34"/>
      <c r="C93" s="230" t="s">
        <v>179</v>
      </c>
      <c r="D93" s="230" t="s">
        <v>201</v>
      </c>
      <c r="E93" s="231" t="s">
        <v>606</v>
      </c>
      <c r="F93" s="232" t="s">
        <v>607</v>
      </c>
      <c r="G93" s="233" t="s">
        <v>189</v>
      </c>
      <c r="H93" s="234">
        <v>6</v>
      </c>
      <c r="I93" s="235"/>
      <c r="J93" s="236">
        <f t="shared" si="0"/>
        <v>0</v>
      </c>
      <c r="K93" s="232" t="s">
        <v>1</v>
      </c>
      <c r="L93" s="38"/>
      <c r="M93" s="237" t="s">
        <v>1</v>
      </c>
      <c r="N93" s="238" t="s">
        <v>44</v>
      </c>
      <c r="O93" s="60"/>
      <c r="P93" s="192">
        <f t="shared" si="1"/>
        <v>0</v>
      </c>
      <c r="Q93" s="192">
        <v>0</v>
      </c>
      <c r="R93" s="192">
        <f t="shared" si="2"/>
        <v>0</v>
      </c>
      <c r="S93" s="192">
        <v>0</v>
      </c>
      <c r="T93" s="193">
        <f t="shared" si="3"/>
        <v>0</v>
      </c>
      <c r="AR93" s="17" t="s">
        <v>292</v>
      </c>
      <c r="AT93" s="17" t="s">
        <v>201</v>
      </c>
      <c r="AU93" s="17" t="s">
        <v>81</v>
      </c>
      <c r="AY93" s="17" t="s">
        <v>157</v>
      </c>
      <c r="BE93" s="194">
        <f t="shared" si="4"/>
        <v>0</v>
      </c>
      <c r="BF93" s="194">
        <f t="shared" si="5"/>
        <v>0</v>
      </c>
      <c r="BG93" s="194">
        <f t="shared" si="6"/>
        <v>0</v>
      </c>
      <c r="BH93" s="194">
        <f t="shared" si="7"/>
        <v>0</v>
      </c>
      <c r="BI93" s="194">
        <f t="shared" si="8"/>
        <v>0</v>
      </c>
      <c r="BJ93" s="17" t="s">
        <v>81</v>
      </c>
      <c r="BK93" s="194">
        <f t="shared" si="9"/>
        <v>0</v>
      </c>
      <c r="BL93" s="17" t="s">
        <v>292</v>
      </c>
      <c r="BM93" s="17" t="s">
        <v>608</v>
      </c>
    </row>
    <row r="94" spans="2:65" s="1" customFormat="1" ht="22.5" customHeight="1">
      <c r="B94" s="34"/>
      <c r="C94" s="182" t="s">
        <v>197</v>
      </c>
      <c r="D94" s="182" t="s">
        <v>160</v>
      </c>
      <c r="E94" s="183" t="s">
        <v>580</v>
      </c>
      <c r="F94" s="184" t="s">
        <v>581</v>
      </c>
      <c r="G94" s="185" t="s">
        <v>189</v>
      </c>
      <c r="H94" s="186">
        <v>6</v>
      </c>
      <c r="I94" s="187"/>
      <c r="J94" s="188">
        <f t="shared" si="0"/>
        <v>0</v>
      </c>
      <c r="K94" s="184" t="s">
        <v>1</v>
      </c>
      <c r="L94" s="189"/>
      <c r="M94" s="190" t="s">
        <v>1</v>
      </c>
      <c r="N94" s="191" t="s">
        <v>44</v>
      </c>
      <c r="O94" s="60"/>
      <c r="P94" s="192">
        <f t="shared" si="1"/>
        <v>0</v>
      </c>
      <c r="Q94" s="192">
        <v>0</v>
      </c>
      <c r="R94" s="192">
        <f t="shared" si="2"/>
        <v>0</v>
      </c>
      <c r="S94" s="192">
        <v>0</v>
      </c>
      <c r="T94" s="193">
        <f t="shared" si="3"/>
        <v>0</v>
      </c>
      <c r="AR94" s="17" t="s">
        <v>292</v>
      </c>
      <c r="AT94" s="17" t="s">
        <v>160</v>
      </c>
      <c r="AU94" s="17" t="s">
        <v>81</v>
      </c>
      <c r="AY94" s="17" t="s">
        <v>157</v>
      </c>
      <c r="BE94" s="194">
        <f t="shared" si="4"/>
        <v>0</v>
      </c>
      <c r="BF94" s="194">
        <f t="shared" si="5"/>
        <v>0</v>
      </c>
      <c r="BG94" s="194">
        <f t="shared" si="6"/>
        <v>0</v>
      </c>
      <c r="BH94" s="194">
        <f t="shared" si="7"/>
        <v>0</v>
      </c>
      <c r="BI94" s="194">
        <f t="shared" si="8"/>
        <v>0</v>
      </c>
      <c r="BJ94" s="17" t="s">
        <v>81</v>
      </c>
      <c r="BK94" s="194">
        <f t="shared" si="9"/>
        <v>0</v>
      </c>
      <c r="BL94" s="17" t="s">
        <v>292</v>
      </c>
      <c r="BM94" s="17" t="s">
        <v>609</v>
      </c>
    </row>
    <row r="95" spans="2:65" s="1" customFormat="1" ht="16.5" customHeight="1">
      <c r="B95" s="34"/>
      <c r="C95" s="230" t="s">
        <v>165</v>
      </c>
      <c r="D95" s="230" t="s">
        <v>201</v>
      </c>
      <c r="E95" s="231" t="s">
        <v>610</v>
      </c>
      <c r="F95" s="232" t="s">
        <v>611</v>
      </c>
      <c r="G95" s="233" t="s">
        <v>189</v>
      </c>
      <c r="H95" s="234">
        <v>2</v>
      </c>
      <c r="I95" s="235"/>
      <c r="J95" s="236">
        <f t="shared" si="0"/>
        <v>0</v>
      </c>
      <c r="K95" s="232" t="s">
        <v>1</v>
      </c>
      <c r="L95" s="38"/>
      <c r="M95" s="237" t="s">
        <v>1</v>
      </c>
      <c r="N95" s="238" t="s">
        <v>44</v>
      </c>
      <c r="O95" s="60"/>
      <c r="P95" s="192">
        <f t="shared" si="1"/>
        <v>0</v>
      </c>
      <c r="Q95" s="192">
        <v>0</v>
      </c>
      <c r="R95" s="192">
        <f t="shared" si="2"/>
        <v>0</v>
      </c>
      <c r="S95" s="192">
        <v>0</v>
      </c>
      <c r="T95" s="193">
        <f t="shared" si="3"/>
        <v>0</v>
      </c>
      <c r="AR95" s="17" t="s">
        <v>292</v>
      </c>
      <c r="AT95" s="17" t="s">
        <v>201</v>
      </c>
      <c r="AU95" s="17" t="s">
        <v>81</v>
      </c>
      <c r="AY95" s="17" t="s">
        <v>157</v>
      </c>
      <c r="BE95" s="194">
        <f t="shared" si="4"/>
        <v>0</v>
      </c>
      <c r="BF95" s="194">
        <f t="shared" si="5"/>
        <v>0</v>
      </c>
      <c r="BG95" s="194">
        <f t="shared" si="6"/>
        <v>0</v>
      </c>
      <c r="BH95" s="194">
        <f t="shared" si="7"/>
        <v>0</v>
      </c>
      <c r="BI95" s="194">
        <f t="shared" si="8"/>
        <v>0</v>
      </c>
      <c r="BJ95" s="17" t="s">
        <v>81</v>
      </c>
      <c r="BK95" s="194">
        <f t="shared" si="9"/>
        <v>0</v>
      </c>
      <c r="BL95" s="17" t="s">
        <v>292</v>
      </c>
      <c r="BM95" s="17" t="s">
        <v>612</v>
      </c>
    </row>
    <row r="96" spans="2:65" s="1" customFormat="1" ht="22.5" customHeight="1">
      <c r="B96" s="34"/>
      <c r="C96" s="182" t="s">
        <v>207</v>
      </c>
      <c r="D96" s="182" t="s">
        <v>160</v>
      </c>
      <c r="E96" s="183" t="s">
        <v>613</v>
      </c>
      <c r="F96" s="184" t="s">
        <v>614</v>
      </c>
      <c r="G96" s="185" t="s">
        <v>189</v>
      </c>
      <c r="H96" s="186">
        <v>2</v>
      </c>
      <c r="I96" s="187"/>
      <c r="J96" s="188">
        <f t="shared" si="0"/>
        <v>0</v>
      </c>
      <c r="K96" s="184" t="s">
        <v>1</v>
      </c>
      <c r="L96" s="189"/>
      <c r="M96" s="190" t="s">
        <v>1</v>
      </c>
      <c r="N96" s="191" t="s">
        <v>44</v>
      </c>
      <c r="O96" s="60"/>
      <c r="P96" s="192">
        <f t="shared" si="1"/>
        <v>0</v>
      </c>
      <c r="Q96" s="192">
        <v>0</v>
      </c>
      <c r="R96" s="192">
        <f t="shared" si="2"/>
        <v>0</v>
      </c>
      <c r="S96" s="192">
        <v>0</v>
      </c>
      <c r="T96" s="193">
        <f t="shared" si="3"/>
        <v>0</v>
      </c>
      <c r="AR96" s="17" t="s">
        <v>292</v>
      </c>
      <c r="AT96" s="17" t="s">
        <v>160</v>
      </c>
      <c r="AU96" s="17" t="s">
        <v>81</v>
      </c>
      <c r="AY96" s="17" t="s">
        <v>157</v>
      </c>
      <c r="BE96" s="194">
        <f t="shared" si="4"/>
        <v>0</v>
      </c>
      <c r="BF96" s="194">
        <f t="shared" si="5"/>
        <v>0</v>
      </c>
      <c r="BG96" s="194">
        <f t="shared" si="6"/>
        <v>0</v>
      </c>
      <c r="BH96" s="194">
        <f t="shared" si="7"/>
        <v>0</v>
      </c>
      <c r="BI96" s="194">
        <f t="shared" si="8"/>
        <v>0</v>
      </c>
      <c r="BJ96" s="17" t="s">
        <v>81</v>
      </c>
      <c r="BK96" s="194">
        <f t="shared" si="9"/>
        <v>0</v>
      </c>
      <c r="BL96" s="17" t="s">
        <v>292</v>
      </c>
      <c r="BM96" s="17" t="s">
        <v>615</v>
      </c>
    </row>
    <row r="97" spans="2:65" s="1" customFormat="1" ht="16.5" customHeight="1">
      <c r="B97" s="34"/>
      <c r="C97" s="230" t="s">
        <v>190</v>
      </c>
      <c r="D97" s="230" t="s">
        <v>201</v>
      </c>
      <c r="E97" s="231" t="s">
        <v>583</v>
      </c>
      <c r="F97" s="232" t="s">
        <v>584</v>
      </c>
      <c r="G97" s="233" t="s">
        <v>257</v>
      </c>
      <c r="H97" s="234">
        <v>3110</v>
      </c>
      <c r="I97" s="235"/>
      <c r="J97" s="236">
        <f t="shared" si="0"/>
        <v>0</v>
      </c>
      <c r="K97" s="232" t="s">
        <v>1</v>
      </c>
      <c r="L97" s="38"/>
      <c r="M97" s="237" t="s">
        <v>1</v>
      </c>
      <c r="N97" s="238" t="s">
        <v>44</v>
      </c>
      <c r="O97" s="60"/>
      <c r="P97" s="192">
        <f t="shared" si="1"/>
        <v>0</v>
      </c>
      <c r="Q97" s="192">
        <v>0</v>
      </c>
      <c r="R97" s="192">
        <f t="shared" si="2"/>
        <v>0</v>
      </c>
      <c r="S97" s="192">
        <v>0</v>
      </c>
      <c r="T97" s="193">
        <f t="shared" si="3"/>
        <v>0</v>
      </c>
      <c r="AR97" s="17" t="s">
        <v>292</v>
      </c>
      <c r="AT97" s="17" t="s">
        <v>201</v>
      </c>
      <c r="AU97" s="17" t="s">
        <v>81</v>
      </c>
      <c r="AY97" s="17" t="s">
        <v>157</v>
      </c>
      <c r="BE97" s="194">
        <f t="shared" si="4"/>
        <v>0</v>
      </c>
      <c r="BF97" s="194">
        <f t="shared" si="5"/>
        <v>0</v>
      </c>
      <c r="BG97" s="194">
        <f t="shared" si="6"/>
        <v>0</v>
      </c>
      <c r="BH97" s="194">
        <f t="shared" si="7"/>
        <v>0</v>
      </c>
      <c r="BI97" s="194">
        <f t="shared" si="8"/>
        <v>0</v>
      </c>
      <c r="BJ97" s="17" t="s">
        <v>81</v>
      </c>
      <c r="BK97" s="194">
        <f t="shared" si="9"/>
        <v>0</v>
      </c>
      <c r="BL97" s="17" t="s">
        <v>292</v>
      </c>
      <c r="BM97" s="17" t="s">
        <v>616</v>
      </c>
    </row>
    <row r="98" spans="2:65" s="12" customFormat="1" ht="11.25">
      <c r="B98" s="195"/>
      <c r="C98" s="196"/>
      <c r="D98" s="197" t="s">
        <v>167</v>
      </c>
      <c r="E98" s="198" t="s">
        <v>1</v>
      </c>
      <c r="F98" s="199" t="s">
        <v>617</v>
      </c>
      <c r="G98" s="196"/>
      <c r="H98" s="198" t="s">
        <v>1</v>
      </c>
      <c r="I98" s="200"/>
      <c r="J98" s="196"/>
      <c r="K98" s="196"/>
      <c r="L98" s="201"/>
      <c r="M98" s="202"/>
      <c r="N98" s="203"/>
      <c r="O98" s="203"/>
      <c r="P98" s="203"/>
      <c r="Q98" s="203"/>
      <c r="R98" s="203"/>
      <c r="S98" s="203"/>
      <c r="T98" s="204"/>
      <c r="AT98" s="205" t="s">
        <v>167</v>
      </c>
      <c r="AU98" s="205" t="s">
        <v>81</v>
      </c>
      <c r="AV98" s="12" t="s">
        <v>81</v>
      </c>
      <c r="AW98" s="12" t="s">
        <v>36</v>
      </c>
      <c r="AX98" s="12" t="s">
        <v>73</v>
      </c>
      <c r="AY98" s="205" t="s">
        <v>157</v>
      </c>
    </row>
    <row r="99" spans="2:65" s="13" customFormat="1" ht="11.25">
      <c r="B99" s="206"/>
      <c r="C99" s="207"/>
      <c r="D99" s="197" t="s">
        <v>167</v>
      </c>
      <c r="E99" s="208" t="s">
        <v>1</v>
      </c>
      <c r="F99" s="209" t="s">
        <v>618</v>
      </c>
      <c r="G99" s="207"/>
      <c r="H99" s="210">
        <v>495</v>
      </c>
      <c r="I99" s="211"/>
      <c r="J99" s="207"/>
      <c r="K99" s="207"/>
      <c r="L99" s="212"/>
      <c r="M99" s="213"/>
      <c r="N99" s="214"/>
      <c r="O99" s="214"/>
      <c r="P99" s="214"/>
      <c r="Q99" s="214"/>
      <c r="R99" s="214"/>
      <c r="S99" s="214"/>
      <c r="T99" s="215"/>
      <c r="AT99" s="216" t="s">
        <v>167</v>
      </c>
      <c r="AU99" s="216" t="s">
        <v>81</v>
      </c>
      <c r="AV99" s="13" t="s">
        <v>83</v>
      </c>
      <c r="AW99" s="13" t="s">
        <v>36</v>
      </c>
      <c r="AX99" s="13" t="s">
        <v>73</v>
      </c>
      <c r="AY99" s="216" t="s">
        <v>157</v>
      </c>
    </row>
    <row r="100" spans="2:65" s="12" customFormat="1" ht="11.25">
      <c r="B100" s="195"/>
      <c r="C100" s="196"/>
      <c r="D100" s="197" t="s">
        <v>167</v>
      </c>
      <c r="E100" s="198" t="s">
        <v>1</v>
      </c>
      <c r="F100" s="199" t="s">
        <v>619</v>
      </c>
      <c r="G100" s="196"/>
      <c r="H100" s="198" t="s">
        <v>1</v>
      </c>
      <c r="I100" s="200"/>
      <c r="J100" s="196"/>
      <c r="K100" s="196"/>
      <c r="L100" s="201"/>
      <c r="M100" s="202"/>
      <c r="N100" s="203"/>
      <c r="O100" s="203"/>
      <c r="P100" s="203"/>
      <c r="Q100" s="203"/>
      <c r="R100" s="203"/>
      <c r="S100" s="203"/>
      <c r="T100" s="204"/>
      <c r="AT100" s="205" t="s">
        <v>167</v>
      </c>
      <c r="AU100" s="205" t="s">
        <v>81</v>
      </c>
      <c r="AV100" s="12" t="s">
        <v>81</v>
      </c>
      <c r="AW100" s="12" t="s">
        <v>36</v>
      </c>
      <c r="AX100" s="12" t="s">
        <v>73</v>
      </c>
      <c r="AY100" s="205" t="s">
        <v>157</v>
      </c>
    </row>
    <row r="101" spans="2:65" s="13" customFormat="1" ht="11.25">
      <c r="B101" s="206"/>
      <c r="C101" s="207"/>
      <c r="D101" s="197" t="s">
        <v>167</v>
      </c>
      <c r="E101" s="208" t="s">
        <v>1</v>
      </c>
      <c r="F101" s="209" t="s">
        <v>618</v>
      </c>
      <c r="G101" s="207"/>
      <c r="H101" s="210">
        <v>495</v>
      </c>
      <c r="I101" s="211"/>
      <c r="J101" s="207"/>
      <c r="K101" s="207"/>
      <c r="L101" s="212"/>
      <c r="M101" s="213"/>
      <c r="N101" s="214"/>
      <c r="O101" s="214"/>
      <c r="P101" s="214"/>
      <c r="Q101" s="214"/>
      <c r="R101" s="214"/>
      <c r="S101" s="214"/>
      <c r="T101" s="215"/>
      <c r="AT101" s="216" t="s">
        <v>167</v>
      </c>
      <c r="AU101" s="216" t="s">
        <v>81</v>
      </c>
      <c r="AV101" s="13" t="s">
        <v>83</v>
      </c>
      <c r="AW101" s="13" t="s">
        <v>36</v>
      </c>
      <c r="AX101" s="13" t="s">
        <v>73</v>
      </c>
      <c r="AY101" s="216" t="s">
        <v>157</v>
      </c>
    </row>
    <row r="102" spans="2:65" s="12" customFormat="1" ht="11.25">
      <c r="B102" s="195"/>
      <c r="C102" s="196"/>
      <c r="D102" s="197" t="s">
        <v>167</v>
      </c>
      <c r="E102" s="198" t="s">
        <v>1</v>
      </c>
      <c r="F102" s="199" t="s">
        <v>620</v>
      </c>
      <c r="G102" s="196"/>
      <c r="H102" s="198" t="s">
        <v>1</v>
      </c>
      <c r="I102" s="200"/>
      <c r="J102" s="196"/>
      <c r="K102" s="196"/>
      <c r="L102" s="201"/>
      <c r="M102" s="202"/>
      <c r="N102" s="203"/>
      <c r="O102" s="203"/>
      <c r="P102" s="203"/>
      <c r="Q102" s="203"/>
      <c r="R102" s="203"/>
      <c r="S102" s="203"/>
      <c r="T102" s="204"/>
      <c r="AT102" s="205" t="s">
        <v>167</v>
      </c>
      <c r="AU102" s="205" t="s">
        <v>81</v>
      </c>
      <c r="AV102" s="12" t="s">
        <v>81</v>
      </c>
      <c r="AW102" s="12" t="s">
        <v>36</v>
      </c>
      <c r="AX102" s="12" t="s">
        <v>73</v>
      </c>
      <c r="AY102" s="205" t="s">
        <v>157</v>
      </c>
    </row>
    <row r="103" spans="2:65" s="13" customFormat="1" ht="11.25">
      <c r="B103" s="206"/>
      <c r="C103" s="207"/>
      <c r="D103" s="197" t="s">
        <v>167</v>
      </c>
      <c r="E103" s="208" t="s">
        <v>1</v>
      </c>
      <c r="F103" s="209" t="s">
        <v>618</v>
      </c>
      <c r="G103" s="207"/>
      <c r="H103" s="210">
        <v>495</v>
      </c>
      <c r="I103" s="211"/>
      <c r="J103" s="207"/>
      <c r="K103" s="207"/>
      <c r="L103" s="212"/>
      <c r="M103" s="213"/>
      <c r="N103" s="214"/>
      <c r="O103" s="214"/>
      <c r="P103" s="214"/>
      <c r="Q103" s="214"/>
      <c r="R103" s="214"/>
      <c r="S103" s="214"/>
      <c r="T103" s="215"/>
      <c r="AT103" s="216" t="s">
        <v>167</v>
      </c>
      <c r="AU103" s="216" t="s">
        <v>81</v>
      </c>
      <c r="AV103" s="13" t="s">
        <v>83</v>
      </c>
      <c r="AW103" s="13" t="s">
        <v>36</v>
      </c>
      <c r="AX103" s="13" t="s">
        <v>73</v>
      </c>
      <c r="AY103" s="216" t="s">
        <v>157</v>
      </c>
    </row>
    <row r="104" spans="2:65" s="12" customFormat="1" ht="11.25">
      <c r="B104" s="195"/>
      <c r="C104" s="196"/>
      <c r="D104" s="197" t="s">
        <v>167</v>
      </c>
      <c r="E104" s="198" t="s">
        <v>1</v>
      </c>
      <c r="F104" s="199" t="s">
        <v>621</v>
      </c>
      <c r="G104" s="196"/>
      <c r="H104" s="198" t="s">
        <v>1</v>
      </c>
      <c r="I104" s="200"/>
      <c r="J104" s="196"/>
      <c r="K104" s="196"/>
      <c r="L104" s="201"/>
      <c r="M104" s="202"/>
      <c r="N104" s="203"/>
      <c r="O104" s="203"/>
      <c r="P104" s="203"/>
      <c r="Q104" s="203"/>
      <c r="R104" s="203"/>
      <c r="S104" s="203"/>
      <c r="T104" s="204"/>
      <c r="AT104" s="205" t="s">
        <v>167</v>
      </c>
      <c r="AU104" s="205" t="s">
        <v>81</v>
      </c>
      <c r="AV104" s="12" t="s">
        <v>81</v>
      </c>
      <c r="AW104" s="12" t="s">
        <v>36</v>
      </c>
      <c r="AX104" s="12" t="s">
        <v>73</v>
      </c>
      <c r="AY104" s="205" t="s">
        <v>157</v>
      </c>
    </row>
    <row r="105" spans="2:65" s="13" customFormat="1" ht="11.25">
      <c r="B105" s="206"/>
      <c r="C105" s="207"/>
      <c r="D105" s="197" t="s">
        <v>167</v>
      </c>
      <c r="E105" s="208" t="s">
        <v>1</v>
      </c>
      <c r="F105" s="209" t="s">
        <v>618</v>
      </c>
      <c r="G105" s="207"/>
      <c r="H105" s="210">
        <v>495</v>
      </c>
      <c r="I105" s="211"/>
      <c r="J105" s="207"/>
      <c r="K105" s="207"/>
      <c r="L105" s="212"/>
      <c r="M105" s="213"/>
      <c r="N105" s="214"/>
      <c r="O105" s="214"/>
      <c r="P105" s="214"/>
      <c r="Q105" s="214"/>
      <c r="R105" s="214"/>
      <c r="S105" s="214"/>
      <c r="T105" s="215"/>
      <c r="AT105" s="216" t="s">
        <v>167</v>
      </c>
      <c r="AU105" s="216" t="s">
        <v>81</v>
      </c>
      <c r="AV105" s="13" t="s">
        <v>83</v>
      </c>
      <c r="AW105" s="13" t="s">
        <v>36</v>
      </c>
      <c r="AX105" s="13" t="s">
        <v>73</v>
      </c>
      <c r="AY105" s="216" t="s">
        <v>157</v>
      </c>
    </row>
    <row r="106" spans="2:65" s="12" customFormat="1" ht="11.25">
      <c r="B106" s="195"/>
      <c r="C106" s="196"/>
      <c r="D106" s="197" t="s">
        <v>167</v>
      </c>
      <c r="E106" s="198" t="s">
        <v>1</v>
      </c>
      <c r="F106" s="199" t="s">
        <v>622</v>
      </c>
      <c r="G106" s="196"/>
      <c r="H106" s="198" t="s">
        <v>1</v>
      </c>
      <c r="I106" s="200"/>
      <c r="J106" s="196"/>
      <c r="K106" s="196"/>
      <c r="L106" s="201"/>
      <c r="M106" s="202"/>
      <c r="N106" s="203"/>
      <c r="O106" s="203"/>
      <c r="P106" s="203"/>
      <c r="Q106" s="203"/>
      <c r="R106" s="203"/>
      <c r="S106" s="203"/>
      <c r="T106" s="204"/>
      <c r="AT106" s="205" t="s">
        <v>167</v>
      </c>
      <c r="AU106" s="205" t="s">
        <v>81</v>
      </c>
      <c r="AV106" s="12" t="s">
        <v>81</v>
      </c>
      <c r="AW106" s="12" t="s">
        <v>36</v>
      </c>
      <c r="AX106" s="12" t="s">
        <v>73</v>
      </c>
      <c r="AY106" s="205" t="s">
        <v>157</v>
      </c>
    </row>
    <row r="107" spans="2:65" s="13" customFormat="1" ht="11.25">
      <c r="B107" s="206"/>
      <c r="C107" s="207"/>
      <c r="D107" s="197" t="s">
        <v>167</v>
      </c>
      <c r="E107" s="208" t="s">
        <v>1</v>
      </c>
      <c r="F107" s="209" t="s">
        <v>618</v>
      </c>
      <c r="G107" s="207"/>
      <c r="H107" s="210">
        <v>495</v>
      </c>
      <c r="I107" s="211"/>
      <c r="J107" s="207"/>
      <c r="K107" s="207"/>
      <c r="L107" s="212"/>
      <c r="M107" s="213"/>
      <c r="N107" s="214"/>
      <c r="O107" s="214"/>
      <c r="P107" s="214"/>
      <c r="Q107" s="214"/>
      <c r="R107" s="214"/>
      <c r="S107" s="214"/>
      <c r="T107" s="215"/>
      <c r="AT107" s="216" t="s">
        <v>167</v>
      </c>
      <c r="AU107" s="216" t="s">
        <v>81</v>
      </c>
      <c r="AV107" s="13" t="s">
        <v>83</v>
      </c>
      <c r="AW107" s="13" t="s">
        <v>36</v>
      </c>
      <c r="AX107" s="13" t="s">
        <v>73</v>
      </c>
      <c r="AY107" s="216" t="s">
        <v>157</v>
      </c>
    </row>
    <row r="108" spans="2:65" s="12" customFormat="1" ht="11.25">
      <c r="B108" s="195"/>
      <c r="C108" s="196"/>
      <c r="D108" s="197" t="s">
        <v>167</v>
      </c>
      <c r="E108" s="198" t="s">
        <v>1</v>
      </c>
      <c r="F108" s="199" t="s">
        <v>623</v>
      </c>
      <c r="G108" s="196"/>
      <c r="H108" s="198" t="s">
        <v>1</v>
      </c>
      <c r="I108" s="200"/>
      <c r="J108" s="196"/>
      <c r="K108" s="196"/>
      <c r="L108" s="201"/>
      <c r="M108" s="202"/>
      <c r="N108" s="203"/>
      <c r="O108" s="203"/>
      <c r="P108" s="203"/>
      <c r="Q108" s="203"/>
      <c r="R108" s="203"/>
      <c r="S108" s="203"/>
      <c r="T108" s="204"/>
      <c r="AT108" s="205" t="s">
        <v>167</v>
      </c>
      <c r="AU108" s="205" t="s">
        <v>81</v>
      </c>
      <c r="AV108" s="12" t="s">
        <v>81</v>
      </c>
      <c r="AW108" s="12" t="s">
        <v>36</v>
      </c>
      <c r="AX108" s="12" t="s">
        <v>73</v>
      </c>
      <c r="AY108" s="205" t="s">
        <v>157</v>
      </c>
    </row>
    <row r="109" spans="2:65" s="13" customFormat="1" ht="11.25">
      <c r="B109" s="206"/>
      <c r="C109" s="207"/>
      <c r="D109" s="197" t="s">
        <v>167</v>
      </c>
      <c r="E109" s="208" t="s">
        <v>1</v>
      </c>
      <c r="F109" s="209" t="s">
        <v>618</v>
      </c>
      <c r="G109" s="207"/>
      <c r="H109" s="210">
        <v>495</v>
      </c>
      <c r="I109" s="211"/>
      <c r="J109" s="207"/>
      <c r="K109" s="207"/>
      <c r="L109" s="212"/>
      <c r="M109" s="213"/>
      <c r="N109" s="214"/>
      <c r="O109" s="214"/>
      <c r="P109" s="214"/>
      <c r="Q109" s="214"/>
      <c r="R109" s="214"/>
      <c r="S109" s="214"/>
      <c r="T109" s="215"/>
      <c r="AT109" s="216" t="s">
        <v>167</v>
      </c>
      <c r="AU109" s="216" t="s">
        <v>81</v>
      </c>
      <c r="AV109" s="13" t="s">
        <v>83</v>
      </c>
      <c r="AW109" s="13" t="s">
        <v>36</v>
      </c>
      <c r="AX109" s="13" t="s">
        <v>73</v>
      </c>
      <c r="AY109" s="216" t="s">
        <v>157</v>
      </c>
    </row>
    <row r="110" spans="2:65" s="12" customFormat="1" ht="11.25">
      <c r="B110" s="195"/>
      <c r="C110" s="196"/>
      <c r="D110" s="197" t="s">
        <v>167</v>
      </c>
      <c r="E110" s="198" t="s">
        <v>1</v>
      </c>
      <c r="F110" s="199" t="s">
        <v>624</v>
      </c>
      <c r="G110" s="196"/>
      <c r="H110" s="198" t="s">
        <v>1</v>
      </c>
      <c r="I110" s="200"/>
      <c r="J110" s="196"/>
      <c r="K110" s="196"/>
      <c r="L110" s="201"/>
      <c r="M110" s="202"/>
      <c r="N110" s="203"/>
      <c r="O110" s="203"/>
      <c r="P110" s="203"/>
      <c r="Q110" s="203"/>
      <c r="R110" s="203"/>
      <c r="S110" s="203"/>
      <c r="T110" s="204"/>
      <c r="AT110" s="205" t="s">
        <v>167</v>
      </c>
      <c r="AU110" s="205" t="s">
        <v>81</v>
      </c>
      <c r="AV110" s="12" t="s">
        <v>81</v>
      </c>
      <c r="AW110" s="12" t="s">
        <v>36</v>
      </c>
      <c r="AX110" s="12" t="s">
        <v>73</v>
      </c>
      <c r="AY110" s="205" t="s">
        <v>157</v>
      </c>
    </row>
    <row r="111" spans="2:65" s="13" customFormat="1" ht="11.25">
      <c r="B111" s="206"/>
      <c r="C111" s="207"/>
      <c r="D111" s="197" t="s">
        <v>167</v>
      </c>
      <c r="E111" s="208" t="s">
        <v>1</v>
      </c>
      <c r="F111" s="209" t="s">
        <v>625</v>
      </c>
      <c r="G111" s="207"/>
      <c r="H111" s="210">
        <v>140</v>
      </c>
      <c r="I111" s="211"/>
      <c r="J111" s="207"/>
      <c r="K111" s="207"/>
      <c r="L111" s="212"/>
      <c r="M111" s="213"/>
      <c r="N111" s="214"/>
      <c r="O111" s="214"/>
      <c r="P111" s="214"/>
      <c r="Q111" s="214"/>
      <c r="R111" s="214"/>
      <c r="S111" s="214"/>
      <c r="T111" s="215"/>
      <c r="AT111" s="216" t="s">
        <v>167</v>
      </c>
      <c r="AU111" s="216" t="s">
        <v>81</v>
      </c>
      <c r="AV111" s="13" t="s">
        <v>83</v>
      </c>
      <c r="AW111" s="13" t="s">
        <v>36</v>
      </c>
      <c r="AX111" s="13" t="s">
        <v>73</v>
      </c>
      <c r="AY111" s="216" t="s">
        <v>157</v>
      </c>
    </row>
    <row r="112" spans="2:65" s="14" customFormat="1" ht="11.25">
      <c r="B112" s="217"/>
      <c r="C112" s="218"/>
      <c r="D112" s="197" t="s">
        <v>167</v>
      </c>
      <c r="E112" s="219" t="s">
        <v>1</v>
      </c>
      <c r="F112" s="220" t="s">
        <v>170</v>
      </c>
      <c r="G112" s="218"/>
      <c r="H112" s="221">
        <v>3110</v>
      </c>
      <c r="I112" s="222"/>
      <c r="J112" s="218"/>
      <c r="K112" s="218"/>
      <c r="L112" s="223"/>
      <c r="M112" s="224"/>
      <c r="N112" s="225"/>
      <c r="O112" s="225"/>
      <c r="P112" s="225"/>
      <c r="Q112" s="225"/>
      <c r="R112" s="225"/>
      <c r="S112" s="225"/>
      <c r="T112" s="226"/>
      <c r="AT112" s="227" t="s">
        <v>167</v>
      </c>
      <c r="AU112" s="227" t="s">
        <v>81</v>
      </c>
      <c r="AV112" s="14" t="s">
        <v>166</v>
      </c>
      <c r="AW112" s="14" t="s">
        <v>36</v>
      </c>
      <c r="AX112" s="14" t="s">
        <v>81</v>
      </c>
      <c r="AY112" s="227" t="s">
        <v>157</v>
      </c>
    </row>
    <row r="113" spans="2:65" s="1" customFormat="1" ht="16.5" customHeight="1">
      <c r="B113" s="34"/>
      <c r="C113" s="230" t="s">
        <v>219</v>
      </c>
      <c r="D113" s="230" t="s">
        <v>201</v>
      </c>
      <c r="E113" s="231" t="s">
        <v>626</v>
      </c>
      <c r="F113" s="232" t="s">
        <v>627</v>
      </c>
      <c r="G113" s="233" t="s">
        <v>257</v>
      </c>
      <c r="H113" s="234">
        <v>990</v>
      </c>
      <c r="I113" s="235"/>
      <c r="J113" s="236">
        <f>ROUND(I113*H113,2)</f>
        <v>0</v>
      </c>
      <c r="K113" s="232" t="s">
        <v>1</v>
      </c>
      <c r="L113" s="38"/>
      <c r="M113" s="256" t="s">
        <v>1</v>
      </c>
      <c r="N113" s="257" t="s">
        <v>44</v>
      </c>
      <c r="O113" s="254"/>
      <c r="P113" s="258">
        <f>O113*H113</f>
        <v>0</v>
      </c>
      <c r="Q113" s="258">
        <v>0</v>
      </c>
      <c r="R113" s="258">
        <f>Q113*H113</f>
        <v>0</v>
      </c>
      <c r="S113" s="258">
        <v>0</v>
      </c>
      <c r="T113" s="259">
        <f>S113*H113</f>
        <v>0</v>
      </c>
      <c r="AR113" s="17" t="s">
        <v>292</v>
      </c>
      <c r="AT113" s="17" t="s">
        <v>201</v>
      </c>
      <c r="AU113" s="17" t="s">
        <v>81</v>
      </c>
      <c r="AY113" s="17" t="s">
        <v>157</v>
      </c>
      <c r="BE113" s="194">
        <f>IF(N113="základní",J113,0)</f>
        <v>0</v>
      </c>
      <c r="BF113" s="194">
        <f>IF(N113="snížená",J113,0)</f>
        <v>0</v>
      </c>
      <c r="BG113" s="194">
        <f>IF(N113="zákl. přenesená",J113,0)</f>
        <v>0</v>
      </c>
      <c r="BH113" s="194">
        <f>IF(N113="sníž. přenesená",J113,0)</f>
        <v>0</v>
      </c>
      <c r="BI113" s="194">
        <f>IF(N113="nulová",J113,0)</f>
        <v>0</v>
      </c>
      <c r="BJ113" s="17" t="s">
        <v>81</v>
      </c>
      <c r="BK113" s="194">
        <f>ROUND(I113*H113,2)</f>
        <v>0</v>
      </c>
      <c r="BL113" s="17" t="s">
        <v>292</v>
      </c>
      <c r="BM113" s="17" t="s">
        <v>628</v>
      </c>
    </row>
    <row r="114" spans="2:65" s="1" customFormat="1" ht="6.95" customHeight="1">
      <c r="B114" s="46"/>
      <c r="C114" s="47"/>
      <c r="D114" s="47"/>
      <c r="E114" s="47"/>
      <c r="F114" s="47"/>
      <c r="G114" s="47"/>
      <c r="H114" s="47"/>
      <c r="I114" s="134"/>
      <c r="J114" s="47"/>
      <c r="K114" s="47"/>
      <c r="L114" s="38"/>
    </row>
  </sheetData>
  <sheetProtection algorithmName="SHA-512" hashValue="lFX1/VlO4Yy6l8CRGoG4QKQJ9pFjl4sttr7TnbUEMtnEiyxwenuG4udfkW+jAivkgbKutFKzxYEanlBoFip/Dg==" saltValue="7qmSs9lmrqGUXtNsoLbn6IECt7plIVXh7WUaOmXVzAc8QPAZ0jMdg37tPyz39ffm/4XObeTA+4MKL9lZrzxKGA==" spinCount="100000" sheet="1" objects="1" scenarios="1" formatColumns="0" formatRows="0" autoFilter="0"/>
  <autoFilter ref="C85:K113"/>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00"/>
  <sheetViews>
    <sheetView showGridLines="0"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106"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114</v>
      </c>
    </row>
    <row r="3" spans="2:46" ht="6.95" customHeight="1">
      <c r="B3" s="107"/>
      <c r="C3" s="108"/>
      <c r="D3" s="108"/>
      <c r="E3" s="108"/>
      <c r="F3" s="108"/>
      <c r="G3" s="108"/>
      <c r="H3" s="108"/>
      <c r="I3" s="109"/>
      <c r="J3" s="108"/>
      <c r="K3" s="108"/>
      <c r="L3" s="20"/>
      <c r="AT3" s="17" t="s">
        <v>83</v>
      </c>
    </row>
    <row r="4" spans="2:46" ht="24.95" customHeight="1">
      <c r="B4" s="20"/>
      <c r="D4" s="110" t="s">
        <v>130</v>
      </c>
      <c r="L4" s="20"/>
      <c r="M4" s="24" t="s">
        <v>10</v>
      </c>
      <c r="AT4" s="17" t="s">
        <v>4</v>
      </c>
    </row>
    <row r="5" spans="2:46" ht="6.95" customHeight="1">
      <c r="B5" s="20"/>
      <c r="L5" s="20"/>
    </row>
    <row r="6" spans="2:46" ht="12" customHeight="1">
      <c r="B6" s="20"/>
      <c r="D6" s="111" t="s">
        <v>16</v>
      </c>
      <c r="L6" s="20"/>
    </row>
    <row r="7" spans="2:46" ht="16.5" customHeight="1">
      <c r="B7" s="20"/>
      <c r="E7" s="304" t="str">
        <f>'Rekapitulace stavby'!K6</f>
        <v>Oprava traťového úseku Česká Lípa – Jedlová v oblasti mokřadů říčky Šporka</v>
      </c>
      <c r="F7" s="305"/>
      <c r="G7" s="305"/>
      <c r="H7" s="305"/>
      <c r="L7" s="20"/>
    </row>
    <row r="8" spans="2:46" ht="12" customHeight="1">
      <c r="B8" s="20"/>
      <c r="D8" s="111" t="s">
        <v>131</v>
      </c>
      <c r="L8" s="20"/>
    </row>
    <row r="9" spans="2:46" s="1" customFormat="1" ht="16.5" customHeight="1">
      <c r="B9" s="38"/>
      <c r="E9" s="304" t="s">
        <v>629</v>
      </c>
      <c r="F9" s="307"/>
      <c r="G9" s="307"/>
      <c r="H9" s="307"/>
      <c r="I9" s="112"/>
      <c r="L9" s="38"/>
    </row>
    <row r="10" spans="2:46" s="1" customFormat="1" ht="12" customHeight="1">
      <c r="B10" s="38"/>
      <c r="D10" s="111" t="s">
        <v>560</v>
      </c>
      <c r="I10" s="112"/>
      <c r="L10" s="38"/>
    </row>
    <row r="11" spans="2:46" s="1" customFormat="1" ht="36.950000000000003" customHeight="1">
      <c r="B11" s="38"/>
      <c r="E11" s="306" t="s">
        <v>630</v>
      </c>
      <c r="F11" s="307"/>
      <c r="G11" s="307"/>
      <c r="H11" s="307"/>
      <c r="I11" s="112"/>
      <c r="L11" s="38"/>
    </row>
    <row r="12" spans="2:46" s="1" customFormat="1" ht="11.25">
      <c r="B12" s="38"/>
      <c r="I12" s="112"/>
      <c r="L12" s="38"/>
    </row>
    <row r="13" spans="2:46" s="1" customFormat="1" ht="12" customHeight="1">
      <c r="B13" s="38"/>
      <c r="D13" s="111" t="s">
        <v>18</v>
      </c>
      <c r="F13" s="17" t="s">
        <v>1</v>
      </c>
      <c r="I13" s="113" t="s">
        <v>19</v>
      </c>
      <c r="J13" s="17" t="s">
        <v>1</v>
      </c>
      <c r="L13" s="38"/>
    </row>
    <row r="14" spans="2:46" s="1" customFormat="1" ht="12" customHeight="1">
      <c r="B14" s="38"/>
      <c r="D14" s="111" t="s">
        <v>20</v>
      </c>
      <c r="F14" s="17" t="s">
        <v>133</v>
      </c>
      <c r="I14" s="113" t="s">
        <v>22</v>
      </c>
      <c r="J14" s="114" t="str">
        <f>'Rekapitulace stavby'!AN8</f>
        <v>29. 3. 2019</v>
      </c>
      <c r="L14" s="38"/>
    </row>
    <row r="15" spans="2:46" s="1" customFormat="1" ht="10.9" customHeight="1">
      <c r="B15" s="38"/>
      <c r="I15" s="112"/>
      <c r="L15" s="38"/>
    </row>
    <row r="16" spans="2:46" s="1" customFormat="1" ht="12" customHeight="1">
      <c r="B16" s="38"/>
      <c r="D16" s="111" t="s">
        <v>24</v>
      </c>
      <c r="I16" s="113" t="s">
        <v>25</v>
      </c>
      <c r="J16" s="17" t="str">
        <f>IF('Rekapitulace stavby'!AN10="","",'Rekapitulace stavby'!AN10)</f>
        <v>70994234</v>
      </c>
      <c r="L16" s="38"/>
    </row>
    <row r="17" spans="2:12" s="1" customFormat="1" ht="18" customHeight="1">
      <c r="B17" s="38"/>
      <c r="E17" s="17" t="str">
        <f>IF('Rekapitulace stavby'!E11="","",'Rekapitulace stavby'!E11)</f>
        <v>SŽDC, s.o.</v>
      </c>
      <c r="I17" s="113" t="s">
        <v>28</v>
      </c>
      <c r="J17" s="17" t="str">
        <f>IF('Rekapitulace stavby'!AN11="","",'Rekapitulace stavby'!AN11)</f>
        <v>CZ70994234</v>
      </c>
      <c r="L17" s="38"/>
    </row>
    <row r="18" spans="2:12" s="1" customFormat="1" ht="6.95" customHeight="1">
      <c r="B18" s="38"/>
      <c r="I18" s="112"/>
      <c r="L18" s="38"/>
    </row>
    <row r="19" spans="2:12" s="1" customFormat="1" ht="12" customHeight="1">
      <c r="B19" s="38"/>
      <c r="D19" s="111" t="s">
        <v>30</v>
      </c>
      <c r="I19" s="113" t="s">
        <v>25</v>
      </c>
      <c r="J19" s="30" t="str">
        <f>'Rekapitulace stavby'!AN13</f>
        <v>Vyplň údaj</v>
      </c>
      <c r="L19" s="38"/>
    </row>
    <row r="20" spans="2:12" s="1" customFormat="1" ht="18" customHeight="1">
      <c r="B20" s="38"/>
      <c r="E20" s="308" t="str">
        <f>'Rekapitulace stavby'!E14</f>
        <v>Vyplň údaj</v>
      </c>
      <c r="F20" s="309"/>
      <c r="G20" s="309"/>
      <c r="H20" s="309"/>
      <c r="I20" s="113" t="s">
        <v>28</v>
      </c>
      <c r="J20" s="30" t="str">
        <f>'Rekapitulace stavby'!AN14</f>
        <v>Vyplň údaj</v>
      </c>
      <c r="L20" s="38"/>
    </row>
    <row r="21" spans="2:12" s="1" customFormat="1" ht="6.95" customHeight="1">
      <c r="B21" s="38"/>
      <c r="I21" s="112"/>
      <c r="L21" s="38"/>
    </row>
    <row r="22" spans="2:12" s="1" customFormat="1" ht="12" customHeight="1">
      <c r="B22" s="38"/>
      <c r="D22" s="111" t="s">
        <v>32</v>
      </c>
      <c r="I22" s="113" t="s">
        <v>25</v>
      </c>
      <c r="J22" s="17" t="str">
        <f>IF('Rekapitulace stavby'!AN16="","",'Rekapitulace stavby'!AN16)</f>
        <v>41192168</v>
      </c>
      <c r="L22" s="38"/>
    </row>
    <row r="23" spans="2:12" s="1" customFormat="1" ht="18" customHeight="1">
      <c r="B23" s="38"/>
      <c r="E23" s="17" t="str">
        <f>IF('Rekapitulace stavby'!E17="","",'Rekapitulace stavby'!E17)</f>
        <v>SG Geotechnika a.s.</v>
      </c>
      <c r="I23" s="113" t="s">
        <v>28</v>
      </c>
      <c r="J23" s="17" t="str">
        <f>IF('Rekapitulace stavby'!AN17="","",'Rekapitulace stavby'!AN17)</f>
        <v>CZ41192168</v>
      </c>
      <c r="L23" s="38"/>
    </row>
    <row r="24" spans="2:12" s="1" customFormat="1" ht="6.95" customHeight="1">
      <c r="B24" s="38"/>
      <c r="I24" s="112"/>
      <c r="L24" s="38"/>
    </row>
    <row r="25" spans="2:12" s="1" customFormat="1" ht="12" customHeight="1">
      <c r="B25" s="38"/>
      <c r="D25" s="111" t="s">
        <v>37</v>
      </c>
      <c r="I25" s="113" t="s">
        <v>25</v>
      </c>
      <c r="J25" s="17" t="str">
        <f>IF('Rekapitulace stavby'!AN19="","",'Rekapitulace stavby'!AN19)</f>
        <v>41192168</v>
      </c>
      <c r="L25" s="38"/>
    </row>
    <row r="26" spans="2:12" s="1" customFormat="1" ht="18" customHeight="1">
      <c r="B26" s="38"/>
      <c r="E26" s="17" t="str">
        <f>IF('Rekapitulace stavby'!E20="","",'Rekapitulace stavby'!E20)</f>
        <v>SG Geotechnika a.s.</v>
      </c>
      <c r="I26" s="113" t="s">
        <v>28</v>
      </c>
      <c r="J26" s="17" t="str">
        <f>IF('Rekapitulace stavby'!AN20="","",'Rekapitulace stavby'!AN20)</f>
        <v>CZ41192168</v>
      </c>
      <c r="L26" s="38"/>
    </row>
    <row r="27" spans="2:12" s="1" customFormat="1" ht="6.95" customHeight="1">
      <c r="B27" s="38"/>
      <c r="I27" s="112"/>
      <c r="L27" s="38"/>
    </row>
    <row r="28" spans="2:12" s="1" customFormat="1" ht="12" customHeight="1">
      <c r="B28" s="38"/>
      <c r="D28" s="111" t="s">
        <v>38</v>
      </c>
      <c r="I28" s="112"/>
      <c r="L28" s="38"/>
    </row>
    <row r="29" spans="2:12" s="7" customFormat="1" ht="16.5" customHeight="1">
      <c r="B29" s="115"/>
      <c r="E29" s="310" t="s">
        <v>1</v>
      </c>
      <c r="F29" s="310"/>
      <c r="G29" s="310"/>
      <c r="H29" s="310"/>
      <c r="I29" s="116"/>
      <c r="L29" s="115"/>
    </row>
    <row r="30" spans="2:12" s="1" customFormat="1" ht="6.95" customHeight="1">
      <c r="B30" s="38"/>
      <c r="I30" s="112"/>
      <c r="L30" s="38"/>
    </row>
    <row r="31" spans="2:12" s="1" customFormat="1" ht="6.95" customHeight="1">
      <c r="B31" s="38"/>
      <c r="D31" s="56"/>
      <c r="E31" s="56"/>
      <c r="F31" s="56"/>
      <c r="G31" s="56"/>
      <c r="H31" s="56"/>
      <c r="I31" s="117"/>
      <c r="J31" s="56"/>
      <c r="K31" s="56"/>
      <c r="L31" s="38"/>
    </row>
    <row r="32" spans="2:12" s="1" customFormat="1" ht="25.35" customHeight="1">
      <c r="B32" s="38"/>
      <c r="D32" s="118" t="s">
        <v>39</v>
      </c>
      <c r="I32" s="112"/>
      <c r="J32" s="119">
        <f>ROUND(J88, 2)</f>
        <v>0</v>
      </c>
      <c r="L32" s="38"/>
    </row>
    <row r="33" spans="2:12" s="1" customFormat="1" ht="6.95" customHeight="1">
      <c r="B33" s="38"/>
      <c r="D33" s="56"/>
      <c r="E33" s="56"/>
      <c r="F33" s="56"/>
      <c r="G33" s="56"/>
      <c r="H33" s="56"/>
      <c r="I33" s="117"/>
      <c r="J33" s="56"/>
      <c r="K33" s="56"/>
      <c r="L33" s="38"/>
    </row>
    <row r="34" spans="2:12" s="1" customFormat="1" ht="14.45" customHeight="1">
      <c r="B34" s="38"/>
      <c r="F34" s="120" t="s">
        <v>41</v>
      </c>
      <c r="I34" s="121" t="s">
        <v>40</v>
      </c>
      <c r="J34" s="120" t="s">
        <v>42</v>
      </c>
      <c r="L34" s="38"/>
    </row>
    <row r="35" spans="2:12" s="1" customFormat="1" ht="14.45" customHeight="1">
      <c r="B35" s="38"/>
      <c r="D35" s="111" t="s">
        <v>43</v>
      </c>
      <c r="E35" s="111" t="s">
        <v>44</v>
      </c>
      <c r="F35" s="122">
        <f>ROUND((SUM(BE88:BE99)),  2)</f>
        <v>0</v>
      </c>
      <c r="I35" s="123">
        <v>0.21</v>
      </c>
      <c r="J35" s="122">
        <f>ROUND(((SUM(BE88:BE99))*I35),  2)</f>
        <v>0</v>
      </c>
      <c r="L35" s="38"/>
    </row>
    <row r="36" spans="2:12" s="1" customFormat="1" ht="14.45" customHeight="1">
      <c r="B36" s="38"/>
      <c r="E36" s="111" t="s">
        <v>45</v>
      </c>
      <c r="F36" s="122">
        <f>ROUND((SUM(BF88:BF99)),  2)</f>
        <v>0</v>
      </c>
      <c r="I36" s="123">
        <v>0.15</v>
      </c>
      <c r="J36" s="122">
        <f>ROUND(((SUM(BF88:BF99))*I36),  2)</f>
        <v>0</v>
      </c>
      <c r="L36" s="38"/>
    </row>
    <row r="37" spans="2:12" s="1" customFormat="1" ht="14.45" hidden="1" customHeight="1">
      <c r="B37" s="38"/>
      <c r="E37" s="111" t="s">
        <v>46</v>
      </c>
      <c r="F37" s="122">
        <f>ROUND((SUM(BG88:BG99)),  2)</f>
        <v>0</v>
      </c>
      <c r="I37" s="123">
        <v>0.21</v>
      </c>
      <c r="J37" s="122">
        <f>0</f>
        <v>0</v>
      </c>
      <c r="L37" s="38"/>
    </row>
    <row r="38" spans="2:12" s="1" customFormat="1" ht="14.45" hidden="1" customHeight="1">
      <c r="B38" s="38"/>
      <c r="E38" s="111" t="s">
        <v>47</v>
      </c>
      <c r="F38" s="122">
        <f>ROUND((SUM(BH88:BH99)),  2)</f>
        <v>0</v>
      </c>
      <c r="I38" s="123">
        <v>0.15</v>
      </c>
      <c r="J38" s="122">
        <f>0</f>
        <v>0</v>
      </c>
      <c r="L38" s="38"/>
    </row>
    <row r="39" spans="2:12" s="1" customFormat="1" ht="14.45" hidden="1" customHeight="1">
      <c r="B39" s="38"/>
      <c r="E39" s="111" t="s">
        <v>48</v>
      </c>
      <c r="F39" s="122">
        <f>ROUND((SUM(BI88:BI99)),  2)</f>
        <v>0</v>
      </c>
      <c r="I39" s="123">
        <v>0</v>
      </c>
      <c r="J39" s="122">
        <f>0</f>
        <v>0</v>
      </c>
      <c r="L39" s="38"/>
    </row>
    <row r="40" spans="2:12" s="1" customFormat="1" ht="6.95" customHeight="1">
      <c r="B40" s="38"/>
      <c r="I40" s="112"/>
      <c r="L40" s="38"/>
    </row>
    <row r="41" spans="2:12" s="1" customFormat="1" ht="25.35" customHeight="1">
      <c r="B41" s="38"/>
      <c r="C41" s="124"/>
      <c r="D41" s="125" t="s">
        <v>49</v>
      </c>
      <c r="E41" s="126"/>
      <c r="F41" s="126"/>
      <c r="G41" s="127" t="s">
        <v>50</v>
      </c>
      <c r="H41" s="128" t="s">
        <v>51</v>
      </c>
      <c r="I41" s="129"/>
      <c r="J41" s="130">
        <f>SUM(J32:J39)</f>
        <v>0</v>
      </c>
      <c r="K41" s="131"/>
      <c r="L41" s="38"/>
    </row>
    <row r="42" spans="2:12" s="1" customFormat="1" ht="14.45" customHeight="1">
      <c r="B42" s="132"/>
      <c r="C42" s="133"/>
      <c r="D42" s="133"/>
      <c r="E42" s="133"/>
      <c r="F42" s="133"/>
      <c r="G42" s="133"/>
      <c r="H42" s="133"/>
      <c r="I42" s="134"/>
      <c r="J42" s="133"/>
      <c r="K42" s="133"/>
      <c r="L42" s="38"/>
    </row>
    <row r="46" spans="2:12" s="1" customFormat="1" ht="6.95" customHeight="1">
      <c r="B46" s="135"/>
      <c r="C46" s="136"/>
      <c r="D46" s="136"/>
      <c r="E46" s="136"/>
      <c r="F46" s="136"/>
      <c r="G46" s="136"/>
      <c r="H46" s="136"/>
      <c r="I46" s="137"/>
      <c r="J46" s="136"/>
      <c r="K46" s="136"/>
      <c r="L46" s="38"/>
    </row>
    <row r="47" spans="2:12" s="1" customFormat="1" ht="24.95" customHeight="1">
      <c r="B47" s="34"/>
      <c r="C47" s="23" t="s">
        <v>134</v>
      </c>
      <c r="D47" s="35"/>
      <c r="E47" s="35"/>
      <c r="F47" s="35"/>
      <c r="G47" s="35"/>
      <c r="H47" s="35"/>
      <c r="I47" s="112"/>
      <c r="J47" s="35"/>
      <c r="K47" s="35"/>
      <c r="L47" s="38"/>
    </row>
    <row r="48" spans="2:12" s="1" customFormat="1" ht="6.95" customHeight="1">
      <c r="B48" s="34"/>
      <c r="C48" s="35"/>
      <c r="D48" s="35"/>
      <c r="E48" s="35"/>
      <c r="F48" s="35"/>
      <c r="G48" s="35"/>
      <c r="H48" s="35"/>
      <c r="I48" s="112"/>
      <c r="J48" s="35"/>
      <c r="K48" s="35"/>
      <c r="L48" s="38"/>
    </row>
    <row r="49" spans="2:47" s="1" customFormat="1" ht="12" customHeight="1">
      <c r="B49" s="34"/>
      <c r="C49" s="29" t="s">
        <v>16</v>
      </c>
      <c r="D49" s="35"/>
      <c r="E49" s="35"/>
      <c r="F49" s="35"/>
      <c r="G49" s="35"/>
      <c r="H49" s="35"/>
      <c r="I49" s="112"/>
      <c r="J49" s="35"/>
      <c r="K49" s="35"/>
      <c r="L49" s="38"/>
    </row>
    <row r="50" spans="2:47" s="1" customFormat="1" ht="16.5" customHeight="1">
      <c r="B50" s="34"/>
      <c r="C50" s="35"/>
      <c r="D50" s="35"/>
      <c r="E50" s="311" t="str">
        <f>E7</f>
        <v>Oprava traťového úseku Česká Lípa – Jedlová v oblasti mokřadů říčky Šporka</v>
      </c>
      <c r="F50" s="312"/>
      <c r="G50" s="312"/>
      <c r="H50" s="312"/>
      <c r="I50" s="112"/>
      <c r="J50" s="35"/>
      <c r="K50" s="35"/>
      <c r="L50" s="38"/>
    </row>
    <row r="51" spans="2:47" ht="12" customHeight="1">
      <c r="B51" s="21"/>
      <c r="C51" s="29" t="s">
        <v>131</v>
      </c>
      <c r="D51" s="22"/>
      <c r="E51" s="22"/>
      <c r="F51" s="22"/>
      <c r="G51" s="22"/>
      <c r="H51" s="22"/>
      <c r="J51" s="22"/>
      <c r="K51" s="22"/>
      <c r="L51" s="20"/>
    </row>
    <row r="52" spans="2:47" s="1" customFormat="1" ht="16.5" customHeight="1">
      <c r="B52" s="34"/>
      <c r="C52" s="35"/>
      <c r="D52" s="35"/>
      <c r="E52" s="311" t="s">
        <v>629</v>
      </c>
      <c r="F52" s="278"/>
      <c r="G52" s="278"/>
      <c r="H52" s="278"/>
      <c r="I52" s="112"/>
      <c r="J52" s="35"/>
      <c r="K52" s="35"/>
      <c r="L52" s="38"/>
    </row>
    <row r="53" spans="2:47" s="1" customFormat="1" ht="12" customHeight="1">
      <c r="B53" s="34"/>
      <c r="C53" s="29" t="s">
        <v>560</v>
      </c>
      <c r="D53" s="35"/>
      <c r="E53" s="35"/>
      <c r="F53" s="35"/>
      <c r="G53" s="35"/>
      <c r="H53" s="35"/>
      <c r="I53" s="112"/>
      <c r="J53" s="35"/>
      <c r="K53" s="35"/>
      <c r="L53" s="38"/>
    </row>
    <row r="54" spans="2:47" s="1" customFormat="1" ht="16.5" customHeight="1">
      <c r="B54" s="34"/>
      <c r="C54" s="35"/>
      <c r="D54" s="35"/>
      <c r="E54" s="279" t="str">
        <f>E11</f>
        <v>04.1 - Přeložka kabelů v úseku Česká Lípa - Nový Bor km 47,7 - 48,3 - provizorní - URS</v>
      </c>
      <c r="F54" s="278"/>
      <c r="G54" s="278"/>
      <c r="H54" s="278"/>
      <c r="I54" s="112"/>
      <c r="J54" s="35"/>
      <c r="K54" s="35"/>
      <c r="L54" s="38"/>
    </row>
    <row r="55" spans="2:47" s="1" customFormat="1" ht="6.95" customHeight="1">
      <c r="B55" s="34"/>
      <c r="C55" s="35"/>
      <c r="D55" s="35"/>
      <c r="E55" s="35"/>
      <c r="F55" s="35"/>
      <c r="G55" s="35"/>
      <c r="H55" s="35"/>
      <c r="I55" s="112"/>
      <c r="J55" s="35"/>
      <c r="K55" s="35"/>
      <c r="L55" s="38"/>
    </row>
    <row r="56" spans="2:47" s="1" customFormat="1" ht="12" customHeight="1">
      <c r="B56" s="34"/>
      <c r="C56" s="29" t="s">
        <v>20</v>
      </c>
      <c r="D56" s="35"/>
      <c r="E56" s="35"/>
      <c r="F56" s="27" t="str">
        <f>F14</f>
        <v xml:space="preserve"> </v>
      </c>
      <c r="G56" s="35"/>
      <c r="H56" s="35"/>
      <c r="I56" s="113" t="s">
        <v>22</v>
      </c>
      <c r="J56" s="55" t="str">
        <f>IF(J14="","",J14)</f>
        <v>29. 3. 2019</v>
      </c>
      <c r="K56" s="35"/>
      <c r="L56" s="38"/>
    </row>
    <row r="57" spans="2:47" s="1" customFormat="1" ht="6.95" customHeight="1">
      <c r="B57" s="34"/>
      <c r="C57" s="35"/>
      <c r="D57" s="35"/>
      <c r="E57" s="35"/>
      <c r="F57" s="35"/>
      <c r="G57" s="35"/>
      <c r="H57" s="35"/>
      <c r="I57" s="112"/>
      <c r="J57" s="35"/>
      <c r="K57" s="35"/>
      <c r="L57" s="38"/>
    </row>
    <row r="58" spans="2:47" s="1" customFormat="1" ht="13.7" customHeight="1">
      <c r="B58" s="34"/>
      <c r="C58" s="29" t="s">
        <v>24</v>
      </c>
      <c r="D58" s="35"/>
      <c r="E58" s="35"/>
      <c r="F58" s="27" t="str">
        <f>E17</f>
        <v>SŽDC, s.o.</v>
      </c>
      <c r="G58" s="35"/>
      <c r="H58" s="35"/>
      <c r="I58" s="113" t="s">
        <v>32</v>
      </c>
      <c r="J58" s="32" t="str">
        <f>E23</f>
        <v>SG Geotechnika a.s.</v>
      </c>
      <c r="K58" s="35"/>
      <c r="L58" s="38"/>
    </row>
    <row r="59" spans="2:47" s="1" customFormat="1" ht="13.7" customHeight="1">
      <c r="B59" s="34"/>
      <c r="C59" s="29" t="s">
        <v>30</v>
      </c>
      <c r="D59" s="35"/>
      <c r="E59" s="35"/>
      <c r="F59" s="27" t="str">
        <f>IF(E20="","",E20)</f>
        <v>Vyplň údaj</v>
      </c>
      <c r="G59" s="35"/>
      <c r="H59" s="35"/>
      <c r="I59" s="113" t="s">
        <v>37</v>
      </c>
      <c r="J59" s="32" t="str">
        <f>E26</f>
        <v>SG Geotechnika a.s.</v>
      </c>
      <c r="K59" s="35"/>
      <c r="L59" s="38"/>
    </row>
    <row r="60" spans="2:47" s="1" customFormat="1" ht="10.35" customHeight="1">
      <c r="B60" s="34"/>
      <c r="C60" s="35"/>
      <c r="D60" s="35"/>
      <c r="E60" s="35"/>
      <c r="F60" s="35"/>
      <c r="G60" s="35"/>
      <c r="H60" s="35"/>
      <c r="I60" s="112"/>
      <c r="J60" s="35"/>
      <c r="K60" s="35"/>
      <c r="L60" s="38"/>
    </row>
    <row r="61" spans="2:47" s="1" customFormat="1" ht="29.25" customHeight="1">
      <c r="B61" s="34"/>
      <c r="C61" s="138" t="s">
        <v>135</v>
      </c>
      <c r="D61" s="139"/>
      <c r="E61" s="139"/>
      <c r="F61" s="139"/>
      <c r="G61" s="139"/>
      <c r="H61" s="139"/>
      <c r="I61" s="140"/>
      <c r="J61" s="141" t="s">
        <v>136</v>
      </c>
      <c r="K61" s="139"/>
      <c r="L61" s="38"/>
    </row>
    <row r="62" spans="2:47" s="1" customFormat="1" ht="10.35" customHeight="1">
      <c r="B62" s="34"/>
      <c r="C62" s="35"/>
      <c r="D62" s="35"/>
      <c r="E62" s="35"/>
      <c r="F62" s="35"/>
      <c r="G62" s="35"/>
      <c r="H62" s="35"/>
      <c r="I62" s="112"/>
      <c r="J62" s="35"/>
      <c r="K62" s="35"/>
      <c r="L62" s="38"/>
    </row>
    <row r="63" spans="2:47" s="1" customFormat="1" ht="22.9" customHeight="1">
      <c r="B63" s="34"/>
      <c r="C63" s="142" t="s">
        <v>137</v>
      </c>
      <c r="D63" s="35"/>
      <c r="E63" s="35"/>
      <c r="F63" s="35"/>
      <c r="G63" s="35"/>
      <c r="H63" s="35"/>
      <c r="I63" s="112"/>
      <c r="J63" s="73">
        <f>J88</f>
        <v>0</v>
      </c>
      <c r="K63" s="35"/>
      <c r="L63" s="38"/>
      <c r="AU63" s="17" t="s">
        <v>138</v>
      </c>
    </row>
    <row r="64" spans="2:47" s="8" customFormat="1" ht="24.95" customHeight="1">
      <c r="B64" s="143"/>
      <c r="C64" s="144"/>
      <c r="D64" s="145" t="s">
        <v>562</v>
      </c>
      <c r="E64" s="146"/>
      <c r="F64" s="146"/>
      <c r="G64" s="146"/>
      <c r="H64" s="146"/>
      <c r="I64" s="147"/>
      <c r="J64" s="148">
        <f>J89</f>
        <v>0</v>
      </c>
      <c r="K64" s="144"/>
      <c r="L64" s="149"/>
    </row>
    <row r="65" spans="2:12" s="9" customFormat="1" ht="19.899999999999999" customHeight="1">
      <c r="B65" s="150"/>
      <c r="C65" s="94"/>
      <c r="D65" s="151" t="s">
        <v>563</v>
      </c>
      <c r="E65" s="152"/>
      <c r="F65" s="152"/>
      <c r="G65" s="152"/>
      <c r="H65" s="152"/>
      <c r="I65" s="153"/>
      <c r="J65" s="154">
        <f>J90</f>
        <v>0</v>
      </c>
      <c r="K65" s="94"/>
      <c r="L65" s="155"/>
    </row>
    <row r="66" spans="2:12" s="8" customFormat="1" ht="24.95" customHeight="1">
      <c r="B66" s="143"/>
      <c r="C66" s="144"/>
      <c r="D66" s="145" t="s">
        <v>631</v>
      </c>
      <c r="E66" s="146"/>
      <c r="F66" s="146"/>
      <c r="G66" s="146"/>
      <c r="H66" s="146"/>
      <c r="I66" s="147"/>
      <c r="J66" s="148">
        <f>J98</f>
        <v>0</v>
      </c>
      <c r="K66" s="144"/>
      <c r="L66" s="149"/>
    </row>
    <row r="67" spans="2:12" s="1" customFormat="1" ht="21.75" customHeight="1">
      <c r="B67" s="34"/>
      <c r="C67" s="35"/>
      <c r="D67" s="35"/>
      <c r="E67" s="35"/>
      <c r="F67" s="35"/>
      <c r="G67" s="35"/>
      <c r="H67" s="35"/>
      <c r="I67" s="112"/>
      <c r="J67" s="35"/>
      <c r="K67" s="35"/>
      <c r="L67" s="38"/>
    </row>
    <row r="68" spans="2:12" s="1" customFormat="1" ht="6.95" customHeight="1">
      <c r="B68" s="46"/>
      <c r="C68" s="47"/>
      <c r="D68" s="47"/>
      <c r="E68" s="47"/>
      <c r="F68" s="47"/>
      <c r="G68" s="47"/>
      <c r="H68" s="47"/>
      <c r="I68" s="134"/>
      <c r="J68" s="47"/>
      <c r="K68" s="47"/>
      <c r="L68" s="38"/>
    </row>
    <row r="72" spans="2:12" s="1" customFormat="1" ht="6.95" customHeight="1">
      <c r="B72" s="48"/>
      <c r="C72" s="49"/>
      <c r="D72" s="49"/>
      <c r="E72" s="49"/>
      <c r="F72" s="49"/>
      <c r="G72" s="49"/>
      <c r="H72" s="49"/>
      <c r="I72" s="137"/>
      <c r="J72" s="49"/>
      <c r="K72" s="49"/>
      <c r="L72" s="38"/>
    </row>
    <row r="73" spans="2:12" s="1" customFormat="1" ht="24.95" customHeight="1">
      <c r="B73" s="34"/>
      <c r="C73" s="23" t="s">
        <v>142</v>
      </c>
      <c r="D73" s="35"/>
      <c r="E73" s="35"/>
      <c r="F73" s="35"/>
      <c r="G73" s="35"/>
      <c r="H73" s="35"/>
      <c r="I73" s="112"/>
      <c r="J73" s="35"/>
      <c r="K73" s="35"/>
      <c r="L73" s="38"/>
    </row>
    <row r="74" spans="2:12" s="1" customFormat="1" ht="6.95" customHeight="1">
      <c r="B74" s="34"/>
      <c r="C74" s="35"/>
      <c r="D74" s="35"/>
      <c r="E74" s="35"/>
      <c r="F74" s="35"/>
      <c r="G74" s="35"/>
      <c r="H74" s="35"/>
      <c r="I74" s="112"/>
      <c r="J74" s="35"/>
      <c r="K74" s="35"/>
      <c r="L74" s="38"/>
    </row>
    <row r="75" spans="2:12" s="1" customFormat="1" ht="12" customHeight="1">
      <c r="B75" s="34"/>
      <c r="C75" s="29" t="s">
        <v>16</v>
      </c>
      <c r="D75" s="35"/>
      <c r="E75" s="35"/>
      <c r="F75" s="35"/>
      <c r="G75" s="35"/>
      <c r="H75" s="35"/>
      <c r="I75" s="112"/>
      <c r="J75" s="35"/>
      <c r="K75" s="35"/>
      <c r="L75" s="38"/>
    </row>
    <row r="76" spans="2:12" s="1" customFormat="1" ht="16.5" customHeight="1">
      <c r="B76" s="34"/>
      <c r="C76" s="35"/>
      <c r="D76" s="35"/>
      <c r="E76" s="311" t="str">
        <f>E7</f>
        <v>Oprava traťového úseku Česká Lípa – Jedlová v oblasti mokřadů říčky Šporka</v>
      </c>
      <c r="F76" s="312"/>
      <c r="G76" s="312"/>
      <c r="H76" s="312"/>
      <c r="I76" s="112"/>
      <c r="J76" s="35"/>
      <c r="K76" s="35"/>
      <c r="L76" s="38"/>
    </row>
    <row r="77" spans="2:12" ht="12" customHeight="1">
      <c r="B77" s="21"/>
      <c r="C77" s="29" t="s">
        <v>131</v>
      </c>
      <c r="D77" s="22"/>
      <c r="E77" s="22"/>
      <c r="F77" s="22"/>
      <c r="G77" s="22"/>
      <c r="H77" s="22"/>
      <c r="J77" s="22"/>
      <c r="K77" s="22"/>
      <c r="L77" s="20"/>
    </row>
    <row r="78" spans="2:12" s="1" customFormat="1" ht="16.5" customHeight="1">
      <c r="B78" s="34"/>
      <c r="C78" s="35"/>
      <c r="D78" s="35"/>
      <c r="E78" s="311" t="s">
        <v>629</v>
      </c>
      <c r="F78" s="278"/>
      <c r="G78" s="278"/>
      <c r="H78" s="278"/>
      <c r="I78" s="112"/>
      <c r="J78" s="35"/>
      <c r="K78" s="35"/>
      <c r="L78" s="38"/>
    </row>
    <row r="79" spans="2:12" s="1" customFormat="1" ht="12" customHeight="1">
      <c r="B79" s="34"/>
      <c r="C79" s="29" t="s">
        <v>560</v>
      </c>
      <c r="D79" s="35"/>
      <c r="E79" s="35"/>
      <c r="F79" s="35"/>
      <c r="G79" s="35"/>
      <c r="H79" s="35"/>
      <c r="I79" s="112"/>
      <c r="J79" s="35"/>
      <c r="K79" s="35"/>
      <c r="L79" s="38"/>
    </row>
    <row r="80" spans="2:12" s="1" customFormat="1" ht="16.5" customHeight="1">
      <c r="B80" s="34"/>
      <c r="C80" s="35"/>
      <c r="D80" s="35"/>
      <c r="E80" s="279" t="str">
        <f>E11</f>
        <v>04.1 - Přeložka kabelů v úseku Česká Lípa - Nový Bor km 47,7 - 48,3 - provizorní - URS</v>
      </c>
      <c r="F80" s="278"/>
      <c r="G80" s="278"/>
      <c r="H80" s="278"/>
      <c r="I80" s="112"/>
      <c r="J80" s="35"/>
      <c r="K80" s="35"/>
      <c r="L80" s="38"/>
    </row>
    <row r="81" spans="2:65" s="1" customFormat="1" ht="6.95" customHeight="1">
      <c r="B81" s="34"/>
      <c r="C81" s="35"/>
      <c r="D81" s="35"/>
      <c r="E81" s="35"/>
      <c r="F81" s="35"/>
      <c r="G81" s="35"/>
      <c r="H81" s="35"/>
      <c r="I81" s="112"/>
      <c r="J81" s="35"/>
      <c r="K81" s="35"/>
      <c r="L81" s="38"/>
    </row>
    <row r="82" spans="2:65" s="1" customFormat="1" ht="12" customHeight="1">
      <c r="B82" s="34"/>
      <c r="C82" s="29" t="s">
        <v>20</v>
      </c>
      <c r="D82" s="35"/>
      <c r="E82" s="35"/>
      <c r="F82" s="27" t="str">
        <f>F14</f>
        <v xml:space="preserve"> </v>
      </c>
      <c r="G82" s="35"/>
      <c r="H82" s="35"/>
      <c r="I82" s="113" t="s">
        <v>22</v>
      </c>
      <c r="J82" s="55" t="str">
        <f>IF(J14="","",J14)</f>
        <v>29. 3. 2019</v>
      </c>
      <c r="K82" s="35"/>
      <c r="L82" s="38"/>
    </row>
    <row r="83" spans="2:65" s="1" customFormat="1" ht="6.95" customHeight="1">
      <c r="B83" s="34"/>
      <c r="C83" s="35"/>
      <c r="D83" s="35"/>
      <c r="E83" s="35"/>
      <c r="F83" s="35"/>
      <c r="G83" s="35"/>
      <c r="H83" s="35"/>
      <c r="I83" s="112"/>
      <c r="J83" s="35"/>
      <c r="K83" s="35"/>
      <c r="L83" s="38"/>
    </row>
    <row r="84" spans="2:65" s="1" customFormat="1" ht="13.7" customHeight="1">
      <c r="B84" s="34"/>
      <c r="C84" s="29" t="s">
        <v>24</v>
      </c>
      <c r="D84" s="35"/>
      <c r="E84" s="35"/>
      <c r="F84" s="27" t="str">
        <f>E17</f>
        <v>SŽDC, s.o.</v>
      </c>
      <c r="G84" s="35"/>
      <c r="H84" s="35"/>
      <c r="I84" s="113" t="s">
        <v>32</v>
      </c>
      <c r="J84" s="32" t="str">
        <f>E23</f>
        <v>SG Geotechnika a.s.</v>
      </c>
      <c r="K84" s="35"/>
      <c r="L84" s="38"/>
    </row>
    <row r="85" spans="2:65" s="1" customFormat="1" ht="13.7" customHeight="1">
      <c r="B85" s="34"/>
      <c r="C85" s="29" t="s">
        <v>30</v>
      </c>
      <c r="D85" s="35"/>
      <c r="E85" s="35"/>
      <c r="F85" s="27" t="str">
        <f>IF(E20="","",E20)</f>
        <v>Vyplň údaj</v>
      </c>
      <c r="G85" s="35"/>
      <c r="H85" s="35"/>
      <c r="I85" s="113" t="s">
        <v>37</v>
      </c>
      <c r="J85" s="32" t="str">
        <f>E26</f>
        <v>SG Geotechnika a.s.</v>
      </c>
      <c r="K85" s="35"/>
      <c r="L85" s="38"/>
    </row>
    <row r="86" spans="2:65" s="1" customFormat="1" ht="10.35" customHeight="1">
      <c r="B86" s="34"/>
      <c r="C86" s="35"/>
      <c r="D86" s="35"/>
      <c r="E86" s="35"/>
      <c r="F86" s="35"/>
      <c r="G86" s="35"/>
      <c r="H86" s="35"/>
      <c r="I86" s="112"/>
      <c r="J86" s="35"/>
      <c r="K86" s="35"/>
      <c r="L86" s="38"/>
    </row>
    <row r="87" spans="2:65" s="10" customFormat="1" ht="29.25" customHeight="1">
      <c r="B87" s="156"/>
      <c r="C87" s="157" t="s">
        <v>143</v>
      </c>
      <c r="D87" s="158" t="s">
        <v>58</v>
      </c>
      <c r="E87" s="158" t="s">
        <v>54</v>
      </c>
      <c r="F87" s="158" t="s">
        <v>55</v>
      </c>
      <c r="G87" s="158" t="s">
        <v>144</v>
      </c>
      <c r="H87" s="158" t="s">
        <v>145</v>
      </c>
      <c r="I87" s="159" t="s">
        <v>146</v>
      </c>
      <c r="J87" s="158" t="s">
        <v>136</v>
      </c>
      <c r="K87" s="160" t="s">
        <v>147</v>
      </c>
      <c r="L87" s="161"/>
      <c r="M87" s="64" t="s">
        <v>1</v>
      </c>
      <c r="N87" s="65" t="s">
        <v>43</v>
      </c>
      <c r="O87" s="65" t="s">
        <v>148</v>
      </c>
      <c r="P87" s="65" t="s">
        <v>149</v>
      </c>
      <c r="Q87" s="65" t="s">
        <v>150</v>
      </c>
      <c r="R87" s="65" t="s">
        <v>151</v>
      </c>
      <c r="S87" s="65" t="s">
        <v>152</v>
      </c>
      <c r="T87" s="66" t="s">
        <v>153</v>
      </c>
    </row>
    <row r="88" spans="2:65" s="1" customFormat="1" ht="22.9" customHeight="1">
      <c r="B88" s="34"/>
      <c r="C88" s="71" t="s">
        <v>154</v>
      </c>
      <c r="D88" s="35"/>
      <c r="E88" s="35"/>
      <c r="F88" s="35"/>
      <c r="G88" s="35"/>
      <c r="H88" s="35"/>
      <c r="I88" s="112"/>
      <c r="J88" s="162">
        <f>BK88</f>
        <v>0</v>
      </c>
      <c r="K88" s="35"/>
      <c r="L88" s="38"/>
      <c r="M88" s="67"/>
      <c r="N88" s="68"/>
      <c r="O88" s="68"/>
      <c r="P88" s="163">
        <f>P89+P98</f>
        <v>0</v>
      </c>
      <c r="Q88" s="68"/>
      <c r="R88" s="163">
        <f>R89+R98</f>
        <v>0</v>
      </c>
      <c r="S88" s="68"/>
      <c r="T88" s="164">
        <f>T89+T98</f>
        <v>0</v>
      </c>
      <c r="AT88" s="17" t="s">
        <v>72</v>
      </c>
      <c r="AU88" s="17" t="s">
        <v>138</v>
      </c>
      <c r="BK88" s="165">
        <f>BK89+BK98</f>
        <v>0</v>
      </c>
    </row>
    <row r="89" spans="2:65" s="11" customFormat="1" ht="25.9" customHeight="1">
      <c r="B89" s="166"/>
      <c r="C89" s="167"/>
      <c r="D89" s="168" t="s">
        <v>72</v>
      </c>
      <c r="E89" s="169" t="s">
        <v>160</v>
      </c>
      <c r="F89" s="169" t="s">
        <v>564</v>
      </c>
      <c r="G89" s="167"/>
      <c r="H89" s="167"/>
      <c r="I89" s="170"/>
      <c r="J89" s="171">
        <f>BK89</f>
        <v>0</v>
      </c>
      <c r="K89" s="167"/>
      <c r="L89" s="172"/>
      <c r="M89" s="173"/>
      <c r="N89" s="174"/>
      <c r="O89" s="174"/>
      <c r="P89" s="175">
        <f>P90</f>
        <v>0</v>
      </c>
      <c r="Q89" s="174"/>
      <c r="R89" s="175">
        <f>R90</f>
        <v>0</v>
      </c>
      <c r="S89" s="174"/>
      <c r="T89" s="176">
        <f>T90</f>
        <v>0</v>
      </c>
      <c r="AR89" s="177" t="s">
        <v>175</v>
      </c>
      <c r="AT89" s="178" t="s">
        <v>72</v>
      </c>
      <c r="AU89" s="178" t="s">
        <v>73</v>
      </c>
      <c r="AY89" s="177" t="s">
        <v>157</v>
      </c>
      <c r="BK89" s="179">
        <f>BK90</f>
        <v>0</v>
      </c>
    </row>
    <row r="90" spans="2:65" s="11" customFormat="1" ht="22.9" customHeight="1">
      <c r="B90" s="166"/>
      <c r="C90" s="167"/>
      <c r="D90" s="168" t="s">
        <v>72</v>
      </c>
      <c r="E90" s="180" t="s">
        <v>565</v>
      </c>
      <c r="F90" s="180" t="s">
        <v>566</v>
      </c>
      <c r="G90" s="167"/>
      <c r="H90" s="167"/>
      <c r="I90" s="170"/>
      <c r="J90" s="181">
        <f>BK90</f>
        <v>0</v>
      </c>
      <c r="K90" s="167"/>
      <c r="L90" s="172"/>
      <c r="M90" s="173"/>
      <c r="N90" s="174"/>
      <c r="O90" s="174"/>
      <c r="P90" s="175">
        <f>SUM(P91:P97)</f>
        <v>0</v>
      </c>
      <c r="Q90" s="174"/>
      <c r="R90" s="175">
        <f>SUM(R91:R97)</f>
        <v>0</v>
      </c>
      <c r="S90" s="174"/>
      <c r="T90" s="176">
        <f>SUM(T91:T97)</f>
        <v>0</v>
      </c>
      <c r="AR90" s="177" t="s">
        <v>175</v>
      </c>
      <c r="AT90" s="178" t="s">
        <v>72</v>
      </c>
      <c r="AU90" s="178" t="s">
        <v>81</v>
      </c>
      <c r="AY90" s="177" t="s">
        <v>157</v>
      </c>
      <c r="BK90" s="179">
        <f>SUM(BK91:BK97)</f>
        <v>0</v>
      </c>
    </row>
    <row r="91" spans="2:65" s="1" customFormat="1" ht="16.5" customHeight="1">
      <c r="B91" s="34"/>
      <c r="C91" s="230" t="s">
        <v>81</v>
      </c>
      <c r="D91" s="230" t="s">
        <v>201</v>
      </c>
      <c r="E91" s="231" t="s">
        <v>632</v>
      </c>
      <c r="F91" s="232" t="s">
        <v>633</v>
      </c>
      <c r="G91" s="233" t="s">
        <v>257</v>
      </c>
      <c r="H91" s="234">
        <v>990</v>
      </c>
      <c r="I91" s="235"/>
      <c r="J91" s="236">
        <f>ROUND(I91*H91,2)</f>
        <v>0</v>
      </c>
      <c r="K91" s="232" t="s">
        <v>1</v>
      </c>
      <c r="L91" s="38"/>
      <c r="M91" s="237" t="s">
        <v>1</v>
      </c>
      <c r="N91" s="238" t="s">
        <v>44</v>
      </c>
      <c r="O91" s="60"/>
      <c r="P91" s="192">
        <f>O91*H91</f>
        <v>0</v>
      </c>
      <c r="Q91" s="192">
        <v>0</v>
      </c>
      <c r="R91" s="192">
        <f>Q91*H91</f>
        <v>0</v>
      </c>
      <c r="S91" s="192">
        <v>0</v>
      </c>
      <c r="T91" s="193">
        <f>S91*H91</f>
        <v>0</v>
      </c>
      <c r="AR91" s="17" t="s">
        <v>443</v>
      </c>
      <c r="AT91" s="17" t="s">
        <v>201</v>
      </c>
      <c r="AU91" s="17" t="s">
        <v>83</v>
      </c>
      <c r="AY91" s="17" t="s">
        <v>157</v>
      </c>
      <c r="BE91" s="194">
        <f>IF(N91="základní",J91,0)</f>
        <v>0</v>
      </c>
      <c r="BF91" s="194">
        <f>IF(N91="snížená",J91,0)</f>
        <v>0</v>
      </c>
      <c r="BG91" s="194">
        <f>IF(N91="zákl. přenesená",J91,0)</f>
        <v>0</v>
      </c>
      <c r="BH91" s="194">
        <f>IF(N91="sníž. přenesená",J91,0)</f>
        <v>0</v>
      </c>
      <c r="BI91" s="194">
        <f>IF(N91="nulová",J91,0)</f>
        <v>0</v>
      </c>
      <c r="BJ91" s="17" t="s">
        <v>81</v>
      </c>
      <c r="BK91" s="194">
        <f>ROUND(I91*H91,2)</f>
        <v>0</v>
      </c>
      <c r="BL91" s="17" t="s">
        <v>443</v>
      </c>
      <c r="BM91" s="17" t="s">
        <v>634</v>
      </c>
    </row>
    <row r="92" spans="2:65" s="1" customFormat="1" ht="19.5">
      <c r="B92" s="34"/>
      <c r="C92" s="35"/>
      <c r="D92" s="197" t="s">
        <v>191</v>
      </c>
      <c r="E92" s="35"/>
      <c r="F92" s="228" t="s">
        <v>635</v>
      </c>
      <c r="G92" s="35"/>
      <c r="H92" s="35"/>
      <c r="I92" s="112"/>
      <c r="J92" s="35"/>
      <c r="K92" s="35"/>
      <c r="L92" s="38"/>
      <c r="M92" s="229"/>
      <c r="N92" s="60"/>
      <c r="O92" s="60"/>
      <c r="P92" s="60"/>
      <c r="Q92" s="60"/>
      <c r="R92" s="60"/>
      <c r="S92" s="60"/>
      <c r="T92" s="61"/>
      <c r="AT92" s="17" t="s">
        <v>191</v>
      </c>
      <c r="AU92" s="17" t="s">
        <v>83</v>
      </c>
    </row>
    <row r="93" spans="2:65" s="1" customFormat="1" ht="16.5" customHeight="1">
      <c r="B93" s="34"/>
      <c r="C93" s="230" t="s">
        <v>83</v>
      </c>
      <c r="D93" s="230" t="s">
        <v>201</v>
      </c>
      <c r="E93" s="231" t="s">
        <v>636</v>
      </c>
      <c r="F93" s="232" t="s">
        <v>637</v>
      </c>
      <c r="G93" s="233" t="s">
        <v>257</v>
      </c>
      <c r="H93" s="234">
        <v>495</v>
      </c>
      <c r="I93" s="235"/>
      <c r="J93" s="236">
        <f>ROUND(I93*H93,2)</f>
        <v>0</v>
      </c>
      <c r="K93" s="232" t="s">
        <v>1</v>
      </c>
      <c r="L93" s="38"/>
      <c r="M93" s="237" t="s">
        <v>1</v>
      </c>
      <c r="N93" s="238" t="s">
        <v>44</v>
      </c>
      <c r="O93" s="60"/>
      <c r="P93" s="192">
        <f>O93*H93</f>
        <v>0</v>
      </c>
      <c r="Q93" s="192">
        <v>0</v>
      </c>
      <c r="R93" s="192">
        <f>Q93*H93</f>
        <v>0</v>
      </c>
      <c r="S93" s="192">
        <v>0</v>
      </c>
      <c r="T93" s="193">
        <f>S93*H93</f>
        <v>0</v>
      </c>
      <c r="AR93" s="17" t="s">
        <v>443</v>
      </c>
      <c r="AT93" s="17" t="s">
        <v>201</v>
      </c>
      <c r="AU93" s="17" t="s">
        <v>83</v>
      </c>
      <c r="AY93" s="17" t="s">
        <v>157</v>
      </c>
      <c r="BE93" s="194">
        <f>IF(N93="základní",J93,0)</f>
        <v>0</v>
      </c>
      <c r="BF93" s="194">
        <f>IF(N93="snížená",J93,0)</f>
        <v>0</v>
      </c>
      <c r="BG93" s="194">
        <f>IF(N93="zákl. přenesená",J93,0)</f>
        <v>0</v>
      </c>
      <c r="BH93" s="194">
        <f>IF(N93="sníž. přenesená",J93,0)</f>
        <v>0</v>
      </c>
      <c r="BI93" s="194">
        <f>IF(N93="nulová",J93,0)</f>
        <v>0</v>
      </c>
      <c r="BJ93" s="17" t="s">
        <v>81</v>
      </c>
      <c r="BK93" s="194">
        <f>ROUND(I93*H93,2)</f>
        <v>0</v>
      </c>
      <c r="BL93" s="17" t="s">
        <v>443</v>
      </c>
      <c r="BM93" s="17" t="s">
        <v>638</v>
      </c>
    </row>
    <row r="94" spans="2:65" s="1" customFormat="1" ht="16.5" customHeight="1">
      <c r="B94" s="34"/>
      <c r="C94" s="182" t="s">
        <v>175</v>
      </c>
      <c r="D94" s="182" t="s">
        <v>160</v>
      </c>
      <c r="E94" s="183" t="s">
        <v>639</v>
      </c>
      <c r="F94" s="184" t="s">
        <v>640</v>
      </c>
      <c r="G94" s="185" t="s">
        <v>257</v>
      </c>
      <c r="H94" s="186">
        <v>495</v>
      </c>
      <c r="I94" s="187"/>
      <c r="J94" s="188">
        <f>ROUND(I94*H94,2)</f>
        <v>0</v>
      </c>
      <c r="K94" s="184" t="s">
        <v>1</v>
      </c>
      <c r="L94" s="189"/>
      <c r="M94" s="190" t="s">
        <v>1</v>
      </c>
      <c r="N94" s="191" t="s">
        <v>44</v>
      </c>
      <c r="O94" s="60"/>
      <c r="P94" s="192">
        <f>O94*H94</f>
        <v>0</v>
      </c>
      <c r="Q94" s="192">
        <v>0</v>
      </c>
      <c r="R94" s="192">
        <f>Q94*H94</f>
        <v>0</v>
      </c>
      <c r="S94" s="192">
        <v>0</v>
      </c>
      <c r="T94" s="193">
        <f>S94*H94</f>
        <v>0</v>
      </c>
      <c r="AR94" s="17" t="s">
        <v>641</v>
      </c>
      <c r="AT94" s="17" t="s">
        <v>160</v>
      </c>
      <c r="AU94" s="17" t="s">
        <v>83</v>
      </c>
      <c r="AY94" s="17" t="s">
        <v>157</v>
      </c>
      <c r="BE94" s="194">
        <f>IF(N94="základní",J94,0)</f>
        <v>0</v>
      </c>
      <c r="BF94" s="194">
        <f>IF(N94="snížená",J94,0)</f>
        <v>0</v>
      </c>
      <c r="BG94" s="194">
        <f>IF(N94="zákl. přenesená",J94,0)</f>
        <v>0</v>
      </c>
      <c r="BH94" s="194">
        <f>IF(N94="sníž. přenesená",J94,0)</f>
        <v>0</v>
      </c>
      <c r="BI94" s="194">
        <f>IF(N94="nulová",J94,0)</f>
        <v>0</v>
      </c>
      <c r="BJ94" s="17" t="s">
        <v>81</v>
      </c>
      <c r="BK94" s="194">
        <f>ROUND(I94*H94,2)</f>
        <v>0</v>
      </c>
      <c r="BL94" s="17" t="s">
        <v>443</v>
      </c>
      <c r="BM94" s="17" t="s">
        <v>642</v>
      </c>
    </row>
    <row r="95" spans="2:65" s="1" customFormat="1" ht="16.5" customHeight="1">
      <c r="B95" s="34"/>
      <c r="C95" s="230" t="s">
        <v>166</v>
      </c>
      <c r="D95" s="230" t="s">
        <v>201</v>
      </c>
      <c r="E95" s="231" t="s">
        <v>643</v>
      </c>
      <c r="F95" s="232" t="s">
        <v>644</v>
      </c>
      <c r="G95" s="233" t="s">
        <v>257</v>
      </c>
      <c r="H95" s="234">
        <v>495</v>
      </c>
      <c r="I95" s="235"/>
      <c r="J95" s="236">
        <f>ROUND(I95*H95,2)</f>
        <v>0</v>
      </c>
      <c r="K95" s="232" t="s">
        <v>1</v>
      </c>
      <c r="L95" s="38"/>
      <c r="M95" s="237" t="s">
        <v>1</v>
      </c>
      <c r="N95" s="238" t="s">
        <v>44</v>
      </c>
      <c r="O95" s="60"/>
      <c r="P95" s="192">
        <f>O95*H95</f>
        <v>0</v>
      </c>
      <c r="Q95" s="192">
        <v>0</v>
      </c>
      <c r="R95" s="192">
        <f>Q95*H95</f>
        <v>0</v>
      </c>
      <c r="S95" s="192">
        <v>0</v>
      </c>
      <c r="T95" s="193">
        <f>S95*H95</f>
        <v>0</v>
      </c>
      <c r="AR95" s="17" t="s">
        <v>443</v>
      </c>
      <c r="AT95" s="17" t="s">
        <v>201</v>
      </c>
      <c r="AU95" s="17" t="s">
        <v>83</v>
      </c>
      <c r="AY95" s="17" t="s">
        <v>157</v>
      </c>
      <c r="BE95" s="194">
        <f>IF(N95="základní",J95,0)</f>
        <v>0</v>
      </c>
      <c r="BF95" s="194">
        <f>IF(N95="snížená",J95,0)</f>
        <v>0</v>
      </c>
      <c r="BG95" s="194">
        <f>IF(N95="zákl. přenesená",J95,0)</f>
        <v>0</v>
      </c>
      <c r="BH95" s="194">
        <f>IF(N95="sníž. přenesená",J95,0)</f>
        <v>0</v>
      </c>
      <c r="BI95" s="194">
        <f>IF(N95="nulová",J95,0)</f>
        <v>0</v>
      </c>
      <c r="BJ95" s="17" t="s">
        <v>81</v>
      </c>
      <c r="BK95" s="194">
        <f>ROUND(I95*H95,2)</f>
        <v>0</v>
      </c>
      <c r="BL95" s="17" t="s">
        <v>443</v>
      </c>
      <c r="BM95" s="17" t="s">
        <v>645</v>
      </c>
    </row>
    <row r="96" spans="2:65" s="1" customFormat="1" ht="16.5" customHeight="1">
      <c r="B96" s="34"/>
      <c r="C96" s="230" t="s">
        <v>158</v>
      </c>
      <c r="D96" s="230" t="s">
        <v>201</v>
      </c>
      <c r="E96" s="231" t="s">
        <v>646</v>
      </c>
      <c r="F96" s="232" t="s">
        <v>647</v>
      </c>
      <c r="G96" s="233" t="s">
        <v>257</v>
      </c>
      <c r="H96" s="234">
        <v>495</v>
      </c>
      <c r="I96" s="235"/>
      <c r="J96" s="236">
        <f>ROUND(I96*H96,2)</f>
        <v>0</v>
      </c>
      <c r="K96" s="232" t="s">
        <v>1</v>
      </c>
      <c r="L96" s="38"/>
      <c r="M96" s="237" t="s">
        <v>1</v>
      </c>
      <c r="N96" s="238" t="s">
        <v>44</v>
      </c>
      <c r="O96" s="60"/>
      <c r="P96" s="192">
        <f>O96*H96</f>
        <v>0</v>
      </c>
      <c r="Q96" s="192">
        <v>0</v>
      </c>
      <c r="R96" s="192">
        <f>Q96*H96</f>
        <v>0</v>
      </c>
      <c r="S96" s="192">
        <v>0</v>
      </c>
      <c r="T96" s="193">
        <f>S96*H96</f>
        <v>0</v>
      </c>
      <c r="AR96" s="17" t="s">
        <v>443</v>
      </c>
      <c r="AT96" s="17" t="s">
        <v>201</v>
      </c>
      <c r="AU96" s="17" t="s">
        <v>83</v>
      </c>
      <c r="AY96" s="17" t="s">
        <v>157</v>
      </c>
      <c r="BE96" s="194">
        <f>IF(N96="základní",J96,0)</f>
        <v>0</v>
      </c>
      <c r="BF96" s="194">
        <f>IF(N96="snížená",J96,0)</f>
        <v>0</v>
      </c>
      <c r="BG96" s="194">
        <f>IF(N96="zákl. přenesená",J96,0)</f>
        <v>0</v>
      </c>
      <c r="BH96" s="194">
        <f>IF(N96="sníž. přenesená",J96,0)</f>
        <v>0</v>
      </c>
      <c r="BI96" s="194">
        <f>IF(N96="nulová",J96,0)</f>
        <v>0</v>
      </c>
      <c r="BJ96" s="17" t="s">
        <v>81</v>
      </c>
      <c r="BK96" s="194">
        <f>ROUND(I96*H96,2)</f>
        <v>0</v>
      </c>
      <c r="BL96" s="17" t="s">
        <v>443</v>
      </c>
      <c r="BM96" s="17" t="s">
        <v>648</v>
      </c>
    </row>
    <row r="97" spans="2:65" s="1" customFormat="1" ht="16.5" customHeight="1">
      <c r="B97" s="34"/>
      <c r="C97" s="230" t="s">
        <v>179</v>
      </c>
      <c r="D97" s="230" t="s">
        <v>201</v>
      </c>
      <c r="E97" s="231" t="s">
        <v>649</v>
      </c>
      <c r="F97" s="232" t="s">
        <v>650</v>
      </c>
      <c r="G97" s="233" t="s">
        <v>257</v>
      </c>
      <c r="H97" s="234">
        <v>990</v>
      </c>
      <c r="I97" s="235"/>
      <c r="J97" s="236">
        <f>ROUND(I97*H97,2)</f>
        <v>0</v>
      </c>
      <c r="K97" s="232" t="s">
        <v>1</v>
      </c>
      <c r="L97" s="38"/>
      <c r="M97" s="237" t="s">
        <v>1</v>
      </c>
      <c r="N97" s="238" t="s">
        <v>44</v>
      </c>
      <c r="O97" s="60"/>
      <c r="P97" s="192">
        <f>O97*H97</f>
        <v>0</v>
      </c>
      <c r="Q97" s="192">
        <v>0</v>
      </c>
      <c r="R97" s="192">
        <f>Q97*H97</f>
        <v>0</v>
      </c>
      <c r="S97" s="192">
        <v>0</v>
      </c>
      <c r="T97" s="193">
        <f>S97*H97</f>
        <v>0</v>
      </c>
      <c r="AR97" s="17" t="s">
        <v>443</v>
      </c>
      <c r="AT97" s="17" t="s">
        <v>201</v>
      </c>
      <c r="AU97" s="17" t="s">
        <v>83</v>
      </c>
      <c r="AY97" s="17" t="s">
        <v>157</v>
      </c>
      <c r="BE97" s="194">
        <f>IF(N97="základní",J97,0)</f>
        <v>0</v>
      </c>
      <c r="BF97" s="194">
        <f>IF(N97="snížená",J97,0)</f>
        <v>0</v>
      </c>
      <c r="BG97" s="194">
        <f>IF(N97="zákl. přenesená",J97,0)</f>
        <v>0</v>
      </c>
      <c r="BH97" s="194">
        <f>IF(N97="sníž. přenesená",J97,0)</f>
        <v>0</v>
      </c>
      <c r="BI97" s="194">
        <f>IF(N97="nulová",J97,0)</f>
        <v>0</v>
      </c>
      <c r="BJ97" s="17" t="s">
        <v>81</v>
      </c>
      <c r="BK97" s="194">
        <f>ROUND(I97*H97,2)</f>
        <v>0</v>
      </c>
      <c r="BL97" s="17" t="s">
        <v>443</v>
      </c>
      <c r="BM97" s="17" t="s">
        <v>651</v>
      </c>
    </row>
    <row r="98" spans="2:65" s="11" customFormat="1" ht="25.9" customHeight="1">
      <c r="B98" s="166"/>
      <c r="C98" s="167"/>
      <c r="D98" s="168" t="s">
        <v>72</v>
      </c>
      <c r="E98" s="169" t="s">
        <v>652</v>
      </c>
      <c r="F98" s="169" t="s">
        <v>653</v>
      </c>
      <c r="G98" s="167"/>
      <c r="H98" s="167"/>
      <c r="I98" s="170"/>
      <c r="J98" s="171">
        <f>BK98</f>
        <v>0</v>
      </c>
      <c r="K98" s="167"/>
      <c r="L98" s="172"/>
      <c r="M98" s="173"/>
      <c r="N98" s="174"/>
      <c r="O98" s="174"/>
      <c r="P98" s="175">
        <f>P99</f>
        <v>0</v>
      </c>
      <c r="Q98" s="174"/>
      <c r="R98" s="175">
        <f>R99</f>
        <v>0</v>
      </c>
      <c r="S98" s="174"/>
      <c r="T98" s="176">
        <f>T99</f>
        <v>0</v>
      </c>
      <c r="AR98" s="177" t="s">
        <v>166</v>
      </c>
      <c r="AT98" s="178" t="s">
        <v>72</v>
      </c>
      <c r="AU98" s="178" t="s">
        <v>73</v>
      </c>
      <c r="AY98" s="177" t="s">
        <v>157</v>
      </c>
      <c r="BK98" s="179">
        <f>BK99</f>
        <v>0</v>
      </c>
    </row>
    <row r="99" spans="2:65" s="1" customFormat="1" ht="16.5" customHeight="1">
      <c r="B99" s="34"/>
      <c r="C99" s="230" t="s">
        <v>197</v>
      </c>
      <c r="D99" s="230" t="s">
        <v>201</v>
      </c>
      <c r="E99" s="231" t="s">
        <v>654</v>
      </c>
      <c r="F99" s="232" t="s">
        <v>655</v>
      </c>
      <c r="G99" s="233" t="s">
        <v>656</v>
      </c>
      <c r="H99" s="234">
        <v>24</v>
      </c>
      <c r="I99" s="235"/>
      <c r="J99" s="236">
        <f>ROUND(I99*H99,2)</f>
        <v>0</v>
      </c>
      <c r="K99" s="232" t="s">
        <v>1</v>
      </c>
      <c r="L99" s="38"/>
      <c r="M99" s="256" t="s">
        <v>1</v>
      </c>
      <c r="N99" s="257" t="s">
        <v>44</v>
      </c>
      <c r="O99" s="254"/>
      <c r="P99" s="258">
        <f>O99*H99</f>
        <v>0</v>
      </c>
      <c r="Q99" s="258">
        <v>0</v>
      </c>
      <c r="R99" s="258">
        <f>Q99*H99</f>
        <v>0</v>
      </c>
      <c r="S99" s="258">
        <v>0</v>
      </c>
      <c r="T99" s="259">
        <f>S99*H99</f>
        <v>0</v>
      </c>
      <c r="AR99" s="17" t="s">
        <v>292</v>
      </c>
      <c r="AT99" s="17" t="s">
        <v>201</v>
      </c>
      <c r="AU99" s="17" t="s">
        <v>81</v>
      </c>
      <c r="AY99" s="17" t="s">
        <v>157</v>
      </c>
      <c r="BE99" s="194">
        <f>IF(N99="základní",J99,0)</f>
        <v>0</v>
      </c>
      <c r="BF99" s="194">
        <f>IF(N99="snížená",J99,0)</f>
        <v>0</v>
      </c>
      <c r="BG99" s="194">
        <f>IF(N99="zákl. přenesená",J99,0)</f>
        <v>0</v>
      </c>
      <c r="BH99" s="194">
        <f>IF(N99="sníž. přenesená",J99,0)</f>
        <v>0</v>
      </c>
      <c r="BI99" s="194">
        <f>IF(N99="nulová",J99,0)</f>
        <v>0</v>
      </c>
      <c r="BJ99" s="17" t="s">
        <v>81</v>
      </c>
      <c r="BK99" s="194">
        <f>ROUND(I99*H99,2)</f>
        <v>0</v>
      </c>
      <c r="BL99" s="17" t="s">
        <v>292</v>
      </c>
      <c r="BM99" s="17" t="s">
        <v>657</v>
      </c>
    </row>
    <row r="100" spans="2:65" s="1" customFormat="1" ht="6.95" customHeight="1">
      <c r="B100" s="46"/>
      <c r="C100" s="47"/>
      <c r="D100" s="47"/>
      <c r="E100" s="47"/>
      <c r="F100" s="47"/>
      <c r="G100" s="47"/>
      <c r="H100" s="47"/>
      <c r="I100" s="134"/>
      <c r="J100" s="47"/>
      <c r="K100" s="47"/>
      <c r="L100" s="38"/>
    </row>
  </sheetData>
  <sheetProtection algorithmName="SHA-512" hashValue="AobLJOiFOwp57aimDiV31fLenTFyYxuGgSNBNVR+J02PzyJuohZdmegA9dOauk+WKUXZXn6VY43e752ui9x/Mg==" saltValue="nrZ9kmuu4Mz4JQlsbX2vS/nrHZCll1TK3tZZHrL/b4gk0l1oWn5pgjmTI0wUxN3+Gmq9f2LCt47V3O276purZA==" spinCount="100000" sheet="1" objects="1" scenarios="1" formatColumns="0" formatRows="0" autoFilter="0"/>
  <autoFilter ref="C87:K99"/>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03"/>
  <sheetViews>
    <sheetView showGridLines="0"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106"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117</v>
      </c>
    </row>
    <row r="3" spans="2:46" ht="6.95" customHeight="1">
      <c r="B3" s="107"/>
      <c r="C3" s="108"/>
      <c r="D3" s="108"/>
      <c r="E3" s="108"/>
      <c r="F3" s="108"/>
      <c r="G3" s="108"/>
      <c r="H3" s="108"/>
      <c r="I3" s="109"/>
      <c r="J3" s="108"/>
      <c r="K3" s="108"/>
      <c r="L3" s="20"/>
      <c r="AT3" s="17" t="s">
        <v>83</v>
      </c>
    </row>
    <row r="4" spans="2:46" ht="24.95" customHeight="1">
      <c r="B4" s="20"/>
      <c r="D4" s="110" t="s">
        <v>130</v>
      </c>
      <c r="L4" s="20"/>
      <c r="M4" s="24" t="s">
        <v>10</v>
      </c>
      <c r="AT4" s="17" t="s">
        <v>4</v>
      </c>
    </row>
    <row r="5" spans="2:46" ht="6.95" customHeight="1">
      <c r="B5" s="20"/>
      <c r="L5" s="20"/>
    </row>
    <row r="6" spans="2:46" ht="12" customHeight="1">
      <c r="B6" s="20"/>
      <c r="D6" s="111" t="s">
        <v>16</v>
      </c>
      <c r="L6" s="20"/>
    </row>
    <row r="7" spans="2:46" ht="16.5" customHeight="1">
      <c r="B7" s="20"/>
      <c r="E7" s="304" t="str">
        <f>'Rekapitulace stavby'!K6</f>
        <v>Oprava traťového úseku Česká Lípa – Jedlová v oblasti mokřadů říčky Šporka</v>
      </c>
      <c r="F7" s="305"/>
      <c r="G7" s="305"/>
      <c r="H7" s="305"/>
      <c r="L7" s="20"/>
    </row>
    <row r="8" spans="2:46" ht="12" customHeight="1">
      <c r="B8" s="20"/>
      <c r="D8" s="111" t="s">
        <v>131</v>
      </c>
      <c r="L8" s="20"/>
    </row>
    <row r="9" spans="2:46" s="1" customFormat="1" ht="16.5" customHeight="1">
      <c r="B9" s="38"/>
      <c r="E9" s="304" t="s">
        <v>629</v>
      </c>
      <c r="F9" s="307"/>
      <c r="G9" s="307"/>
      <c r="H9" s="307"/>
      <c r="I9" s="112"/>
      <c r="L9" s="38"/>
    </row>
    <row r="10" spans="2:46" s="1" customFormat="1" ht="12" customHeight="1">
      <c r="B10" s="38"/>
      <c r="D10" s="111" t="s">
        <v>560</v>
      </c>
      <c r="I10" s="112"/>
      <c r="L10" s="38"/>
    </row>
    <row r="11" spans="2:46" s="1" customFormat="1" ht="36.950000000000003" customHeight="1">
      <c r="B11" s="38"/>
      <c r="E11" s="306" t="s">
        <v>658</v>
      </c>
      <c r="F11" s="307"/>
      <c r="G11" s="307"/>
      <c r="H11" s="307"/>
      <c r="I11" s="112"/>
      <c r="L11" s="38"/>
    </row>
    <row r="12" spans="2:46" s="1" customFormat="1" ht="11.25">
      <c r="B12" s="38"/>
      <c r="I12" s="112"/>
      <c r="L12" s="38"/>
    </row>
    <row r="13" spans="2:46" s="1" customFormat="1" ht="12" customHeight="1">
      <c r="B13" s="38"/>
      <c r="D13" s="111" t="s">
        <v>18</v>
      </c>
      <c r="F13" s="17" t="s">
        <v>1</v>
      </c>
      <c r="I13" s="113" t="s">
        <v>19</v>
      </c>
      <c r="J13" s="17" t="s">
        <v>1</v>
      </c>
      <c r="L13" s="38"/>
    </row>
    <row r="14" spans="2:46" s="1" customFormat="1" ht="12" customHeight="1">
      <c r="B14" s="38"/>
      <c r="D14" s="111" t="s">
        <v>20</v>
      </c>
      <c r="F14" s="17" t="s">
        <v>133</v>
      </c>
      <c r="I14" s="113" t="s">
        <v>22</v>
      </c>
      <c r="J14" s="114" t="str">
        <f>'Rekapitulace stavby'!AN8</f>
        <v>29. 3. 2019</v>
      </c>
      <c r="L14" s="38"/>
    </row>
    <row r="15" spans="2:46" s="1" customFormat="1" ht="10.9" customHeight="1">
      <c r="B15" s="38"/>
      <c r="I15" s="112"/>
      <c r="L15" s="38"/>
    </row>
    <row r="16" spans="2:46" s="1" customFormat="1" ht="12" customHeight="1">
      <c r="B16" s="38"/>
      <c r="D16" s="111" t="s">
        <v>24</v>
      </c>
      <c r="I16" s="113" t="s">
        <v>25</v>
      </c>
      <c r="J16" s="17" t="str">
        <f>IF('Rekapitulace stavby'!AN10="","",'Rekapitulace stavby'!AN10)</f>
        <v>70994234</v>
      </c>
      <c r="L16" s="38"/>
    </row>
    <row r="17" spans="2:12" s="1" customFormat="1" ht="18" customHeight="1">
      <c r="B17" s="38"/>
      <c r="E17" s="17" t="str">
        <f>IF('Rekapitulace stavby'!E11="","",'Rekapitulace stavby'!E11)</f>
        <v>SŽDC, s.o.</v>
      </c>
      <c r="I17" s="113" t="s">
        <v>28</v>
      </c>
      <c r="J17" s="17" t="str">
        <f>IF('Rekapitulace stavby'!AN11="","",'Rekapitulace stavby'!AN11)</f>
        <v>CZ70994234</v>
      </c>
      <c r="L17" s="38"/>
    </row>
    <row r="18" spans="2:12" s="1" customFormat="1" ht="6.95" customHeight="1">
      <c r="B18" s="38"/>
      <c r="I18" s="112"/>
      <c r="L18" s="38"/>
    </row>
    <row r="19" spans="2:12" s="1" customFormat="1" ht="12" customHeight="1">
      <c r="B19" s="38"/>
      <c r="D19" s="111" t="s">
        <v>30</v>
      </c>
      <c r="I19" s="113" t="s">
        <v>25</v>
      </c>
      <c r="J19" s="30" t="str">
        <f>'Rekapitulace stavby'!AN13</f>
        <v>Vyplň údaj</v>
      </c>
      <c r="L19" s="38"/>
    </row>
    <row r="20" spans="2:12" s="1" customFormat="1" ht="18" customHeight="1">
      <c r="B20" s="38"/>
      <c r="E20" s="308" t="str">
        <f>'Rekapitulace stavby'!E14</f>
        <v>Vyplň údaj</v>
      </c>
      <c r="F20" s="309"/>
      <c r="G20" s="309"/>
      <c r="H20" s="309"/>
      <c r="I20" s="113" t="s">
        <v>28</v>
      </c>
      <c r="J20" s="30" t="str">
        <f>'Rekapitulace stavby'!AN14</f>
        <v>Vyplň údaj</v>
      </c>
      <c r="L20" s="38"/>
    </row>
    <row r="21" spans="2:12" s="1" customFormat="1" ht="6.95" customHeight="1">
      <c r="B21" s="38"/>
      <c r="I21" s="112"/>
      <c r="L21" s="38"/>
    </row>
    <row r="22" spans="2:12" s="1" customFormat="1" ht="12" customHeight="1">
      <c r="B22" s="38"/>
      <c r="D22" s="111" t="s">
        <v>32</v>
      </c>
      <c r="I22" s="113" t="s">
        <v>25</v>
      </c>
      <c r="J22" s="17" t="str">
        <f>IF('Rekapitulace stavby'!AN16="","",'Rekapitulace stavby'!AN16)</f>
        <v>41192168</v>
      </c>
      <c r="L22" s="38"/>
    </row>
    <row r="23" spans="2:12" s="1" customFormat="1" ht="18" customHeight="1">
      <c r="B23" s="38"/>
      <c r="E23" s="17" t="str">
        <f>IF('Rekapitulace stavby'!E17="","",'Rekapitulace stavby'!E17)</f>
        <v>SG Geotechnika a.s.</v>
      </c>
      <c r="I23" s="113" t="s">
        <v>28</v>
      </c>
      <c r="J23" s="17" t="str">
        <f>IF('Rekapitulace stavby'!AN17="","",'Rekapitulace stavby'!AN17)</f>
        <v>CZ41192168</v>
      </c>
      <c r="L23" s="38"/>
    </row>
    <row r="24" spans="2:12" s="1" customFormat="1" ht="6.95" customHeight="1">
      <c r="B24" s="38"/>
      <c r="I24" s="112"/>
      <c r="L24" s="38"/>
    </row>
    <row r="25" spans="2:12" s="1" customFormat="1" ht="12" customHeight="1">
      <c r="B25" s="38"/>
      <c r="D25" s="111" t="s">
        <v>37</v>
      </c>
      <c r="I25" s="113" t="s">
        <v>25</v>
      </c>
      <c r="J25" s="17" t="str">
        <f>IF('Rekapitulace stavby'!AN19="","",'Rekapitulace stavby'!AN19)</f>
        <v>41192168</v>
      </c>
      <c r="L25" s="38"/>
    </row>
    <row r="26" spans="2:12" s="1" customFormat="1" ht="18" customHeight="1">
      <c r="B26" s="38"/>
      <c r="E26" s="17" t="str">
        <f>IF('Rekapitulace stavby'!E20="","",'Rekapitulace stavby'!E20)</f>
        <v>SG Geotechnika a.s.</v>
      </c>
      <c r="I26" s="113" t="s">
        <v>28</v>
      </c>
      <c r="J26" s="17" t="str">
        <f>IF('Rekapitulace stavby'!AN20="","",'Rekapitulace stavby'!AN20)</f>
        <v>CZ41192168</v>
      </c>
      <c r="L26" s="38"/>
    </row>
    <row r="27" spans="2:12" s="1" customFormat="1" ht="6.95" customHeight="1">
      <c r="B27" s="38"/>
      <c r="I27" s="112"/>
      <c r="L27" s="38"/>
    </row>
    <row r="28" spans="2:12" s="1" customFormat="1" ht="12" customHeight="1">
      <c r="B28" s="38"/>
      <c r="D28" s="111" t="s">
        <v>38</v>
      </c>
      <c r="I28" s="112"/>
      <c r="L28" s="38"/>
    </row>
    <row r="29" spans="2:12" s="7" customFormat="1" ht="16.5" customHeight="1">
      <c r="B29" s="115"/>
      <c r="E29" s="310" t="s">
        <v>1</v>
      </c>
      <c r="F29" s="310"/>
      <c r="G29" s="310"/>
      <c r="H29" s="310"/>
      <c r="I29" s="116"/>
      <c r="L29" s="115"/>
    </row>
    <row r="30" spans="2:12" s="1" customFormat="1" ht="6.95" customHeight="1">
      <c r="B30" s="38"/>
      <c r="I30" s="112"/>
      <c r="L30" s="38"/>
    </row>
    <row r="31" spans="2:12" s="1" customFormat="1" ht="6.95" customHeight="1">
      <c r="B31" s="38"/>
      <c r="D31" s="56"/>
      <c r="E31" s="56"/>
      <c r="F31" s="56"/>
      <c r="G31" s="56"/>
      <c r="H31" s="56"/>
      <c r="I31" s="117"/>
      <c r="J31" s="56"/>
      <c r="K31" s="56"/>
      <c r="L31" s="38"/>
    </row>
    <row r="32" spans="2:12" s="1" customFormat="1" ht="25.35" customHeight="1">
      <c r="B32" s="38"/>
      <c r="D32" s="118" t="s">
        <v>39</v>
      </c>
      <c r="I32" s="112"/>
      <c r="J32" s="119">
        <f>ROUND(J86, 2)</f>
        <v>0</v>
      </c>
      <c r="L32" s="38"/>
    </row>
    <row r="33" spans="2:12" s="1" customFormat="1" ht="6.95" customHeight="1">
      <c r="B33" s="38"/>
      <c r="D33" s="56"/>
      <c r="E33" s="56"/>
      <c r="F33" s="56"/>
      <c r="G33" s="56"/>
      <c r="H33" s="56"/>
      <c r="I33" s="117"/>
      <c r="J33" s="56"/>
      <c r="K33" s="56"/>
      <c r="L33" s="38"/>
    </row>
    <row r="34" spans="2:12" s="1" customFormat="1" ht="14.45" customHeight="1">
      <c r="B34" s="38"/>
      <c r="F34" s="120" t="s">
        <v>41</v>
      </c>
      <c r="I34" s="121" t="s">
        <v>40</v>
      </c>
      <c r="J34" s="120" t="s">
        <v>42</v>
      </c>
      <c r="L34" s="38"/>
    </row>
    <row r="35" spans="2:12" s="1" customFormat="1" ht="14.45" customHeight="1">
      <c r="B35" s="38"/>
      <c r="D35" s="111" t="s">
        <v>43</v>
      </c>
      <c r="E35" s="111" t="s">
        <v>44</v>
      </c>
      <c r="F35" s="122">
        <f>ROUND((SUM(BE86:BE102)),  2)</f>
        <v>0</v>
      </c>
      <c r="I35" s="123">
        <v>0.21</v>
      </c>
      <c r="J35" s="122">
        <f>ROUND(((SUM(BE86:BE102))*I35),  2)</f>
        <v>0</v>
      </c>
      <c r="L35" s="38"/>
    </row>
    <row r="36" spans="2:12" s="1" customFormat="1" ht="14.45" customHeight="1">
      <c r="B36" s="38"/>
      <c r="E36" s="111" t="s">
        <v>45</v>
      </c>
      <c r="F36" s="122">
        <f>ROUND((SUM(BF86:BF102)),  2)</f>
        <v>0</v>
      </c>
      <c r="I36" s="123">
        <v>0.15</v>
      </c>
      <c r="J36" s="122">
        <f>ROUND(((SUM(BF86:BF102))*I36),  2)</f>
        <v>0</v>
      </c>
      <c r="L36" s="38"/>
    </row>
    <row r="37" spans="2:12" s="1" customFormat="1" ht="14.45" hidden="1" customHeight="1">
      <c r="B37" s="38"/>
      <c r="E37" s="111" t="s">
        <v>46</v>
      </c>
      <c r="F37" s="122">
        <f>ROUND((SUM(BG86:BG102)),  2)</f>
        <v>0</v>
      </c>
      <c r="I37" s="123">
        <v>0.21</v>
      </c>
      <c r="J37" s="122">
        <f>0</f>
        <v>0</v>
      </c>
      <c r="L37" s="38"/>
    </row>
    <row r="38" spans="2:12" s="1" customFormat="1" ht="14.45" hidden="1" customHeight="1">
      <c r="B38" s="38"/>
      <c r="E38" s="111" t="s">
        <v>47</v>
      </c>
      <c r="F38" s="122">
        <f>ROUND((SUM(BH86:BH102)),  2)</f>
        <v>0</v>
      </c>
      <c r="I38" s="123">
        <v>0.15</v>
      </c>
      <c r="J38" s="122">
        <f>0</f>
        <v>0</v>
      </c>
      <c r="L38" s="38"/>
    </row>
    <row r="39" spans="2:12" s="1" customFormat="1" ht="14.45" hidden="1" customHeight="1">
      <c r="B39" s="38"/>
      <c r="E39" s="111" t="s">
        <v>48</v>
      </c>
      <c r="F39" s="122">
        <f>ROUND((SUM(BI86:BI102)),  2)</f>
        <v>0</v>
      </c>
      <c r="I39" s="123">
        <v>0</v>
      </c>
      <c r="J39" s="122">
        <f>0</f>
        <v>0</v>
      </c>
      <c r="L39" s="38"/>
    </row>
    <row r="40" spans="2:12" s="1" customFormat="1" ht="6.95" customHeight="1">
      <c r="B40" s="38"/>
      <c r="I40" s="112"/>
      <c r="L40" s="38"/>
    </row>
    <row r="41" spans="2:12" s="1" customFormat="1" ht="25.35" customHeight="1">
      <c r="B41" s="38"/>
      <c r="C41" s="124"/>
      <c r="D41" s="125" t="s">
        <v>49</v>
      </c>
      <c r="E41" s="126"/>
      <c r="F41" s="126"/>
      <c r="G41" s="127" t="s">
        <v>50</v>
      </c>
      <c r="H41" s="128" t="s">
        <v>51</v>
      </c>
      <c r="I41" s="129"/>
      <c r="J41" s="130">
        <f>SUM(J32:J39)</f>
        <v>0</v>
      </c>
      <c r="K41" s="131"/>
      <c r="L41" s="38"/>
    </row>
    <row r="42" spans="2:12" s="1" customFormat="1" ht="14.45" customHeight="1">
      <c r="B42" s="132"/>
      <c r="C42" s="133"/>
      <c r="D42" s="133"/>
      <c r="E42" s="133"/>
      <c r="F42" s="133"/>
      <c r="G42" s="133"/>
      <c r="H42" s="133"/>
      <c r="I42" s="134"/>
      <c r="J42" s="133"/>
      <c r="K42" s="133"/>
      <c r="L42" s="38"/>
    </row>
    <row r="46" spans="2:12" s="1" customFormat="1" ht="6.95" customHeight="1">
      <c r="B46" s="135"/>
      <c r="C46" s="136"/>
      <c r="D46" s="136"/>
      <c r="E46" s="136"/>
      <c r="F46" s="136"/>
      <c r="G46" s="136"/>
      <c r="H46" s="136"/>
      <c r="I46" s="137"/>
      <c r="J46" s="136"/>
      <c r="K46" s="136"/>
      <c r="L46" s="38"/>
    </row>
    <row r="47" spans="2:12" s="1" customFormat="1" ht="24.95" customHeight="1">
      <c r="B47" s="34"/>
      <c r="C47" s="23" t="s">
        <v>134</v>
      </c>
      <c r="D47" s="35"/>
      <c r="E47" s="35"/>
      <c r="F47" s="35"/>
      <c r="G47" s="35"/>
      <c r="H47" s="35"/>
      <c r="I47" s="112"/>
      <c r="J47" s="35"/>
      <c r="K47" s="35"/>
      <c r="L47" s="38"/>
    </row>
    <row r="48" spans="2:12" s="1" customFormat="1" ht="6.95" customHeight="1">
      <c r="B48" s="34"/>
      <c r="C48" s="35"/>
      <c r="D48" s="35"/>
      <c r="E48" s="35"/>
      <c r="F48" s="35"/>
      <c r="G48" s="35"/>
      <c r="H48" s="35"/>
      <c r="I48" s="112"/>
      <c r="J48" s="35"/>
      <c r="K48" s="35"/>
      <c r="L48" s="38"/>
    </row>
    <row r="49" spans="2:47" s="1" customFormat="1" ht="12" customHeight="1">
      <c r="B49" s="34"/>
      <c r="C49" s="29" t="s">
        <v>16</v>
      </c>
      <c r="D49" s="35"/>
      <c r="E49" s="35"/>
      <c r="F49" s="35"/>
      <c r="G49" s="35"/>
      <c r="H49" s="35"/>
      <c r="I49" s="112"/>
      <c r="J49" s="35"/>
      <c r="K49" s="35"/>
      <c r="L49" s="38"/>
    </row>
    <row r="50" spans="2:47" s="1" customFormat="1" ht="16.5" customHeight="1">
      <c r="B50" s="34"/>
      <c r="C50" s="35"/>
      <c r="D50" s="35"/>
      <c r="E50" s="311" t="str">
        <f>E7</f>
        <v>Oprava traťového úseku Česká Lípa – Jedlová v oblasti mokřadů říčky Šporka</v>
      </c>
      <c r="F50" s="312"/>
      <c r="G50" s="312"/>
      <c r="H50" s="312"/>
      <c r="I50" s="112"/>
      <c r="J50" s="35"/>
      <c r="K50" s="35"/>
      <c r="L50" s="38"/>
    </row>
    <row r="51" spans="2:47" ht="12" customHeight="1">
      <c r="B51" s="21"/>
      <c r="C51" s="29" t="s">
        <v>131</v>
      </c>
      <c r="D51" s="22"/>
      <c r="E51" s="22"/>
      <c r="F51" s="22"/>
      <c r="G51" s="22"/>
      <c r="H51" s="22"/>
      <c r="J51" s="22"/>
      <c r="K51" s="22"/>
      <c r="L51" s="20"/>
    </row>
    <row r="52" spans="2:47" s="1" customFormat="1" ht="16.5" customHeight="1">
      <c r="B52" s="34"/>
      <c r="C52" s="35"/>
      <c r="D52" s="35"/>
      <c r="E52" s="311" t="s">
        <v>629</v>
      </c>
      <c r="F52" s="278"/>
      <c r="G52" s="278"/>
      <c r="H52" s="278"/>
      <c r="I52" s="112"/>
      <c r="J52" s="35"/>
      <c r="K52" s="35"/>
      <c r="L52" s="38"/>
    </row>
    <row r="53" spans="2:47" s="1" customFormat="1" ht="12" customHeight="1">
      <c r="B53" s="34"/>
      <c r="C53" s="29" t="s">
        <v>560</v>
      </c>
      <c r="D53" s="35"/>
      <c r="E53" s="35"/>
      <c r="F53" s="35"/>
      <c r="G53" s="35"/>
      <c r="H53" s="35"/>
      <c r="I53" s="112"/>
      <c r="J53" s="35"/>
      <c r="K53" s="35"/>
      <c r="L53" s="38"/>
    </row>
    <row r="54" spans="2:47" s="1" customFormat="1" ht="16.5" customHeight="1">
      <c r="B54" s="34"/>
      <c r="C54" s="35"/>
      <c r="D54" s="35"/>
      <c r="E54" s="279" t="str">
        <f>E11</f>
        <v>04.2 - Přeložka kabelů v úseku Česká Lípa - Nový Bor km 47,7 - 48,3 - provizorní - ÚOŽI</v>
      </c>
      <c r="F54" s="278"/>
      <c r="G54" s="278"/>
      <c r="H54" s="278"/>
      <c r="I54" s="112"/>
      <c r="J54" s="35"/>
      <c r="K54" s="35"/>
      <c r="L54" s="38"/>
    </row>
    <row r="55" spans="2:47" s="1" customFormat="1" ht="6.95" customHeight="1">
      <c r="B55" s="34"/>
      <c r="C55" s="35"/>
      <c r="D55" s="35"/>
      <c r="E55" s="35"/>
      <c r="F55" s="35"/>
      <c r="G55" s="35"/>
      <c r="H55" s="35"/>
      <c r="I55" s="112"/>
      <c r="J55" s="35"/>
      <c r="K55" s="35"/>
      <c r="L55" s="38"/>
    </row>
    <row r="56" spans="2:47" s="1" customFormat="1" ht="12" customHeight="1">
      <c r="B56" s="34"/>
      <c r="C56" s="29" t="s">
        <v>20</v>
      </c>
      <c r="D56" s="35"/>
      <c r="E56" s="35"/>
      <c r="F56" s="27" t="str">
        <f>F14</f>
        <v xml:space="preserve"> </v>
      </c>
      <c r="G56" s="35"/>
      <c r="H56" s="35"/>
      <c r="I56" s="113" t="s">
        <v>22</v>
      </c>
      <c r="J56" s="55" t="str">
        <f>IF(J14="","",J14)</f>
        <v>29. 3. 2019</v>
      </c>
      <c r="K56" s="35"/>
      <c r="L56" s="38"/>
    </row>
    <row r="57" spans="2:47" s="1" customFormat="1" ht="6.95" customHeight="1">
      <c r="B57" s="34"/>
      <c r="C57" s="35"/>
      <c r="D57" s="35"/>
      <c r="E57" s="35"/>
      <c r="F57" s="35"/>
      <c r="G57" s="35"/>
      <c r="H57" s="35"/>
      <c r="I57" s="112"/>
      <c r="J57" s="35"/>
      <c r="K57" s="35"/>
      <c r="L57" s="38"/>
    </row>
    <row r="58" spans="2:47" s="1" customFormat="1" ht="13.7" customHeight="1">
      <c r="B58" s="34"/>
      <c r="C58" s="29" t="s">
        <v>24</v>
      </c>
      <c r="D58" s="35"/>
      <c r="E58" s="35"/>
      <c r="F58" s="27" t="str">
        <f>E17</f>
        <v>SŽDC, s.o.</v>
      </c>
      <c r="G58" s="35"/>
      <c r="H58" s="35"/>
      <c r="I58" s="113" t="s">
        <v>32</v>
      </c>
      <c r="J58" s="32" t="str">
        <f>E23</f>
        <v>SG Geotechnika a.s.</v>
      </c>
      <c r="K58" s="35"/>
      <c r="L58" s="38"/>
    </row>
    <row r="59" spans="2:47" s="1" customFormat="1" ht="13.7" customHeight="1">
      <c r="B59" s="34"/>
      <c r="C59" s="29" t="s">
        <v>30</v>
      </c>
      <c r="D59" s="35"/>
      <c r="E59" s="35"/>
      <c r="F59" s="27" t="str">
        <f>IF(E20="","",E20)</f>
        <v>Vyplň údaj</v>
      </c>
      <c r="G59" s="35"/>
      <c r="H59" s="35"/>
      <c r="I59" s="113" t="s">
        <v>37</v>
      </c>
      <c r="J59" s="32" t="str">
        <f>E26</f>
        <v>SG Geotechnika a.s.</v>
      </c>
      <c r="K59" s="35"/>
      <c r="L59" s="38"/>
    </row>
    <row r="60" spans="2:47" s="1" customFormat="1" ht="10.35" customHeight="1">
      <c r="B60" s="34"/>
      <c r="C60" s="35"/>
      <c r="D60" s="35"/>
      <c r="E60" s="35"/>
      <c r="F60" s="35"/>
      <c r="G60" s="35"/>
      <c r="H60" s="35"/>
      <c r="I60" s="112"/>
      <c r="J60" s="35"/>
      <c r="K60" s="35"/>
      <c r="L60" s="38"/>
    </row>
    <row r="61" spans="2:47" s="1" customFormat="1" ht="29.25" customHeight="1">
      <c r="B61" s="34"/>
      <c r="C61" s="138" t="s">
        <v>135</v>
      </c>
      <c r="D61" s="139"/>
      <c r="E61" s="139"/>
      <c r="F61" s="139"/>
      <c r="G61" s="139"/>
      <c r="H61" s="139"/>
      <c r="I61" s="140"/>
      <c r="J61" s="141" t="s">
        <v>136</v>
      </c>
      <c r="K61" s="139"/>
      <c r="L61" s="38"/>
    </row>
    <row r="62" spans="2:47" s="1" customFormat="1" ht="10.35" customHeight="1">
      <c r="B62" s="34"/>
      <c r="C62" s="35"/>
      <c r="D62" s="35"/>
      <c r="E62" s="35"/>
      <c r="F62" s="35"/>
      <c r="G62" s="35"/>
      <c r="H62" s="35"/>
      <c r="I62" s="112"/>
      <c r="J62" s="35"/>
      <c r="K62" s="35"/>
      <c r="L62" s="38"/>
    </row>
    <row r="63" spans="2:47" s="1" customFormat="1" ht="22.9" customHeight="1">
      <c r="B63" s="34"/>
      <c r="C63" s="142" t="s">
        <v>137</v>
      </c>
      <c r="D63" s="35"/>
      <c r="E63" s="35"/>
      <c r="F63" s="35"/>
      <c r="G63" s="35"/>
      <c r="H63" s="35"/>
      <c r="I63" s="112"/>
      <c r="J63" s="73">
        <f>J86</f>
        <v>0</v>
      </c>
      <c r="K63" s="35"/>
      <c r="L63" s="38"/>
      <c r="AU63" s="17" t="s">
        <v>138</v>
      </c>
    </row>
    <row r="64" spans="2:47" s="8" customFormat="1" ht="24.95" customHeight="1">
      <c r="B64" s="143"/>
      <c r="C64" s="144"/>
      <c r="D64" s="145" t="s">
        <v>141</v>
      </c>
      <c r="E64" s="146"/>
      <c r="F64" s="146"/>
      <c r="G64" s="146"/>
      <c r="H64" s="146"/>
      <c r="I64" s="147"/>
      <c r="J64" s="148">
        <f>J87</f>
        <v>0</v>
      </c>
      <c r="K64" s="144"/>
      <c r="L64" s="149"/>
    </row>
    <row r="65" spans="2:12" s="1" customFormat="1" ht="21.75" customHeight="1">
      <c r="B65" s="34"/>
      <c r="C65" s="35"/>
      <c r="D65" s="35"/>
      <c r="E65" s="35"/>
      <c r="F65" s="35"/>
      <c r="G65" s="35"/>
      <c r="H65" s="35"/>
      <c r="I65" s="112"/>
      <c r="J65" s="35"/>
      <c r="K65" s="35"/>
      <c r="L65" s="38"/>
    </row>
    <row r="66" spans="2:12" s="1" customFormat="1" ht="6.95" customHeight="1">
      <c r="B66" s="46"/>
      <c r="C66" s="47"/>
      <c r="D66" s="47"/>
      <c r="E66" s="47"/>
      <c r="F66" s="47"/>
      <c r="G66" s="47"/>
      <c r="H66" s="47"/>
      <c r="I66" s="134"/>
      <c r="J66" s="47"/>
      <c r="K66" s="47"/>
      <c r="L66" s="38"/>
    </row>
    <row r="70" spans="2:12" s="1" customFormat="1" ht="6.95" customHeight="1">
      <c r="B70" s="48"/>
      <c r="C70" s="49"/>
      <c r="D70" s="49"/>
      <c r="E70" s="49"/>
      <c r="F70" s="49"/>
      <c r="G70" s="49"/>
      <c r="H70" s="49"/>
      <c r="I70" s="137"/>
      <c r="J70" s="49"/>
      <c r="K70" s="49"/>
      <c r="L70" s="38"/>
    </row>
    <row r="71" spans="2:12" s="1" customFormat="1" ht="24.95" customHeight="1">
      <c r="B71" s="34"/>
      <c r="C71" s="23" t="s">
        <v>142</v>
      </c>
      <c r="D71" s="35"/>
      <c r="E71" s="35"/>
      <c r="F71" s="35"/>
      <c r="G71" s="35"/>
      <c r="H71" s="35"/>
      <c r="I71" s="112"/>
      <c r="J71" s="35"/>
      <c r="K71" s="35"/>
      <c r="L71" s="38"/>
    </row>
    <row r="72" spans="2:12" s="1" customFormat="1" ht="6.95" customHeight="1">
      <c r="B72" s="34"/>
      <c r="C72" s="35"/>
      <c r="D72" s="35"/>
      <c r="E72" s="35"/>
      <c r="F72" s="35"/>
      <c r="G72" s="35"/>
      <c r="H72" s="35"/>
      <c r="I72" s="112"/>
      <c r="J72" s="35"/>
      <c r="K72" s="35"/>
      <c r="L72" s="38"/>
    </row>
    <row r="73" spans="2:12" s="1" customFormat="1" ht="12" customHeight="1">
      <c r="B73" s="34"/>
      <c r="C73" s="29" t="s">
        <v>16</v>
      </c>
      <c r="D73" s="35"/>
      <c r="E73" s="35"/>
      <c r="F73" s="35"/>
      <c r="G73" s="35"/>
      <c r="H73" s="35"/>
      <c r="I73" s="112"/>
      <c r="J73" s="35"/>
      <c r="K73" s="35"/>
      <c r="L73" s="38"/>
    </row>
    <row r="74" spans="2:12" s="1" customFormat="1" ht="16.5" customHeight="1">
      <c r="B74" s="34"/>
      <c r="C74" s="35"/>
      <c r="D74" s="35"/>
      <c r="E74" s="311" t="str">
        <f>E7</f>
        <v>Oprava traťového úseku Česká Lípa – Jedlová v oblasti mokřadů říčky Šporka</v>
      </c>
      <c r="F74" s="312"/>
      <c r="G74" s="312"/>
      <c r="H74" s="312"/>
      <c r="I74" s="112"/>
      <c r="J74" s="35"/>
      <c r="K74" s="35"/>
      <c r="L74" s="38"/>
    </row>
    <row r="75" spans="2:12" ht="12" customHeight="1">
      <c r="B75" s="21"/>
      <c r="C75" s="29" t="s">
        <v>131</v>
      </c>
      <c r="D75" s="22"/>
      <c r="E75" s="22"/>
      <c r="F75" s="22"/>
      <c r="G75" s="22"/>
      <c r="H75" s="22"/>
      <c r="J75" s="22"/>
      <c r="K75" s="22"/>
      <c r="L75" s="20"/>
    </row>
    <row r="76" spans="2:12" s="1" customFormat="1" ht="16.5" customHeight="1">
      <c r="B76" s="34"/>
      <c r="C76" s="35"/>
      <c r="D76" s="35"/>
      <c r="E76" s="311" t="s">
        <v>629</v>
      </c>
      <c r="F76" s="278"/>
      <c r="G76" s="278"/>
      <c r="H76" s="278"/>
      <c r="I76" s="112"/>
      <c r="J76" s="35"/>
      <c r="K76" s="35"/>
      <c r="L76" s="38"/>
    </row>
    <row r="77" spans="2:12" s="1" customFormat="1" ht="12" customHeight="1">
      <c r="B77" s="34"/>
      <c r="C77" s="29" t="s">
        <v>560</v>
      </c>
      <c r="D77" s="35"/>
      <c r="E77" s="35"/>
      <c r="F77" s="35"/>
      <c r="G77" s="35"/>
      <c r="H77" s="35"/>
      <c r="I77" s="112"/>
      <c r="J77" s="35"/>
      <c r="K77" s="35"/>
      <c r="L77" s="38"/>
    </row>
    <row r="78" spans="2:12" s="1" customFormat="1" ht="16.5" customHeight="1">
      <c r="B78" s="34"/>
      <c r="C78" s="35"/>
      <c r="D78" s="35"/>
      <c r="E78" s="279" t="str">
        <f>E11</f>
        <v>04.2 - Přeložka kabelů v úseku Česká Lípa - Nový Bor km 47,7 - 48,3 - provizorní - ÚOŽI</v>
      </c>
      <c r="F78" s="278"/>
      <c r="G78" s="278"/>
      <c r="H78" s="278"/>
      <c r="I78" s="112"/>
      <c r="J78" s="35"/>
      <c r="K78" s="35"/>
      <c r="L78" s="38"/>
    </row>
    <row r="79" spans="2:12" s="1" customFormat="1" ht="6.95" customHeight="1">
      <c r="B79" s="34"/>
      <c r="C79" s="35"/>
      <c r="D79" s="35"/>
      <c r="E79" s="35"/>
      <c r="F79" s="35"/>
      <c r="G79" s="35"/>
      <c r="H79" s="35"/>
      <c r="I79" s="112"/>
      <c r="J79" s="35"/>
      <c r="K79" s="35"/>
      <c r="L79" s="38"/>
    </row>
    <row r="80" spans="2:12" s="1" customFormat="1" ht="12" customHeight="1">
      <c r="B80" s="34"/>
      <c r="C80" s="29" t="s">
        <v>20</v>
      </c>
      <c r="D80" s="35"/>
      <c r="E80" s="35"/>
      <c r="F80" s="27" t="str">
        <f>F14</f>
        <v xml:space="preserve"> </v>
      </c>
      <c r="G80" s="35"/>
      <c r="H80" s="35"/>
      <c r="I80" s="113" t="s">
        <v>22</v>
      </c>
      <c r="J80" s="55" t="str">
        <f>IF(J14="","",J14)</f>
        <v>29. 3. 2019</v>
      </c>
      <c r="K80" s="35"/>
      <c r="L80" s="38"/>
    </row>
    <row r="81" spans="2:65" s="1" customFormat="1" ht="6.95" customHeight="1">
      <c r="B81" s="34"/>
      <c r="C81" s="35"/>
      <c r="D81" s="35"/>
      <c r="E81" s="35"/>
      <c r="F81" s="35"/>
      <c r="G81" s="35"/>
      <c r="H81" s="35"/>
      <c r="I81" s="112"/>
      <c r="J81" s="35"/>
      <c r="K81" s="35"/>
      <c r="L81" s="38"/>
    </row>
    <row r="82" spans="2:65" s="1" customFormat="1" ht="13.7" customHeight="1">
      <c r="B82" s="34"/>
      <c r="C82" s="29" t="s">
        <v>24</v>
      </c>
      <c r="D82" s="35"/>
      <c r="E82" s="35"/>
      <c r="F82" s="27" t="str">
        <f>E17</f>
        <v>SŽDC, s.o.</v>
      </c>
      <c r="G82" s="35"/>
      <c r="H82" s="35"/>
      <c r="I82" s="113" t="s">
        <v>32</v>
      </c>
      <c r="J82" s="32" t="str">
        <f>E23</f>
        <v>SG Geotechnika a.s.</v>
      </c>
      <c r="K82" s="35"/>
      <c r="L82" s="38"/>
    </row>
    <row r="83" spans="2:65" s="1" customFormat="1" ht="13.7" customHeight="1">
      <c r="B83" s="34"/>
      <c r="C83" s="29" t="s">
        <v>30</v>
      </c>
      <c r="D83" s="35"/>
      <c r="E83" s="35"/>
      <c r="F83" s="27" t="str">
        <f>IF(E20="","",E20)</f>
        <v>Vyplň údaj</v>
      </c>
      <c r="G83" s="35"/>
      <c r="H83" s="35"/>
      <c r="I83" s="113" t="s">
        <v>37</v>
      </c>
      <c r="J83" s="32" t="str">
        <f>E26</f>
        <v>SG Geotechnika a.s.</v>
      </c>
      <c r="K83" s="35"/>
      <c r="L83" s="38"/>
    </row>
    <row r="84" spans="2:65" s="1" customFormat="1" ht="10.35" customHeight="1">
      <c r="B84" s="34"/>
      <c r="C84" s="35"/>
      <c r="D84" s="35"/>
      <c r="E84" s="35"/>
      <c r="F84" s="35"/>
      <c r="G84" s="35"/>
      <c r="H84" s="35"/>
      <c r="I84" s="112"/>
      <c r="J84" s="35"/>
      <c r="K84" s="35"/>
      <c r="L84" s="38"/>
    </row>
    <row r="85" spans="2:65" s="10" customFormat="1" ht="29.25" customHeight="1">
      <c r="B85" s="156"/>
      <c r="C85" s="157" t="s">
        <v>143</v>
      </c>
      <c r="D85" s="158" t="s">
        <v>58</v>
      </c>
      <c r="E85" s="158" t="s">
        <v>54</v>
      </c>
      <c r="F85" s="158" t="s">
        <v>55</v>
      </c>
      <c r="G85" s="158" t="s">
        <v>144</v>
      </c>
      <c r="H85" s="158" t="s">
        <v>145</v>
      </c>
      <c r="I85" s="159" t="s">
        <v>146</v>
      </c>
      <c r="J85" s="158" t="s">
        <v>136</v>
      </c>
      <c r="K85" s="160" t="s">
        <v>147</v>
      </c>
      <c r="L85" s="161"/>
      <c r="M85" s="64" t="s">
        <v>1</v>
      </c>
      <c r="N85" s="65" t="s">
        <v>43</v>
      </c>
      <c r="O85" s="65" t="s">
        <v>148</v>
      </c>
      <c r="P85" s="65" t="s">
        <v>149</v>
      </c>
      <c r="Q85" s="65" t="s">
        <v>150</v>
      </c>
      <c r="R85" s="65" t="s">
        <v>151</v>
      </c>
      <c r="S85" s="65" t="s">
        <v>152</v>
      </c>
      <c r="T85" s="66" t="s">
        <v>153</v>
      </c>
    </row>
    <row r="86" spans="2:65" s="1" customFormat="1" ht="22.9" customHeight="1">
      <c r="B86" s="34"/>
      <c r="C86" s="71" t="s">
        <v>154</v>
      </c>
      <c r="D86" s="35"/>
      <c r="E86" s="35"/>
      <c r="F86" s="35"/>
      <c r="G86" s="35"/>
      <c r="H86" s="35"/>
      <c r="I86" s="112"/>
      <c r="J86" s="162">
        <f>BK86</f>
        <v>0</v>
      </c>
      <c r="K86" s="35"/>
      <c r="L86" s="38"/>
      <c r="M86" s="67"/>
      <c r="N86" s="68"/>
      <c r="O86" s="68"/>
      <c r="P86" s="163">
        <f>P87</f>
        <v>0</v>
      </c>
      <c r="Q86" s="68"/>
      <c r="R86" s="163">
        <f>R87</f>
        <v>0</v>
      </c>
      <c r="S86" s="68"/>
      <c r="T86" s="164">
        <f>T87</f>
        <v>0</v>
      </c>
      <c r="AT86" s="17" t="s">
        <v>72</v>
      </c>
      <c r="AU86" s="17" t="s">
        <v>138</v>
      </c>
      <c r="BK86" s="165">
        <f>BK87</f>
        <v>0</v>
      </c>
    </row>
    <row r="87" spans="2:65" s="11" customFormat="1" ht="25.9" customHeight="1">
      <c r="B87" s="166"/>
      <c r="C87" s="167"/>
      <c r="D87" s="168" t="s">
        <v>72</v>
      </c>
      <c r="E87" s="169" t="s">
        <v>288</v>
      </c>
      <c r="F87" s="169" t="s">
        <v>289</v>
      </c>
      <c r="G87" s="167"/>
      <c r="H87" s="167"/>
      <c r="I87" s="170"/>
      <c r="J87" s="171">
        <f>BK87</f>
        <v>0</v>
      </c>
      <c r="K87" s="167"/>
      <c r="L87" s="172"/>
      <c r="M87" s="173"/>
      <c r="N87" s="174"/>
      <c r="O87" s="174"/>
      <c r="P87" s="175">
        <f>SUM(P88:P102)</f>
        <v>0</v>
      </c>
      <c r="Q87" s="174"/>
      <c r="R87" s="175">
        <f>SUM(R88:R102)</f>
        <v>0</v>
      </c>
      <c r="S87" s="174"/>
      <c r="T87" s="176">
        <f>SUM(T88:T102)</f>
        <v>0</v>
      </c>
      <c r="AR87" s="177" t="s">
        <v>166</v>
      </c>
      <c r="AT87" s="178" t="s">
        <v>72</v>
      </c>
      <c r="AU87" s="178" t="s">
        <v>73</v>
      </c>
      <c r="AY87" s="177" t="s">
        <v>157</v>
      </c>
      <c r="BK87" s="179">
        <f>SUM(BK88:BK102)</f>
        <v>0</v>
      </c>
    </row>
    <row r="88" spans="2:65" s="1" customFormat="1" ht="16.5" customHeight="1">
      <c r="B88" s="34"/>
      <c r="C88" s="230" t="s">
        <v>81</v>
      </c>
      <c r="D88" s="230" t="s">
        <v>201</v>
      </c>
      <c r="E88" s="231" t="s">
        <v>659</v>
      </c>
      <c r="F88" s="232" t="s">
        <v>660</v>
      </c>
      <c r="G88" s="233" t="s">
        <v>257</v>
      </c>
      <c r="H88" s="234">
        <v>1520</v>
      </c>
      <c r="I88" s="235"/>
      <c r="J88" s="236">
        <f t="shared" ref="J88:J102" si="0">ROUND(I88*H88,2)</f>
        <v>0</v>
      </c>
      <c r="K88" s="232" t="s">
        <v>1</v>
      </c>
      <c r="L88" s="38"/>
      <c r="M88" s="237" t="s">
        <v>1</v>
      </c>
      <c r="N88" s="238" t="s">
        <v>44</v>
      </c>
      <c r="O88" s="60"/>
      <c r="P88" s="192">
        <f t="shared" ref="P88:P102" si="1">O88*H88</f>
        <v>0</v>
      </c>
      <c r="Q88" s="192">
        <v>0</v>
      </c>
      <c r="R88" s="192">
        <f t="shared" ref="R88:R102" si="2">Q88*H88</f>
        <v>0</v>
      </c>
      <c r="S88" s="192">
        <v>0</v>
      </c>
      <c r="T88" s="193">
        <f t="shared" ref="T88:T102" si="3">S88*H88</f>
        <v>0</v>
      </c>
      <c r="AR88" s="17" t="s">
        <v>292</v>
      </c>
      <c r="AT88" s="17" t="s">
        <v>201</v>
      </c>
      <c r="AU88" s="17" t="s">
        <v>81</v>
      </c>
      <c r="AY88" s="17" t="s">
        <v>157</v>
      </c>
      <c r="BE88" s="194">
        <f t="shared" ref="BE88:BE102" si="4">IF(N88="základní",J88,0)</f>
        <v>0</v>
      </c>
      <c r="BF88" s="194">
        <f t="shared" ref="BF88:BF102" si="5">IF(N88="snížená",J88,0)</f>
        <v>0</v>
      </c>
      <c r="BG88" s="194">
        <f t="shared" ref="BG88:BG102" si="6">IF(N88="zákl. přenesená",J88,0)</f>
        <v>0</v>
      </c>
      <c r="BH88" s="194">
        <f t="shared" ref="BH88:BH102" si="7">IF(N88="sníž. přenesená",J88,0)</f>
        <v>0</v>
      </c>
      <c r="BI88" s="194">
        <f t="shared" ref="BI88:BI102" si="8">IF(N88="nulová",J88,0)</f>
        <v>0</v>
      </c>
      <c r="BJ88" s="17" t="s">
        <v>81</v>
      </c>
      <c r="BK88" s="194">
        <f t="shared" ref="BK88:BK102" si="9">ROUND(I88*H88,2)</f>
        <v>0</v>
      </c>
      <c r="BL88" s="17" t="s">
        <v>292</v>
      </c>
      <c r="BM88" s="17" t="s">
        <v>661</v>
      </c>
    </row>
    <row r="89" spans="2:65" s="1" customFormat="1" ht="16.5" customHeight="1">
      <c r="B89" s="34"/>
      <c r="C89" s="230" t="s">
        <v>83</v>
      </c>
      <c r="D89" s="230" t="s">
        <v>201</v>
      </c>
      <c r="E89" s="231" t="s">
        <v>591</v>
      </c>
      <c r="F89" s="232" t="s">
        <v>592</v>
      </c>
      <c r="G89" s="233" t="s">
        <v>257</v>
      </c>
      <c r="H89" s="234">
        <v>1590</v>
      </c>
      <c r="I89" s="235"/>
      <c r="J89" s="236">
        <f t="shared" si="0"/>
        <v>0</v>
      </c>
      <c r="K89" s="232" t="s">
        <v>1</v>
      </c>
      <c r="L89" s="38"/>
      <c r="M89" s="237" t="s">
        <v>1</v>
      </c>
      <c r="N89" s="238" t="s">
        <v>44</v>
      </c>
      <c r="O89" s="60"/>
      <c r="P89" s="192">
        <f t="shared" si="1"/>
        <v>0</v>
      </c>
      <c r="Q89" s="192">
        <v>0</v>
      </c>
      <c r="R89" s="192">
        <f t="shared" si="2"/>
        <v>0</v>
      </c>
      <c r="S89" s="192">
        <v>0</v>
      </c>
      <c r="T89" s="193">
        <f t="shared" si="3"/>
        <v>0</v>
      </c>
      <c r="AR89" s="17" t="s">
        <v>292</v>
      </c>
      <c r="AT89" s="17" t="s">
        <v>201</v>
      </c>
      <c r="AU89" s="17" t="s">
        <v>81</v>
      </c>
      <c r="AY89" s="17" t="s">
        <v>157</v>
      </c>
      <c r="BE89" s="194">
        <f t="shared" si="4"/>
        <v>0</v>
      </c>
      <c r="BF89" s="194">
        <f t="shared" si="5"/>
        <v>0</v>
      </c>
      <c r="BG89" s="194">
        <f t="shared" si="6"/>
        <v>0</v>
      </c>
      <c r="BH89" s="194">
        <f t="shared" si="7"/>
        <v>0</v>
      </c>
      <c r="BI89" s="194">
        <f t="shared" si="8"/>
        <v>0</v>
      </c>
      <c r="BJ89" s="17" t="s">
        <v>81</v>
      </c>
      <c r="BK89" s="194">
        <f t="shared" si="9"/>
        <v>0</v>
      </c>
      <c r="BL89" s="17" t="s">
        <v>292</v>
      </c>
      <c r="BM89" s="17" t="s">
        <v>662</v>
      </c>
    </row>
    <row r="90" spans="2:65" s="1" customFormat="1" ht="16.5" customHeight="1">
      <c r="B90" s="34"/>
      <c r="C90" s="230" t="s">
        <v>175</v>
      </c>
      <c r="D90" s="230" t="s">
        <v>201</v>
      </c>
      <c r="E90" s="231" t="s">
        <v>603</v>
      </c>
      <c r="F90" s="232" t="s">
        <v>604</v>
      </c>
      <c r="G90" s="233" t="s">
        <v>257</v>
      </c>
      <c r="H90" s="234">
        <v>530</v>
      </c>
      <c r="I90" s="235"/>
      <c r="J90" s="236">
        <f t="shared" si="0"/>
        <v>0</v>
      </c>
      <c r="K90" s="232" t="s">
        <v>1</v>
      </c>
      <c r="L90" s="38"/>
      <c r="M90" s="237" t="s">
        <v>1</v>
      </c>
      <c r="N90" s="238" t="s">
        <v>44</v>
      </c>
      <c r="O90" s="60"/>
      <c r="P90" s="192">
        <f t="shared" si="1"/>
        <v>0</v>
      </c>
      <c r="Q90" s="192">
        <v>0</v>
      </c>
      <c r="R90" s="192">
        <f t="shared" si="2"/>
        <v>0</v>
      </c>
      <c r="S90" s="192">
        <v>0</v>
      </c>
      <c r="T90" s="193">
        <f t="shared" si="3"/>
        <v>0</v>
      </c>
      <c r="AR90" s="17" t="s">
        <v>292</v>
      </c>
      <c r="AT90" s="17" t="s">
        <v>201</v>
      </c>
      <c r="AU90" s="17" t="s">
        <v>81</v>
      </c>
      <c r="AY90" s="17" t="s">
        <v>157</v>
      </c>
      <c r="BE90" s="194">
        <f t="shared" si="4"/>
        <v>0</v>
      </c>
      <c r="BF90" s="194">
        <f t="shared" si="5"/>
        <v>0</v>
      </c>
      <c r="BG90" s="194">
        <f t="shared" si="6"/>
        <v>0</v>
      </c>
      <c r="BH90" s="194">
        <f t="shared" si="7"/>
        <v>0</v>
      </c>
      <c r="BI90" s="194">
        <f t="shared" si="8"/>
        <v>0</v>
      </c>
      <c r="BJ90" s="17" t="s">
        <v>81</v>
      </c>
      <c r="BK90" s="194">
        <f t="shared" si="9"/>
        <v>0</v>
      </c>
      <c r="BL90" s="17" t="s">
        <v>292</v>
      </c>
      <c r="BM90" s="17" t="s">
        <v>663</v>
      </c>
    </row>
    <row r="91" spans="2:65" s="1" customFormat="1" ht="16.5" customHeight="1">
      <c r="B91" s="34"/>
      <c r="C91" s="230" t="s">
        <v>166</v>
      </c>
      <c r="D91" s="230" t="s">
        <v>201</v>
      </c>
      <c r="E91" s="231" t="s">
        <v>583</v>
      </c>
      <c r="F91" s="232" t="s">
        <v>584</v>
      </c>
      <c r="G91" s="233" t="s">
        <v>257</v>
      </c>
      <c r="H91" s="234">
        <v>3640</v>
      </c>
      <c r="I91" s="235"/>
      <c r="J91" s="236">
        <f t="shared" si="0"/>
        <v>0</v>
      </c>
      <c r="K91" s="232" t="s">
        <v>1</v>
      </c>
      <c r="L91" s="38"/>
      <c r="M91" s="237" t="s">
        <v>1</v>
      </c>
      <c r="N91" s="238" t="s">
        <v>44</v>
      </c>
      <c r="O91" s="60"/>
      <c r="P91" s="192">
        <f t="shared" si="1"/>
        <v>0</v>
      </c>
      <c r="Q91" s="192">
        <v>0</v>
      </c>
      <c r="R91" s="192">
        <f t="shared" si="2"/>
        <v>0</v>
      </c>
      <c r="S91" s="192">
        <v>0</v>
      </c>
      <c r="T91" s="193">
        <f t="shared" si="3"/>
        <v>0</v>
      </c>
      <c r="AR91" s="17" t="s">
        <v>292</v>
      </c>
      <c r="AT91" s="17" t="s">
        <v>201</v>
      </c>
      <c r="AU91" s="17" t="s">
        <v>81</v>
      </c>
      <c r="AY91" s="17" t="s">
        <v>157</v>
      </c>
      <c r="BE91" s="194">
        <f t="shared" si="4"/>
        <v>0</v>
      </c>
      <c r="BF91" s="194">
        <f t="shared" si="5"/>
        <v>0</v>
      </c>
      <c r="BG91" s="194">
        <f t="shared" si="6"/>
        <v>0</v>
      </c>
      <c r="BH91" s="194">
        <f t="shared" si="7"/>
        <v>0</v>
      </c>
      <c r="BI91" s="194">
        <f t="shared" si="8"/>
        <v>0</v>
      </c>
      <c r="BJ91" s="17" t="s">
        <v>81</v>
      </c>
      <c r="BK91" s="194">
        <f t="shared" si="9"/>
        <v>0</v>
      </c>
      <c r="BL91" s="17" t="s">
        <v>292</v>
      </c>
      <c r="BM91" s="17" t="s">
        <v>664</v>
      </c>
    </row>
    <row r="92" spans="2:65" s="1" customFormat="1" ht="16.5" customHeight="1">
      <c r="B92" s="34"/>
      <c r="C92" s="230" t="s">
        <v>158</v>
      </c>
      <c r="D92" s="230" t="s">
        <v>201</v>
      </c>
      <c r="E92" s="231" t="s">
        <v>665</v>
      </c>
      <c r="F92" s="232" t="s">
        <v>666</v>
      </c>
      <c r="G92" s="233" t="s">
        <v>257</v>
      </c>
      <c r="H92" s="234">
        <v>1026</v>
      </c>
      <c r="I92" s="235"/>
      <c r="J92" s="236">
        <f t="shared" si="0"/>
        <v>0</v>
      </c>
      <c r="K92" s="232" t="s">
        <v>1</v>
      </c>
      <c r="L92" s="38"/>
      <c r="M92" s="237" t="s">
        <v>1</v>
      </c>
      <c r="N92" s="238" t="s">
        <v>44</v>
      </c>
      <c r="O92" s="60"/>
      <c r="P92" s="192">
        <f t="shared" si="1"/>
        <v>0</v>
      </c>
      <c r="Q92" s="192">
        <v>0</v>
      </c>
      <c r="R92" s="192">
        <f t="shared" si="2"/>
        <v>0</v>
      </c>
      <c r="S92" s="192">
        <v>0</v>
      </c>
      <c r="T92" s="193">
        <f t="shared" si="3"/>
        <v>0</v>
      </c>
      <c r="AR92" s="17" t="s">
        <v>292</v>
      </c>
      <c r="AT92" s="17" t="s">
        <v>201</v>
      </c>
      <c r="AU92" s="17" t="s">
        <v>81</v>
      </c>
      <c r="AY92" s="17" t="s">
        <v>157</v>
      </c>
      <c r="BE92" s="194">
        <f t="shared" si="4"/>
        <v>0</v>
      </c>
      <c r="BF92" s="194">
        <f t="shared" si="5"/>
        <v>0</v>
      </c>
      <c r="BG92" s="194">
        <f t="shared" si="6"/>
        <v>0</v>
      </c>
      <c r="BH92" s="194">
        <f t="shared" si="7"/>
        <v>0</v>
      </c>
      <c r="BI92" s="194">
        <f t="shared" si="8"/>
        <v>0</v>
      </c>
      <c r="BJ92" s="17" t="s">
        <v>81</v>
      </c>
      <c r="BK92" s="194">
        <f t="shared" si="9"/>
        <v>0</v>
      </c>
      <c r="BL92" s="17" t="s">
        <v>292</v>
      </c>
      <c r="BM92" s="17" t="s">
        <v>667</v>
      </c>
    </row>
    <row r="93" spans="2:65" s="1" customFormat="1" ht="16.5" customHeight="1">
      <c r="B93" s="34"/>
      <c r="C93" s="182" t="s">
        <v>179</v>
      </c>
      <c r="D93" s="182" t="s">
        <v>160</v>
      </c>
      <c r="E93" s="183" t="s">
        <v>668</v>
      </c>
      <c r="F93" s="184" t="s">
        <v>669</v>
      </c>
      <c r="G93" s="185" t="s">
        <v>189</v>
      </c>
      <c r="H93" s="186">
        <v>8</v>
      </c>
      <c r="I93" s="187"/>
      <c r="J93" s="188">
        <f t="shared" si="0"/>
        <v>0</v>
      </c>
      <c r="K93" s="184" t="s">
        <v>1</v>
      </c>
      <c r="L93" s="189"/>
      <c r="M93" s="190" t="s">
        <v>1</v>
      </c>
      <c r="N93" s="191" t="s">
        <v>44</v>
      </c>
      <c r="O93" s="60"/>
      <c r="P93" s="192">
        <f t="shared" si="1"/>
        <v>0</v>
      </c>
      <c r="Q93" s="192">
        <v>0</v>
      </c>
      <c r="R93" s="192">
        <f t="shared" si="2"/>
        <v>0</v>
      </c>
      <c r="S93" s="192">
        <v>0</v>
      </c>
      <c r="T93" s="193">
        <f t="shared" si="3"/>
        <v>0</v>
      </c>
      <c r="AR93" s="17" t="s">
        <v>292</v>
      </c>
      <c r="AT93" s="17" t="s">
        <v>160</v>
      </c>
      <c r="AU93" s="17" t="s">
        <v>81</v>
      </c>
      <c r="AY93" s="17" t="s">
        <v>157</v>
      </c>
      <c r="BE93" s="194">
        <f t="shared" si="4"/>
        <v>0</v>
      </c>
      <c r="BF93" s="194">
        <f t="shared" si="5"/>
        <v>0</v>
      </c>
      <c r="BG93" s="194">
        <f t="shared" si="6"/>
        <v>0</v>
      </c>
      <c r="BH93" s="194">
        <f t="shared" si="7"/>
        <v>0</v>
      </c>
      <c r="BI93" s="194">
        <f t="shared" si="8"/>
        <v>0</v>
      </c>
      <c r="BJ93" s="17" t="s">
        <v>81</v>
      </c>
      <c r="BK93" s="194">
        <f t="shared" si="9"/>
        <v>0</v>
      </c>
      <c r="BL93" s="17" t="s">
        <v>292</v>
      </c>
      <c r="BM93" s="17" t="s">
        <v>670</v>
      </c>
    </row>
    <row r="94" spans="2:65" s="1" customFormat="1" ht="16.5" customHeight="1">
      <c r="B94" s="34"/>
      <c r="C94" s="182" t="s">
        <v>197</v>
      </c>
      <c r="D94" s="182" t="s">
        <v>160</v>
      </c>
      <c r="E94" s="183" t="s">
        <v>671</v>
      </c>
      <c r="F94" s="184" t="s">
        <v>672</v>
      </c>
      <c r="G94" s="185" t="s">
        <v>189</v>
      </c>
      <c r="H94" s="186">
        <v>18</v>
      </c>
      <c r="I94" s="187"/>
      <c r="J94" s="188">
        <f t="shared" si="0"/>
        <v>0</v>
      </c>
      <c r="K94" s="184" t="s">
        <v>1</v>
      </c>
      <c r="L94" s="189"/>
      <c r="M94" s="190" t="s">
        <v>1</v>
      </c>
      <c r="N94" s="191" t="s">
        <v>44</v>
      </c>
      <c r="O94" s="60"/>
      <c r="P94" s="192">
        <f t="shared" si="1"/>
        <v>0</v>
      </c>
      <c r="Q94" s="192">
        <v>0</v>
      </c>
      <c r="R94" s="192">
        <f t="shared" si="2"/>
        <v>0</v>
      </c>
      <c r="S94" s="192">
        <v>0</v>
      </c>
      <c r="T94" s="193">
        <f t="shared" si="3"/>
        <v>0</v>
      </c>
      <c r="AR94" s="17" t="s">
        <v>292</v>
      </c>
      <c r="AT94" s="17" t="s">
        <v>160</v>
      </c>
      <c r="AU94" s="17" t="s">
        <v>81</v>
      </c>
      <c r="AY94" s="17" t="s">
        <v>157</v>
      </c>
      <c r="BE94" s="194">
        <f t="shared" si="4"/>
        <v>0</v>
      </c>
      <c r="BF94" s="194">
        <f t="shared" si="5"/>
        <v>0</v>
      </c>
      <c r="BG94" s="194">
        <f t="shared" si="6"/>
        <v>0</v>
      </c>
      <c r="BH94" s="194">
        <f t="shared" si="7"/>
        <v>0</v>
      </c>
      <c r="BI94" s="194">
        <f t="shared" si="8"/>
        <v>0</v>
      </c>
      <c r="BJ94" s="17" t="s">
        <v>81</v>
      </c>
      <c r="BK94" s="194">
        <f t="shared" si="9"/>
        <v>0</v>
      </c>
      <c r="BL94" s="17" t="s">
        <v>292</v>
      </c>
      <c r="BM94" s="17" t="s">
        <v>673</v>
      </c>
    </row>
    <row r="95" spans="2:65" s="1" customFormat="1" ht="16.5" customHeight="1">
      <c r="B95" s="34"/>
      <c r="C95" s="230" t="s">
        <v>165</v>
      </c>
      <c r="D95" s="230" t="s">
        <v>201</v>
      </c>
      <c r="E95" s="231" t="s">
        <v>674</v>
      </c>
      <c r="F95" s="232" t="s">
        <v>675</v>
      </c>
      <c r="G95" s="233" t="s">
        <v>189</v>
      </c>
      <c r="H95" s="234">
        <v>2</v>
      </c>
      <c r="I95" s="235"/>
      <c r="J95" s="236">
        <f t="shared" si="0"/>
        <v>0</v>
      </c>
      <c r="K95" s="232" t="s">
        <v>1</v>
      </c>
      <c r="L95" s="38"/>
      <c r="M95" s="237" t="s">
        <v>1</v>
      </c>
      <c r="N95" s="238" t="s">
        <v>44</v>
      </c>
      <c r="O95" s="60"/>
      <c r="P95" s="192">
        <f t="shared" si="1"/>
        <v>0</v>
      </c>
      <c r="Q95" s="192">
        <v>0</v>
      </c>
      <c r="R95" s="192">
        <f t="shared" si="2"/>
        <v>0</v>
      </c>
      <c r="S95" s="192">
        <v>0</v>
      </c>
      <c r="T95" s="193">
        <f t="shared" si="3"/>
        <v>0</v>
      </c>
      <c r="AR95" s="17" t="s">
        <v>292</v>
      </c>
      <c r="AT95" s="17" t="s">
        <v>201</v>
      </c>
      <c r="AU95" s="17" t="s">
        <v>81</v>
      </c>
      <c r="AY95" s="17" t="s">
        <v>157</v>
      </c>
      <c r="BE95" s="194">
        <f t="shared" si="4"/>
        <v>0</v>
      </c>
      <c r="BF95" s="194">
        <f t="shared" si="5"/>
        <v>0</v>
      </c>
      <c r="BG95" s="194">
        <f t="shared" si="6"/>
        <v>0</v>
      </c>
      <c r="BH95" s="194">
        <f t="shared" si="7"/>
        <v>0</v>
      </c>
      <c r="BI95" s="194">
        <f t="shared" si="8"/>
        <v>0</v>
      </c>
      <c r="BJ95" s="17" t="s">
        <v>81</v>
      </c>
      <c r="BK95" s="194">
        <f t="shared" si="9"/>
        <v>0</v>
      </c>
      <c r="BL95" s="17" t="s">
        <v>292</v>
      </c>
      <c r="BM95" s="17" t="s">
        <v>676</v>
      </c>
    </row>
    <row r="96" spans="2:65" s="1" customFormat="1" ht="16.5" customHeight="1">
      <c r="B96" s="34"/>
      <c r="C96" s="230" t="s">
        <v>207</v>
      </c>
      <c r="D96" s="230" t="s">
        <v>201</v>
      </c>
      <c r="E96" s="231" t="s">
        <v>677</v>
      </c>
      <c r="F96" s="232" t="s">
        <v>678</v>
      </c>
      <c r="G96" s="233" t="s">
        <v>189</v>
      </c>
      <c r="H96" s="234">
        <v>2</v>
      </c>
      <c r="I96" s="235"/>
      <c r="J96" s="236">
        <f t="shared" si="0"/>
        <v>0</v>
      </c>
      <c r="K96" s="232" t="s">
        <v>1</v>
      </c>
      <c r="L96" s="38"/>
      <c r="M96" s="237" t="s">
        <v>1</v>
      </c>
      <c r="N96" s="238" t="s">
        <v>44</v>
      </c>
      <c r="O96" s="60"/>
      <c r="P96" s="192">
        <f t="shared" si="1"/>
        <v>0</v>
      </c>
      <c r="Q96" s="192">
        <v>0</v>
      </c>
      <c r="R96" s="192">
        <f t="shared" si="2"/>
        <v>0</v>
      </c>
      <c r="S96" s="192">
        <v>0</v>
      </c>
      <c r="T96" s="193">
        <f t="shared" si="3"/>
        <v>0</v>
      </c>
      <c r="AR96" s="17" t="s">
        <v>292</v>
      </c>
      <c r="AT96" s="17" t="s">
        <v>201</v>
      </c>
      <c r="AU96" s="17" t="s">
        <v>81</v>
      </c>
      <c r="AY96" s="17" t="s">
        <v>157</v>
      </c>
      <c r="BE96" s="194">
        <f t="shared" si="4"/>
        <v>0</v>
      </c>
      <c r="BF96" s="194">
        <f t="shared" si="5"/>
        <v>0</v>
      </c>
      <c r="BG96" s="194">
        <f t="shared" si="6"/>
        <v>0</v>
      </c>
      <c r="BH96" s="194">
        <f t="shared" si="7"/>
        <v>0</v>
      </c>
      <c r="BI96" s="194">
        <f t="shared" si="8"/>
        <v>0</v>
      </c>
      <c r="BJ96" s="17" t="s">
        <v>81</v>
      </c>
      <c r="BK96" s="194">
        <f t="shared" si="9"/>
        <v>0</v>
      </c>
      <c r="BL96" s="17" t="s">
        <v>292</v>
      </c>
      <c r="BM96" s="17" t="s">
        <v>679</v>
      </c>
    </row>
    <row r="97" spans="2:65" s="1" customFormat="1" ht="16.5" customHeight="1">
      <c r="B97" s="34"/>
      <c r="C97" s="230" t="s">
        <v>190</v>
      </c>
      <c r="D97" s="230" t="s">
        <v>201</v>
      </c>
      <c r="E97" s="231" t="s">
        <v>626</v>
      </c>
      <c r="F97" s="232" t="s">
        <v>627</v>
      </c>
      <c r="G97" s="233" t="s">
        <v>257</v>
      </c>
      <c r="H97" s="234">
        <v>1026</v>
      </c>
      <c r="I97" s="235"/>
      <c r="J97" s="236">
        <f t="shared" si="0"/>
        <v>0</v>
      </c>
      <c r="K97" s="232" t="s">
        <v>1</v>
      </c>
      <c r="L97" s="38"/>
      <c r="M97" s="237" t="s">
        <v>1</v>
      </c>
      <c r="N97" s="238" t="s">
        <v>44</v>
      </c>
      <c r="O97" s="60"/>
      <c r="P97" s="192">
        <f t="shared" si="1"/>
        <v>0</v>
      </c>
      <c r="Q97" s="192">
        <v>0</v>
      </c>
      <c r="R97" s="192">
        <f t="shared" si="2"/>
        <v>0</v>
      </c>
      <c r="S97" s="192">
        <v>0</v>
      </c>
      <c r="T97" s="193">
        <f t="shared" si="3"/>
        <v>0</v>
      </c>
      <c r="AR97" s="17" t="s">
        <v>292</v>
      </c>
      <c r="AT97" s="17" t="s">
        <v>201</v>
      </c>
      <c r="AU97" s="17" t="s">
        <v>81</v>
      </c>
      <c r="AY97" s="17" t="s">
        <v>157</v>
      </c>
      <c r="BE97" s="194">
        <f t="shared" si="4"/>
        <v>0</v>
      </c>
      <c r="BF97" s="194">
        <f t="shared" si="5"/>
        <v>0</v>
      </c>
      <c r="BG97" s="194">
        <f t="shared" si="6"/>
        <v>0</v>
      </c>
      <c r="BH97" s="194">
        <f t="shared" si="7"/>
        <v>0</v>
      </c>
      <c r="BI97" s="194">
        <f t="shared" si="8"/>
        <v>0</v>
      </c>
      <c r="BJ97" s="17" t="s">
        <v>81</v>
      </c>
      <c r="BK97" s="194">
        <f t="shared" si="9"/>
        <v>0</v>
      </c>
      <c r="BL97" s="17" t="s">
        <v>292</v>
      </c>
      <c r="BM97" s="17" t="s">
        <v>680</v>
      </c>
    </row>
    <row r="98" spans="2:65" s="1" customFormat="1" ht="16.5" customHeight="1">
      <c r="B98" s="34"/>
      <c r="C98" s="230" t="s">
        <v>219</v>
      </c>
      <c r="D98" s="230" t="s">
        <v>201</v>
      </c>
      <c r="E98" s="231" t="s">
        <v>681</v>
      </c>
      <c r="F98" s="232" t="s">
        <v>682</v>
      </c>
      <c r="G98" s="233" t="s">
        <v>189</v>
      </c>
      <c r="H98" s="234">
        <v>2</v>
      </c>
      <c r="I98" s="235"/>
      <c r="J98" s="236">
        <f t="shared" si="0"/>
        <v>0</v>
      </c>
      <c r="K98" s="232" t="s">
        <v>1</v>
      </c>
      <c r="L98" s="38"/>
      <c r="M98" s="237" t="s">
        <v>1</v>
      </c>
      <c r="N98" s="238" t="s">
        <v>44</v>
      </c>
      <c r="O98" s="60"/>
      <c r="P98" s="192">
        <f t="shared" si="1"/>
        <v>0</v>
      </c>
      <c r="Q98" s="192">
        <v>0</v>
      </c>
      <c r="R98" s="192">
        <f t="shared" si="2"/>
        <v>0</v>
      </c>
      <c r="S98" s="192">
        <v>0</v>
      </c>
      <c r="T98" s="193">
        <f t="shared" si="3"/>
        <v>0</v>
      </c>
      <c r="AR98" s="17" t="s">
        <v>292</v>
      </c>
      <c r="AT98" s="17" t="s">
        <v>201</v>
      </c>
      <c r="AU98" s="17" t="s">
        <v>81</v>
      </c>
      <c r="AY98" s="17" t="s">
        <v>157</v>
      </c>
      <c r="BE98" s="194">
        <f t="shared" si="4"/>
        <v>0</v>
      </c>
      <c r="BF98" s="194">
        <f t="shared" si="5"/>
        <v>0</v>
      </c>
      <c r="BG98" s="194">
        <f t="shared" si="6"/>
        <v>0</v>
      </c>
      <c r="BH98" s="194">
        <f t="shared" si="7"/>
        <v>0</v>
      </c>
      <c r="BI98" s="194">
        <f t="shared" si="8"/>
        <v>0</v>
      </c>
      <c r="BJ98" s="17" t="s">
        <v>81</v>
      </c>
      <c r="BK98" s="194">
        <f t="shared" si="9"/>
        <v>0</v>
      </c>
      <c r="BL98" s="17" t="s">
        <v>292</v>
      </c>
      <c r="BM98" s="17" t="s">
        <v>683</v>
      </c>
    </row>
    <row r="99" spans="2:65" s="1" customFormat="1" ht="16.5" customHeight="1">
      <c r="B99" s="34"/>
      <c r="C99" s="230" t="s">
        <v>196</v>
      </c>
      <c r="D99" s="230" t="s">
        <v>201</v>
      </c>
      <c r="E99" s="231" t="s">
        <v>684</v>
      </c>
      <c r="F99" s="232" t="s">
        <v>685</v>
      </c>
      <c r="G99" s="233" t="s">
        <v>189</v>
      </c>
      <c r="H99" s="234">
        <v>1</v>
      </c>
      <c r="I99" s="235"/>
      <c r="J99" s="236">
        <f t="shared" si="0"/>
        <v>0</v>
      </c>
      <c r="K99" s="232" t="s">
        <v>1</v>
      </c>
      <c r="L99" s="38"/>
      <c r="M99" s="237" t="s">
        <v>1</v>
      </c>
      <c r="N99" s="238" t="s">
        <v>44</v>
      </c>
      <c r="O99" s="60"/>
      <c r="P99" s="192">
        <f t="shared" si="1"/>
        <v>0</v>
      </c>
      <c r="Q99" s="192">
        <v>0</v>
      </c>
      <c r="R99" s="192">
        <f t="shared" si="2"/>
        <v>0</v>
      </c>
      <c r="S99" s="192">
        <v>0</v>
      </c>
      <c r="T99" s="193">
        <f t="shared" si="3"/>
        <v>0</v>
      </c>
      <c r="AR99" s="17" t="s">
        <v>292</v>
      </c>
      <c r="AT99" s="17" t="s">
        <v>201</v>
      </c>
      <c r="AU99" s="17" t="s">
        <v>81</v>
      </c>
      <c r="AY99" s="17" t="s">
        <v>157</v>
      </c>
      <c r="BE99" s="194">
        <f t="shared" si="4"/>
        <v>0</v>
      </c>
      <c r="BF99" s="194">
        <f t="shared" si="5"/>
        <v>0</v>
      </c>
      <c r="BG99" s="194">
        <f t="shared" si="6"/>
        <v>0</v>
      </c>
      <c r="BH99" s="194">
        <f t="shared" si="7"/>
        <v>0</v>
      </c>
      <c r="BI99" s="194">
        <f t="shared" si="8"/>
        <v>0</v>
      </c>
      <c r="BJ99" s="17" t="s">
        <v>81</v>
      </c>
      <c r="BK99" s="194">
        <f t="shared" si="9"/>
        <v>0</v>
      </c>
      <c r="BL99" s="17" t="s">
        <v>292</v>
      </c>
      <c r="BM99" s="17" t="s">
        <v>686</v>
      </c>
    </row>
    <row r="100" spans="2:65" s="1" customFormat="1" ht="16.5" customHeight="1">
      <c r="B100" s="34"/>
      <c r="C100" s="230" t="s">
        <v>229</v>
      </c>
      <c r="D100" s="230" t="s">
        <v>201</v>
      </c>
      <c r="E100" s="231" t="s">
        <v>687</v>
      </c>
      <c r="F100" s="232" t="s">
        <v>688</v>
      </c>
      <c r="G100" s="233" t="s">
        <v>189</v>
      </c>
      <c r="H100" s="234">
        <v>3</v>
      </c>
      <c r="I100" s="235"/>
      <c r="J100" s="236">
        <f t="shared" si="0"/>
        <v>0</v>
      </c>
      <c r="K100" s="232" t="s">
        <v>1</v>
      </c>
      <c r="L100" s="38"/>
      <c r="M100" s="237" t="s">
        <v>1</v>
      </c>
      <c r="N100" s="238" t="s">
        <v>44</v>
      </c>
      <c r="O100" s="60"/>
      <c r="P100" s="192">
        <f t="shared" si="1"/>
        <v>0</v>
      </c>
      <c r="Q100" s="192">
        <v>0</v>
      </c>
      <c r="R100" s="192">
        <f t="shared" si="2"/>
        <v>0</v>
      </c>
      <c r="S100" s="192">
        <v>0</v>
      </c>
      <c r="T100" s="193">
        <f t="shared" si="3"/>
        <v>0</v>
      </c>
      <c r="AR100" s="17" t="s">
        <v>292</v>
      </c>
      <c r="AT100" s="17" t="s">
        <v>201</v>
      </c>
      <c r="AU100" s="17" t="s">
        <v>81</v>
      </c>
      <c r="AY100" s="17" t="s">
        <v>157</v>
      </c>
      <c r="BE100" s="194">
        <f t="shared" si="4"/>
        <v>0</v>
      </c>
      <c r="BF100" s="194">
        <f t="shared" si="5"/>
        <v>0</v>
      </c>
      <c r="BG100" s="194">
        <f t="shared" si="6"/>
        <v>0</v>
      </c>
      <c r="BH100" s="194">
        <f t="shared" si="7"/>
        <v>0</v>
      </c>
      <c r="BI100" s="194">
        <f t="shared" si="8"/>
        <v>0</v>
      </c>
      <c r="BJ100" s="17" t="s">
        <v>81</v>
      </c>
      <c r="BK100" s="194">
        <f t="shared" si="9"/>
        <v>0</v>
      </c>
      <c r="BL100" s="17" t="s">
        <v>292</v>
      </c>
      <c r="BM100" s="17" t="s">
        <v>689</v>
      </c>
    </row>
    <row r="101" spans="2:65" s="1" customFormat="1" ht="16.5" customHeight="1">
      <c r="B101" s="34"/>
      <c r="C101" s="230" t="s">
        <v>200</v>
      </c>
      <c r="D101" s="230" t="s">
        <v>201</v>
      </c>
      <c r="E101" s="231" t="s">
        <v>690</v>
      </c>
      <c r="F101" s="232" t="s">
        <v>691</v>
      </c>
      <c r="G101" s="233" t="s">
        <v>189</v>
      </c>
      <c r="H101" s="234">
        <v>1</v>
      </c>
      <c r="I101" s="235"/>
      <c r="J101" s="236">
        <f t="shared" si="0"/>
        <v>0</v>
      </c>
      <c r="K101" s="232" t="s">
        <v>1</v>
      </c>
      <c r="L101" s="38"/>
      <c r="M101" s="237" t="s">
        <v>1</v>
      </c>
      <c r="N101" s="238" t="s">
        <v>44</v>
      </c>
      <c r="O101" s="60"/>
      <c r="P101" s="192">
        <f t="shared" si="1"/>
        <v>0</v>
      </c>
      <c r="Q101" s="192">
        <v>0</v>
      </c>
      <c r="R101" s="192">
        <f t="shared" si="2"/>
        <v>0</v>
      </c>
      <c r="S101" s="192">
        <v>0</v>
      </c>
      <c r="T101" s="193">
        <f t="shared" si="3"/>
        <v>0</v>
      </c>
      <c r="AR101" s="17" t="s">
        <v>292</v>
      </c>
      <c r="AT101" s="17" t="s">
        <v>201</v>
      </c>
      <c r="AU101" s="17" t="s">
        <v>81</v>
      </c>
      <c r="AY101" s="17" t="s">
        <v>157</v>
      </c>
      <c r="BE101" s="194">
        <f t="shared" si="4"/>
        <v>0</v>
      </c>
      <c r="BF101" s="194">
        <f t="shared" si="5"/>
        <v>0</v>
      </c>
      <c r="BG101" s="194">
        <f t="shared" si="6"/>
        <v>0</v>
      </c>
      <c r="BH101" s="194">
        <f t="shared" si="7"/>
        <v>0</v>
      </c>
      <c r="BI101" s="194">
        <f t="shared" si="8"/>
        <v>0</v>
      </c>
      <c r="BJ101" s="17" t="s">
        <v>81</v>
      </c>
      <c r="BK101" s="194">
        <f t="shared" si="9"/>
        <v>0</v>
      </c>
      <c r="BL101" s="17" t="s">
        <v>292</v>
      </c>
      <c r="BM101" s="17" t="s">
        <v>692</v>
      </c>
    </row>
    <row r="102" spans="2:65" s="1" customFormat="1" ht="16.5" customHeight="1">
      <c r="B102" s="34"/>
      <c r="C102" s="230" t="s">
        <v>8</v>
      </c>
      <c r="D102" s="230" t="s">
        <v>201</v>
      </c>
      <c r="E102" s="231" t="s">
        <v>693</v>
      </c>
      <c r="F102" s="232" t="s">
        <v>694</v>
      </c>
      <c r="G102" s="233" t="s">
        <v>189</v>
      </c>
      <c r="H102" s="234">
        <v>1</v>
      </c>
      <c r="I102" s="235"/>
      <c r="J102" s="236">
        <f t="shared" si="0"/>
        <v>0</v>
      </c>
      <c r="K102" s="232" t="s">
        <v>1</v>
      </c>
      <c r="L102" s="38"/>
      <c r="M102" s="256" t="s">
        <v>1</v>
      </c>
      <c r="N102" s="257" t="s">
        <v>44</v>
      </c>
      <c r="O102" s="254"/>
      <c r="P102" s="258">
        <f t="shared" si="1"/>
        <v>0</v>
      </c>
      <c r="Q102" s="258">
        <v>0</v>
      </c>
      <c r="R102" s="258">
        <f t="shared" si="2"/>
        <v>0</v>
      </c>
      <c r="S102" s="258">
        <v>0</v>
      </c>
      <c r="T102" s="259">
        <f t="shared" si="3"/>
        <v>0</v>
      </c>
      <c r="AR102" s="17" t="s">
        <v>292</v>
      </c>
      <c r="AT102" s="17" t="s">
        <v>201</v>
      </c>
      <c r="AU102" s="17" t="s">
        <v>81</v>
      </c>
      <c r="AY102" s="17" t="s">
        <v>157</v>
      </c>
      <c r="BE102" s="194">
        <f t="shared" si="4"/>
        <v>0</v>
      </c>
      <c r="BF102" s="194">
        <f t="shared" si="5"/>
        <v>0</v>
      </c>
      <c r="BG102" s="194">
        <f t="shared" si="6"/>
        <v>0</v>
      </c>
      <c r="BH102" s="194">
        <f t="shared" si="7"/>
        <v>0</v>
      </c>
      <c r="BI102" s="194">
        <f t="shared" si="8"/>
        <v>0</v>
      </c>
      <c r="BJ102" s="17" t="s">
        <v>81</v>
      </c>
      <c r="BK102" s="194">
        <f t="shared" si="9"/>
        <v>0</v>
      </c>
      <c r="BL102" s="17" t="s">
        <v>292</v>
      </c>
      <c r="BM102" s="17" t="s">
        <v>695</v>
      </c>
    </row>
    <row r="103" spans="2:65" s="1" customFormat="1" ht="6.95" customHeight="1">
      <c r="B103" s="46"/>
      <c r="C103" s="47"/>
      <c r="D103" s="47"/>
      <c r="E103" s="47"/>
      <c r="F103" s="47"/>
      <c r="G103" s="47"/>
      <c r="H103" s="47"/>
      <c r="I103" s="134"/>
      <c r="J103" s="47"/>
      <c r="K103" s="47"/>
      <c r="L103" s="38"/>
    </row>
  </sheetData>
  <sheetProtection algorithmName="SHA-512" hashValue="cosjGaAZTplExhr79mIuTtt0e9Mv2+jT1VDEzCRMkRbGprcFyViFyhGAWKZHkGsab8TPGB4OxPu5YdY+r7TksA==" saltValue="5rvJT0RSOQVyOnkgLfbyVxy+qrvupis6m0WPxKyC2gLpS9l9sxoeLHDu7y9B3Ovl+O1yjcxqcXPtmUsSevPdEQ==" spinCount="100000" sheet="1" objects="1" scenarios="1" formatColumns="0" formatRows="0" autoFilter="0"/>
  <autoFilter ref="C85:K102"/>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95"/>
  <sheetViews>
    <sheetView showGridLines="0"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106"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123</v>
      </c>
    </row>
    <row r="3" spans="2:46" ht="6.95" customHeight="1">
      <c r="B3" s="107"/>
      <c r="C3" s="108"/>
      <c r="D3" s="108"/>
      <c r="E3" s="108"/>
      <c r="F3" s="108"/>
      <c r="G3" s="108"/>
      <c r="H3" s="108"/>
      <c r="I3" s="109"/>
      <c r="J3" s="108"/>
      <c r="K3" s="108"/>
      <c r="L3" s="20"/>
      <c r="AT3" s="17" t="s">
        <v>83</v>
      </c>
    </row>
    <row r="4" spans="2:46" ht="24.95" customHeight="1">
      <c r="B4" s="20"/>
      <c r="D4" s="110" t="s">
        <v>130</v>
      </c>
      <c r="L4" s="20"/>
      <c r="M4" s="24" t="s">
        <v>10</v>
      </c>
      <c r="AT4" s="17" t="s">
        <v>4</v>
      </c>
    </row>
    <row r="5" spans="2:46" ht="6.95" customHeight="1">
      <c r="B5" s="20"/>
      <c r="L5" s="20"/>
    </row>
    <row r="6" spans="2:46" ht="12" customHeight="1">
      <c r="B6" s="20"/>
      <c r="D6" s="111" t="s">
        <v>16</v>
      </c>
      <c r="L6" s="20"/>
    </row>
    <row r="7" spans="2:46" ht="16.5" customHeight="1">
      <c r="B7" s="20"/>
      <c r="E7" s="304" t="str">
        <f>'Rekapitulace stavby'!K6</f>
        <v>Oprava traťového úseku Česká Lípa – Jedlová v oblasti mokřadů říčky Šporka</v>
      </c>
      <c r="F7" s="305"/>
      <c r="G7" s="305"/>
      <c r="H7" s="305"/>
      <c r="L7" s="20"/>
    </row>
    <row r="8" spans="2:46" ht="12" customHeight="1">
      <c r="B8" s="20"/>
      <c r="D8" s="111" t="s">
        <v>131</v>
      </c>
      <c r="L8" s="20"/>
    </row>
    <row r="9" spans="2:46" s="1" customFormat="1" ht="16.5" customHeight="1">
      <c r="B9" s="38"/>
      <c r="E9" s="304" t="s">
        <v>696</v>
      </c>
      <c r="F9" s="307"/>
      <c r="G9" s="307"/>
      <c r="H9" s="307"/>
      <c r="I9" s="112"/>
      <c r="L9" s="38"/>
    </row>
    <row r="10" spans="2:46" s="1" customFormat="1" ht="12" customHeight="1">
      <c r="B10" s="38"/>
      <c r="D10" s="111" t="s">
        <v>560</v>
      </c>
      <c r="I10" s="112"/>
      <c r="L10" s="38"/>
    </row>
    <row r="11" spans="2:46" s="1" customFormat="1" ht="36.950000000000003" customHeight="1">
      <c r="B11" s="38"/>
      <c r="E11" s="306" t="s">
        <v>697</v>
      </c>
      <c r="F11" s="307"/>
      <c r="G11" s="307"/>
      <c r="H11" s="307"/>
      <c r="I11" s="112"/>
      <c r="L11" s="38"/>
    </row>
    <row r="12" spans="2:46" s="1" customFormat="1" ht="11.25">
      <c r="B12" s="38"/>
      <c r="I12" s="112"/>
      <c r="L12" s="38"/>
    </row>
    <row r="13" spans="2:46" s="1" customFormat="1" ht="12" customHeight="1">
      <c r="B13" s="38"/>
      <c r="D13" s="111" t="s">
        <v>18</v>
      </c>
      <c r="F13" s="17" t="s">
        <v>1</v>
      </c>
      <c r="I13" s="113" t="s">
        <v>19</v>
      </c>
      <c r="J13" s="17" t="s">
        <v>1</v>
      </c>
      <c r="L13" s="38"/>
    </row>
    <row r="14" spans="2:46" s="1" customFormat="1" ht="12" customHeight="1">
      <c r="B14" s="38"/>
      <c r="D14" s="111" t="s">
        <v>20</v>
      </c>
      <c r="F14" s="17" t="s">
        <v>133</v>
      </c>
      <c r="I14" s="113" t="s">
        <v>22</v>
      </c>
      <c r="J14" s="114" t="str">
        <f>'Rekapitulace stavby'!AN8</f>
        <v>29. 3. 2019</v>
      </c>
      <c r="L14" s="38"/>
    </row>
    <row r="15" spans="2:46" s="1" customFormat="1" ht="10.9" customHeight="1">
      <c r="B15" s="38"/>
      <c r="I15" s="112"/>
      <c r="L15" s="38"/>
    </row>
    <row r="16" spans="2:46" s="1" customFormat="1" ht="12" customHeight="1">
      <c r="B16" s="38"/>
      <c r="D16" s="111" t="s">
        <v>24</v>
      </c>
      <c r="I16" s="113" t="s">
        <v>25</v>
      </c>
      <c r="J16" s="17" t="str">
        <f>IF('Rekapitulace stavby'!AN10="","",'Rekapitulace stavby'!AN10)</f>
        <v>70994234</v>
      </c>
      <c r="L16" s="38"/>
    </row>
    <row r="17" spans="2:12" s="1" customFormat="1" ht="18" customHeight="1">
      <c r="B17" s="38"/>
      <c r="E17" s="17" t="str">
        <f>IF('Rekapitulace stavby'!E11="","",'Rekapitulace stavby'!E11)</f>
        <v>SŽDC, s.o.</v>
      </c>
      <c r="I17" s="113" t="s">
        <v>28</v>
      </c>
      <c r="J17" s="17" t="str">
        <f>IF('Rekapitulace stavby'!AN11="","",'Rekapitulace stavby'!AN11)</f>
        <v>CZ70994234</v>
      </c>
      <c r="L17" s="38"/>
    </row>
    <row r="18" spans="2:12" s="1" customFormat="1" ht="6.95" customHeight="1">
      <c r="B18" s="38"/>
      <c r="I18" s="112"/>
      <c r="L18" s="38"/>
    </row>
    <row r="19" spans="2:12" s="1" customFormat="1" ht="12" customHeight="1">
      <c r="B19" s="38"/>
      <c r="D19" s="111" t="s">
        <v>30</v>
      </c>
      <c r="I19" s="113" t="s">
        <v>25</v>
      </c>
      <c r="J19" s="30" t="str">
        <f>'Rekapitulace stavby'!AN13</f>
        <v>Vyplň údaj</v>
      </c>
      <c r="L19" s="38"/>
    </row>
    <row r="20" spans="2:12" s="1" customFormat="1" ht="18" customHeight="1">
      <c r="B20" s="38"/>
      <c r="E20" s="308" t="str">
        <f>'Rekapitulace stavby'!E14</f>
        <v>Vyplň údaj</v>
      </c>
      <c r="F20" s="309"/>
      <c r="G20" s="309"/>
      <c r="H20" s="309"/>
      <c r="I20" s="113" t="s">
        <v>28</v>
      </c>
      <c r="J20" s="30" t="str">
        <f>'Rekapitulace stavby'!AN14</f>
        <v>Vyplň údaj</v>
      </c>
      <c r="L20" s="38"/>
    </row>
    <row r="21" spans="2:12" s="1" customFormat="1" ht="6.95" customHeight="1">
      <c r="B21" s="38"/>
      <c r="I21" s="112"/>
      <c r="L21" s="38"/>
    </row>
    <row r="22" spans="2:12" s="1" customFormat="1" ht="12" customHeight="1">
      <c r="B22" s="38"/>
      <c r="D22" s="111" t="s">
        <v>32</v>
      </c>
      <c r="I22" s="113" t="s">
        <v>25</v>
      </c>
      <c r="J22" s="17" t="str">
        <f>IF('Rekapitulace stavby'!AN16="","",'Rekapitulace stavby'!AN16)</f>
        <v>41192168</v>
      </c>
      <c r="L22" s="38"/>
    </row>
    <row r="23" spans="2:12" s="1" customFormat="1" ht="18" customHeight="1">
      <c r="B23" s="38"/>
      <c r="E23" s="17" t="str">
        <f>IF('Rekapitulace stavby'!E17="","",'Rekapitulace stavby'!E17)</f>
        <v>SG Geotechnika a.s.</v>
      </c>
      <c r="I23" s="113" t="s">
        <v>28</v>
      </c>
      <c r="J23" s="17" t="str">
        <f>IF('Rekapitulace stavby'!AN17="","",'Rekapitulace stavby'!AN17)</f>
        <v>CZ41192168</v>
      </c>
      <c r="L23" s="38"/>
    </row>
    <row r="24" spans="2:12" s="1" customFormat="1" ht="6.95" customHeight="1">
      <c r="B24" s="38"/>
      <c r="I24" s="112"/>
      <c r="L24" s="38"/>
    </row>
    <row r="25" spans="2:12" s="1" customFormat="1" ht="12" customHeight="1">
      <c r="B25" s="38"/>
      <c r="D25" s="111" t="s">
        <v>37</v>
      </c>
      <c r="I25" s="113" t="s">
        <v>25</v>
      </c>
      <c r="J25" s="17" t="str">
        <f>IF('Rekapitulace stavby'!AN19="","",'Rekapitulace stavby'!AN19)</f>
        <v>41192168</v>
      </c>
      <c r="L25" s="38"/>
    </row>
    <row r="26" spans="2:12" s="1" customFormat="1" ht="18" customHeight="1">
      <c r="B26" s="38"/>
      <c r="E26" s="17" t="str">
        <f>IF('Rekapitulace stavby'!E20="","",'Rekapitulace stavby'!E20)</f>
        <v>SG Geotechnika a.s.</v>
      </c>
      <c r="I26" s="113" t="s">
        <v>28</v>
      </c>
      <c r="J26" s="17" t="str">
        <f>IF('Rekapitulace stavby'!AN20="","",'Rekapitulace stavby'!AN20)</f>
        <v>CZ41192168</v>
      </c>
      <c r="L26" s="38"/>
    </row>
    <row r="27" spans="2:12" s="1" customFormat="1" ht="6.95" customHeight="1">
      <c r="B27" s="38"/>
      <c r="I27" s="112"/>
      <c r="L27" s="38"/>
    </row>
    <row r="28" spans="2:12" s="1" customFormat="1" ht="12" customHeight="1">
      <c r="B28" s="38"/>
      <c r="D28" s="111" t="s">
        <v>38</v>
      </c>
      <c r="I28" s="112"/>
      <c r="L28" s="38"/>
    </row>
    <row r="29" spans="2:12" s="7" customFormat="1" ht="16.5" customHeight="1">
      <c r="B29" s="115"/>
      <c r="E29" s="310" t="s">
        <v>1</v>
      </c>
      <c r="F29" s="310"/>
      <c r="G29" s="310"/>
      <c r="H29" s="310"/>
      <c r="I29" s="116"/>
      <c r="L29" s="115"/>
    </row>
    <row r="30" spans="2:12" s="1" customFormat="1" ht="6.95" customHeight="1">
      <c r="B30" s="38"/>
      <c r="I30" s="112"/>
      <c r="L30" s="38"/>
    </row>
    <row r="31" spans="2:12" s="1" customFormat="1" ht="6.95" customHeight="1">
      <c r="B31" s="38"/>
      <c r="D31" s="56"/>
      <c r="E31" s="56"/>
      <c r="F31" s="56"/>
      <c r="G31" s="56"/>
      <c r="H31" s="56"/>
      <c r="I31" s="117"/>
      <c r="J31" s="56"/>
      <c r="K31" s="56"/>
      <c r="L31" s="38"/>
    </row>
    <row r="32" spans="2:12" s="1" customFormat="1" ht="25.35" customHeight="1">
      <c r="B32" s="38"/>
      <c r="D32" s="118" t="s">
        <v>39</v>
      </c>
      <c r="I32" s="112"/>
      <c r="J32" s="119">
        <f>ROUND(J87, 2)</f>
        <v>0</v>
      </c>
      <c r="L32" s="38"/>
    </row>
    <row r="33" spans="2:12" s="1" customFormat="1" ht="6.95" customHeight="1">
      <c r="B33" s="38"/>
      <c r="D33" s="56"/>
      <c r="E33" s="56"/>
      <c r="F33" s="56"/>
      <c r="G33" s="56"/>
      <c r="H33" s="56"/>
      <c r="I33" s="117"/>
      <c r="J33" s="56"/>
      <c r="K33" s="56"/>
      <c r="L33" s="38"/>
    </row>
    <row r="34" spans="2:12" s="1" customFormat="1" ht="14.45" customHeight="1">
      <c r="B34" s="38"/>
      <c r="F34" s="120" t="s">
        <v>41</v>
      </c>
      <c r="I34" s="121" t="s">
        <v>40</v>
      </c>
      <c r="J34" s="120" t="s">
        <v>42</v>
      </c>
      <c r="L34" s="38"/>
    </row>
    <row r="35" spans="2:12" s="1" customFormat="1" ht="14.45" customHeight="1">
      <c r="B35" s="38"/>
      <c r="D35" s="111" t="s">
        <v>43</v>
      </c>
      <c r="E35" s="111" t="s">
        <v>44</v>
      </c>
      <c r="F35" s="122">
        <f>ROUND((SUM(BE87:BE94)),  2)</f>
        <v>0</v>
      </c>
      <c r="I35" s="123">
        <v>0.21</v>
      </c>
      <c r="J35" s="122">
        <f>ROUND(((SUM(BE87:BE94))*I35),  2)</f>
        <v>0</v>
      </c>
      <c r="L35" s="38"/>
    </row>
    <row r="36" spans="2:12" s="1" customFormat="1" ht="14.45" customHeight="1">
      <c r="B36" s="38"/>
      <c r="E36" s="111" t="s">
        <v>45</v>
      </c>
      <c r="F36" s="122">
        <f>ROUND((SUM(BF87:BF94)),  2)</f>
        <v>0</v>
      </c>
      <c r="I36" s="123">
        <v>0.15</v>
      </c>
      <c r="J36" s="122">
        <f>ROUND(((SUM(BF87:BF94))*I36),  2)</f>
        <v>0</v>
      </c>
      <c r="L36" s="38"/>
    </row>
    <row r="37" spans="2:12" s="1" customFormat="1" ht="14.45" hidden="1" customHeight="1">
      <c r="B37" s="38"/>
      <c r="E37" s="111" t="s">
        <v>46</v>
      </c>
      <c r="F37" s="122">
        <f>ROUND((SUM(BG87:BG94)),  2)</f>
        <v>0</v>
      </c>
      <c r="I37" s="123">
        <v>0.21</v>
      </c>
      <c r="J37" s="122">
        <f>0</f>
        <v>0</v>
      </c>
      <c r="L37" s="38"/>
    </row>
    <row r="38" spans="2:12" s="1" customFormat="1" ht="14.45" hidden="1" customHeight="1">
      <c r="B38" s="38"/>
      <c r="E38" s="111" t="s">
        <v>47</v>
      </c>
      <c r="F38" s="122">
        <f>ROUND((SUM(BH87:BH94)),  2)</f>
        <v>0</v>
      </c>
      <c r="I38" s="123">
        <v>0.15</v>
      </c>
      <c r="J38" s="122">
        <f>0</f>
        <v>0</v>
      </c>
      <c r="L38" s="38"/>
    </row>
    <row r="39" spans="2:12" s="1" customFormat="1" ht="14.45" hidden="1" customHeight="1">
      <c r="B39" s="38"/>
      <c r="E39" s="111" t="s">
        <v>48</v>
      </c>
      <c r="F39" s="122">
        <f>ROUND((SUM(BI87:BI94)),  2)</f>
        <v>0</v>
      </c>
      <c r="I39" s="123">
        <v>0</v>
      </c>
      <c r="J39" s="122">
        <f>0</f>
        <v>0</v>
      </c>
      <c r="L39" s="38"/>
    </row>
    <row r="40" spans="2:12" s="1" customFormat="1" ht="6.95" customHeight="1">
      <c r="B40" s="38"/>
      <c r="I40" s="112"/>
      <c r="L40" s="38"/>
    </row>
    <row r="41" spans="2:12" s="1" customFormat="1" ht="25.35" customHeight="1">
      <c r="B41" s="38"/>
      <c r="C41" s="124"/>
      <c r="D41" s="125" t="s">
        <v>49</v>
      </c>
      <c r="E41" s="126"/>
      <c r="F41" s="126"/>
      <c r="G41" s="127" t="s">
        <v>50</v>
      </c>
      <c r="H41" s="128" t="s">
        <v>51</v>
      </c>
      <c r="I41" s="129"/>
      <c r="J41" s="130">
        <f>SUM(J32:J39)</f>
        <v>0</v>
      </c>
      <c r="K41" s="131"/>
      <c r="L41" s="38"/>
    </row>
    <row r="42" spans="2:12" s="1" customFormat="1" ht="14.45" customHeight="1">
      <c r="B42" s="132"/>
      <c r="C42" s="133"/>
      <c r="D42" s="133"/>
      <c r="E42" s="133"/>
      <c r="F42" s="133"/>
      <c r="G42" s="133"/>
      <c r="H42" s="133"/>
      <c r="I42" s="134"/>
      <c r="J42" s="133"/>
      <c r="K42" s="133"/>
      <c r="L42" s="38"/>
    </row>
    <row r="46" spans="2:12" s="1" customFormat="1" ht="6.95" customHeight="1">
      <c r="B46" s="135"/>
      <c r="C46" s="136"/>
      <c r="D46" s="136"/>
      <c r="E46" s="136"/>
      <c r="F46" s="136"/>
      <c r="G46" s="136"/>
      <c r="H46" s="136"/>
      <c r="I46" s="137"/>
      <c r="J46" s="136"/>
      <c r="K46" s="136"/>
      <c r="L46" s="38"/>
    </row>
    <row r="47" spans="2:12" s="1" customFormat="1" ht="24.95" customHeight="1">
      <c r="B47" s="34"/>
      <c r="C47" s="23" t="s">
        <v>134</v>
      </c>
      <c r="D47" s="35"/>
      <c r="E47" s="35"/>
      <c r="F47" s="35"/>
      <c r="G47" s="35"/>
      <c r="H47" s="35"/>
      <c r="I47" s="112"/>
      <c r="J47" s="35"/>
      <c r="K47" s="35"/>
      <c r="L47" s="38"/>
    </row>
    <row r="48" spans="2:12" s="1" customFormat="1" ht="6.95" customHeight="1">
      <c r="B48" s="34"/>
      <c r="C48" s="35"/>
      <c r="D48" s="35"/>
      <c r="E48" s="35"/>
      <c r="F48" s="35"/>
      <c r="G48" s="35"/>
      <c r="H48" s="35"/>
      <c r="I48" s="112"/>
      <c r="J48" s="35"/>
      <c r="K48" s="35"/>
      <c r="L48" s="38"/>
    </row>
    <row r="49" spans="2:47" s="1" customFormat="1" ht="12" customHeight="1">
      <c r="B49" s="34"/>
      <c r="C49" s="29" t="s">
        <v>16</v>
      </c>
      <c r="D49" s="35"/>
      <c r="E49" s="35"/>
      <c r="F49" s="35"/>
      <c r="G49" s="35"/>
      <c r="H49" s="35"/>
      <c r="I49" s="112"/>
      <c r="J49" s="35"/>
      <c r="K49" s="35"/>
      <c r="L49" s="38"/>
    </row>
    <row r="50" spans="2:47" s="1" customFormat="1" ht="16.5" customHeight="1">
      <c r="B50" s="34"/>
      <c r="C50" s="35"/>
      <c r="D50" s="35"/>
      <c r="E50" s="311" t="str">
        <f>E7</f>
        <v>Oprava traťového úseku Česká Lípa – Jedlová v oblasti mokřadů říčky Šporka</v>
      </c>
      <c r="F50" s="312"/>
      <c r="G50" s="312"/>
      <c r="H50" s="312"/>
      <c r="I50" s="112"/>
      <c r="J50" s="35"/>
      <c r="K50" s="35"/>
      <c r="L50" s="38"/>
    </row>
    <row r="51" spans="2:47" ht="12" customHeight="1">
      <c r="B51" s="21"/>
      <c r="C51" s="29" t="s">
        <v>131</v>
      </c>
      <c r="D51" s="22"/>
      <c r="E51" s="22"/>
      <c r="F51" s="22"/>
      <c r="G51" s="22"/>
      <c r="H51" s="22"/>
      <c r="J51" s="22"/>
      <c r="K51" s="22"/>
      <c r="L51" s="20"/>
    </row>
    <row r="52" spans="2:47" s="1" customFormat="1" ht="16.5" customHeight="1">
      <c r="B52" s="34"/>
      <c r="C52" s="35"/>
      <c r="D52" s="35"/>
      <c r="E52" s="311" t="s">
        <v>696</v>
      </c>
      <c r="F52" s="278"/>
      <c r="G52" s="278"/>
      <c r="H52" s="278"/>
      <c r="I52" s="112"/>
      <c r="J52" s="35"/>
      <c r="K52" s="35"/>
      <c r="L52" s="38"/>
    </row>
    <row r="53" spans="2:47" s="1" customFormat="1" ht="12" customHeight="1">
      <c r="B53" s="34"/>
      <c r="C53" s="29" t="s">
        <v>560</v>
      </c>
      <c r="D53" s="35"/>
      <c r="E53" s="35"/>
      <c r="F53" s="35"/>
      <c r="G53" s="35"/>
      <c r="H53" s="35"/>
      <c r="I53" s="112"/>
      <c r="J53" s="35"/>
      <c r="K53" s="35"/>
      <c r="L53" s="38"/>
    </row>
    <row r="54" spans="2:47" s="1" customFormat="1" ht="16.5" customHeight="1">
      <c r="B54" s="34"/>
      <c r="C54" s="35"/>
      <c r="D54" s="35"/>
      <c r="E54" s="279" t="str">
        <f>E11</f>
        <v>05.1 - Přeložka kabelů v úseku Česká Lípa - Nový Bor km 47,7 - 48,3 - definitivní stav - URS</v>
      </c>
      <c r="F54" s="278"/>
      <c r="G54" s="278"/>
      <c r="H54" s="278"/>
      <c r="I54" s="112"/>
      <c r="J54" s="35"/>
      <c r="K54" s="35"/>
      <c r="L54" s="38"/>
    </row>
    <row r="55" spans="2:47" s="1" customFormat="1" ht="6.95" customHeight="1">
      <c r="B55" s="34"/>
      <c r="C55" s="35"/>
      <c r="D55" s="35"/>
      <c r="E55" s="35"/>
      <c r="F55" s="35"/>
      <c r="G55" s="35"/>
      <c r="H55" s="35"/>
      <c r="I55" s="112"/>
      <c r="J55" s="35"/>
      <c r="K55" s="35"/>
      <c r="L55" s="38"/>
    </row>
    <row r="56" spans="2:47" s="1" customFormat="1" ht="12" customHeight="1">
      <c r="B56" s="34"/>
      <c r="C56" s="29" t="s">
        <v>20</v>
      </c>
      <c r="D56" s="35"/>
      <c r="E56" s="35"/>
      <c r="F56" s="27" t="str">
        <f>F14</f>
        <v xml:space="preserve"> </v>
      </c>
      <c r="G56" s="35"/>
      <c r="H56" s="35"/>
      <c r="I56" s="113" t="s">
        <v>22</v>
      </c>
      <c r="J56" s="55" t="str">
        <f>IF(J14="","",J14)</f>
        <v>29. 3. 2019</v>
      </c>
      <c r="K56" s="35"/>
      <c r="L56" s="38"/>
    </row>
    <row r="57" spans="2:47" s="1" customFormat="1" ht="6.95" customHeight="1">
      <c r="B57" s="34"/>
      <c r="C57" s="35"/>
      <c r="D57" s="35"/>
      <c r="E57" s="35"/>
      <c r="F57" s="35"/>
      <c r="G57" s="35"/>
      <c r="H57" s="35"/>
      <c r="I57" s="112"/>
      <c r="J57" s="35"/>
      <c r="K57" s="35"/>
      <c r="L57" s="38"/>
    </row>
    <row r="58" spans="2:47" s="1" customFormat="1" ht="13.7" customHeight="1">
      <c r="B58" s="34"/>
      <c r="C58" s="29" t="s">
        <v>24</v>
      </c>
      <c r="D58" s="35"/>
      <c r="E58" s="35"/>
      <c r="F58" s="27" t="str">
        <f>E17</f>
        <v>SŽDC, s.o.</v>
      </c>
      <c r="G58" s="35"/>
      <c r="H58" s="35"/>
      <c r="I58" s="113" t="s">
        <v>32</v>
      </c>
      <c r="J58" s="32" t="str">
        <f>E23</f>
        <v>SG Geotechnika a.s.</v>
      </c>
      <c r="K58" s="35"/>
      <c r="L58" s="38"/>
    </row>
    <row r="59" spans="2:47" s="1" customFormat="1" ht="13.7" customHeight="1">
      <c r="B59" s="34"/>
      <c r="C59" s="29" t="s">
        <v>30</v>
      </c>
      <c r="D59" s="35"/>
      <c r="E59" s="35"/>
      <c r="F59" s="27" t="str">
        <f>IF(E20="","",E20)</f>
        <v>Vyplň údaj</v>
      </c>
      <c r="G59" s="35"/>
      <c r="H59" s="35"/>
      <c r="I59" s="113" t="s">
        <v>37</v>
      </c>
      <c r="J59" s="32" t="str">
        <f>E26</f>
        <v>SG Geotechnika a.s.</v>
      </c>
      <c r="K59" s="35"/>
      <c r="L59" s="38"/>
    </row>
    <row r="60" spans="2:47" s="1" customFormat="1" ht="10.35" customHeight="1">
      <c r="B60" s="34"/>
      <c r="C60" s="35"/>
      <c r="D60" s="35"/>
      <c r="E60" s="35"/>
      <c r="F60" s="35"/>
      <c r="G60" s="35"/>
      <c r="H60" s="35"/>
      <c r="I60" s="112"/>
      <c r="J60" s="35"/>
      <c r="K60" s="35"/>
      <c r="L60" s="38"/>
    </row>
    <row r="61" spans="2:47" s="1" customFormat="1" ht="29.25" customHeight="1">
      <c r="B61" s="34"/>
      <c r="C61" s="138" t="s">
        <v>135</v>
      </c>
      <c r="D61" s="139"/>
      <c r="E61" s="139"/>
      <c r="F61" s="139"/>
      <c r="G61" s="139"/>
      <c r="H61" s="139"/>
      <c r="I61" s="140"/>
      <c r="J61" s="141" t="s">
        <v>136</v>
      </c>
      <c r="K61" s="139"/>
      <c r="L61" s="38"/>
    </row>
    <row r="62" spans="2:47" s="1" customFormat="1" ht="10.35" customHeight="1">
      <c r="B62" s="34"/>
      <c r="C62" s="35"/>
      <c r="D62" s="35"/>
      <c r="E62" s="35"/>
      <c r="F62" s="35"/>
      <c r="G62" s="35"/>
      <c r="H62" s="35"/>
      <c r="I62" s="112"/>
      <c r="J62" s="35"/>
      <c r="K62" s="35"/>
      <c r="L62" s="38"/>
    </row>
    <row r="63" spans="2:47" s="1" customFormat="1" ht="22.9" customHeight="1">
      <c r="B63" s="34"/>
      <c r="C63" s="142" t="s">
        <v>137</v>
      </c>
      <c r="D63" s="35"/>
      <c r="E63" s="35"/>
      <c r="F63" s="35"/>
      <c r="G63" s="35"/>
      <c r="H63" s="35"/>
      <c r="I63" s="112"/>
      <c r="J63" s="73">
        <f>J87</f>
        <v>0</v>
      </c>
      <c r="K63" s="35"/>
      <c r="L63" s="38"/>
      <c r="AU63" s="17" t="s">
        <v>138</v>
      </c>
    </row>
    <row r="64" spans="2:47" s="8" customFormat="1" ht="24.95" customHeight="1">
      <c r="B64" s="143"/>
      <c r="C64" s="144"/>
      <c r="D64" s="145" t="s">
        <v>562</v>
      </c>
      <c r="E64" s="146"/>
      <c r="F64" s="146"/>
      <c r="G64" s="146"/>
      <c r="H64" s="146"/>
      <c r="I64" s="147"/>
      <c r="J64" s="148">
        <f>J88</f>
        <v>0</v>
      </c>
      <c r="K64" s="144"/>
      <c r="L64" s="149"/>
    </row>
    <row r="65" spans="2:12" s="9" customFormat="1" ht="19.899999999999999" customHeight="1">
      <c r="B65" s="150"/>
      <c r="C65" s="94"/>
      <c r="D65" s="151" t="s">
        <v>563</v>
      </c>
      <c r="E65" s="152"/>
      <c r="F65" s="152"/>
      <c r="G65" s="152"/>
      <c r="H65" s="152"/>
      <c r="I65" s="153"/>
      <c r="J65" s="154">
        <f>J89</f>
        <v>0</v>
      </c>
      <c r="K65" s="94"/>
      <c r="L65" s="155"/>
    </row>
    <row r="66" spans="2:12" s="1" customFormat="1" ht="21.75" customHeight="1">
      <c r="B66" s="34"/>
      <c r="C66" s="35"/>
      <c r="D66" s="35"/>
      <c r="E66" s="35"/>
      <c r="F66" s="35"/>
      <c r="G66" s="35"/>
      <c r="H66" s="35"/>
      <c r="I66" s="112"/>
      <c r="J66" s="35"/>
      <c r="K66" s="35"/>
      <c r="L66" s="38"/>
    </row>
    <row r="67" spans="2:12" s="1" customFormat="1" ht="6.95" customHeight="1">
      <c r="B67" s="46"/>
      <c r="C67" s="47"/>
      <c r="D67" s="47"/>
      <c r="E67" s="47"/>
      <c r="F67" s="47"/>
      <c r="G67" s="47"/>
      <c r="H67" s="47"/>
      <c r="I67" s="134"/>
      <c r="J67" s="47"/>
      <c r="K67" s="47"/>
      <c r="L67" s="38"/>
    </row>
    <row r="71" spans="2:12" s="1" customFormat="1" ht="6.95" customHeight="1">
      <c r="B71" s="48"/>
      <c r="C71" s="49"/>
      <c r="D71" s="49"/>
      <c r="E71" s="49"/>
      <c r="F71" s="49"/>
      <c r="G71" s="49"/>
      <c r="H71" s="49"/>
      <c r="I71" s="137"/>
      <c r="J71" s="49"/>
      <c r="K71" s="49"/>
      <c r="L71" s="38"/>
    </row>
    <row r="72" spans="2:12" s="1" customFormat="1" ht="24.95" customHeight="1">
      <c r="B72" s="34"/>
      <c r="C72" s="23" t="s">
        <v>142</v>
      </c>
      <c r="D72" s="35"/>
      <c r="E72" s="35"/>
      <c r="F72" s="35"/>
      <c r="G72" s="35"/>
      <c r="H72" s="35"/>
      <c r="I72" s="112"/>
      <c r="J72" s="35"/>
      <c r="K72" s="35"/>
      <c r="L72" s="38"/>
    </row>
    <row r="73" spans="2:12" s="1" customFormat="1" ht="6.95" customHeight="1">
      <c r="B73" s="34"/>
      <c r="C73" s="35"/>
      <c r="D73" s="35"/>
      <c r="E73" s="35"/>
      <c r="F73" s="35"/>
      <c r="G73" s="35"/>
      <c r="H73" s="35"/>
      <c r="I73" s="112"/>
      <c r="J73" s="35"/>
      <c r="K73" s="35"/>
      <c r="L73" s="38"/>
    </row>
    <row r="74" spans="2:12" s="1" customFormat="1" ht="12" customHeight="1">
      <c r="B74" s="34"/>
      <c r="C74" s="29" t="s">
        <v>16</v>
      </c>
      <c r="D74" s="35"/>
      <c r="E74" s="35"/>
      <c r="F74" s="35"/>
      <c r="G74" s="35"/>
      <c r="H74" s="35"/>
      <c r="I74" s="112"/>
      <c r="J74" s="35"/>
      <c r="K74" s="35"/>
      <c r="L74" s="38"/>
    </row>
    <row r="75" spans="2:12" s="1" customFormat="1" ht="16.5" customHeight="1">
      <c r="B75" s="34"/>
      <c r="C75" s="35"/>
      <c r="D75" s="35"/>
      <c r="E75" s="311" t="str">
        <f>E7</f>
        <v>Oprava traťového úseku Česká Lípa – Jedlová v oblasti mokřadů říčky Šporka</v>
      </c>
      <c r="F75" s="312"/>
      <c r="G75" s="312"/>
      <c r="H75" s="312"/>
      <c r="I75" s="112"/>
      <c r="J75" s="35"/>
      <c r="K75" s="35"/>
      <c r="L75" s="38"/>
    </row>
    <row r="76" spans="2:12" ht="12" customHeight="1">
      <c r="B76" s="21"/>
      <c r="C76" s="29" t="s">
        <v>131</v>
      </c>
      <c r="D76" s="22"/>
      <c r="E76" s="22"/>
      <c r="F76" s="22"/>
      <c r="G76" s="22"/>
      <c r="H76" s="22"/>
      <c r="J76" s="22"/>
      <c r="K76" s="22"/>
      <c r="L76" s="20"/>
    </row>
    <row r="77" spans="2:12" s="1" customFormat="1" ht="16.5" customHeight="1">
      <c r="B77" s="34"/>
      <c r="C77" s="35"/>
      <c r="D77" s="35"/>
      <c r="E77" s="311" t="s">
        <v>696</v>
      </c>
      <c r="F77" s="278"/>
      <c r="G77" s="278"/>
      <c r="H77" s="278"/>
      <c r="I77" s="112"/>
      <c r="J77" s="35"/>
      <c r="K77" s="35"/>
      <c r="L77" s="38"/>
    </row>
    <row r="78" spans="2:12" s="1" customFormat="1" ht="12" customHeight="1">
      <c r="B78" s="34"/>
      <c r="C78" s="29" t="s">
        <v>560</v>
      </c>
      <c r="D78" s="35"/>
      <c r="E78" s="35"/>
      <c r="F78" s="35"/>
      <c r="G78" s="35"/>
      <c r="H78" s="35"/>
      <c r="I78" s="112"/>
      <c r="J78" s="35"/>
      <c r="K78" s="35"/>
      <c r="L78" s="38"/>
    </row>
    <row r="79" spans="2:12" s="1" customFormat="1" ht="16.5" customHeight="1">
      <c r="B79" s="34"/>
      <c r="C79" s="35"/>
      <c r="D79" s="35"/>
      <c r="E79" s="279" t="str">
        <f>E11</f>
        <v>05.1 - Přeložka kabelů v úseku Česká Lípa - Nový Bor km 47,7 - 48,3 - definitivní stav - URS</v>
      </c>
      <c r="F79" s="278"/>
      <c r="G79" s="278"/>
      <c r="H79" s="278"/>
      <c r="I79" s="112"/>
      <c r="J79" s="35"/>
      <c r="K79" s="35"/>
      <c r="L79" s="38"/>
    </row>
    <row r="80" spans="2:12" s="1" customFormat="1" ht="6.95" customHeight="1">
      <c r="B80" s="34"/>
      <c r="C80" s="35"/>
      <c r="D80" s="35"/>
      <c r="E80" s="35"/>
      <c r="F80" s="35"/>
      <c r="G80" s="35"/>
      <c r="H80" s="35"/>
      <c r="I80" s="112"/>
      <c r="J80" s="35"/>
      <c r="K80" s="35"/>
      <c r="L80" s="38"/>
    </row>
    <row r="81" spans="2:65" s="1" customFormat="1" ht="12" customHeight="1">
      <c r="B81" s="34"/>
      <c r="C81" s="29" t="s">
        <v>20</v>
      </c>
      <c r="D81" s="35"/>
      <c r="E81" s="35"/>
      <c r="F81" s="27" t="str">
        <f>F14</f>
        <v xml:space="preserve"> </v>
      </c>
      <c r="G81" s="35"/>
      <c r="H81" s="35"/>
      <c r="I81" s="113" t="s">
        <v>22</v>
      </c>
      <c r="J81" s="55" t="str">
        <f>IF(J14="","",J14)</f>
        <v>29. 3. 2019</v>
      </c>
      <c r="K81" s="35"/>
      <c r="L81" s="38"/>
    </row>
    <row r="82" spans="2:65" s="1" customFormat="1" ht="6.95" customHeight="1">
      <c r="B82" s="34"/>
      <c r="C82" s="35"/>
      <c r="D82" s="35"/>
      <c r="E82" s="35"/>
      <c r="F82" s="35"/>
      <c r="G82" s="35"/>
      <c r="H82" s="35"/>
      <c r="I82" s="112"/>
      <c r="J82" s="35"/>
      <c r="K82" s="35"/>
      <c r="L82" s="38"/>
    </row>
    <row r="83" spans="2:65" s="1" customFormat="1" ht="13.7" customHeight="1">
      <c r="B83" s="34"/>
      <c r="C83" s="29" t="s">
        <v>24</v>
      </c>
      <c r="D83" s="35"/>
      <c r="E83" s="35"/>
      <c r="F83" s="27" t="str">
        <f>E17</f>
        <v>SŽDC, s.o.</v>
      </c>
      <c r="G83" s="35"/>
      <c r="H83" s="35"/>
      <c r="I83" s="113" t="s">
        <v>32</v>
      </c>
      <c r="J83" s="32" t="str">
        <f>E23</f>
        <v>SG Geotechnika a.s.</v>
      </c>
      <c r="K83" s="35"/>
      <c r="L83" s="38"/>
    </row>
    <row r="84" spans="2:65" s="1" customFormat="1" ht="13.7" customHeight="1">
      <c r="B84" s="34"/>
      <c r="C84" s="29" t="s">
        <v>30</v>
      </c>
      <c r="D84" s="35"/>
      <c r="E84" s="35"/>
      <c r="F84" s="27" t="str">
        <f>IF(E20="","",E20)</f>
        <v>Vyplň údaj</v>
      </c>
      <c r="G84" s="35"/>
      <c r="H84" s="35"/>
      <c r="I84" s="113" t="s">
        <v>37</v>
      </c>
      <c r="J84" s="32" t="str">
        <f>E26</f>
        <v>SG Geotechnika a.s.</v>
      </c>
      <c r="K84" s="35"/>
      <c r="L84" s="38"/>
    </row>
    <row r="85" spans="2:65" s="1" customFormat="1" ht="10.35" customHeight="1">
      <c r="B85" s="34"/>
      <c r="C85" s="35"/>
      <c r="D85" s="35"/>
      <c r="E85" s="35"/>
      <c r="F85" s="35"/>
      <c r="G85" s="35"/>
      <c r="H85" s="35"/>
      <c r="I85" s="112"/>
      <c r="J85" s="35"/>
      <c r="K85" s="35"/>
      <c r="L85" s="38"/>
    </row>
    <row r="86" spans="2:65" s="10" customFormat="1" ht="29.25" customHeight="1">
      <c r="B86" s="156"/>
      <c r="C86" s="157" t="s">
        <v>143</v>
      </c>
      <c r="D86" s="158" t="s">
        <v>58</v>
      </c>
      <c r="E86" s="158" t="s">
        <v>54</v>
      </c>
      <c r="F86" s="158" t="s">
        <v>55</v>
      </c>
      <c r="G86" s="158" t="s">
        <v>144</v>
      </c>
      <c r="H86" s="158" t="s">
        <v>145</v>
      </c>
      <c r="I86" s="159" t="s">
        <v>146</v>
      </c>
      <c r="J86" s="158" t="s">
        <v>136</v>
      </c>
      <c r="K86" s="160" t="s">
        <v>147</v>
      </c>
      <c r="L86" s="161"/>
      <c r="M86" s="64" t="s">
        <v>1</v>
      </c>
      <c r="N86" s="65" t="s">
        <v>43</v>
      </c>
      <c r="O86" s="65" t="s">
        <v>148</v>
      </c>
      <c r="P86" s="65" t="s">
        <v>149</v>
      </c>
      <c r="Q86" s="65" t="s">
        <v>150</v>
      </c>
      <c r="R86" s="65" t="s">
        <v>151</v>
      </c>
      <c r="S86" s="65" t="s">
        <v>152</v>
      </c>
      <c r="T86" s="66" t="s">
        <v>153</v>
      </c>
    </row>
    <row r="87" spans="2:65" s="1" customFormat="1" ht="22.9" customHeight="1">
      <c r="B87" s="34"/>
      <c r="C87" s="71" t="s">
        <v>154</v>
      </c>
      <c r="D87" s="35"/>
      <c r="E87" s="35"/>
      <c r="F87" s="35"/>
      <c r="G87" s="35"/>
      <c r="H87" s="35"/>
      <c r="I87" s="112"/>
      <c r="J87" s="162">
        <f>BK87</f>
        <v>0</v>
      </c>
      <c r="K87" s="35"/>
      <c r="L87" s="38"/>
      <c r="M87" s="67"/>
      <c r="N87" s="68"/>
      <c r="O87" s="68"/>
      <c r="P87" s="163">
        <f>P88</f>
        <v>0</v>
      </c>
      <c r="Q87" s="68"/>
      <c r="R87" s="163">
        <f>R88</f>
        <v>0</v>
      </c>
      <c r="S87" s="68"/>
      <c r="T87" s="164">
        <f>T88</f>
        <v>0</v>
      </c>
      <c r="AT87" s="17" t="s">
        <v>72</v>
      </c>
      <c r="AU87" s="17" t="s">
        <v>138</v>
      </c>
      <c r="BK87" s="165">
        <f>BK88</f>
        <v>0</v>
      </c>
    </row>
    <row r="88" spans="2:65" s="11" customFormat="1" ht="25.9" customHeight="1">
      <c r="B88" s="166"/>
      <c r="C88" s="167"/>
      <c r="D88" s="168" t="s">
        <v>72</v>
      </c>
      <c r="E88" s="169" t="s">
        <v>160</v>
      </c>
      <c r="F88" s="169" t="s">
        <v>564</v>
      </c>
      <c r="G88" s="167"/>
      <c r="H88" s="167"/>
      <c r="I88" s="170"/>
      <c r="J88" s="171">
        <f>BK88</f>
        <v>0</v>
      </c>
      <c r="K88" s="167"/>
      <c r="L88" s="172"/>
      <c r="M88" s="173"/>
      <c r="N88" s="174"/>
      <c r="O88" s="174"/>
      <c r="P88" s="175">
        <f>P89</f>
        <v>0</v>
      </c>
      <c r="Q88" s="174"/>
      <c r="R88" s="175">
        <f>R89</f>
        <v>0</v>
      </c>
      <c r="S88" s="174"/>
      <c r="T88" s="176">
        <f>T89</f>
        <v>0</v>
      </c>
      <c r="AR88" s="177" t="s">
        <v>175</v>
      </c>
      <c r="AT88" s="178" t="s">
        <v>72</v>
      </c>
      <c r="AU88" s="178" t="s">
        <v>73</v>
      </c>
      <c r="AY88" s="177" t="s">
        <v>157</v>
      </c>
      <c r="BK88" s="179">
        <f>BK89</f>
        <v>0</v>
      </c>
    </row>
    <row r="89" spans="2:65" s="11" customFormat="1" ht="22.9" customHeight="1">
      <c r="B89" s="166"/>
      <c r="C89" s="167"/>
      <c r="D89" s="168" t="s">
        <v>72</v>
      </c>
      <c r="E89" s="180" t="s">
        <v>565</v>
      </c>
      <c r="F89" s="180" t="s">
        <v>566</v>
      </c>
      <c r="G89" s="167"/>
      <c r="H89" s="167"/>
      <c r="I89" s="170"/>
      <c r="J89" s="181">
        <f>BK89</f>
        <v>0</v>
      </c>
      <c r="K89" s="167"/>
      <c r="L89" s="172"/>
      <c r="M89" s="173"/>
      <c r="N89" s="174"/>
      <c r="O89" s="174"/>
      <c r="P89" s="175">
        <f>SUM(P90:P94)</f>
        <v>0</v>
      </c>
      <c r="Q89" s="174"/>
      <c r="R89" s="175">
        <f>SUM(R90:R94)</f>
        <v>0</v>
      </c>
      <c r="S89" s="174"/>
      <c r="T89" s="176">
        <f>SUM(T90:T94)</f>
        <v>0</v>
      </c>
      <c r="AR89" s="177" t="s">
        <v>175</v>
      </c>
      <c r="AT89" s="178" t="s">
        <v>72</v>
      </c>
      <c r="AU89" s="178" t="s">
        <v>81</v>
      </c>
      <c r="AY89" s="177" t="s">
        <v>157</v>
      </c>
      <c r="BK89" s="179">
        <f>SUM(BK90:BK94)</f>
        <v>0</v>
      </c>
    </row>
    <row r="90" spans="2:65" s="1" customFormat="1" ht="16.5" customHeight="1">
      <c r="B90" s="34"/>
      <c r="C90" s="230" t="s">
        <v>81</v>
      </c>
      <c r="D90" s="230" t="s">
        <v>201</v>
      </c>
      <c r="E90" s="231" t="s">
        <v>632</v>
      </c>
      <c r="F90" s="232" t="s">
        <v>633</v>
      </c>
      <c r="G90" s="233" t="s">
        <v>257</v>
      </c>
      <c r="H90" s="234">
        <v>495</v>
      </c>
      <c r="I90" s="235"/>
      <c r="J90" s="236">
        <f>ROUND(I90*H90,2)</f>
        <v>0</v>
      </c>
      <c r="K90" s="232" t="s">
        <v>1</v>
      </c>
      <c r="L90" s="38"/>
      <c r="M90" s="237" t="s">
        <v>1</v>
      </c>
      <c r="N90" s="238" t="s">
        <v>44</v>
      </c>
      <c r="O90" s="60"/>
      <c r="P90" s="192">
        <f>O90*H90</f>
        <v>0</v>
      </c>
      <c r="Q90" s="192">
        <v>0</v>
      </c>
      <c r="R90" s="192">
        <f>Q90*H90</f>
        <v>0</v>
      </c>
      <c r="S90" s="192">
        <v>0</v>
      </c>
      <c r="T90" s="193">
        <f>S90*H90</f>
        <v>0</v>
      </c>
      <c r="AR90" s="17" t="s">
        <v>443</v>
      </c>
      <c r="AT90" s="17" t="s">
        <v>201</v>
      </c>
      <c r="AU90" s="17" t="s">
        <v>83</v>
      </c>
      <c r="AY90" s="17" t="s">
        <v>157</v>
      </c>
      <c r="BE90" s="194">
        <f>IF(N90="základní",J90,0)</f>
        <v>0</v>
      </c>
      <c r="BF90" s="194">
        <f>IF(N90="snížená",J90,0)</f>
        <v>0</v>
      </c>
      <c r="BG90" s="194">
        <f>IF(N90="zákl. přenesená",J90,0)</f>
        <v>0</v>
      </c>
      <c r="BH90" s="194">
        <f>IF(N90="sníž. přenesená",J90,0)</f>
        <v>0</v>
      </c>
      <c r="BI90" s="194">
        <f>IF(N90="nulová",J90,0)</f>
        <v>0</v>
      </c>
      <c r="BJ90" s="17" t="s">
        <v>81</v>
      </c>
      <c r="BK90" s="194">
        <f>ROUND(I90*H90,2)</f>
        <v>0</v>
      </c>
      <c r="BL90" s="17" t="s">
        <v>443</v>
      </c>
      <c r="BM90" s="17" t="s">
        <v>698</v>
      </c>
    </row>
    <row r="91" spans="2:65" s="1" customFormat="1" ht="16.5" customHeight="1">
      <c r="B91" s="34"/>
      <c r="C91" s="230" t="s">
        <v>83</v>
      </c>
      <c r="D91" s="230" t="s">
        <v>201</v>
      </c>
      <c r="E91" s="231" t="s">
        <v>636</v>
      </c>
      <c r="F91" s="232" t="s">
        <v>637</v>
      </c>
      <c r="G91" s="233" t="s">
        <v>257</v>
      </c>
      <c r="H91" s="234">
        <v>495</v>
      </c>
      <c r="I91" s="235"/>
      <c r="J91" s="236">
        <f>ROUND(I91*H91,2)</f>
        <v>0</v>
      </c>
      <c r="K91" s="232" t="s">
        <v>1</v>
      </c>
      <c r="L91" s="38"/>
      <c r="M91" s="237" t="s">
        <v>1</v>
      </c>
      <c r="N91" s="238" t="s">
        <v>44</v>
      </c>
      <c r="O91" s="60"/>
      <c r="P91" s="192">
        <f>O91*H91</f>
        <v>0</v>
      </c>
      <c r="Q91" s="192">
        <v>0</v>
      </c>
      <c r="R91" s="192">
        <f>Q91*H91</f>
        <v>0</v>
      </c>
      <c r="S91" s="192">
        <v>0</v>
      </c>
      <c r="T91" s="193">
        <f>S91*H91</f>
        <v>0</v>
      </c>
      <c r="AR91" s="17" t="s">
        <v>443</v>
      </c>
      <c r="AT91" s="17" t="s">
        <v>201</v>
      </c>
      <c r="AU91" s="17" t="s">
        <v>83</v>
      </c>
      <c r="AY91" s="17" t="s">
        <v>157</v>
      </c>
      <c r="BE91" s="194">
        <f>IF(N91="základní",J91,0)</f>
        <v>0</v>
      </c>
      <c r="BF91" s="194">
        <f>IF(N91="snížená",J91,0)</f>
        <v>0</v>
      </c>
      <c r="BG91" s="194">
        <f>IF(N91="zákl. přenesená",J91,0)</f>
        <v>0</v>
      </c>
      <c r="BH91" s="194">
        <f>IF(N91="sníž. přenesená",J91,0)</f>
        <v>0</v>
      </c>
      <c r="BI91" s="194">
        <f>IF(N91="nulová",J91,0)</f>
        <v>0</v>
      </c>
      <c r="BJ91" s="17" t="s">
        <v>81</v>
      </c>
      <c r="BK91" s="194">
        <f>ROUND(I91*H91,2)</f>
        <v>0</v>
      </c>
      <c r="BL91" s="17" t="s">
        <v>443</v>
      </c>
      <c r="BM91" s="17" t="s">
        <v>699</v>
      </c>
    </row>
    <row r="92" spans="2:65" s="1" customFormat="1" ht="16.5" customHeight="1">
      <c r="B92" s="34"/>
      <c r="C92" s="230" t="s">
        <v>175</v>
      </c>
      <c r="D92" s="230" t="s">
        <v>201</v>
      </c>
      <c r="E92" s="231" t="s">
        <v>643</v>
      </c>
      <c r="F92" s="232" t="s">
        <v>644</v>
      </c>
      <c r="G92" s="233" t="s">
        <v>257</v>
      </c>
      <c r="H92" s="234">
        <v>495</v>
      </c>
      <c r="I92" s="235"/>
      <c r="J92" s="236">
        <f>ROUND(I92*H92,2)</f>
        <v>0</v>
      </c>
      <c r="K92" s="232" t="s">
        <v>1</v>
      </c>
      <c r="L92" s="38"/>
      <c r="M92" s="237" t="s">
        <v>1</v>
      </c>
      <c r="N92" s="238" t="s">
        <v>44</v>
      </c>
      <c r="O92" s="60"/>
      <c r="P92" s="192">
        <f>O92*H92</f>
        <v>0</v>
      </c>
      <c r="Q92" s="192">
        <v>0</v>
      </c>
      <c r="R92" s="192">
        <f>Q92*H92</f>
        <v>0</v>
      </c>
      <c r="S92" s="192">
        <v>0</v>
      </c>
      <c r="T92" s="193">
        <f>S92*H92</f>
        <v>0</v>
      </c>
      <c r="AR92" s="17" t="s">
        <v>443</v>
      </c>
      <c r="AT92" s="17" t="s">
        <v>201</v>
      </c>
      <c r="AU92" s="17" t="s">
        <v>83</v>
      </c>
      <c r="AY92" s="17" t="s">
        <v>157</v>
      </c>
      <c r="BE92" s="194">
        <f>IF(N92="základní",J92,0)</f>
        <v>0</v>
      </c>
      <c r="BF92" s="194">
        <f>IF(N92="snížená",J92,0)</f>
        <v>0</v>
      </c>
      <c r="BG92" s="194">
        <f>IF(N92="zákl. přenesená",J92,0)</f>
        <v>0</v>
      </c>
      <c r="BH92" s="194">
        <f>IF(N92="sníž. přenesená",J92,0)</f>
        <v>0</v>
      </c>
      <c r="BI92" s="194">
        <f>IF(N92="nulová",J92,0)</f>
        <v>0</v>
      </c>
      <c r="BJ92" s="17" t="s">
        <v>81</v>
      </c>
      <c r="BK92" s="194">
        <f>ROUND(I92*H92,2)</f>
        <v>0</v>
      </c>
      <c r="BL92" s="17" t="s">
        <v>443</v>
      </c>
      <c r="BM92" s="17" t="s">
        <v>700</v>
      </c>
    </row>
    <row r="93" spans="2:65" s="1" customFormat="1" ht="16.5" customHeight="1">
      <c r="B93" s="34"/>
      <c r="C93" s="230" t="s">
        <v>166</v>
      </c>
      <c r="D93" s="230" t="s">
        <v>201</v>
      </c>
      <c r="E93" s="231" t="s">
        <v>646</v>
      </c>
      <c r="F93" s="232" t="s">
        <v>647</v>
      </c>
      <c r="G93" s="233" t="s">
        <v>257</v>
      </c>
      <c r="H93" s="234">
        <v>495</v>
      </c>
      <c r="I93" s="235"/>
      <c r="J93" s="236">
        <f>ROUND(I93*H93,2)</f>
        <v>0</v>
      </c>
      <c r="K93" s="232" t="s">
        <v>1</v>
      </c>
      <c r="L93" s="38"/>
      <c r="M93" s="237" t="s">
        <v>1</v>
      </c>
      <c r="N93" s="238" t="s">
        <v>44</v>
      </c>
      <c r="O93" s="60"/>
      <c r="P93" s="192">
        <f>O93*H93</f>
        <v>0</v>
      </c>
      <c r="Q93" s="192">
        <v>0</v>
      </c>
      <c r="R93" s="192">
        <f>Q93*H93</f>
        <v>0</v>
      </c>
      <c r="S93" s="192">
        <v>0</v>
      </c>
      <c r="T93" s="193">
        <f>S93*H93</f>
        <v>0</v>
      </c>
      <c r="AR93" s="17" t="s">
        <v>443</v>
      </c>
      <c r="AT93" s="17" t="s">
        <v>201</v>
      </c>
      <c r="AU93" s="17" t="s">
        <v>83</v>
      </c>
      <c r="AY93" s="17" t="s">
        <v>157</v>
      </c>
      <c r="BE93" s="194">
        <f>IF(N93="základní",J93,0)</f>
        <v>0</v>
      </c>
      <c r="BF93" s="194">
        <f>IF(N93="snížená",J93,0)</f>
        <v>0</v>
      </c>
      <c r="BG93" s="194">
        <f>IF(N93="zákl. přenesená",J93,0)</f>
        <v>0</v>
      </c>
      <c r="BH93" s="194">
        <f>IF(N93="sníž. přenesená",J93,0)</f>
        <v>0</v>
      </c>
      <c r="BI93" s="194">
        <f>IF(N93="nulová",J93,0)</f>
        <v>0</v>
      </c>
      <c r="BJ93" s="17" t="s">
        <v>81</v>
      </c>
      <c r="BK93" s="194">
        <f>ROUND(I93*H93,2)</f>
        <v>0</v>
      </c>
      <c r="BL93" s="17" t="s">
        <v>443</v>
      </c>
      <c r="BM93" s="17" t="s">
        <v>701</v>
      </c>
    </row>
    <row r="94" spans="2:65" s="1" customFormat="1" ht="16.5" customHeight="1">
      <c r="B94" s="34"/>
      <c r="C94" s="230" t="s">
        <v>158</v>
      </c>
      <c r="D94" s="230" t="s">
        <v>201</v>
      </c>
      <c r="E94" s="231" t="s">
        <v>649</v>
      </c>
      <c r="F94" s="232" t="s">
        <v>650</v>
      </c>
      <c r="G94" s="233" t="s">
        <v>257</v>
      </c>
      <c r="H94" s="234">
        <v>495</v>
      </c>
      <c r="I94" s="235"/>
      <c r="J94" s="236">
        <f>ROUND(I94*H94,2)</f>
        <v>0</v>
      </c>
      <c r="K94" s="232" t="s">
        <v>1</v>
      </c>
      <c r="L94" s="38"/>
      <c r="M94" s="256" t="s">
        <v>1</v>
      </c>
      <c r="N94" s="257" t="s">
        <v>44</v>
      </c>
      <c r="O94" s="254"/>
      <c r="P94" s="258">
        <f>O94*H94</f>
        <v>0</v>
      </c>
      <c r="Q94" s="258">
        <v>0</v>
      </c>
      <c r="R94" s="258">
        <f>Q94*H94</f>
        <v>0</v>
      </c>
      <c r="S94" s="258">
        <v>0</v>
      </c>
      <c r="T94" s="259">
        <f>S94*H94</f>
        <v>0</v>
      </c>
      <c r="AR94" s="17" t="s">
        <v>443</v>
      </c>
      <c r="AT94" s="17" t="s">
        <v>201</v>
      </c>
      <c r="AU94" s="17" t="s">
        <v>83</v>
      </c>
      <c r="AY94" s="17" t="s">
        <v>157</v>
      </c>
      <c r="BE94" s="194">
        <f>IF(N94="základní",J94,0)</f>
        <v>0</v>
      </c>
      <c r="BF94" s="194">
        <f>IF(N94="snížená",J94,0)</f>
        <v>0</v>
      </c>
      <c r="BG94" s="194">
        <f>IF(N94="zákl. přenesená",J94,0)</f>
        <v>0</v>
      </c>
      <c r="BH94" s="194">
        <f>IF(N94="sníž. přenesená",J94,0)</f>
        <v>0</v>
      </c>
      <c r="BI94" s="194">
        <f>IF(N94="nulová",J94,0)</f>
        <v>0</v>
      </c>
      <c r="BJ94" s="17" t="s">
        <v>81</v>
      </c>
      <c r="BK94" s="194">
        <f>ROUND(I94*H94,2)</f>
        <v>0</v>
      </c>
      <c r="BL94" s="17" t="s">
        <v>443</v>
      </c>
      <c r="BM94" s="17" t="s">
        <v>702</v>
      </c>
    </row>
    <row r="95" spans="2:65" s="1" customFormat="1" ht="6.95" customHeight="1">
      <c r="B95" s="46"/>
      <c r="C95" s="47"/>
      <c r="D95" s="47"/>
      <c r="E95" s="47"/>
      <c r="F95" s="47"/>
      <c r="G95" s="47"/>
      <c r="H95" s="47"/>
      <c r="I95" s="134"/>
      <c r="J95" s="47"/>
      <c r="K95" s="47"/>
      <c r="L95" s="38"/>
    </row>
  </sheetData>
  <sheetProtection algorithmName="SHA-512" hashValue="OBrxIHR8jpzDFIf9TPCKRqvaC5J/0YwapALIt6xhTnNi0exPSR7T3jIDI8MshR99vXBFMOmiyZ43z333K8TfSg==" saltValue="cXY4QsjpDxPAHtAtbuYkQRHJSAq4cbgFwoskvuPK71neDpoKdujFIwd246F/sz/GGPi0T7b2o00O7GvstglAPQ==" spinCount="100000" sheet="1" objects="1" scenarios="1" formatColumns="0" formatRows="0" autoFilter="0"/>
  <autoFilter ref="C86:K94"/>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18"/>
  <sheetViews>
    <sheetView showGridLines="0"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106"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126</v>
      </c>
    </row>
    <row r="3" spans="2:46" ht="6.95" customHeight="1">
      <c r="B3" s="107"/>
      <c r="C3" s="108"/>
      <c r="D3" s="108"/>
      <c r="E3" s="108"/>
      <c r="F3" s="108"/>
      <c r="G3" s="108"/>
      <c r="H3" s="108"/>
      <c r="I3" s="109"/>
      <c r="J3" s="108"/>
      <c r="K3" s="108"/>
      <c r="L3" s="20"/>
      <c r="AT3" s="17" t="s">
        <v>83</v>
      </c>
    </row>
    <row r="4" spans="2:46" ht="24.95" customHeight="1">
      <c r="B4" s="20"/>
      <c r="D4" s="110" t="s">
        <v>130</v>
      </c>
      <c r="L4" s="20"/>
      <c r="M4" s="24" t="s">
        <v>10</v>
      </c>
      <c r="AT4" s="17" t="s">
        <v>4</v>
      </c>
    </row>
    <row r="5" spans="2:46" ht="6.95" customHeight="1">
      <c r="B5" s="20"/>
      <c r="L5" s="20"/>
    </row>
    <row r="6" spans="2:46" ht="12" customHeight="1">
      <c r="B6" s="20"/>
      <c r="D6" s="111" t="s">
        <v>16</v>
      </c>
      <c r="L6" s="20"/>
    </row>
    <row r="7" spans="2:46" ht="16.5" customHeight="1">
      <c r="B7" s="20"/>
      <c r="E7" s="304" t="str">
        <f>'Rekapitulace stavby'!K6</f>
        <v>Oprava traťového úseku Česká Lípa – Jedlová v oblasti mokřadů říčky Šporka</v>
      </c>
      <c r="F7" s="305"/>
      <c r="G7" s="305"/>
      <c r="H7" s="305"/>
      <c r="L7" s="20"/>
    </row>
    <row r="8" spans="2:46" ht="12" customHeight="1">
      <c r="B8" s="20"/>
      <c r="D8" s="111" t="s">
        <v>131</v>
      </c>
      <c r="L8" s="20"/>
    </row>
    <row r="9" spans="2:46" s="1" customFormat="1" ht="16.5" customHeight="1">
      <c r="B9" s="38"/>
      <c r="E9" s="304" t="s">
        <v>696</v>
      </c>
      <c r="F9" s="307"/>
      <c r="G9" s="307"/>
      <c r="H9" s="307"/>
      <c r="I9" s="112"/>
      <c r="L9" s="38"/>
    </row>
    <row r="10" spans="2:46" s="1" customFormat="1" ht="12" customHeight="1">
      <c r="B10" s="38"/>
      <c r="D10" s="111" t="s">
        <v>560</v>
      </c>
      <c r="I10" s="112"/>
      <c r="L10" s="38"/>
    </row>
    <row r="11" spans="2:46" s="1" customFormat="1" ht="36.950000000000003" customHeight="1">
      <c r="B11" s="38"/>
      <c r="E11" s="306" t="s">
        <v>703</v>
      </c>
      <c r="F11" s="307"/>
      <c r="G11" s="307"/>
      <c r="H11" s="307"/>
      <c r="I11" s="112"/>
      <c r="L11" s="38"/>
    </row>
    <row r="12" spans="2:46" s="1" customFormat="1" ht="11.25">
      <c r="B12" s="38"/>
      <c r="I12" s="112"/>
      <c r="L12" s="38"/>
    </row>
    <row r="13" spans="2:46" s="1" customFormat="1" ht="12" customHeight="1">
      <c r="B13" s="38"/>
      <c r="D13" s="111" t="s">
        <v>18</v>
      </c>
      <c r="F13" s="17" t="s">
        <v>1</v>
      </c>
      <c r="I13" s="113" t="s">
        <v>19</v>
      </c>
      <c r="J13" s="17" t="s">
        <v>1</v>
      </c>
      <c r="L13" s="38"/>
    </row>
    <row r="14" spans="2:46" s="1" customFormat="1" ht="12" customHeight="1">
      <c r="B14" s="38"/>
      <c r="D14" s="111" t="s">
        <v>20</v>
      </c>
      <c r="F14" s="17" t="s">
        <v>133</v>
      </c>
      <c r="I14" s="113" t="s">
        <v>22</v>
      </c>
      <c r="J14" s="114" t="str">
        <f>'Rekapitulace stavby'!AN8</f>
        <v>29. 3. 2019</v>
      </c>
      <c r="L14" s="38"/>
    </row>
    <row r="15" spans="2:46" s="1" customFormat="1" ht="10.9" customHeight="1">
      <c r="B15" s="38"/>
      <c r="I15" s="112"/>
      <c r="L15" s="38"/>
    </row>
    <row r="16" spans="2:46" s="1" customFormat="1" ht="12" customHeight="1">
      <c r="B16" s="38"/>
      <c r="D16" s="111" t="s">
        <v>24</v>
      </c>
      <c r="I16" s="113" t="s">
        <v>25</v>
      </c>
      <c r="J16" s="17" t="str">
        <f>IF('Rekapitulace stavby'!AN10="","",'Rekapitulace stavby'!AN10)</f>
        <v>70994234</v>
      </c>
      <c r="L16" s="38"/>
    </row>
    <row r="17" spans="2:12" s="1" customFormat="1" ht="18" customHeight="1">
      <c r="B17" s="38"/>
      <c r="E17" s="17" t="str">
        <f>IF('Rekapitulace stavby'!E11="","",'Rekapitulace stavby'!E11)</f>
        <v>SŽDC, s.o.</v>
      </c>
      <c r="I17" s="113" t="s">
        <v>28</v>
      </c>
      <c r="J17" s="17" t="str">
        <f>IF('Rekapitulace stavby'!AN11="","",'Rekapitulace stavby'!AN11)</f>
        <v>CZ70994234</v>
      </c>
      <c r="L17" s="38"/>
    </row>
    <row r="18" spans="2:12" s="1" customFormat="1" ht="6.95" customHeight="1">
      <c r="B18" s="38"/>
      <c r="I18" s="112"/>
      <c r="L18" s="38"/>
    </row>
    <row r="19" spans="2:12" s="1" customFormat="1" ht="12" customHeight="1">
      <c r="B19" s="38"/>
      <c r="D19" s="111" t="s">
        <v>30</v>
      </c>
      <c r="I19" s="113" t="s">
        <v>25</v>
      </c>
      <c r="J19" s="30" t="str">
        <f>'Rekapitulace stavby'!AN13</f>
        <v>Vyplň údaj</v>
      </c>
      <c r="L19" s="38"/>
    </row>
    <row r="20" spans="2:12" s="1" customFormat="1" ht="18" customHeight="1">
      <c r="B20" s="38"/>
      <c r="E20" s="308" t="str">
        <f>'Rekapitulace stavby'!E14</f>
        <v>Vyplň údaj</v>
      </c>
      <c r="F20" s="309"/>
      <c r="G20" s="309"/>
      <c r="H20" s="309"/>
      <c r="I20" s="113" t="s">
        <v>28</v>
      </c>
      <c r="J20" s="30" t="str">
        <f>'Rekapitulace stavby'!AN14</f>
        <v>Vyplň údaj</v>
      </c>
      <c r="L20" s="38"/>
    </row>
    <row r="21" spans="2:12" s="1" customFormat="1" ht="6.95" customHeight="1">
      <c r="B21" s="38"/>
      <c r="I21" s="112"/>
      <c r="L21" s="38"/>
    </row>
    <row r="22" spans="2:12" s="1" customFormat="1" ht="12" customHeight="1">
      <c r="B22" s="38"/>
      <c r="D22" s="111" t="s">
        <v>32</v>
      </c>
      <c r="I22" s="113" t="s">
        <v>25</v>
      </c>
      <c r="J22" s="17" t="str">
        <f>IF('Rekapitulace stavby'!AN16="","",'Rekapitulace stavby'!AN16)</f>
        <v>41192168</v>
      </c>
      <c r="L22" s="38"/>
    </row>
    <row r="23" spans="2:12" s="1" customFormat="1" ht="18" customHeight="1">
      <c r="B23" s="38"/>
      <c r="E23" s="17" t="str">
        <f>IF('Rekapitulace stavby'!E17="","",'Rekapitulace stavby'!E17)</f>
        <v>SG Geotechnika a.s.</v>
      </c>
      <c r="I23" s="113" t="s">
        <v>28</v>
      </c>
      <c r="J23" s="17" t="str">
        <f>IF('Rekapitulace stavby'!AN17="","",'Rekapitulace stavby'!AN17)</f>
        <v>CZ41192168</v>
      </c>
      <c r="L23" s="38"/>
    </row>
    <row r="24" spans="2:12" s="1" customFormat="1" ht="6.95" customHeight="1">
      <c r="B24" s="38"/>
      <c r="I24" s="112"/>
      <c r="L24" s="38"/>
    </row>
    <row r="25" spans="2:12" s="1" customFormat="1" ht="12" customHeight="1">
      <c r="B25" s="38"/>
      <c r="D25" s="111" t="s">
        <v>37</v>
      </c>
      <c r="I25" s="113" t="s">
        <v>25</v>
      </c>
      <c r="J25" s="17" t="str">
        <f>IF('Rekapitulace stavby'!AN19="","",'Rekapitulace stavby'!AN19)</f>
        <v>41192168</v>
      </c>
      <c r="L25" s="38"/>
    </row>
    <row r="26" spans="2:12" s="1" customFormat="1" ht="18" customHeight="1">
      <c r="B26" s="38"/>
      <c r="E26" s="17" t="str">
        <f>IF('Rekapitulace stavby'!E20="","",'Rekapitulace stavby'!E20)</f>
        <v>SG Geotechnika a.s.</v>
      </c>
      <c r="I26" s="113" t="s">
        <v>28</v>
      </c>
      <c r="J26" s="17" t="str">
        <f>IF('Rekapitulace stavby'!AN20="","",'Rekapitulace stavby'!AN20)</f>
        <v>CZ41192168</v>
      </c>
      <c r="L26" s="38"/>
    </row>
    <row r="27" spans="2:12" s="1" customFormat="1" ht="6.95" customHeight="1">
      <c r="B27" s="38"/>
      <c r="I27" s="112"/>
      <c r="L27" s="38"/>
    </row>
    <row r="28" spans="2:12" s="1" customFormat="1" ht="12" customHeight="1">
      <c r="B28" s="38"/>
      <c r="D28" s="111" t="s">
        <v>38</v>
      </c>
      <c r="I28" s="112"/>
      <c r="L28" s="38"/>
    </row>
    <row r="29" spans="2:12" s="7" customFormat="1" ht="16.5" customHeight="1">
      <c r="B29" s="115"/>
      <c r="E29" s="310" t="s">
        <v>1</v>
      </c>
      <c r="F29" s="310"/>
      <c r="G29" s="310"/>
      <c r="H29" s="310"/>
      <c r="I29" s="116"/>
      <c r="L29" s="115"/>
    </row>
    <row r="30" spans="2:12" s="1" customFormat="1" ht="6.95" customHeight="1">
      <c r="B30" s="38"/>
      <c r="I30" s="112"/>
      <c r="L30" s="38"/>
    </row>
    <row r="31" spans="2:12" s="1" customFormat="1" ht="6.95" customHeight="1">
      <c r="B31" s="38"/>
      <c r="D31" s="56"/>
      <c r="E31" s="56"/>
      <c r="F31" s="56"/>
      <c r="G31" s="56"/>
      <c r="H31" s="56"/>
      <c r="I31" s="117"/>
      <c r="J31" s="56"/>
      <c r="K31" s="56"/>
      <c r="L31" s="38"/>
    </row>
    <row r="32" spans="2:12" s="1" customFormat="1" ht="25.35" customHeight="1">
      <c r="B32" s="38"/>
      <c r="D32" s="118" t="s">
        <v>39</v>
      </c>
      <c r="I32" s="112"/>
      <c r="J32" s="119">
        <f>ROUND(J86, 2)</f>
        <v>0</v>
      </c>
      <c r="L32" s="38"/>
    </row>
    <row r="33" spans="2:12" s="1" customFormat="1" ht="6.95" customHeight="1">
      <c r="B33" s="38"/>
      <c r="D33" s="56"/>
      <c r="E33" s="56"/>
      <c r="F33" s="56"/>
      <c r="G33" s="56"/>
      <c r="H33" s="56"/>
      <c r="I33" s="117"/>
      <c r="J33" s="56"/>
      <c r="K33" s="56"/>
      <c r="L33" s="38"/>
    </row>
    <row r="34" spans="2:12" s="1" customFormat="1" ht="14.45" customHeight="1">
      <c r="B34" s="38"/>
      <c r="F34" s="120" t="s">
        <v>41</v>
      </c>
      <c r="I34" s="121" t="s">
        <v>40</v>
      </c>
      <c r="J34" s="120" t="s">
        <v>42</v>
      </c>
      <c r="L34" s="38"/>
    </row>
    <row r="35" spans="2:12" s="1" customFormat="1" ht="14.45" customHeight="1">
      <c r="B35" s="38"/>
      <c r="D35" s="111" t="s">
        <v>43</v>
      </c>
      <c r="E35" s="111" t="s">
        <v>44</v>
      </c>
      <c r="F35" s="122">
        <f>ROUND((SUM(BE86:BE117)),  2)</f>
        <v>0</v>
      </c>
      <c r="I35" s="123">
        <v>0.21</v>
      </c>
      <c r="J35" s="122">
        <f>ROUND(((SUM(BE86:BE117))*I35),  2)</f>
        <v>0</v>
      </c>
      <c r="L35" s="38"/>
    </row>
    <row r="36" spans="2:12" s="1" customFormat="1" ht="14.45" customHeight="1">
      <c r="B36" s="38"/>
      <c r="E36" s="111" t="s">
        <v>45</v>
      </c>
      <c r="F36" s="122">
        <f>ROUND((SUM(BF86:BF117)),  2)</f>
        <v>0</v>
      </c>
      <c r="I36" s="123">
        <v>0.15</v>
      </c>
      <c r="J36" s="122">
        <f>ROUND(((SUM(BF86:BF117))*I36),  2)</f>
        <v>0</v>
      </c>
      <c r="L36" s="38"/>
    </row>
    <row r="37" spans="2:12" s="1" customFormat="1" ht="14.45" hidden="1" customHeight="1">
      <c r="B37" s="38"/>
      <c r="E37" s="111" t="s">
        <v>46</v>
      </c>
      <c r="F37" s="122">
        <f>ROUND((SUM(BG86:BG117)),  2)</f>
        <v>0</v>
      </c>
      <c r="I37" s="123">
        <v>0.21</v>
      </c>
      <c r="J37" s="122">
        <f>0</f>
        <v>0</v>
      </c>
      <c r="L37" s="38"/>
    </row>
    <row r="38" spans="2:12" s="1" customFormat="1" ht="14.45" hidden="1" customHeight="1">
      <c r="B38" s="38"/>
      <c r="E38" s="111" t="s">
        <v>47</v>
      </c>
      <c r="F38" s="122">
        <f>ROUND((SUM(BH86:BH117)),  2)</f>
        <v>0</v>
      </c>
      <c r="I38" s="123">
        <v>0.15</v>
      </c>
      <c r="J38" s="122">
        <f>0</f>
        <v>0</v>
      </c>
      <c r="L38" s="38"/>
    </row>
    <row r="39" spans="2:12" s="1" customFormat="1" ht="14.45" hidden="1" customHeight="1">
      <c r="B39" s="38"/>
      <c r="E39" s="111" t="s">
        <v>48</v>
      </c>
      <c r="F39" s="122">
        <f>ROUND((SUM(BI86:BI117)),  2)</f>
        <v>0</v>
      </c>
      <c r="I39" s="123">
        <v>0</v>
      </c>
      <c r="J39" s="122">
        <f>0</f>
        <v>0</v>
      </c>
      <c r="L39" s="38"/>
    </row>
    <row r="40" spans="2:12" s="1" customFormat="1" ht="6.95" customHeight="1">
      <c r="B40" s="38"/>
      <c r="I40" s="112"/>
      <c r="L40" s="38"/>
    </row>
    <row r="41" spans="2:12" s="1" customFormat="1" ht="25.35" customHeight="1">
      <c r="B41" s="38"/>
      <c r="C41" s="124"/>
      <c r="D41" s="125" t="s">
        <v>49</v>
      </c>
      <c r="E41" s="126"/>
      <c r="F41" s="126"/>
      <c r="G41" s="127" t="s">
        <v>50</v>
      </c>
      <c r="H41" s="128" t="s">
        <v>51</v>
      </c>
      <c r="I41" s="129"/>
      <c r="J41" s="130">
        <f>SUM(J32:J39)</f>
        <v>0</v>
      </c>
      <c r="K41" s="131"/>
      <c r="L41" s="38"/>
    </row>
    <row r="42" spans="2:12" s="1" customFormat="1" ht="14.45" customHeight="1">
      <c r="B42" s="132"/>
      <c r="C42" s="133"/>
      <c r="D42" s="133"/>
      <c r="E42" s="133"/>
      <c r="F42" s="133"/>
      <c r="G42" s="133"/>
      <c r="H42" s="133"/>
      <c r="I42" s="134"/>
      <c r="J42" s="133"/>
      <c r="K42" s="133"/>
      <c r="L42" s="38"/>
    </row>
    <row r="46" spans="2:12" s="1" customFormat="1" ht="6.95" customHeight="1">
      <c r="B46" s="135"/>
      <c r="C46" s="136"/>
      <c r="D46" s="136"/>
      <c r="E46" s="136"/>
      <c r="F46" s="136"/>
      <c r="G46" s="136"/>
      <c r="H46" s="136"/>
      <c r="I46" s="137"/>
      <c r="J46" s="136"/>
      <c r="K46" s="136"/>
      <c r="L46" s="38"/>
    </row>
    <row r="47" spans="2:12" s="1" customFormat="1" ht="24.95" customHeight="1">
      <c r="B47" s="34"/>
      <c r="C47" s="23" t="s">
        <v>134</v>
      </c>
      <c r="D47" s="35"/>
      <c r="E47" s="35"/>
      <c r="F47" s="35"/>
      <c r="G47" s="35"/>
      <c r="H47" s="35"/>
      <c r="I47" s="112"/>
      <c r="J47" s="35"/>
      <c r="K47" s="35"/>
      <c r="L47" s="38"/>
    </row>
    <row r="48" spans="2:12" s="1" customFormat="1" ht="6.95" customHeight="1">
      <c r="B48" s="34"/>
      <c r="C48" s="35"/>
      <c r="D48" s="35"/>
      <c r="E48" s="35"/>
      <c r="F48" s="35"/>
      <c r="G48" s="35"/>
      <c r="H48" s="35"/>
      <c r="I48" s="112"/>
      <c r="J48" s="35"/>
      <c r="K48" s="35"/>
      <c r="L48" s="38"/>
    </row>
    <row r="49" spans="2:47" s="1" customFormat="1" ht="12" customHeight="1">
      <c r="B49" s="34"/>
      <c r="C49" s="29" t="s">
        <v>16</v>
      </c>
      <c r="D49" s="35"/>
      <c r="E49" s="35"/>
      <c r="F49" s="35"/>
      <c r="G49" s="35"/>
      <c r="H49" s="35"/>
      <c r="I49" s="112"/>
      <c r="J49" s="35"/>
      <c r="K49" s="35"/>
      <c r="L49" s="38"/>
    </row>
    <row r="50" spans="2:47" s="1" customFormat="1" ht="16.5" customHeight="1">
      <c r="B50" s="34"/>
      <c r="C50" s="35"/>
      <c r="D50" s="35"/>
      <c r="E50" s="311" t="str">
        <f>E7</f>
        <v>Oprava traťového úseku Česká Lípa – Jedlová v oblasti mokřadů říčky Šporka</v>
      </c>
      <c r="F50" s="312"/>
      <c r="G50" s="312"/>
      <c r="H50" s="312"/>
      <c r="I50" s="112"/>
      <c r="J50" s="35"/>
      <c r="K50" s="35"/>
      <c r="L50" s="38"/>
    </row>
    <row r="51" spans="2:47" ht="12" customHeight="1">
      <c r="B51" s="21"/>
      <c r="C51" s="29" t="s">
        <v>131</v>
      </c>
      <c r="D51" s="22"/>
      <c r="E51" s="22"/>
      <c r="F51" s="22"/>
      <c r="G51" s="22"/>
      <c r="H51" s="22"/>
      <c r="J51" s="22"/>
      <c r="K51" s="22"/>
      <c r="L51" s="20"/>
    </row>
    <row r="52" spans="2:47" s="1" customFormat="1" ht="16.5" customHeight="1">
      <c r="B52" s="34"/>
      <c r="C52" s="35"/>
      <c r="D52" s="35"/>
      <c r="E52" s="311" t="s">
        <v>696</v>
      </c>
      <c r="F52" s="278"/>
      <c r="G52" s="278"/>
      <c r="H52" s="278"/>
      <c r="I52" s="112"/>
      <c r="J52" s="35"/>
      <c r="K52" s="35"/>
      <c r="L52" s="38"/>
    </row>
    <row r="53" spans="2:47" s="1" customFormat="1" ht="12" customHeight="1">
      <c r="B53" s="34"/>
      <c r="C53" s="29" t="s">
        <v>560</v>
      </c>
      <c r="D53" s="35"/>
      <c r="E53" s="35"/>
      <c r="F53" s="35"/>
      <c r="G53" s="35"/>
      <c r="H53" s="35"/>
      <c r="I53" s="112"/>
      <c r="J53" s="35"/>
      <c r="K53" s="35"/>
      <c r="L53" s="38"/>
    </row>
    <row r="54" spans="2:47" s="1" customFormat="1" ht="16.5" customHeight="1">
      <c r="B54" s="34"/>
      <c r="C54" s="35"/>
      <c r="D54" s="35"/>
      <c r="E54" s="279" t="str">
        <f>E11</f>
        <v>05.2 - Přeložka kabelů v úseku Česká Lípa - Nový Bor km 47,7 - 48,3 - definitivní stav - ÚOŽI</v>
      </c>
      <c r="F54" s="278"/>
      <c r="G54" s="278"/>
      <c r="H54" s="278"/>
      <c r="I54" s="112"/>
      <c r="J54" s="35"/>
      <c r="K54" s="35"/>
      <c r="L54" s="38"/>
    </row>
    <row r="55" spans="2:47" s="1" customFormat="1" ht="6.95" customHeight="1">
      <c r="B55" s="34"/>
      <c r="C55" s="35"/>
      <c r="D55" s="35"/>
      <c r="E55" s="35"/>
      <c r="F55" s="35"/>
      <c r="G55" s="35"/>
      <c r="H55" s="35"/>
      <c r="I55" s="112"/>
      <c r="J55" s="35"/>
      <c r="K55" s="35"/>
      <c r="L55" s="38"/>
    </row>
    <row r="56" spans="2:47" s="1" customFormat="1" ht="12" customHeight="1">
      <c r="B56" s="34"/>
      <c r="C56" s="29" t="s">
        <v>20</v>
      </c>
      <c r="D56" s="35"/>
      <c r="E56" s="35"/>
      <c r="F56" s="27" t="str">
        <f>F14</f>
        <v xml:space="preserve"> </v>
      </c>
      <c r="G56" s="35"/>
      <c r="H56" s="35"/>
      <c r="I56" s="113" t="s">
        <v>22</v>
      </c>
      <c r="J56" s="55" t="str">
        <f>IF(J14="","",J14)</f>
        <v>29. 3. 2019</v>
      </c>
      <c r="K56" s="35"/>
      <c r="L56" s="38"/>
    </row>
    <row r="57" spans="2:47" s="1" customFormat="1" ht="6.95" customHeight="1">
      <c r="B57" s="34"/>
      <c r="C57" s="35"/>
      <c r="D57" s="35"/>
      <c r="E57" s="35"/>
      <c r="F57" s="35"/>
      <c r="G57" s="35"/>
      <c r="H57" s="35"/>
      <c r="I57" s="112"/>
      <c r="J57" s="35"/>
      <c r="K57" s="35"/>
      <c r="L57" s="38"/>
    </row>
    <row r="58" spans="2:47" s="1" customFormat="1" ht="13.7" customHeight="1">
      <c r="B58" s="34"/>
      <c r="C58" s="29" t="s">
        <v>24</v>
      </c>
      <c r="D58" s="35"/>
      <c r="E58" s="35"/>
      <c r="F58" s="27" t="str">
        <f>E17</f>
        <v>SŽDC, s.o.</v>
      </c>
      <c r="G58" s="35"/>
      <c r="H58" s="35"/>
      <c r="I58" s="113" t="s">
        <v>32</v>
      </c>
      <c r="J58" s="32" t="str">
        <f>E23</f>
        <v>SG Geotechnika a.s.</v>
      </c>
      <c r="K58" s="35"/>
      <c r="L58" s="38"/>
    </row>
    <row r="59" spans="2:47" s="1" customFormat="1" ht="13.7" customHeight="1">
      <c r="B59" s="34"/>
      <c r="C59" s="29" t="s">
        <v>30</v>
      </c>
      <c r="D59" s="35"/>
      <c r="E59" s="35"/>
      <c r="F59" s="27" t="str">
        <f>IF(E20="","",E20)</f>
        <v>Vyplň údaj</v>
      </c>
      <c r="G59" s="35"/>
      <c r="H59" s="35"/>
      <c r="I59" s="113" t="s">
        <v>37</v>
      </c>
      <c r="J59" s="32" t="str">
        <f>E26</f>
        <v>SG Geotechnika a.s.</v>
      </c>
      <c r="K59" s="35"/>
      <c r="L59" s="38"/>
    </row>
    <row r="60" spans="2:47" s="1" customFormat="1" ht="10.35" customHeight="1">
      <c r="B60" s="34"/>
      <c r="C60" s="35"/>
      <c r="D60" s="35"/>
      <c r="E60" s="35"/>
      <c r="F60" s="35"/>
      <c r="G60" s="35"/>
      <c r="H60" s="35"/>
      <c r="I60" s="112"/>
      <c r="J60" s="35"/>
      <c r="K60" s="35"/>
      <c r="L60" s="38"/>
    </row>
    <row r="61" spans="2:47" s="1" customFormat="1" ht="29.25" customHeight="1">
      <c r="B61" s="34"/>
      <c r="C61" s="138" t="s">
        <v>135</v>
      </c>
      <c r="D61" s="139"/>
      <c r="E61" s="139"/>
      <c r="F61" s="139"/>
      <c r="G61" s="139"/>
      <c r="H61" s="139"/>
      <c r="I61" s="140"/>
      <c r="J61" s="141" t="s">
        <v>136</v>
      </c>
      <c r="K61" s="139"/>
      <c r="L61" s="38"/>
    </row>
    <row r="62" spans="2:47" s="1" customFormat="1" ht="10.35" customHeight="1">
      <c r="B62" s="34"/>
      <c r="C62" s="35"/>
      <c r="D62" s="35"/>
      <c r="E62" s="35"/>
      <c r="F62" s="35"/>
      <c r="G62" s="35"/>
      <c r="H62" s="35"/>
      <c r="I62" s="112"/>
      <c r="J62" s="35"/>
      <c r="K62" s="35"/>
      <c r="L62" s="38"/>
    </row>
    <row r="63" spans="2:47" s="1" customFormat="1" ht="22.9" customHeight="1">
      <c r="B63" s="34"/>
      <c r="C63" s="142" t="s">
        <v>137</v>
      </c>
      <c r="D63" s="35"/>
      <c r="E63" s="35"/>
      <c r="F63" s="35"/>
      <c r="G63" s="35"/>
      <c r="H63" s="35"/>
      <c r="I63" s="112"/>
      <c r="J63" s="73">
        <f>J86</f>
        <v>0</v>
      </c>
      <c r="K63" s="35"/>
      <c r="L63" s="38"/>
      <c r="AU63" s="17" t="s">
        <v>138</v>
      </c>
    </row>
    <row r="64" spans="2:47" s="8" customFormat="1" ht="24.95" customHeight="1">
      <c r="B64" s="143"/>
      <c r="C64" s="144"/>
      <c r="D64" s="145" t="s">
        <v>141</v>
      </c>
      <c r="E64" s="146"/>
      <c r="F64" s="146"/>
      <c r="G64" s="146"/>
      <c r="H64" s="146"/>
      <c r="I64" s="147"/>
      <c r="J64" s="148">
        <f>J87</f>
        <v>0</v>
      </c>
      <c r="K64" s="144"/>
      <c r="L64" s="149"/>
    </row>
    <row r="65" spans="2:12" s="1" customFormat="1" ht="21.75" customHeight="1">
      <c r="B65" s="34"/>
      <c r="C65" s="35"/>
      <c r="D65" s="35"/>
      <c r="E65" s="35"/>
      <c r="F65" s="35"/>
      <c r="G65" s="35"/>
      <c r="H65" s="35"/>
      <c r="I65" s="112"/>
      <c r="J65" s="35"/>
      <c r="K65" s="35"/>
      <c r="L65" s="38"/>
    </row>
    <row r="66" spans="2:12" s="1" customFormat="1" ht="6.95" customHeight="1">
      <c r="B66" s="46"/>
      <c r="C66" s="47"/>
      <c r="D66" s="47"/>
      <c r="E66" s="47"/>
      <c r="F66" s="47"/>
      <c r="G66" s="47"/>
      <c r="H66" s="47"/>
      <c r="I66" s="134"/>
      <c r="J66" s="47"/>
      <c r="K66" s="47"/>
      <c r="L66" s="38"/>
    </row>
    <row r="70" spans="2:12" s="1" customFormat="1" ht="6.95" customHeight="1">
      <c r="B70" s="48"/>
      <c r="C70" s="49"/>
      <c r="D70" s="49"/>
      <c r="E70" s="49"/>
      <c r="F70" s="49"/>
      <c r="G70" s="49"/>
      <c r="H70" s="49"/>
      <c r="I70" s="137"/>
      <c r="J70" s="49"/>
      <c r="K70" s="49"/>
      <c r="L70" s="38"/>
    </row>
    <row r="71" spans="2:12" s="1" customFormat="1" ht="24.95" customHeight="1">
      <c r="B71" s="34"/>
      <c r="C71" s="23" t="s">
        <v>142</v>
      </c>
      <c r="D71" s="35"/>
      <c r="E71" s="35"/>
      <c r="F71" s="35"/>
      <c r="G71" s="35"/>
      <c r="H71" s="35"/>
      <c r="I71" s="112"/>
      <c r="J71" s="35"/>
      <c r="K71" s="35"/>
      <c r="L71" s="38"/>
    </row>
    <row r="72" spans="2:12" s="1" customFormat="1" ht="6.95" customHeight="1">
      <c r="B72" s="34"/>
      <c r="C72" s="35"/>
      <c r="D72" s="35"/>
      <c r="E72" s="35"/>
      <c r="F72" s="35"/>
      <c r="G72" s="35"/>
      <c r="H72" s="35"/>
      <c r="I72" s="112"/>
      <c r="J72" s="35"/>
      <c r="K72" s="35"/>
      <c r="L72" s="38"/>
    </row>
    <row r="73" spans="2:12" s="1" customFormat="1" ht="12" customHeight="1">
      <c r="B73" s="34"/>
      <c r="C73" s="29" t="s">
        <v>16</v>
      </c>
      <c r="D73" s="35"/>
      <c r="E73" s="35"/>
      <c r="F73" s="35"/>
      <c r="G73" s="35"/>
      <c r="H73" s="35"/>
      <c r="I73" s="112"/>
      <c r="J73" s="35"/>
      <c r="K73" s="35"/>
      <c r="L73" s="38"/>
    </row>
    <row r="74" spans="2:12" s="1" customFormat="1" ht="16.5" customHeight="1">
      <c r="B74" s="34"/>
      <c r="C74" s="35"/>
      <c r="D74" s="35"/>
      <c r="E74" s="311" t="str">
        <f>E7</f>
        <v>Oprava traťového úseku Česká Lípa – Jedlová v oblasti mokřadů říčky Šporka</v>
      </c>
      <c r="F74" s="312"/>
      <c r="G74" s="312"/>
      <c r="H74" s="312"/>
      <c r="I74" s="112"/>
      <c r="J74" s="35"/>
      <c r="K74" s="35"/>
      <c r="L74" s="38"/>
    </row>
    <row r="75" spans="2:12" ht="12" customHeight="1">
      <c r="B75" s="21"/>
      <c r="C75" s="29" t="s">
        <v>131</v>
      </c>
      <c r="D75" s="22"/>
      <c r="E75" s="22"/>
      <c r="F75" s="22"/>
      <c r="G75" s="22"/>
      <c r="H75" s="22"/>
      <c r="J75" s="22"/>
      <c r="K75" s="22"/>
      <c r="L75" s="20"/>
    </row>
    <row r="76" spans="2:12" s="1" customFormat="1" ht="16.5" customHeight="1">
      <c r="B76" s="34"/>
      <c r="C76" s="35"/>
      <c r="D76" s="35"/>
      <c r="E76" s="311" t="s">
        <v>696</v>
      </c>
      <c r="F76" s="278"/>
      <c r="G76" s="278"/>
      <c r="H76" s="278"/>
      <c r="I76" s="112"/>
      <c r="J76" s="35"/>
      <c r="K76" s="35"/>
      <c r="L76" s="38"/>
    </row>
    <row r="77" spans="2:12" s="1" customFormat="1" ht="12" customHeight="1">
      <c r="B77" s="34"/>
      <c r="C77" s="29" t="s">
        <v>560</v>
      </c>
      <c r="D77" s="35"/>
      <c r="E77" s="35"/>
      <c r="F77" s="35"/>
      <c r="G77" s="35"/>
      <c r="H77" s="35"/>
      <c r="I77" s="112"/>
      <c r="J77" s="35"/>
      <c r="K77" s="35"/>
      <c r="L77" s="38"/>
    </row>
    <row r="78" spans="2:12" s="1" customFormat="1" ht="16.5" customHeight="1">
      <c r="B78" s="34"/>
      <c r="C78" s="35"/>
      <c r="D78" s="35"/>
      <c r="E78" s="279" t="str">
        <f>E11</f>
        <v>05.2 - Přeložka kabelů v úseku Česká Lípa - Nový Bor km 47,7 - 48,3 - definitivní stav - ÚOŽI</v>
      </c>
      <c r="F78" s="278"/>
      <c r="G78" s="278"/>
      <c r="H78" s="278"/>
      <c r="I78" s="112"/>
      <c r="J78" s="35"/>
      <c r="K78" s="35"/>
      <c r="L78" s="38"/>
    </row>
    <row r="79" spans="2:12" s="1" customFormat="1" ht="6.95" customHeight="1">
      <c r="B79" s="34"/>
      <c r="C79" s="35"/>
      <c r="D79" s="35"/>
      <c r="E79" s="35"/>
      <c r="F79" s="35"/>
      <c r="G79" s="35"/>
      <c r="H79" s="35"/>
      <c r="I79" s="112"/>
      <c r="J79" s="35"/>
      <c r="K79" s="35"/>
      <c r="L79" s="38"/>
    </row>
    <row r="80" spans="2:12" s="1" customFormat="1" ht="12" customHeight="1">
      <c r="B80" s="34"/>
      <c r="C80" s="29" t="s">
        <v>20</v>
      </c>
      <c r="D80" s="35"/>
      <c r="E80" s="35"/>
      <c r="F80" s="27" t="str">
        <f>F14</f>
        <v xml:space="preserve"> </v>
      </c>
      <c r="G80" s="35"/>
      <c r="H80" s="35"/>
      <c r="I80" s="113" t="s">
        <v>22</v>
      </c>
      <c r="J80" s="55" t="str">
        <f>IF(J14="","",J14)</f>
        <v>29. 3. 2019</v>
      </c>
      <c r="K80" s="35"/>
      <c r="L80" s="38"/>
    </row>
    <row r="81" spans="2:65" s="1" customFormat="1" ht="6.95" customHeight="1">
      <c r="B81" s="34"/>
      <c r="C81" s="35"/>
      <c r="D81" s="35"/>
      <c r="E81" s="35"/>
      <c r="F81" s="35"/>
      <c r="G81" s="35"/>
      <c r="H81" s="35"/>
      <c r="I81" s="112"/>
      <c r="J81" s="35"/>
      <c r="K81" s="35"/>
      <c r="L81" s="38"/>
    </row>
    <row r="82" spans="2:65" s="1" customFormat="1" ht="13.7" customHeight="1">
      <c r="B82" s="34"/>
      <c r="C82" s="29" t="s">
        <v>24</v>
      </c>
      <c r="D82" s="35"/>
      <c r="E82" s="35"/>
      <c r="F82" s="27" t="str">
        <f>E17</f>
        <v>SŽDC, s.o.</v>
      </c>
      <c r="G82" s="35"/>
      <c r="H82" s="35"/>
      <c r="I82" s="113" t="s">
        <v>32</v>
      </c>
      <c r="J82" s="32" t="str">
        <f>E23</f>
        <v>SG Geotechnika a.s.</v>
      </c>
      <c r="K82" s="35"/>
      <c r="L82" s="38"/>
    </row>
    <row r="83" spans="2:65" s="1" customFormat="1" ht="13.7" customHeight="1">
      <c r="B83" s="34"/>
      <c r="C83" s="29" t="s">
        <v>30</v>
      </c>
      <c r="D83" s="35"/>
      <c r="E83" s="35"/>
      <c r="F83" s="27" t="str">
        <f>IF(E20="","",E20)</f>
        <v>Vyplň údaj</v>
      </c>
      <c r="G83" s="35"/>
      <c r="H83" s="35"/>
      <c r="I83" s="113" t="s">
        <v>37</v>
      </c>
      <c r="J83" s="32" t="str">
        <f>E26</f>
        <v>SG Geotechnika a.s.</v>
      </c>
      <c r="K83" s="35"/>
      <c r="L83" s="38"/>
    </row>
    <row r="84" spans="2:65" s="1" customFormat="1" ht="10.35" customHeight="1">
      <c r="B84" s="34"/>
      <c r="C84" s="35"/>
      <c r="D84" s="35"/>
      <c r="E84" s="35"/>
      <c r="F84" s="35"/>
      <c r="G84" s="35"/>
      <c r="H84" s="35"/>
      <c r="I84" s="112"/>
      <c r="J84" s="35"/>
      <c r="K84" s="35"/>
      <c r="L84" s="38"/>
    </row>
    <row r="85" spans="2:65" s="10" customFormat="1" ht="29.25" customHeight="1">
      <c r="B85" s="156"/>
      <c r="C85" s="157" t="s">
        <v>143</v>
      </c>
      <c r="D85" s="158" t="s">
        <v>58</v>
      </c>
      <c r="E85" s="158" t="s">
        <v>54</v>
      </c>
      <c r="F85" s="158" t="s">
        <v>55</v>
      </c>
      <c r="G85" s="158" t="s">
        <v>144</v>
      </c>
      <c r="H85" s="158" t="s">
        <v>145</v>
      </c>
      <c r="I85" s="159" t="s">
        <v>146</v>
      </c>
      <c r="J85" s="158" t="s">
        <v>136</v>
      </c>
      <c r="K85" s="160" t="s">
        <v>147</v>
      </c>
      <c r="L85" s="161"/>
      <c r="M85" s="64" t="s">
        <v>1</v>
      </c>
      <c r="N85" s="65" t="s">
        <v>43</v>
      </c>
      <c r="O85" s="65" t="s">
        <v>148</v>
      </c>
      <c r="P85" s="65" t="s">
        <v>149</v>
      </c>
      <c r="Q85" s="65" t="s">
        <v>150</v>
      </c>
      <c r="R85" s="65" t="s">
        <v>151</v>
      </c>
      <c r="S85" s="65" t="s">
        <v>152</v>
      </c>
      <c r="T85" s="66" t="s">
        <v>153</v>
      </c>
    </row>
    <row r="86" spans="2:65" s="1" customFormat="1" ht="22.9" customHeight="1">
      <c r="B86" s="34"/>
      <c r="C86" s="71" t="s">
        <v>154</v>
      </c>
      <c r="D86" s="35"/>
      <c r="E86" s="35"/>
      <c r="F86" s="35"/>
      <c r="G86" s="35"/>
      <c r="H86" s="35"/>
      <c r="I86" s="112"/>
      <c r="J86" s="162">
        <f>BK86</f>
        <v>0</v>
      </c>
      <c r="K86" s="35"/>
      <c r="L86" s="38"/>
      <c r="M86" s="67"/>
      <c r="N86" s="68"/>
      <c r="O86" s="68"/>
      <c r="P86" s="163">
        <f>P87</f>
        <v>0</v>
      </c>
      <c r="Q86" s="68"/>
      <c r="R86" s="163">
        <f>R87</f>
        <v>0</v>
      </c>
      <c r="S86" s="68"/>
      <c r="T86" s="164">
        <f>T87</f>
        <v>0</v>
      </c>
      <c r="AT86" s="17" t="s">
        <v>72</v>
      </c>
      <c r="AU86" s="17" t="s">
        <v>138</v>
      </c>
      <c r="BK86" s="165">
        <f>BK87</f>
        <v>0</v>
      </c>
    </row>
    <row r="87" spans="2:65" s="11" customFormat="1" ht="25.9" customHeight="1">
      <c r="B87" s="166"/>
      <c r="C87" s="167"/>
      <c r="D87" s="168" t="s">
        <v>72</v>
      </c>
      <c r="E87" s="169" t="s">
        <v>288</v>
      </c>
      <c r="F87" s="169" t="s">
        <v>289</v>
      </c>
      <c r="G87" s="167"/>
      <c r="H87" s="167"/>
      <c r="I87" s="170"/>
      <c r="J87" s="171">
        <f>BK87</f>
        <v>0</v>
      </c>
      <c r="K87" s="167"/>
      <c r="L87" s="172"/>
      <c r="M87" s="173"/>
      <c r="N87" s="174"/>
      <c r="O87" s="174"/>
      <c r="P87" s="175">
        <f>SUM(P88:P117)</f>
        <v>0</v>
      </c>
      <c r="Q87" s="174"/>
      <c r="R87" s="175">
        <f>SUM(R88:R117)</f>
        <v>0</v>
      </c>
      <c r="S87" s="174"/>
      <c r="T87" s="176">
        <f>SUM(T88:T117)</f>
        <v>0</v>
      </c>
      <c r="AR87" s="177" t="s">
        <v>166</v>
      </c>
      <c r="AT87" s="178" t="s">
        <v>72</v>
      </c>
      <c r="AU87" s="178" t="s">
        <v>73</v>
      </c>
      <c r="AY87" s="177" t="s">
        <v>157</v>
      </c>
      <c r="BK87" s="179">
        <f>SUM(BK88:BK117)</f>
        <v>0</v>
      </c>
    </row>
    <row r="88" spans="2:65" s="1" customFormat="1" ht="16.5" customHeight="1">
      <c r="B88" s="34"/>
      <c r="C88" s="230" t="s">
        <v>81</v>
      </c>
      <c r="D88" s="230" t="s">
        <v>201</v>
      </c>
      <c r="E88" s="231" t="s">
        <v>659</v>
      </c>
      <c r="F88" s="232" t="s">
        <v>660</v>
      </c>
      <c r="G88" s="233" t="s">
        <v>257</v>
      </c>
      <c r="H88" s="234">
        <v>1520</v>
      </c>
      <c r="I88" s="235"/>
      <c r="J88" s="236">
        <f>ROUND(I88*H88,2)</f>
        <v>0</v>
      </c>
      <c r="K88" s="232" t="s">
        <v>1</v>
      </c>
      <c r="L88" s="38"/>
      <c r="M88" s="237" t="s">
        <v>1</v>
      </c>
      <c r="N88" s="238" t="s">
        <v>44</v>
      </c>
      <c r="O88" s="60"/>
      <c r="P88" s="192">
        <f>O88*H88</f>
        <v>0</v>
      </c>
      <c r="Q88" s="192">
        <v>0</v>
      </c>
      <c r="R88" s="192">
        <f>Q88*H88</f>
        <v>0</v>
      </c>
      <c r="S88" s="192">
        <v>0</v>
      </c>
      <c r="T88" s="193">
        <f>S88*H88</f>
        <v>0</v>
      </c>
      <c r="AR88" s="17" t="s">
        <v>292</v>
      </c>
      <c r="AT88" s="17" t="s">
        <v>201</v>
      </c>
      <c r="AU88" s="17" t="s">
        <v>81</v>
      </c>
      <c r="AY88" s="17" t="s">
        <v>157</v>
      </c>
      <c r="BE88" s="194">
        <f>IF(N88="základní",J88,0)</f>
        <v>0</v>
      </c>
      <c r="BF88" s="194">
        <f>IF(N88="snížená",J88,0)</f>
        <v>0</v>
      </c>
      <c r="BG88" s="194">
        <f>IF(N88="zákl. přenesená",J88,0)</f>
        <v>0</v>
      </c>
      <c r="BH88" s="194">
        <f>IF(N88="sníž. přenesená",J88,0)</f>
        <v>0</v>
      </c>
      <c r="BI88" s="194">
        <f>IF(N88="nulová",J88,0)</f>
        <v>0</v>
      </c>
      <c r="BJ88" s="17" t="s">
        <v>81</v>
      </c>
      <c r="BK88" s="194">
        <f>ROUND(I88*H88,2)</f>
        <v>0</v>
      </c>
      <c r="BL88" s="17" t="s">
        <v>292</v>
      </c>
      <c r="BM88" s="17" t="s">
        <v>704</v>
      </c>
    </row>
    <row r="89" spans="2:65" s="12" customFormat="1" ht="11.25">
      <c r="B89" s="195"/>
      <c r="C89" s="196"/>
      <c r="D89" s="197" t="s">
        <v>167</v>
      </c>
      <c r="E89" s="198" t="s">
        <v>1</v>
      </c>
      <c r="F89" s="199" t="s">
        <v>705</v>
      </c>
      <c r="G89" s="196"/>
      <c r="H89" s="198" t="s">
        <v>1</v>
      </c>
      <c r="I89" s="200"/>
      <c r="J89" s="196"/>
      <c r="K89" s="196"/>
      <c r="L89" s="201"/>
      <c r="M89" s="202"/>
      <c r="N89" s="203"/>
      <c r="O89" s="203"/>
      <c r="P89" s="203"/>
      <c r="Q89" s="203"/>
      <c r="R89" s="203"/>
      <c r="S89" s="203"/>
      <c r="T89" s="204"/>
      <c r="AT89" s="205" t="s">
        <v>167</v>
      </c>
      <c r="AU89" s="205" t="s">
        <v>81</v>
      </c>
      <c r="AV89" s="12" t="s">
        <v>81</v>
      </c>
      <c r="AW89" s="12" t="s">
        <v>36</v>
      </c>
      <c r="AX89" s="12" t="s">
        <v>73</v>
      </c>
      <c r="AY89" s="205" t="s">
        <v>157</v>
      </c>
    </row>
    <row r="90" spans="2:65" s="13" customFormat="1" ht="11.25">
      <c r="B90" s="206"/>
      <c r="C90" s="207"/>
      <c r="D90" s="197" t="s">
        <v>167</v>
      </c>
      <c r="E90" s="208" t="s">
        <v>1</v>
      </c>
      <c r="F90" s="209" t="s">
        <v>706</v>
      </c>
      <c r="G90" s="207"/>
      <c r="H90" s="210">
        <v>530</v>
      </c>
      <c r="I90" s="211"/>
      <c r="J90" s="207"/>
      <c r="K90" s="207"/>
      <c r="L90" s="212"/>
      <c r="M90" s="213"/>
      <c r="N90" s="214"/>
      <c r="O90" s="214"/>
      <c r="P90" s="214"/>
      <c r="Q90" s="214"/>
      <c r="R90" s="214"/>
      <c r="S90" s="214"/>
      <c r="T90" s="215"/>
      <c r="AT90" s="216" t="s">
        <v>167</v>
      </c>
      <c r="AU90" s="216" t="s">
        <v>81</v>
      </c>
      <c r="AV90" s="13" t="s">
        <v>83</v>
      </c>
      <c r="AW90" s="13" t="s">
        <v>36</v>
      </c>
      <c r="AX90" s="13" t="s">
        <v>73</v>
      </c>
      <c r="AY90" s="216" t="s">
        <v>157</v>
      </c>
    </row>
    <row r="91" spans="2:65" s="12" customFormat="1" ht="11.25">
      <c r="B91" s="195"/>
      <c r="C91" s="196"/>
      <c r="D91" s="197" t="s">
        <v>167</v>
      </c>
      <c r="E91" s="198" t="s">
        <v>1</v>
      </c>
      <c r="F91" s="199" t="s">
        <v>617</v>
      </c>
      <c r="G91" s="196"/>
      <c r="H91" s="198" t="s">
        <v>1</v>
      </c>
      <c r="I91" s="200"/>
      <c r="J91" s="196"/>
      <c r="K91" s="196"/>
      <c r="L91" s="201"/>
      <c r="M91" s="202"/>
      <c r="N91" s="203"/>
      <c r="O91" s="203"/>
      <c r="P91" s="203"/>
      <c r="Q91" s="203"/>
      <c r="R91" s="203"/>
      <c r="S91" s="203"/>
      <c r="T91" s="204"/>
      <c r="AT91" s="205" t="s">
        <v>167</v>
      </c>
      <c r="AU91" s="205" t="s">
        <v>81</v>
      </c>
      <c r="AV91" s="12" t="s">
        <v>81</v>
      </c>
      <c r="AW91" s="12" t="s">
        <v>36</v>
      </c>
      <c r="AX91" s="12" t="s">
        <v>73</v>
      </c>
      <c r="AY91" s="205" t="s">
        <v>157</v>
      </c>
    </row>
    <row r="92" spans="2:65" s="13" customFormat="1" ht="11.25">
      <c r="B92" s="206"/>
      <c r="C92" s="207"/>
      <c r="D92" s="197" t="s">
        <v>167</v>
      </c>
      <c r="E92" s="208" t="s">
        <v>1</v>
      </c>
      <c r="F92" s="209" t="s">
        <v>618</v>
      </c>
      <c r="G92" s="207"/>
      <c r="H92" s="210">
        <v>495</v>
      </c>
      <c r="I92" s="211"/>
      <c r="J92" s="207"/>
      <c r="K92" s="207"/>
      <c r="L92" s="212"/>
      <c r="M92" s="213"/>
      <c r="N92" s="214"/>
      <c r="O92" s="214"/>
      <c r="P92" s="214"/>
      <c r="Q92" s="214"/>
      <c r="R92" s="214"/>
      <c r="S92" s="214"/>
      <c r="T92" s="215"/>
      <c r="AT92" s="216" t="s">
        <v>167</v>
      </c>
      <c r="AU92" s="216" t="s">
        <v>81</v>
      </c>
      <c r="AV92" s="13" t="s">
        <v>83</v>
      </c>
      <c r="AW92" s="13" t="s">
        <v>36</v>
      </c>
      <c r="AX92" s="13" t="s">
        <v>73</v>
      </c>
      <c r="AY92" s="216" t="s">
        <v>157</v>
      </c>
    </row>
    <row r="93" spans="2:65" s="12" customFormat="1" ht="11.25">
      <c r="B93" s="195"/>
      <c r="C93" s="196"/>
      <c r="D93" s="197" t="s">
        <v>167</v>
      </c>
      <c r="E93" s="198" t="s">
        <v>1</v>
      </c>
      <c r="F93" s="199" t="s">
        <v>707</v>
      </c>
      <c r="G93" s="196"/>
      <c r="H93" s="198" t="s">
        <v>1</v>
      </c>
      <c r="I93" s="200"/>
      <c r="J93" s="196"/>
      <c r="K93" s="196"/>
      <c r="L93" s="201"/>
      <c r="M93" s="202"/>
      <c r="N93" s="203"/>
      <c r="O93" s="203"/>
      <c r="P93" s="203"/>
      <c r="Q93" s="203"/>
      <c r="R93" s="203"/>
      <c r="S93" s="203"/>
      <c r="T93" s="204"/>
      <c r="AT93" s="205" t="s">
        <v>167</v>
      </c>
      <c r="AU93" s="205" t="s">
        <v>81</v>
      </c>
      <c r="AV93" s="12" t="s">
        <v>81</v>
      </c>
      <c r="AW93" s="12" t="s">
        <v>36</v>
      </c>
      <c r="AX93" s="12" t="s">
        <v>73</v>
      </c>
      <c r="AY93" s="205" t="s">
        <v>157</v>
      </c>
    </row>
    <row r="94" spans="2:65" s="13" customFormat="1" ht="11.25">
      <c r="B94" s="206"/>
      <c r="C94" s="207"/>
      <c r="D94" s="197" t="s">
        <v>167</v>
      </c>
      <c r="E94" s="208" t="s">
        <v>1</v>
      </c>
      <c r="F94" s="209" t="s">
        <v>618</v>
      </c>
      <c r="G94" s="207"/>
      <c r="H94" s="210">
        <v>495</v>
      </c>
      <c r="I94" s="211"/>
      <c r="J94" s="207"/>
      <c r="K94" s="207"/>
      <c r="L94" s="212"/>
      <c r="M94" s="213"/>
      <c r="N94" s="214"/>
      <c r="O94" s="214"/>
      <c r="P94" s="214"/>
      <c r="Q94" s="214"/>
      <c r="R94" s="214"/>
      <c r="S94" s="214"/>
      <c r="T94" s="215"/>
      <c r="AT94" s="216" t="s">
        <v>167</v>
      </c>
      <c r="AU94" s="216" t="s">
        <v>81</v>
      </c>
      <c r="AV94" s="13" t="s">
        <v>83</v>
      </c>
      <c r="AW94" s="13" t="s">
        <v>36</v>
      </c>
      <c r="AX94" s="13" t="s">
        <v>73</v>
      </c>
      <c r="AY94" s="216" t="s">
        <v>157</v>
      </c>
    </row>
    <row r="95" spans="2:65" s="14" customFormat="1" ht="11.25">
      <c r="B95" s="217"/>
      <c r="C95" s="218"/>
      <c r="D95" s="197" t="s">
        <v>167</v>
      </c>
      <c r="E95" s="219" t="s">
        <v>1</v>
      </c>
      <c r="F95" s="220" t="s">
        <v>170</v>
      </c>
      <c r="G95" s="218"/>
      <c r="H95" s="221">
        <v>1520</v>
      </c>
      <c r="I95" s="222"/>
      <c r="J95" s="218"/>
      <c r="K95" s="218"/>
      <c r="L95" s="223"/>
      <c r="M95" s="224"/>
      <c r="N95" s="225"/>
      <c r="O95" s="225"/>
      <c r="P95" s="225"/>
      <c r="Q95" s="225"/>
      <c r="R95" s="225"/>
      <c r="S95" s="225"/>
      <c r="T95" s="226"/>
      <c r="AT95" s="227" t="s">
        <v>167</v>
      </c>
      <c r="AU95" s="227" t="s">
        <v>81</v>
      </c>
      <c r="AV95" s="14" t="s">
        <v>166</v>
      </c>
      <c r="AW95" s="14" t="s">
        <v>36</v>
      </c>
      <c r="AX95" s="14" t="s">
        <v>81</v>
      </c>
      <c r="AY95" s="227" t="s">
        <v>157</v>
      </c>
    </row>
    <row r="96" spans="2:65" s="1" customFormat="1" ht="16.5" customHeight="1">
      <c r="B96" s="34"/>
      <c r="C96" s="230" t="s">
        <v>83</v>
      </c>
      <c r="D96" s="230" t="s">
        <v>201</v>
      </c>
      <c r="E96" s="231" t="s">
        <v>591</v>
      </c>
      <c r="F96" s="232" t="s">
        <v>592</v>
      </c>
      <c r="G96" s="233" t="s">
        <v>257</v>
      </c>
      <c r="H96" s="234">
        <v>1590</v>
      </c>
      <c r="I96" s="235"/>
      <c r="J96" s="236">
        <f>ROUND(I96*H96,2)</f>
        <v>0</v>
      </c>
      <c r="K96" s="232" t="s">
        <v>1</v>
      </c>
      <c r="L96" s="38"/>
      <c r="M96" s="237" t="s">
        <v>1</v>
      </c>
      <c r="N96" s="238" t="s">
        <v>44</v>
      </c>
      <c r="O96" s="60"/>
      <c r="P96" s="192">
        <f>O96*H96</f>
        <v>0</v>
      </c>
      <c r="Q96" s="192">
        <v>0</v>
      </c>
      <c r="R96" s="192">
        <f>Q96*H96</f>
        <v>0</v>
      </c>
      <c r="S96" s="192">
        <v>0</v>
      </c>
      <c r="T96" s="193">
        <f>S96*H96</f>
        <v>0</v>
      </c>
      <c r="AR96" s="17" t="s">
        <v>292</v>
      </c>
      <c r="AT96" s="17" t="s">
        <v>201</v>
      </c>
      <c r="AU96" s="17" t="s">
        <v>81</v>
      </c>
      <c r="AY96" s="17" t="s">
        <v>157</v>
      </c>
      <c r="BE96" s="194">
        <f>IF(N96="základní",J96,0)</f>
        <v>0</v>
      </c>
      <c r="BF96" s="194">
        <f>IF(N96="snížená",J96,0)</f>
        <v>0</v>
      </c>
      <c r="BG96" s="194">
        <f>IF(N96="zákl. přenesená",J96,0)</f>
        <v>0</v>
      </c>
      <c r="BH96" s="194">
        <f>IF(N96="sníž. přenesená",J96,0)</f>
        <v>0</v>
      </c>
      <c r="BI96" s="194">
        <f>IF(N96="nulová",J96,0)</f>
        <v>0</v>
      </c>
      <c r="BJ96" s="17" t="s">
        <v>81</v>
      </c>
      <c r="BK96" s="194">
        <f>ROUND(I96*H96,2)</f>
        <v>0</v>
      </c>
      <c r="BL96" s="17" t="s">
        <v>292</v>
      </c>
      <c r="BM96" s="17" t="s">
        <v>708</v>
      </c>
    </row>
    <row r="97" spans="2:65" s="12" customFormat="1" ht="11.25">
      <c r="B97" s="195"/>
      <c r="C97" s="196"/>
      <c r="D97" s="197" t="s">
        <v>167</v>
      </c>
      <c r="E97" s="198" t="s">
        <v>1</v>
      </c>
      <c r="F97" s="199" t="s">
        <v>709</v>
      </c>
      <c r="G97" s="196"/>
      <c r="H97" s="198" t="s">
        <v>1</v>
      </c>
      <c r="I97" s="200"/>
      <c r="J97" s="196"/>
      <c r="K97" s="196"/>
      <c r="L97" s="201"/>
      <c r="M97" s="202"/>
      <c r="N97" s="203"/>
      <c r="O97" s="203"/>
      <c r="P97" s="203"/>
      <c r="Q97" s="203"/>
      <c r="R97" s="203"/>
      <c r="S97" s="203"/>
      <c r="T97" s="204"/>
      <c r="AT97" s="205" t="s">
        <v>167</v>
      </c>
      <c r="AU97" s="205" t="s">
        <v>81</v>
      </c>
      <c r="AV97" s="12" t="s">
        <v>81</v>
      </c>
      <c r="AW97" s="12" t="s">
        <v>36</v>
      </c>
      <c r="AX97" s="12" t="s">
        <v>73</v>
      </c>
      <c r="AY97" s="205" t="s">
        <v>157</v>
      </c>
    </row>
    <row r="98" spans="2:65" s="13" customFormat="1" ht="11.25">
      <c r="B98" s="206"/>
      <c r="C98" s="207"/>
      <c r="D98" s="197" t="s">
        <v>167</v>
      </c>
      <c r="E98" s="208" t="s">
        <v>1</v>
      </c>
      <c r="F98" s="209" t="s">
        <v>618</v>
      </c>
      <c r="G98" s="207"/>
      <c r="H98" s="210">
        <v>495</v>
      </c>
      <c r="I98" s="211"/>
      <c r="J98" s="207"/>
      <c r="K98" s="207"/>
      <c r="L98" s="212"/>
      <c r="M98" s="213"/>
      <c r="N98" s="214"/>
      <c r="O98" s="214"/>
      <c r="P98" s="214"/>
      <c r="Q98" s="214"/>
      <c r="R98" s="214"/>
      <c r="S98" s="214"/>
      <c r="T98" s="215"/>
      <c r="AT98" s="216" t="s">
        <v>167</v>
      </c>
      <c r="AU98" s="216" t="s">
        <v>81</v>
      </c>
      <c r="AV98" s="13" t="s">
        <v>83</v>
      </c>
      <c r="AW98" s="13" t="s">
        <v>36</v>
      </c>
      <c r="AX98" s="13" t="s">
        <v>73</v>
      </c>
      <c r="AY98" s="216" t="s">
        <v>157</v>
      </c>
    </row>
    <row r="99" spans="2:65" s="12" customFormat="1" ht="11.25">
      <c r="B99" s="195"/>
      <c r="C99" s="196"/>
      <c r="D99" s="197" t="s">
        <v>167</v>
      </c>
      <c r="E99" s="198" t="s">
        <v>1</v>
      </c>
      <c r="F99" s="199" t="s">
        <v>710</v>
      </c>
      <c r="G99" s="196"/>
      <c r="H99" s="198" t="s">
        <v>1</v>
      </c>
      <c r="I99" s="200"/>
      <c r="J99" s="196"/>
      <c r="K99" s="196"/>
      <c r="L99" s="201"/>
      <c r="M99" s="202"/>
      <c r="N99" s="203"/>
      <c r="O99" s="203"/>
      <c r="P99" s="203"/>
      <c r="Q99" s="203"/>
      <c r="R99" s="203"/>
      <c r="S99" s="203"/>
      <c r="T99" s="204"/>
      <c r="AT99" s="205" t="s">
        <v>167</v>
      </c>
      <c r="AU99" s="205" t="s">
        <v>81</v>
      </c>
      <c r="AV99" s="12" t="s">
        <v>81</v>
      </c>
      <c r="AW99" s="12" t="s">
        <v>36</v>
      </c>
      <c r="AX99" s="12" t="s">
        <v>73</v>
      </c>
      <c r="AY99" s="205" t="s">
        <v>157</v>
      </c>
    </row>
    <row r="100" spans="2:65" s="13" customFormat="1" ht="11.25">
      <c r="B100" s="206"/>
      <c r="C100" s="207"/>
      <c r="D100" s="197" t="s">
        <v>167</v>
      </c>
      <c r="E100" s="208" t="s">
        <v>1</v>
      </c>
      <c r="F100" s="209" t="s">
        <v>618</v>
      </c>
      <c r="G100" s="207"/>
      <c r="H100" s="210">
        <v>495</v>
      </c>
      <c r="I100" s="211"/>
      <c r="J100" s="207"/>
      <c r="K100" s="207"/>
      <c r="L100" s="212"/>
      <c r="M100" s="213"/>
      <c r="N100" s="214"/>
      <c r="O100" s="214"/>
      <c r="P100" s="214"/>
      <c r="Q100" s="214"/>
      <c r="R100" s="214"/>
      <c r="S100" s="214"/>
      <c r="T100" s="215"/>
      <c r="AT100" s="216" t="s">
        <v>167</v>
      </c>
      <c r="AU100" s="216" t="s">
        <v>81</v>
      </c>
      <c r="AV100" s="13" t="s">
        <v>83</v>
      </c>
      <c r="AW100" s="13" t="s">
        <v>36</v>
      </c>
      <c r="AX100" s="13" t="s">
        <v>73</v>
      </c>
      <c r="AY100" s="216" t="s">
        <v>157</v>
      </c>
    </row>
    <row r="101" spans="2:65" s="12" customFormat="1" ht="11.25">
      <c r="B101" s="195"/>
      <c r="C101" s="196"/>
      <c r="D101" s="197" t="s">
        <v>167</v>
      </c>
      <c r="E101" s="198" t="s">
        <v>1</v>
      </c>
      <c r="F101" s="199" t="s">
        <v>711</v>
      </c>
      <c r="G101" s="196"/>
      <c r="H101" s="198" t="s">
        <v>1</v>
      </c>
      <c r="I101" s="200"/>
      <c r="J101" s="196"/>
      <c r="K101" s="196"/>
      <c r="L101" s="201"/>
      <c r="M101" s="202"/>
      <c r="N101" s="203"/>
      <c r="O101" s="203"/>
      <c r="P101" s="203"/>
      <c r="Q101" s="203"/>
      <c r="R101" s="203"/>
      <c r="S101" s="203"/>
      <c r="T101" s="204"/>
      <c r="AT101" s="205" t="s">
        <v>167</v>
      </c>
      <c r="AU101" s="205" t="s">
        <v>81</v>
      </c>
      <c r="AV101" s="12" t="s">
        <v>81</v>
      </c>
      <c r="AW101" s="12" t="s">
        <v>36</v>
      </c>
      <c r="AX101" s="12" t="s">
        <v>73</v>
      </c>
      <c r="AY101" s="205" t="s">
        <v>157</v>
      </c>
    </row>
    <row r="102" spans="2:65" s="13" customFormat="1" ht="11.25">
      <c r="B102" s="206"/>
      <c r="C102" s="207"/>
      <c r="D102" s="197" t="s">
        <v>167</v>
      </c>
      <c r="E102" s="208" t="s">
        <v>1</v>
      </c>
      <c r="F102" s="209" t="s">
        <v>618</v>
      </c>
      <c r="G102" s="207"/>
      <c r="H102" s="210">
        <v>495</v>
      </c>
      <c r="I102" s="211"/>
      <c r="J102" s="207"/>
      <c r="K102" s="207"/>
      <c r="L102" s="212"/>
      <c r="M102" s="213"/>
      <c r="N102" s="214"/>
      <c r="O102" s="214"/>
      <c r="P102" s="214"/>
      <c r="Q102" s="214"/>
      <c r="R102" s="214"/>
      <c r="S102" s="214"/>
      <c r="T102" s="215"/>
      <c r="AT102" s="216" t="s">
        <v>167</v>
      </c>
      <c r="AU102" s="216" t="s">
        <v>81</v>
      </c>
      <c r="AV102" s="13" t="s">
        <v>83</v>
      </c>
      <c r="AW102" s="13" t="s">
        <v>36</v>
      </c>
      <c r="AX102" s="13" t="s">
        <v>73</v>
      </c>
      <c r="AY102" s="216" t="s">
        <v>157</v>
      </c>
    </row>
    <row r="103" spans="2:65" s="12" customFormat="1" ht="11.25">
      <c r="B103" s="195"/>
      <c r="C103" s="196"/>
      <c r="D103" s="197" t="s">
        <v>167</v>
      </c>
      <c r="E103" s="198" t="s">
        <v>1</v>
      </c>
      <c r="F103" s="199" t="s">
        <v>712</v>
      </c>
      <c r="G103" s="196"/>
      <c r="H103" s="198" t="s">
        <v>1</v>
      </c>
      <c r="I103" s="200"/>
      <c r="J103" s="196"/>
      <c r="K103" s="196"/>
      <c r="L103" s="201"/>
      <c r="M103" s="202"/>
      <c r="N103" s="203"/>
      <c r="O103" s="203"/>
      <c r="P103" s="203"/>
      <c r="Q103" s="203"/>
      <c r="R103" s="203"/>
      <c r="S103" s="203"/>
      <c r="T103" s="204"/>
      <c r="AT103" s="205" t="s">
        <v>167</v>
      </c>
      <c r="AU103" s="205" t="s">
        <v>81</v>
      </c>
      <c r="AV103" s="12" t="s">
        <v>81</v>
      </c>
      <c r="AW103" s="12" t="s">
        <v>36</v>
      </c>
      <c r="AX103" s="12" t="s">
        <v>73</v>
      </c>
      <c r="AY103" s="205" t="s">
        <v>157</v>
      </c>
    </row>
    <row r="104" spans="2:65" s="13" customFormat="1" ht="11.25">
      <c r="B104" s="206"/>
      <c r="C104" s="207"/>
      <c r="D104" s="197" t="s">
        <v>167</v>
      </c>
      <c r="E104" s="208" t="s">
        <v>1</v>
      </c>
      <c r="F104" s="209" t="s">
        <v>713</v>
      </c>
      <c r="G104" s="207"/>
      <c r="H104" s="210">
        <v>105</v>
      </c>
      <c r="I104" s="211"/>
      <c r="J104" s="207"/>
      <c r="K104" s="207"/>
      <c r="L104" s="212"/>
      <c r="M104" s="213"/>
      <c r="N104" s="214"/>
      <c r="O104" s="214"/>
      <c r="P104" s="214"/>
      <c r="Q104" s="214"/>
      <c r="R104" s="214"/>
      <c r="S104" s="214"/>
      <c r="T104" s="215"/>
      <c r="AT104" s="216" t="s">
        <v>167</v>
      </c>
      <c r="AU104" s="216" t="s">
        <v>81</v>
      </c>
      <c r="AV104" s="13" t="s">
        <v>83</v>
      </c>
      <c r="AW104" s="13" t="s">
        <v>36</v>
      </c>
      <c r="AX104" s="13" t="s">
        <v>73</v>
      </c>
      <c r="AY104" s="216" t="s">
        <v>157</v>
      </c>
    </row>
    <row r="105" spans="2:65" s="14" customFormat="1" ht="11.25">
      <c r="B105" s="217"/>
      <c r="C105" s="218"/>
      <c r="D105" s="197" t="s">
        <v>167</v>
      </c>
      <c r="E105" s="219" t="s">
        <v>1</v>
      </c>
      <c r="F105" s="220" t="s">
        <v>170</v>
      </c>
      <c r="G105" s="218"/>
      <c r="H105" s="221">
        <v>1590</v>
      </c>
      <c r="I105" s="222"/>
      <c r="J105" s="218"/>
      <c r="K105" s="218"/>
      <c r="L105" s="223"/>
      <c r="M105" s="224"/>
      <c r="N105" s="225"/>
      <c r="O105" s="225"/>
      <c r="P105" s="225"/>
      <c r="Q105" s="225"/>
      <c r="R105" s="225"/>
      <c r="S105" s="225"/>
      <c r="T105" s="226"/>
      <c r="AT105" s="227" t="s">
        <v>167</v>
      </c>
      <c r="AU105" s="227" t="s">
        <v>81</v>
      </c>
      <c r="AV105" s="14" t="s">
        <v>166</v>
      </c>
      <c r="AW105" s="14" t="s">
        <v>36</v>
      </c>
      <c r="AX105" s="14" t="s">
        <v>81</v>
      </c>
      <c r="AY105" s="227" t="s">
        <v>157</v>
      </c>
    </row>
    <row r="106" spans="2:65" s="1" customFormat="1" ht="16.5" customHeight="1">
      <c r="B106" s="34"/>
      <c r="C106" s="230" t="s">
        <v>175</v>
      </c>
      <c r="D106" s="230" t="s">
        <v>201</v>
      </c>
      <c r="E106" s="231" t="s">
        <v>603</v>
      </c>
      <c r="F106" s="232" t="s">
        <v>604</v>
      </c>
      <c r="G106" s="233" t="s">
        <v>257</v>
      </c>
      <c r="H106" s="234">
        <v>530</v>
      </c>
      <c r="I106" s="235"/>
      <c r="J106" s="236">
        <f>ROUND(I106*H106,2)</f>
        <v>0</v>
      </c>
      <c r="K106" s="232" t="s">
        <v>1</v>
      </c>
      <c r="L106" s="38"/>
      <c r="M106" s="237" t="s">
        <v>1</v>
      </c>
      <c r="N106" s="238" t="s">
        <v>44</v>
      </c>
      <c r="O106" s="60"/>
      <c r="P106" s="192">
        <f>O106*H106</f>
        <v>0</v>
      </c>
      <c r="Q106" s="192">
        <v>0</v>
      </c>
      <c r="R106" s="192">
        <f>Q106*H106</f>
        <v>0</v>
      </c>
      <c r="S106" s="192">
        <v>0</v>
      </c>
      <c r="T106" s="193">
        <f>S106*H106</f>
        <v>0</v>
      </c>
      <c r="AR106" s="17" t="s">
        <v>292</v>
      </c>
      <c r="AT106" s="17" t="s">
        <v>201</v>
      </c>
      <c r="AU106" s="17" t="s">
        <v>81</v>
      </c>
      <c r="AY106" s="17" t="s">
        <v>157</v>
      </c>
      <c r="BE106" s="194">
        <f>IF(N106="základní",J106,0)</f>
        <v>0</v>
      </c>
      <c r="BF106" s="194">
        <f>IF(N106="snížená",J106,0)</f>
        <v>0</v>
      </c>
      <c r="BG106" s="194">
        <f>IF(N106="zákl. přenesená",J106,0)</f>
        <v>0</v>
      </c>
      <c r="BH106" s="194">
        <f>IF(N106="sníž. přenesená",J106,0)</f>
        <v>0</v>
      </c>
      <c r="BI106" s="194">
        <f>IF(N106="nulová",J106,0)</f>
        <v>0</v>
      </c>
      <c r="BJ106" s="17" t="s">
        <v>81</v>
      </c>
      <c r="BK106" s="194">
        <f>ROUND(I106*H106,2)</f>
        <v>0</v>
      </c>
      <c r="BL106" s="17" t="s">
        <v>292</v>
      </c>
      <c r="BM106" s="17" t="s">
        <v>714</v>
      </c>
    </row>
    <row r="107" spans="2:65" s="12" customFormat="1" ht="11.25">
      <c r="B107" s="195"/>
      <c r="C107" s="196"/>
      <c r="D107" s="197" t="s">
        <v>167</v>
      </c>
      <c r="E107" s="198" t="s">
        <v>1</v>
      </c>
      <c r="F107" s="199" t="s">
        <v>715</v>
      </c>
      <c r="G107" s="196"/>
      <c r="H107" s="198" t="s">
        <v>1</v>
      </c>
      <c r="I107" s="200"/>
      <c r="J107" s="196"/>
      <c r="K107" s="196"/>
      <c r="L107" s="201"/>
      <c r="M107" s="202"/>
      <c r="N107" s="203"/>
      <c r="O107" s="203"/>
      <c r="P107" s="203"/>
      <c r="Q107" s="203"/>
      <c r="R107" s="203"/>
      <c r="S107" s="203"/>
      <c r="T107" s="204"/>
      <c r="AT107" s="205" t="s">
        <v>167</v>
      </c>
      <c r="AU107" s="205" t="s">
        <v>81</v>
      </c>
      <c r="AV107" s="12" t="s">
        <v>81</v>
      </c>
      <c r="AW107" s="12" t="s">
        <v>36</v>
      </c>
      <c r="AX107" s="12" t="s">
        <v>73</v>
      </c>
      <c r="AY107" s="205" t="s">
        <v>157</v>
      </c>
    </row>
    <row r="108" spans="2:65" s="13" customFormat="1" ht="11.25">
      <c r="B108" s="206"/>
      <c r="C108" s="207"/>
      <c r="D108" s="197" t="s">
        <v>167</v>
      </c>
      <c r="E108" s="208" t="s">
        <v>1</v>
      </c>
      <c r="F108" s="209" t="s">
        <v>618</v>
      </c>
      <c r="G108" s="207"/>
      <c r="H108" s="210">
        <v>495</v>
      </c>
      <c r="I108" s="211"/>
      <c r="J108" s="207"/>
      <c r="K108" s="207"/>
      <c r="L108" s="212"/>
      <c r="M108" s="213"/>
      <c r="N108" s="214"/>
      <c r="O108" s="214"/>
      <c r="P108" s="214"/>
      <c r="Q108" s="214"/>
      <c r="R108" s="214"/>
      <c r="S108" s="214"/>
      <c r="T108" s="215"/>
      <c r="AT108" s="216" t="s">
        <v>167</v>
      </c>
      <c r="AU108" s="216" t="s">
        <v>81</v>
      </c>
      <c r="AV108" s="13" t="s">
        <v>83</v>
      </c>
      <c r="AW108" s="13" t="s">
        <v>36</v>
      </c>
      <c r="AX108" s="13" t="s">
        <v>73</v>
      </c>
      <c r="AY108" s="216" t="s">
        <v>157</v>
      </c>
    </row>
    <row r="109" spans="2:65" s="12" customFormat="1" ht="11.25">
      <c r="B109" s="195"/>
      <c r="C109" s="196"/>
      <c r="D109" s="197" t="s">
        <v>167</v>
      </c>
      <c r="E109" s="198" t="s">
        <v>1</v>
      </c>
      <c r="F109" s="199" t="s">
        <v>716</v>
      </c>
      <c r="G109" s="196"/>
      <c r="H109" s="198" t="s">
        <v>1</v>
      </c>
      <c r="I109" s="200"/>
      <c r="J109" s="196"/>
      <c r="K109" s="196"/>
      <c r="L109" s="201"/>
      <c r="M109" s="202"/>
      <c r="N109" s="203"/>
      <c r="O109" s="203"/>
      <c r="P109" s="203"/>
      <c r="Q109" s="203"/>
      <c r="R109" s="203"/>
      <c r="S109" s="203"/>
      <c r="T109" s="204"/>
      <c r="AT109" s="205" t="s">
        <v>167</v>
      </c>
      <c r="AU109" s="205" t="s">
        <v>81</v>
      </c>
      <c r="AV109" s="12" t="s">
        <v>81</v>
      </c>
      <c r="AW109" s="12" t="s">
        <v>36</v>
      </c>
      <c r="AX109" s="12" t="s">
        <v>73</v>
      </c>
      <c r="AY109" s="205" t="s">
        <v>157</v>
      </c>
    </row>
    <row r="110" spans="2:65" s="13" customFormat="1" ht="11.25">
      <c r="B110" s="206"/>
      <c r="C110" s="207"/>
      <c r="D110" s="197" t="s">
        <v>167</v>
      </c>
      <c r="E110" s="208" t="s">
        <v>1</v>
      </c>
      <c r="F110" s="209" t="s">
        <v>444</v>
      </c>
      <c r="G110" s="207"/>
      <c r="H110" s="210">
        <v>35</v>
      </c>
      <c r="I110" s="211"/>
      <c r="J110" s="207"/>
      <c r="K110" s="207"/>
      <c r="L110" s="212"/>
      <c r="M110" s="213"/>
      <c r="N110" s="214"/>
      <c r="O110" s="214"/>
      <c r="P110" s="214"/>
      <c r="Q110" s="214"/>
      <c r="R110" s="214"/>
      <c r="S110" s="214"/>
      <c r="T110" s="215"/>
      <c r="AT110" s="216" t="s">
        <v>167</v>
      </c>
      <c r="AU110" s="216" t="s">
        <v>81</v>
      </c>
      <c r="AV110" s="13" t="s">
        <v>83</v>
      </c>
      <c r="AW110" s="13" t="s">
        <v>36</v>
      </c>
      <c r="AX110" s="13" t="s">
        <v>73</v>
      </c>
      <c r="AY110" s="216" t="s">
        <v>157</v>
      </c>
    </row>
    <row r="111" spans="2:65" s="14" customFormat="1" ht="11.25">
      <c r="B111" s="217"/>
      <c r="C111" s="218"/>
      <c r="D111" s="197" t="s">
        <v>167</v>
      </c>
      <c r="E111" s="219" t="s">
        <v>1</v>
      </c>
      <c r="F111" s="220" t="s">
        <v>170</v>
      </c>
      <c r="G111" s="218"/>
      <c r="H111" s="221">
        <v>530</v>
      </c>
      <c r="I111" s="222"/>
      <c r="J111" s="218"/>
      <c r="K111" s="218"/>
      <c r="L111" s="223"/>
      <c r="M111" s="224"/>
      <c r="N111" s="225"/>
      <c r="O111" s="225"/>
      <c r="P111" s="225"/>
      <c r="Q111" s="225"/>
      <c r="R111" s="225"/>
      <c r="S111" s="225"/>
      <c r="T111" s="226"/>
      <c r="AT111" s="227" t="s">
        <v>167</v>
      </c>
      <c r="AU111" s="227" t="s">
        <v>81</v>
      </c>
      <c r="AV111" s="14" t="s">
        <v>166</v>
      </c>
      <c r="AW111" s="14" t="s">
        <v>36</v>
      </c>
      <c r="AX111" s="14" t="s">
        <v>81</v>
      </c>
      <c r="AY111" s="227" t="s">
        <v>157</v>
      </c>
    </row>
    <row r="112" spans="2:65" s="1" customFormat="1" ht="16.5" customHeight="1">
      <c r="B112" s="34"/>
      <c r="C112" s="230" t="s">
        <v>166</v>
      </c>
      <c r="D112" s="230" t="s">
        <v>201</v>
      </c>
      <c r="E112" s="231" t="s">
        <v>665</v>
      </c>
      <c r="F112" s="232" t="s">
        <v>666</v>
      </c>
      <c r="G112" s="233" t="s">
        <v>257</v>
      </c>
      <c r="H112" s="234">
        <v>1026</v>
      </c>
      <c r="I112" s="235"/>
      <c r="J112" s="236">
        <f t="shared" ref="J112:J117" si="0">ROUND(I112*H112,2)</f>
        <v>0</v>
      </c>
      <c r="K112" s="232" t="s">
        <v>1</v>
      </c>
      <c r="L112" s="38"/>
      <c r="M112" s="237" t="s">
        <v>1</v>
      </c>
      <c r="N112" s="238" t="s">
        <v>44</v>
      </c>
      <c r="O112" s="60"/>
      <c r="P112" s="192">
        <f t="shared" ref="P112:P117" si="1">O112*H112</f>
        <v>0</v>
      </c>
      <c r="Q112" s="192">
        <v>0</v>
      </c>
      <c r="R112" s="192">
        <f t="shared" ref="R112:R117" si="2">Q112*H112</f>
        <v>0</v>
      </c>
      <c r="S112" s="192">
        <v>0</v>
      </c>
      <c r="T112" s="193">
        <f t="shared" ref="T112:T117" si="3">S112*H112</f>
        <v>0</v>
      </c>
      <c r="AR112" s="17" t="s">
        <v>292</v>
      </c>
      <c r="AT112" s="17" t="s">
        <v>201</v>
      </c>
      <c r="AU112" s="17" t="s">
        <v>81</v>
      </c>
      <c r="AY112" s="17" t="s">
        <v>157</v>
      </c>
      <c r="BE112" s="194">
        <f t="shared" ref="BE112:BE117" si="4">IF(N112="základní",J112,0)</f>
        <v>0</v>
      </c>
      <c r="BF112" s="194">
        <f t="shared" ref="BF112:BF117" si="5">IF(N112="snížená",J112,0)</f>
        <v>0</v>
      </c>
      <c r="BG112" s="194">
        <f t="shared" ref="BG112:BG117" si="6">IF(N112="zákl. přenesená",J112,0)</f>
        <v>0</v>
      </c>
      <c r="BH112" s="194">
        <f t="shared" ref="BH112:BH117" si="7">IF(N112="sníž. přenesená",J112,0)</f>
        <v>0</v>
      </c>
      <c r="BI112" s="194">
        <f t="shared" ref="BI112:BI117" si="8">IF(N112="nulová",J112,0)</f>
        <v>0</v>
      </c>
      <c r="BJ112" s="17" t="s">
        <v>81</v>
      </c>
      <c r="BK112" s="194">
        <f t="shared" ref="BK112:BK117" si="9">ROUND(I112*H112,2)</f>
        <v>0</v>
      </c>
      <c r="BL112" s="17" t="s">
        <v>292</v>
      </c>
      <c r="BM112" s="17" t="s">
        <v>717</v>
      </c>
    </row>
    <row r="113" spans="2:65" s="1" customFormat="1" ht="16.5" customHeight="1">
      <c r="B113" s="34"/>
      <c r="C113" s="230" t="s">
        <v>158</v>
      </c>
      <c r="D113" s="230" t="s">
        <v>201</v>
      </c>
      <c r="E113" s="231" t="s">
        <v>681</v>
      </c>
      <c r="F113" s="232" t="s">
        <v>682</v>
      </c>
      <c r="G113" s="233" t="s">
        <v>189</v>
      </c>
      <c r="H113" s="234">
        <v>2</v>
      </c>
      <c r="I113" s="235"/>
      <c r="J113" s="236">
        <f t="shared" si="0"/>
        <v>0</v>
      </c>
      <c r="K113" s="232" t="s">
        <v>1</v>
      </c>
      <c r="L113" s="38"/>
      <c r="M113" s="237" t="s">
        <v>1</v>
      </c>
      <c r="N113" s="238" t="s">
        <v>44</v>
      </c>
      <c r="O113" s="60"/>
      <c r="P113" s="192">
        <f t="shared" si="1"/>
        <v>0</v>
      </c>
      <c r="Q113" s="192">
        <v>0</v>
      </c>
      <c r="R113" s="192">
        <f t="shared" si="2"/>
        <v>0</v>
      </c>
      <c r="S113" s="192">
        <v>0</v>
      </c>
      <c r="T113" s="193">
        <f t="shared" si="3"/>
        <v>0</v>
      </c>
      <c r="AR113" s="17" t="s">
        <v>292</v>
      </c>
      <c r="AT113" s="17" t="s">
        <v>201</v>
      </c>
      <c r="AU113" s="17" t="s">
        <v>81</v>
      </c>
      <c r="AY113" s="17" t="s">
        <v>157</v>
      </c>
      <c r="BE113" s="194">
        <f t="shared" si="4"/>
        <v>0</v>
      </c>
      <c r="BF113" s="194">
        <f t="shared" si="5"/>
        <v>0</v>
      </c>
      <c r="BG113" s="194">
        <f t="shared" si="6"/>
        <v>0</v>
      </c>
      <c r="BH113" s="194">
        <f t="shared" si="7"/>
        <v>0</v>
      </c>
      <c r="BI113" s="194">
        <f t="shared" si="8"/>
        <v>0</v>
      </c>
      <c r="BJ113" s="17" t="s">
        <v>81</v>
      </c>
      <c r="BK113" s="194">
        <f t="shared" si="9"/>
        <v>0</v>
      </c>
      <c r="BL113" s="17" t="s">
        <v>292</v>
      </c>
      <c r="BM113" s="17" t="s">
        <v>718</v>
      </c>
    </row>
    <row r="114" spans="2:65" s="1" customFormat="1" ht="16.5" customHeight="1">
      <c r="B114" s="34"/>
      <c r="C114" s="230" t="s">
        <v>179</v>
      </c>
      <c r="D114" s="230" t="s">
        <v>201</v>
      </c>
      <c r="E114" s="231" t="s">
        <v>684</v>
      </c>
      <c r="F114" s="232" t="s">
        <v>685</v>
      </c>
      <c r="G114" s="233" t="s">
        <v>189</v>
      </c>
      <c r="H114" s="234">
        <v>1</v>
      </c>
      <c r="I114" s="235"/>
      <c r="J114" s="236">
        <f t="shared" si="0"/>
        <v>0</v>
      </c>
      <c r="K114" s="232" t="s">
        <v>1</v>
      </c>
      <c r="L114" s="38"/>
      <c r="M114" s="237" t="s">
        <v>1</v>
      </c>
      <c r="N114" s="238" t="s">
        <v>44</v>
      </c>
      <c r="O114" s="60"/>
      <c r="P114" s="192">
        <f t="shared" si="1"/>
        <v>0</v>
      </c>
      <c r="Q114" s="192">
        <v>0</v>
      </c>
      <c r="R114" s="192">
        <f t="shared" si="2"/>
        <v>0</v>
      </c>
      <c r="S114" s="192">
        <v>0</v>
      </c>
      <c r="T114" s="193">
        <f t="shared" si="3"/>
        <v>0</v>
      </c>
      <c r="AR114" s="17" t="s">
        <v>292</v>
      </c>
      <c r="AT114" s="17" t="s">
        <v>201</v>
      </c>
      <c r="AU114" s="17" t="s">
        <v>81</v>
      </c>
      <c r="AY114" s="17" t="s">
        <v>157</v>
      </c>
      <c r="BE114" s="194">
        <f t="shared" si="4"/>
        <v>0</v>
      </c>
      <c r="BF114" s="194">
        <f t="shared" si="5"/>
        <v>0</v>
      </c>
      <c r="BG114" s="194">
        <f t="shared" si="6"/>
        <v>0</v>
      </c>
      <c r="BH114" s="194">
        <f t="shared" si="7"/>
        <v>0</v>
      </c>
      <c r="BI114" s="194">
        <f t="shared" si="8"/>
        <v>0</v>
      </c>
      <c r="BJ114" s="17" t="s">
        <v>81</v>
      </c>
      <c r="BK114" s="194">
        <f t="shared" si="9"/>
        <v>0</v>
      </c>
      <c r="BL114" s="17" t="s">
        <v>292</v>
      </c>
      <c r="BM114" s="17" t="s">
        <v>719</v>
      </c>
    </row>
    <row r="115" spans="2:65" s="1" customFormat="1" ht="16.5" customHeight="1">
      <c r="B115" s="34"/>
      <c r="C115" s="230" t="s">
        <v>197</v>
      </c>
      <c r="D115" s="230" t="s">
        <v>201</v>
      </c>
      <c r="E115" s="231" t="s">
        <v>687</v>
      </c>
      <c r="F115" s="232" t="s">
        <v>688</v>
      </c>
      <c r="G115" s="233" t="s">
        <v>189</v>
      </c>
      <c r="H115" s="234">
        <v>3</v>
      </c>
      <c r="I115" s="235"/>
      <c r="J115" s="236">
        <f t="shared" si="0"/>
        <v>0</v>
      </c>
      <c r="K115" s="232" t="s">
        <v>1</v>
      </c>
      <c r="L115" s="38"/>
      <c r="M115" s="237" t="s">
        <v>1</v>
      </c>
      <c r="N115" s="238" t="s">
        <v>44</v>
      </c>
      <c r="O115" s="60"/>
      <c r="P115" s="192">
        <f t="shared" si="1"/>
        <v>0</v>
      </c>
      <c r="Q115" s="192">
        <v>0</v>
      </c>
      <c r="R115" s="192">
        <f t="shared" si="2"/>
        <v>0</v>
      </c>
      <c r="S115" s="192">
        <v>0</v>
      </c>
      <c r="T115" s="193">
        <f t="shared" si="3"/>
        <v>0</v>
      </c>
      <c r="AR115" s="17" t="s">
        <v>292</v>
      </c>
      <c r="AT115" s="17" t="s">
        <v>201</v>
      </c>
      <c r="AU115" s="17" t="s">
        <v>81</v>
      </c>
      <c r="AY115" s="17" t="s">
        <v>157</v>
      </c>
      <c r="BE115" s="194">
        <f t="shared" si="4"/>
        <v>0</v>
      </c>
      <c r="BF115" s="194">
        <f t="shared" si="5"/>
        <v>0</v>
      </c>
      <c r="BG115" s="194">
        <f t="shared" si="6"/>
        <v>0</v>
      </c>
      <c r="BH115" s="194">
        <f t="shared" si="7"/>
        <v>0</v>
      </c>
      <c r="BI115" s="194">
        <f t="shared" si="8"/>
        <v>0</v>
      </c>
      <c r="BJ115" s="17" t="s">
        <v>81</v>
      </c>
      <c r="BK115" s="194">
        <f t="shared" si="9"/>
        <v>0</v>
      </c>
      <c r="BL115" s="17" t="s">
        <v>292</v>
      </c>
      <c r="BM115" s="17" t="s">
        <v>720</v>
      </c>
    </row>
    <row r="116" spans="2:65" s="1" customFormat="1" ht="16.5" customHeight="1">
      <c r="B116" s="34"/>
      <c r="C116" s="230" t="s">
        <v>165</v>
      </c>
      <c r="D116" s="230" t="s">
        <v>201</v>
      </c>
      <c r="E116" s="231" t="s">
        <v>690</v>
      </c>
      <c r="F116" s="232" t="s">
        <v>691</v>
      </c>
      <c r="G116" s="233" t="s">
        <v>189</v>
      </c>
      <c r="H116" s="234">
        <v>1</v>
      </c>
      <c r="I116" s="235"/>
      <c r="J116" s="236">
        <f t="shared" si="0"/>
        <v>0</v>
      </c>
      <c r="K116" s="232" t="s">
        <v>1</v>
      </c>
      <c r="L116" s="38"/>
      <c r="M116" s="237" t="s">
        <v>1</v>
      </c>
      <c r="N116" s="238" t="s">
        <v>44</v>
      </c>
      <c r="O116" s="60"/>
      <c r="P116" s="192">
        <f t="shared" si="1"/>
        <v>0</v>
      </c>
      <c r="Q116" s="192">
        <v>0</v>
      </c>
      <c r="R116" s="192">
        <f t="shared" si="2"/>
        <v>0</v>
      </c>
      <c r="S116" s="192">
        <v>0</v>
      </c>
      <c r="T116" s="193">
        <f t="shared" si="3"/>
        <v>0</v>
      </c>
      <c r="AR116" s="17" t="s">
        <v>292</v>
      </c>
      <c r="AT116" s="17" t="s">
        <v>201</v>
      </c>
      <c r="AU116" s="17" t="s">
        <v>81</v>
      </c>
      <c r="AY116" s="17" t="s">
        <v>157</v>
      </c>
      <c r="BE116" s="194">
        <f t="shared" si="4"/>
        <v>0</v>
      </c>
      <c r="BF116" s="194">
        <f t="shared" si="5"/>
        <v>0</v>
      </c>
      <c r="BG116" s="194">
        <f t="shared" si="6"/>
        <v>0</v>
      </c>
      <c r="BH116" s="194">
        <f t="shared" si="7"/>
        <v>0</v>
      </c>
      <c r="BI116" s="194">
        <f t="shared" si="8"/>
        <v>0</v>
      </c>
      <c r="BJ116" s="17" t="s">
        <v>81</v>
      </c>
      <c r="BK116" s="194">
        <f t="shared" si="9"/>
        <v>0</v>
      </c>
      <c r="BL116" s="17" t="s">
        <v>292</v>
      </c>
      <c r="BM116" s="17" t="s">
        <v>721</v>
      </c>
    </row>
    <row r="117" spans="2:65" s="1" customFormat="1" ht="16.5" customHeight="1">
      <c r="B117" s="34"/>
      <c r="C117" s="230" t="s">
        <v>207</v>
      </c>
      <c r="D117" s="230" t="s">
        <v>201</v>
      </c>
      <c r="E117" s="231" t="s">
        <v>693</v>
      </c>
      <c r="F117" s="232" t="s">
        <v>694</v>
      </c>
      <c r="G117" s="233" t="s">
        <v>189</v>
      </c>
      <c r="H117" s="234">
        <v>1</v>
      </c>
      <c r="I117" s="235"/>
      <c r="J117" s="236">
        <f t="shared" si="0"/>
        <v>0</v>
      </c>
      <c r="K117" s="232" t="s">
        <v>1</v>
      </c>
      <c r="L117" s="38"/>
      <c r="M117" s="256" t="s">
        <v>1</v>
      </c>
      <c r="N117" s="257" t="s">
        <v>44</v>
      </c>
      <c r="O117" s="254"/>
      <c r="P117" s="258">
        <f t="shared" si="1"/>
        <v>0</v>
      </c>
      <c r="Q117" s="258">
        <v>0</v>
      </c>
      <c r="R117" s="258">
        <f t="shared" si="2"/>
        <v>0</v>
      </c>
      <c r="S117" s="258">
        <v>0</v>
      </c>
      <c r="T117" s="259">
        <f t="shared" si="3"/>
        <v>0</v>
      </c>
      <c r="AR117" s="17" t="s">
        <v>292</v>
      </c>
      <c r="AT117" s="17" t="s">
        <v>201</v>
      </c>
      <c r="AU117" s="17" t="s">
        <v>81</v>
      </c>
      <c r="AY117" s="17" t="s">
        <v>157</v>
      </c>
      <c r="BE117" s="194">
        <f t="shared" si="4"/>
        <v>0</v>
      </c>
      <c r="BF117" s="194">
        <f t="shared" si="5"/>
        <v>0</v>
      </c>
      <c r="BG117" s="194">
        <f t="shared" si="6"/>
        <v>0</v>
      </c>
      <c r="BH117" s="194">
        <f t="shared" si="7"/>
        <v>0</v>
      </c>
      <c r="BI117" s="194">
        <f t="shared" si="8"/>
        <v>0</v>
      </c>
      <c r="BJ117" s="17" t="s">
        <v>81</v>
      </c>
      <c r="BK117" s="194">
        <f t="shared" si="9"/>
        <v>0</v>
      </c>
      <c r="BL117" s="17" t="s">
        <v>292</v>
      </c>
      <c r="BM117" s="17" t="s">
        <v>722</v>
      </c>
    </row>
    <row r="118" spans="2:65" s="1" customFormat="1" ht="6.95" customHeight="1">
      <c r="B118" s="46"/>
      <c r="C118" s="47"/>
      <c r="D118" s="47"/>
      <c r="E118" s="47"/>
      <c r="F118" s="47"/>
      <c r="G118" s="47"/>
      <c r="H118" s="47"/>
      <c r="I118" s="134"/>
      <c r="J118" s="47"/>
      <c r="K118" s="47"/>
      <c r="L118" s="38"/>
    </row>
  </sheetData>
  <sheetProtection algorithmName="SHA-512" hashValue="9nzlxyn7ycty2p0OBqYjPgfejgu9De+7YAYNU6zTRA+nX4DYL1Nmrqzq6MVfGZMJUgW1TOVFPDWR4BP7g6/bAg==" saltValue="uvxLl5GDyvfAJavXCSgxEfEIhX8sZSOvzVzsaB/IqmRhdRcxPmV+S1VO3/t0S2V7vWiiBC2Qp8rzdOmhNlg7OA==" spinCount="100000" sheet="1" objects="1" scenarios="1" formatColumns="0" formatRows="0" autoFilter="0"/>
  <autoFilter ref="C85:K117"/>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95"/>
  <sheetViews>
    <sheetView showGridLines="0" tabSelected="1" topLeftCell="E71"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106"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129</v>
      </c>
    </row>
    <row r="3" spans="2:46" ht="6.95" customHeight="1">
      <c r="B3" s="107"/>
      <c r="C3" s="108"/>
      <c r="D3" s="108"/>
      <c r="E3" s="108"/>
      <c r="F3" s="108"/>
      <c r="G3" s="108"/>
      <c r="H3" s="108"/>
      <c r="I3" s="109"/>
      <c r="J3" s="108"/>
      <c r="K3" s="108"/>
      <c r="L3" s="20"/>
      <c r="AT3" s="17" t="s">
        <v>83</v>
      </c>
    </row>
    <row r="4" spans="2:46" ht="24.95" customHeight="1">
      <c r="B4" s="20"/>
      <c r="D4" s="110" t="s">
        <v>130</v>
      </c>
      <c r="L4" s="20"/>
      <c r="M4" s="24" t="s">
        <v>10</v>
      </c>
      <c r="AT4" s="17" t="s">
        <v>4</v>
      </c>
    </row>
    <row r="5" spans="2:46" ht="6.95" customHeight="1">
      <c r="B5" s="20"/>
      <c r="L5" s="20"/>
    </row>
    <row r="6" spans="2:46" ht="12" customHeight="1">
      <c r="B6" s="20"/>
      <c r="D6" s="111" t="s">
        <v>16</v>
      </c>
      <c r="L6" s="20"/>
    </row>
    <row r="7" spans="2:46" ht="16.5" customHeight="1">
      <c r="B7" s="20"/>
      <c r="E7" s="304" t="str">
        <f>'Rekapitulace stavby'!K6</f>
        <v>Oprava traťového úseku Česká Lípa – Jedlová v oblasti mokřadů říčky Šporka</v>
      </c>
      <c r="F7" s="305"/>
      <c r="G7" s="305"/>
      <c r="H7" s="305"/>
      <c r="L7" s="20"/>
    </row>
    <row r="8" spans="2:46" s="1" customFormat="1" ht="12" customHeight="1">
      <c r="B8" s="38"/>
      <c r="D8" s="111" t="s">
        <v>131</v>
      </c>
      <c r="I8" s="112"/>
      <c r="L8" s="38"/>
    </row>
    <row r="9" spans="2:46" s="1" customFormat="1" ht="36.950000000000003" customHeight="1">
      <c r="B9" s="38"/>
      <c r="E9" s="306" t="s">
        <v>723</v>
      </c>
      <c r="F9" s="307"/>
      <c r="G9" s="307"/>
      <c r="H9" s="307"/>
      <c r="I9" s="112"/>
      <c r="L9" s="38"/>
    </row>
    <row r="10" spans="2:46" s="1" customFormat="1" ht="11.25">
      <c r="B10" s="38"/>
      <c r="I10" s="112"/>
      <c r="L10" s="38"/>
    </row>
    <row r="11" spans="2:46" s="1" customFormat="1" ht="12" customHeight="1">
      <c r="B11" s="38"/>
      <c r="D11" s="111" t="s">
        <v>18</v>
      </c>
      <c r="F11" s="17" t="s">
        <v>1</v>
      </c>
      <c r="I11" s="113" t="s">
        <v>19</v>
      </c>
      <c r="J11" s="17" t="s">
        <v>1</v>
      </c>
      <c r="L11" s="38"/>
    </row>
    <row r="12" spans="2:46" s="1" customFormat="1" ht="12" customHeight="1">
      <c r="B12" s="38"/>
      <c r="D12" s="111" t="s">
        <v>20</v>
      </c>
      <c r="F12" s="17" t="s">
        <v>133</v>
      </c>
      <c r="I12" s="113" t="s">
        <v>22</v>
      </c>
      <c r="J12" s="114" t="str">
        <f>'Rekapitulace stavby'!AN8</f>
        <v>29. 3. 2019</v>
      </c>
      <c r="L12" s="38"/>
    </row>
    <row r="13" spans="2:46" s="1" customFormat="1" ht="10.9" customHeight="1">
      <c r="B13" s="38"/>
      <c r="I13" s="112"/>
      <c r="L13" s="38"/>
    </row>
    <row r="14" spans="2:46" s="1" customFormat="1" ht="12" customHeight="1">
      <c r="B14" s="38"/>
      <c r="D14" s="111" t="s">
        <v>24</v>
      </c>
      <c r="I14" s="113" t="s">
        <v>25</v>
      </c>
      <c r="J14" s="17" t="str">
        <f>IF('Rekapitulace stavby'!AN10="","",'Rekapitulace stavby'!AN10)</f>
        <v>70994234</v>
      </c>
      <c r="L14" s="38"/>
    </row>
    <row r="15" spans="2:46" s="1" customFormat="1" ht="18" customHeight="1">
      <c r="B15" s="38"/>
      <c r="E15" s="17" t="str">
        <f>IF('Rekapitulace stavby'!E11="","",'Rekapitulace stavby'!E11)</f>
        <v>SŽDC, s.o.</v>
      </c>
      <c r="I15" s="113" t="s">
        <v>28</v>
      </c>
      <c r="J15" s="17" t="str">
        <f>IF('Rekapitulace stavby'!AN11="","",'Rekapitulace stavby'!AN11)</f>
        <v>CZ70994234</v>
      </c>
      <c r="L15" s="38"/>
    </row>
    <row r="16" spans="2:46" s="1" customFormat="1" ht="6.95" customHeight="1">
      <c r="B16" s="38"/>
      <c r="I16" s="112"/>
      <c r="L16" s="38"/>
    </row>
    <row r="17" spans="2:12" s="1" customFormat="1" ht="12" customHeight="1">
      <c r="B17" s="38"/>
      <c r="D17" s="111" t="s">
        <v>30</v>
      </c>
      <c r="I17" s="113" t="s">
        <v>25</v>
      </c>
      <c r="J17" s="30" t="str">
        <f>'Rekapitulace stavby'!AN13</f>
        <v>Vyplň údaj</v>
      </c>
      <c r="L17" s="38"/>
    </row>
    <row r="18" spans="2:12" s="1" customFormat="1" ht="18" customHeight="1">
      <c r="B18" s="38"/>
      <c r="E18" s="308" t="str">
        <f>'Rekapitulace stavby'!E14</f>
        <v>Vyplň údaj</v>
      </c>
      <c r="F18" s="309"/>
      <c r="G18" s="309"/>
      <c r="H18" s="309"/>
      <c r="I18" s="113" t="s">
        <v>28</v>
      </c>
      <c r="J18" s="30" t="str">
        <f>'Rekapitulace stavby'!AN14</f>
        <v>Vyplň údaj</v>
      </c>
      <c r="L18" s="38"/>
    </row>
    <row r="19" spans="2:12" s="1" customFormat="1" ht="6.95" customHeight="1">
      <c r="B19" s="38"/>
      <c r="I19" s="112"/>
      <c r="L19" s="38"/>
    </row>
    <row r="20" spans="2:12" s="1" customFormat="1" ht="12" customHeight="1">
      <c r="B20" s="38"/>
      <c r="D20" s="111" t="s">
        <v>32</v>
      </c>
      <c r="I20" s="113" t="s">
        <v>25</v>
      </c>
      <c r="J20" s="17" t="str">
        <f>IF('Rekapitulace stavby'!AN16="","",'Rekapitulace stavby'!AN16)</f>
        <v>41192168</v>
      </c>
      <c r="L20" s="38"/>
    </row>
    <row r="21" spans="2:12" s="1" customFormat="1" ht="18" customHeight="1">
      <c r="B21" s="38"/>
      <c r="E21" s="17" t="str">
        <f>IF('Rekapitulace stavby'!E17="","",'Rekapitulace stavby'!E17)</f>
        <v>SG Geotechnika a.s.</v>
      </c>
      <c r="I21" s="113" t="s">
        <v>28</v>
      </c>
      <c r="J21" s="17" t="str">
        <f>IF('Rekapitulace stavby'!AN17="","",'Rekapitulace stavby'!AN17)</f>
        <v>CZ41192168</v>
      </c>
      <c r="L21" s="38"/>
    </row>
    <row r="22" spans="2:12" s="1" customFormat="1" ht="6.95" customHeight="1">
      <c r="B22" s="38"/>
      <c r="I22" s="112"/>
      <c r="L22" s="38"/>
    </row>
    <row r="23" spans="2:12" s="1" customFormat="1" ht="12" customHeight="1">
      <c r="B23" s="38"/>
      <c r="D23" s="111" t="s">
        <v>37</v>
      </c>
      <c r="I23" s="113" t="s">
        <v>25</v>
      </c>
      <c r="J23" s="17" t="str">
        <f>IF('Rekapitulace stavby'!AN19="","",'Rekapitulace stavby'!AN19)</f>
        <v>41192168</v>
      </c>
      <c r="L23" s="38"/>
    </row>
    <row r="24" spans="2:12" s="1" customFormat="1" ht="18" customHeight="1">
      <c r="B24" s="38"/>
      <c r="E24" s="17" t="str">
        <f>IF('Rekapitulace stavby'!E20="","",'Rekapitulace stavby'!E20)</f>
        <v>SG Geotechnika a.s.</v>
      </c>
      <c r="I24" s="113" t="s">
        <v>28</v>
      </c>
      <c r="J24" s="17" t="str">
        <f>IF('Rekapitulace stavby'!AN20="","",'Rekapitulace stavby'!AN20)</f>
        <v>CZ41192168</v>
      </c>
      <c r="L24" s="38"/>
    </row>
    <row r="25" spans="2:12" s="1" customFormat="1" ht="6.95" customHeight="1">
      <c r="B25" s="38"/>
      <c r="I25" s="112"/>
      <c r="L25" s="38"/>
    </row>
    <row r="26" spans="2:12" s="1" customFormat="1" ht="12" customHeight="1">
      <c r="B26" s="38"/>
      <c r="D26" s="111" t="s">
        <v>38</v>
      </c>
      <c r="I26" s="112"/>
      <c r="L26" s="38"/>
    </row>
    <row r="27" spans="2:12" s="7" customFormat="1" ht="16.5" customHeight="1">
      <c r="B27" s="115"/>
      <c r="E27" s="310" t="s">
        <v>1</v>
      </c>
      <c r="F27" s="310"/>
      <c r="G27" s="310"/>
      <c r="H27" s="310"/>
      <c r="I27" s="116"/>
      <c r="L27" s="115"/>
    </row>
    <row r="28" spans="2:12" s="1" customFormat="1" ht="6.95" customHeight="1">
      <c r="B28" s="38"/>
      <c r="I28" s="112"/>
      <c r="L28" s="38"/>
    </row>
    <row r="29" spans="2:12" s="1" customFormat="1" ht="6.95" customHeight="1">
      <c r="B29" s="38"/>
      <c r="D29" s="56"/>
      <c r="E29" s="56"/>
      <c r="F29" s="56"/>
      <c r="G29" s="56"/>
      <c r="H29" s="56"/>
      <c r="I29" s="117"/>
      <c r="J29" s="56"/>
      <c r="K29" s="56"/>
      <c r="L29" s="38"/>
    </row>
    <row r="30" spans="2:12" s="1" customFormat="1" ht="25.35" customHeight="1">
      <c r="B30" s="38"/>
      <c r="D30" s="118" t="s">
        <v>39</v>
      </c>
      <c r="I30" s="112"/>
      <c r="J30" s="119">
        <f>ROUND(J80, 2)</f>
        <v>0</v>
      </c>
      <c r="L30" s="38"/>
    </row>
    <row r="31" spans="2:12" s="1" customFormat="1" ht="6.95" customHeight="1">
      <c r="B31" s="38"/>
      <c r="D31" s="56"/>
      <c r="E31" s="56"/>
      <c r="F31" s="56"/>
      <c r="G31" s="56"/>
      <c r="H31" s="56"/>
      <c r="I31" s="117"/>
      <c r="J31" s="56"/>
      <c r="K31" s="56"/>
      <c r="L31" s="38"/>
    </row>
    <row r="32" spans="2:12" s="1" customFormat="1" ht="14.45" customHeight="1">
      <c r="B32" s="38"/>
      <c r="F32" s="120" t="s">
        <v>41</v>
      </c>
      <c r="I32" s="121" t="s">
        <v>40</v>
      </c>
      <c r="J32" s="120" t="s">
        <v>42</v>
      </c>
      <c r="L32" s="38"/>
    </row>
    <row r="33" spans="2:12" s="1" customFormat="1" ht="14.45" customHeight="1">
      <c r="B33" s="38"/>
      <c r="D33" s="111" t="s">
        <v>43</v>
      </c>
      <c r="E33" s="111" t="s">
        <v>44</v>
      </c>
      <c r="F33" s="122">
        <f>ROUND((SUM(BE80:BE94)),  2)</f>
        <v>0</v>
      </c>
      <c r="I33" s="123">
        <v>0.21</v>
      </c>
      <c r="J33" s="122">
        <f>ROUND(((SUM(BE80:BE94))*I33),  2)</f>
        <v>0</v>
      </c>
      <c r="L33" s="38"/>
    </row>
    <row r="34" spans="2:12" s="1" customFormat="1" ht="14.45" customHeight="1">
      <c r="B34" s="38"/>
      <c r="E34" s="111" t="s">
        <v>45</v>
      </c>
      <c r="F34" s="122">
        <f>ROUND((SUM(BF80:BF94)),  2)</f>
        <v>0</v>
      </c>
      <c r="I34" s="123">
        <v>0.15</v>
      </c>
      <c r="J34" s="122">
        <f>ROUND(((SUM(BF80:BF94))*I34),  2)</f>
        <v>0</v>
      </c>
      <c r="L34" s="38"/>
    </row>
    <row r="35" spans="2:12" s="1" customFormat="1" ht="14.45" hidden="1" customHeight="1">
      <c r="B35" s="38"/>
      <c r="E35" s="111" t="s">
        <v>46</v>
      </c>
      <c r="F35" s="122">
        <f>ROUND((SUM(BG80:BG94)),  2)</f>
        <v>0</v>
      </c>
      <c r="I35" s="123">
        <v>0.21</v>
      </c>
      <c r="J35" s="122">
        <f>0</f>
        <v>0</v>
      </c>
      <c r="L35" s="38"/>
    </row>
    <row r="36" spans="2:12" s="1" customFormat="1" ht="14.45" hidden="1" customHeight="1">
      <c r="B36" s="38"/>
      <c r="E36" s="111" t="s">
        <v>47</v>
      </c>
      <c r="F36" s="122">
        <f>ROUND((SUM(BH80:BH94)),  2)</f>
        <v>0</v>
      </c>
      <c r="I36" s="123">
        <v>0.15</v>
      </c>
      <c r="J36" s="122">
        <f>0</f>
        <v>0</v>
      </c>
      <c r="L36" s="38"/>
    </row>
    <row r="37" spans="2:12" s="1" customFormat="1" ht="14.45" hidden="1" customHeight="1">
      <c r="B37" s="38"/>
      <c r="E37" s="111" t="s">
        <v>48</v>
      </c>
      <c r="F37" s="122">
        <f>ROUND((SUM(BI80:BI94)),  2)</f>
        <v>0</v>
      </c>
      <c r="I37" s="123">
        <v>0</v>
      </c>
      <c r="J37" s="122">
        <f>0</f>
        <v>0</v>
      </c>
      <c r="L37" s="38"/>
    </row>
    <row r="38" spans="2:12" s="1" customFormat="1" ht="6.95" customHeight="1">
      <c r="B38" s="38"/>
      <c r="I38" s="112"/>
      <c r="L38" s="38"/>
    </row>
    <row r="39" spans="2:12" s="1" customFormat="1" ht="25.35" customHeight="1">
      <c r="B39" s="38"/>
      <c r="C39" s="124"/>
      <c r="D39" s="125" t="s">
        <v>49</v>
      </c>
      <c r="E39" s="126"/>
      <c r="F39" s="126"/>
      <c r="G39" s="127" t="s">
        <v>50</v>
      </c>
      <c r="H39" s="128" t="s">
        <v>51</v>
      </c>
      <c r="I39" s="129"/>
      <c r="J39" s="130">
        <f>SUM(J30:J37)</f>
        <v>0</v>
      </c>
      <c r="K39" s="131"/>
      <c r="L39" s="38"/>
    </row>
    <row r="40" spans="2:12" s="1" customFormat="1" ht="14.45" customHeight="1">
      <c r="B40" s="132"/>
      <c r="C40" s="133"/>
      <c r="D40" s="133"/>
      <c r="E40" s="133"/>
      <c r="F40" s="133"/>
      <c r="G40" s="133"/>
      <c r="H40" s="133"/>
      <c r="I40" s="134"/>
      <c r="J40" s="133"/>
      <c r="K40" s="133"/>
      <c r="L40" s="38"/>
    </row>
    <row r="44" spans="2:12" s="1" customFormat="1" ht="6.95" customHeight="1">
      <c r="B44" s="135"/>
      <c r="C44" s="136"/>
      <c r="D44" s="136"/>
      <c r="E44" s="136"/>
      <c r="F44" s="136"/>
      <c r="G44" s="136"/>
      <c r="H44" s="136"/>
      <c r="I44" s="137"/>
      <c r="J44" s="136"/>
      <c r="K44" s="136"/>
      <c r="L44" s="38"/>
    </row>
    <row r="45" spans="2:12" s="1" customFormat="1" ht="24.95" customHeight="1">
      <c r="B45" s="34"/>
      <c r="C45" s="23" t="s">
        <v>134</v>
      </c>
      <c r="D45" s="35"/>
      <c r="E45" s="35"/>
      <c r="F45" s="35"/>
      <c r="G45" s="35"/>
      <c r="H45" s="35"/>
      <c r="I45" s="112"/>
      <c r="J45" s="35"/>
      <c r="K45" s="35"/>
      <c r="L45" s="38"/>
    </row>
    <row r="46" spans="2:12" s="1" customFormat="1" ht="6.95" customHeight="1">
      <c r="B46" s="34"/>
      <c r="C46" s="35"/>
      <c r="D46" s="35"/>
      <c r="E46" s="35"/>
      <c r="F46" s="35"/>
      <c r="G46" s="35"/>
      <c r="H46" s="35"/>
      <c r="I46" s="112"/>
      <c r="J46" s="35"/>
      <c r="K46" s="35"/>
      <c r="L46" s="38"/>
    </row>
    <row r="47" spans="2:12" s="1" customFormat="1" ht="12" customHeight="1">
      <c r="B47" s="34"/>
      <c r="C47" s="29" t="s">
        <v>16</v>
      </c>
      <c r="D47" s="35"/>
      <c r="E47" s="35"/>
      <c r="F47" s="35"/>
      <c r="G47" s="35"/>
      <c r="H47" s="35"/>
      <c r="I47" s="112"/>
      <c r="J47" s="35"/>
      <c r="K47" s="35"/>
      <c r="L47" s="38"/>
    </row>
    <row r="48" spans="2:12" s="1" customFormat="1" ht="16.5" customHeight="1">
      <c r="B48" s="34"/>
      <c r="C48" s="35"/>
      <c r="D48" s="35"/>
      <c r="E48" s="311" t="str">
        <f>E7</f>
        <v>Oprava traťového úseku Česká Lípa – Jedlová v oblasti mokřadů říčky Šporka</v>
      </c>
      <c r="F48" s="312"/>
      <c r="G48" s="312"/>
      <c r="H48" s="312"/>
      <c r="I48" s="112"/>
      <c r="J48" s="35"/>
      <c r="K48" s="35"/>
      <c r="L48" s="38"/>
    </row>
    <row r="49" spans="2:47" s="1" customFormat="1" ht="12" customHeight="1">
      <c r="B49" s="34"/>
      <c r="C49" s="29" t="s">
        <v>131</v>
      </c>
      <c r="D49" s="35"/>
      <c r="E49" s="35"/>
      <c r="F49" s="35"/>
      <c r="G49" s="35"/>
      <c r="H49" s="35"/>
      <c r="I49" s="112"/>
      <c r="J49" s="35"/>
      <c r="K49" s="35"/>
      <c r="L49" s="38"/>
    </row>
    <row r="50" spans="2:47" s="1" customFormat="1" ht="16.5" customHeight="1">
      <c r="B50" s="34"/>
      <c r="C50" s="35"/>
      <c r="D50" s="35"/>
      <c r="E50" s="279" t="str">
        <f>E9</f>
        <v xml:space="preserve">VRN - VRN </v>
      </c>
      <c r="F50" s="278"/>
      <c r="G50" s="278"/>
      <c r="H50" s="278"/>
      <c r="I50" s="112"/>
      <c r="J50" s="35"/>
      <c r="K50" s="35"/>
      <c r="L50" s="38"/>
    </row>
    <row r="51" spans="2:47" s="1" customFormat="1" ht="6.95" customHeight="1">
      <c r="B51" s="34"/>
      <c r="C51" s="35"/>
      <c r="D51" s="35"/>
      <c r="E51" s="35"/>
      <c r="F51" s="35"/>
      <c r="G51" s="35"/>
      <c r="H51" s="35"/>
      <c r="I51" s="112"/>
      <c r="J51" s="35"/>
      <c r="K51" s="35"/>
      <c r="L51" s="38"/>
    </row>
    <row r="52" spans="2:47" s="1" customFormat="1" ht="12" customHeight="1">
      <c r="B52" s="34"/>
      <c r="C52" s="29" t="s">
        <v>20</v>
      </c>
      <c r="D52" s="35"/>
      <c r="E52" s="35"/>
      <c r="F52" s="27" t="str">
        <f>F12</f>
        <v xml:space="preserve"> </v>
      </c>
      <c r="G52" s="35"/>
      <c r="H52" s="35"/>
      <c r="I52" s="113" t="s">
        <v>22</v>
      </c>
      <c r="J52" s="55" t="str">
        <f>IF(J12="","",J12)</f>
        <v>29. 3. 2019</v>
      </c>
      <c r="K52" s="35"/>
      <c r="L52" s="38"/>
    </row>
    <row r="53" spans="2:47" s="1" customFormat="1" ht="6.95" customHeight="1">
      <c r="B53" s="34"/>
      <c r="C53" s="35"/>
      <c r="D53" s="35"/>
      <c r="E53" s="35"/>
      <c r="F53" s="35"/>
      <c r="G53" s="35"/>
      <c r="H53" s="35"/>
      <c r="I53" s="112"/>
      <c r="J53" s="35"/>
      <c r="K53" s="35"/>
      <c r="L53" s="38"/>
    </row>
    <row r="54" spans="2:47" s="1" customFormat="1" ht="13.7" customHeight="1">
      <c r="B54" s="34"/>
      <c r="C54" s="29" t="s">
        <v>24</v>
      </c>
      <c r="D54" s="35"/>
      <c r="E54" s="35"/>
      <c r="F54" s="27" t="str">
        <f>E15</f>
        <v>SŽDC, s.o.</v>
      </c>
      <c r="G54" s="35"/>
      <c r="H54" s="35"/>
      <c r="I54" s="113" t="s">
        <v>32</v>
      </c>
      <c r="J54" s="32" t="str">
        <f>E21</f>
        <v>SG Geotechnika a.s.</v>
      </c>
      <c r="K54" s="35"/>
      <c r="L54" s="38"/>
    </row>
    <row r="55" spans="2:47" s="1" customFormat="1" ht="13.7" customHeight="1">
      <c r="B55" s="34"/>
      <c r="C55" s="29" t="s">
        <v>30</v>
      </c>
      <c r="D55" s="35"/>
      <c r="E55" s="35"/>
      <c r="F55" s="27" t="str">
        <f>IF(E18="","",E18)</f>
        <v>Vyplň údaj</v>
      </c>
      <c r="G55" s="35"/>
      <c r="H55" s="35"/>
      <c r="I55" s="113" t="s">
        <v>37</v>
      </c>
      <c r="J55" s="32" t="str">
        <f>E24</f>
        <v>SG Geotechnika a.s.</v>
      </c>
      <c r="K55" s="35"/>
      <c r="L55" s="38"/>
    </row>
    <row r="56" spans="2:47" s="1" customFormat="1" ht="10.35" customHeight="1">
      <c r="B56" s="34"/>
      <c r="C56" s="35"/>
      <c r="D56" s="35"/>
      <c r="E56" s="35"/>
      <c r="F56" s="35"/>
      <c r="G56" s="35"/>
      <c r="H56" s="35"/>
      <c r="I56" s="112"/>
      <c r="J56" s="35"/>
      <c r="K56" s="35"/>
      <c r="L56" s="38"/>
    </row>
    <row r="57" spans="2:47" s="1" customFormat="1" ht="29.25" customHeight="1">
      <c r="B57" s="34"/>
      <c r="C57" s="138" t="s">
        <v>135</v>
      </c>
      <c r="D57" s="139"/>
      <c r="E57" s="139"/>
      <c r="F57" s="139"/>
      <c r="G57" s="139"/>
      <c r="H57" s="139"/>
      <c r="I57" s="140"/>
      <c r="J57" s="141" t="s">
        <v>136</v>
      </c>
      <c r="K57" s="139"/>
      <c r="L57" s="38"/>
    </row>
    <row r="58" spans="2:47" s="1" customFormat="1" ht="10.35" customHeight="1">
      <c r="B58" s="34"/>
      <c r="C58" s="35"/>
      <c r="D58" s="35"/>
      <c r="E58" s="35"/>
      <c r="F58" s="35"/>
      <c r="G58" s="35"/>
      <c r="H58" s="35"/>
      <c r="I58" s="112"/>
      <c r="J58" s="35"/>
      <c r="K58" s="35"/>
      <c r="L58" s="38"/>
    </row>
    <row r="59" spans="2:47" s="1" customFormat="1" ht="22.9" customHeight="1">
      <c r="B59" s="34"/>
      <c r="C59" s="142" t="s">
        <v>137</v>
      </c>
      <c r="D59" s="35"/>
      <c r="E59" s="35"/>
      <c r="F59" s="35"/>
      <c r="G59" s="35"/>
      <c r="H59" s="35"/>
      <c r="I59" s="112"/>
      <c r="J59" s="73">
        <f>J80</f>
        <v>0</v>
      </c>
      <c r="K59" s="35"/>
      <c r="L59" s="38"/>
      <c r="AU59" s="17" t="s">
        <v>138</v>
      </c>
    </row>
    <row r="60" spans="2:47" s="8" customFormat="1" ht="24.95" customHeight="1">
      <c r="B60" s="143"/>
      <c r="C60" s="144"/>
      <c r="D60" s="145" t="s">
        <v>724</v>
      </c>
      <c r="E60" s="146"/>
      <c r="F60" s="146"/>
      <c r="G60" s="146"/>
      <c r="H60" s="146"/>
      <c r="I60" s="147"/>
      <c r="J60" s="148">
        <f>J81</f>
        <v>0</v>
      </c>
      <c r="K60" s="144"/>
      <c r="L60" s="149"/>
    </row>
    <row r="61" spans="2:47" s="1" customFormat="1" ht="21.75" customHeight="1">
      <c r="B61" s="34"/>
      <c r="C61" s="35"/>
      <c r="D61" s="35"/>
      <c r="E61" s="35"/>
      <c r="F61" s="35"/>
      <c r="G61" s="35"/>
      <c r="H61" s="35"/>
      <c r="I61" s="112"/>
      <c r="J61" s="35"/>
      <c r="K61" s="35"/>
      <c r="L61" s="38"/>
    </row>
    <row r="62" spans="2:47" s="1" customFormat="1" ht="6.95" customHeight="1">
      <c r="B62" s="46"/>
      <c r="C62" s="47"/>
      <c r="D62" s="47"/>
      <c r="E62" s="47"/>
      <c r="F62" s="47"/>
      <c r="G62" s="47"/>
      <c r="H62" s="47"/>
      <c r="I62" s="134"/>
      <c r="J62" s="47"/>
      <c r="K62" s="47"/>
      <c r="L62" s="38"/>
    </row>
    <row r="66" spans="2:63" s="1" customFormat="1" ht="6.95" customHeight="1">
      <c r="B66" s="48"/>
      <c r="C66" s="49"/>
      <c r="D66" s="49"/>
      <c r="E66" s="49"/>
      <c r="F66" s="49"/>
      <c r="G66" s="49"/>
      <c r="H66" s="49"/>
      <c r="I66" s="137"/>
      <c r="J66" s="49"/>
      <c r="K66" s="49"/>
      <c r="L66" s="38"/>
    </row>
    <row r="67" spans="2:63" s="1" customFormat="1" ht="24.95" customHeight="1">
      <c r="B67" s="34"/>
      <c r="C67" s="23" t="s">
        <v>142</v>
      </c>
      <c r="D67" s="35"/>
      <c r="E67" s="35"/>
      <c r="F67" s="35"/>
      <c r="G67" s="35"/>
      <c r="H67" s="35"/>
      <c r="I67" s="112"/>
      <c r="J67" s="35"/>
      <c r="K67" s="35"/>
      <c r="L67" s="38"/>
    </row>
    <row r="68" spans="2:63" s="1" customFormat="1" ht="6.95" customHeight="1">
      <c r="B68" s="34"/>
      <c r="C68" s="35"/>
      <c r="D68" s="35"/>
      <c r="E68" s="35"/>
      <c r="F68" s="35"/>
      <c r="G68" s="35"/>
      <c r="H68" s="35"/>
      <c r="I68" s="112"/>
      <c r="J68" s="35"/>
      <c r="K68" s="35"/>
      <c r="L68" s="38"/>
    </row>
    <row r="69" spans="2:63" s="1" customFormat="1" ht="12" customHeight="1">
      <c r="B69" s="34"/>
      <c r="C69" s="29" t="s">
        <v>16</v>
      </c>
      <c r="D69" s="35"/>
      <c r="E69" s="35"/>
      <c r="F69" s="35"/>
      <c r="G69" s="35"/>
      <c r="H69" s="35"/>
      <c r="I69" s="112"/>
      <c r="J69" s="35"/>
      <c r="K69" s="35"/>
      <c r="L69" s="38"/>
    </row>
    <row r="70" spans="2:63" s="1" customFormat="1" ht="16.5" customHeight="1">
      <c r="B70" s="34"/>
      <c r="C70" s="35"/>
      <c r="D70" s="35"/>
      <c r="E70" s="311" t="str">
        <f>E7</f>
        <v>Oprava traťového úseku Česká Lípa – Jedlová v oblasti mokřadů říčky Šporka</v>
      </c>
      <c r="F70" s="312"/>
      <c r="G70" s="312"/>
      <c r="H70" s="312"/>
      <c r="I70" s="112"/>
      <c r="J70" s="35"/>
      <c r="K70" s="35"/>
      <c r="L70" s="38"/>
    </row>
    <row r="71" spans="2:63" s="1" customFormat="1" ht="12" customHeight="1">
      <c r="B71" s="34"/>
      <c r="C71" s="29" t="s">
        <v>131</v>
      </c>
      <c r="D71" s="35"/>
      <c r="E71" s="35"/>
      <c r="F71" s="35"/>
      <c r="G71" s="35"/>
      <c r="H71" s="35"/>
      <c r="I71" s="112"/>
      <c r="J71" s="35"/>
      <c r="K71" s="35"/>
      <c r="L71" s="38"/>
    </row>
    <row r="72" spans="2:63" s="1" customFormat="1" ht="16.5" customHeight="1">
      <c r="B72" s="34"/>
      <c r="C72" s="35"/>
      <c r="D72" s="35"/>
      <c r="E72" s="279" t="str">
        <f>E9</f>
        <v xml:space="preserve">VRN - VRN </v>
      </c>
      <c r="F72" s="278"/>
      <c r="G72" s="278"/>
      <c r="H72" s="278"/>
      <c r="I72" s="112"/>
      <c r="J72" s="35"/>
      <c r="K72" s="35"/>
      <c r="L72" s="38"/>
    </row>
    <row r="73" spans="2:63" s="1" customFormat="1" ht="6.95" customHeight="1">
      <c r="B73" s="34"/>
      <c r="C73" s="35"/>
      <c r="D73" s="35"/>
      <c r="E73" s="35"/>
      <c r="F73" s="35"/>
      <c r="G73" s="35"/>
      <c r="H73" s="35"/>
      <c r="I73" s="112"/>
      <c r="J73" s="35"/>
      <c r="K73" s="35"/>
      <c r="L73" s="38"/>
    </row>
    <row r="74" spans="2:63" s="1" customFormat="1" ht="12" customHeight="1">
      <c r="B74" s="34"/>
      <c r="C74" s="29" t="s">
        <v>20</v>
      </c>
      <c r="D74" s="35"/>
      <c r="E74" s="35"/>
      <c r="F74" s="27" t="str">
        <f>F12</f>
        <v xml:space="preserve"> </v>
      </c>
      <c r="G74" s="35"/>
      <c r="H74" s="35"/>
      <c r="I74" s="113" t="s">
        <v>22</v>
      </c>
      <c r="J74" s="55" t="str">
        <f>IF(J12="","",J12)</f>
        <v>29. 3. 2019</v>
      </c>
      <c r="K74" s="35"/>
      <c r="L74" s="38"/>
    </row>
    <row r="75" spans="2:63" s="1" customFormat="1" ht="6.95" customHeight="1">
      <c r="B75" s="34"/>
      <c r="C75" s="35"/>
      <c r="D75" s="35"/>
      <c r="E75" s="35"/>
      <c r="F75" s="35"/>
      <c r="G75" s="35"/>
      <c r="H75" s="35"/>
      <c r="I75" s="112"/>
      <c r="J75" s="35"/>
      <c r="K75" s="35"/>
      <c r="L75" s="38"/>
    </row>
    <row r="76" spans="2:63" s="1" customFormat="1" ht="13.7" customHeight="1">
      <c r="B76" s="34"/>
      <c r="C76" s="29" t="s">
        <v>24</v>
      </c>
      <c r="D76" s="35"/>
      <c r="E76" s="35"/>
      <c r="F76" s="27" t="str">
        <f>E15</f>
        <v>SŽDC, s.o.</v>
      </c>
      <c r="G76" s="35"/>
      <c r="H76" s="35"/>
      <c r="I76" s="113" t="s">
        <v>32</v>
      </c>
      <c r="J76" s="32" t="str">
        <f>E21</f>
        <v>SG Geotechnika a.s.</v>
      </c>
      <c r="K76" s="35"/>
      <c r="L76" s="38"/>
    </row>
    <row r="77" spans="2:63" s="1" customFormat="1" ht="13.7" customHeight="1">
      <c r="B77" s="34"/>
      <c r="C77" s="29" t="s">
        <v>30</v>
      </c>
      <c r="D77" s="35"/>
      <c r="E77" s="35"/>
      <c r="F77" s="27" t="str">
        <f>IF(E18="","",E18)</f>
        <v>Vyplň údaj</v>
      </c>
      <c r="G77" s="35"/>
      <c r="H77" s="35"/>
      <c r="I77" s="113" t="s">
        <v>37</v>
      </c>
      <c r="J77" s="32" t="str">
        <f>E24</f>
        <v>SG Geotechnika a.s.</v>
      </c>
      <c r="K77" s="35"/>
      <c r="L77" s="38"/>
    </row>
    <row r="78" spans="2:63" s="1" customFormat="1" ht="10.35" customHeight="1">
      <c r="B78" s="34"/>
      <c r="C78" s="35"/>
      <c r="D78" s="35"/>
      <c r="E78" s="35"/>
      <c r="F78" s="35"/>
      <c r="G78" s="35"/>
      <c r="H78" s="35"/>
      <c r="I78" s="112"/>
      <c r="J78" s="35"/>
      <c r="K78" s="35"/>
      <c r="L78" s="38"/>
    </row>
    <row r="79" spans="2:63" s="10" customFormat="1" ht="29.25" customHeight="1">
      <c r="B79" s="156"/>
      <c r="C79" s="157" t="s">
        <v>143</v>
      </c>
      <c r="D79" s="158" t="s">
        <v>58</v>
      </c>
      <c r="E79" s="158" t="s">
        <v>54</v>
      </c>
      <c r="F79" s="158" t="s">
        <v>55</v>
      </c>
      <c r="G79" s="158" t="s">
        <v>144</v>
      </c>
      <c r="H79" s="158" t="s">
        <v>145</v>
      </c>
      <c r="I79" s="159" t="s">
        <v>146</v>
      </c>
      <c r="J79" s="158" t="s">
        <v>136</v>
      </c>
      <c r="K79" s="160" t="s">
        <v>147</v>
      </c>
      <c r="L79" s="161"/>
      <c r="M79" s="64" t="s">
        <v>1</v>
      </c>
      <c r="N79" s="65" t="s">
        <v>43</v>
      </c>
      <c r="O79" s="65" t="s">
        <v>148</v>
      </c>
      <c r="P79" s="65" t="s">
        <v>149</v>
      </c>
      <c r="Q79" s="65" t="s">
        <v>150</v>
      </c>
      <c r="R79" s="65" t="s">
        <v>151</v>
      </c>
      <c r="S79" s="65" t="s">
        <v>152</v>
      </c>
      <c r="T79" s="66" t="s">
        <v>153</v>
      </c>
    </row>
    <row r="80" spans="2:63" s="1" customFormat="1" ht="22.9" customHeight="1">
      <c r="B80" s="34"/>
      <c r="C80" s="71" t="s">
        <v>154</v>
      </c>
      <c r="D80" s="35"/>
      <c r="E80" s="35"/>
      <c r="F80" s="35"/>
      <c r="G80" s="35"/>
      <c r="H80" s="35"/>
      <c r="I80" s="112"/>
      <c r="J80" s="162">
        <f>BK80</f>
        <v>0</v>
      </c>
      <c r="K80" s="35"/>
      <c r="L80" s="38"/>
      <c r="M80" s="67"/>
      <c r="N80" s="68"/>
      <c r="O80" s="68"/>
      <c r="P80" s="163">
        <f>P81</f>
        <v>0</v>
      </c>
      <c r="Q80" s="68"/>
      <c r="R80" s="163">
        <f>R81</f>
        <v>0</v>
      </c>
      <c r="S80" s="68"/>
      <c r="T80" s="164">
        <f>T81</f>
        <v>0</v>
      </c>
      <c r="AT80" s="17" t="s">
        <v>72</v>
      </c>
      <c r="AU80" s="17" t="s">
        <v>138</v>
      </c>
      <c r="BK80" s="165">
        <f>BK81</f>
        <v>0</v>
      </c>
    </row>
    <row r="81" spans="2:65" s="11" customFormat="1" ht="25.9" customHeight="1">
      <c r="B81" s="166"/>
      <c r="C81" s="167"/>
      <c r="D81" s="168" t="s">
        <v>72</v>
      </c>
      <c r="E81" s="169" t="s">
        <v>127</v>
      </c>
      <c r="F81" s="169" t="s">
        <v>725</v>
      </c>
      <c r="G81" s="167"/>
      <c r="H81" s="167"/>
      <c r="I81" s="170"/>
      <c r="J81" s="171">
        <f>BK81</f>
        <v>0</v>
      </c>
      <c r="K81" s="167"/>
      <c r="L81" s="172"/>
      <c r="M81" s="173"/>
      <c r="N81" s="174"/>
      <c r="O81" s="174"/>
      <c r="P81" s="175">
        <f>SUM(P82:P94)</f>
        <v>0</v>
      </c>
      <c r="Q81" s="174"/>
      <c r="R81" s="175">
        <f>SUM(R82:R94)</f>
        <v>0</v>
      </c>
      <c r="S81" s="174"/>
      <c r="T81" s="176">
        <f>SUM(T82:T94)</f>
        <v>0</v>
      </c>
      <c r="AR81" s="177" t="s">
        <v>158</v>
      </c>
      <c r="AT81" s="178" t="s">
        <v>72</v>
      </c>
      <c r="AU81" s="178" t="s">
        <v>73</v>
      </c>
      <c r="AY81" s="177" t="s">
        <v>157</v>
      </c>
      <c r="BK81" s="179">
        <f>SUM(BK82:BK94)</f>
        <v>0</v>
      </c>
    </row>
    <row r="82" spans="2:65" s="1" customFormat="1" ht="22.5" customHeight="1">
      <c r="B82" s="34"/>
      <c r="C82" s="230" t="s">
        <v>81</v>
      </c>
      <c r="D82" s="230" t="s">
        <v>201</v>
      </c>
      <c r="E82" s="231" t="s">
        <v>726</v>
      </c>
      <c r="F82" s="232" t="s">
        <v>727</v>
      </c>
      <c r="G82" s="233" t="s">
        <v>398</v>
      </c>
      <c r="H82" s="234">
        <v>1</v>
      </c>
      <c r="I82" s="235"/>
      <c r="J82" s="236">
        <f>ROUND(I82*H82,2)</f>
        <v>0</v>
      </c>
      <c r="K82" s="232" t="s">
        <v>164</v>
      </c>
      <c r="L82" s="38"/>
      <c r="M82" s="237" t="s">
        <v>1</v>
      </c>
      <c r="N82" s="238" t="s">
        <v>44</v>
      </c>
      <c r="O82" s="60"/>
      <c r="P82" s="192">
        <f>O82*H82</f>
        <v>0</v>
      </c>
      <c r="Q82" s="192">
        <v>0</v>
      </c>
      <c r="R82" s="192">
        <f>Q82*H82</f>
        <v>0</v>
      </c>
      <c r="S82" s="192">
        <v>0</v>
      </c>
      <c r="T82" s="193">
        <f>S82*H82</f>
        <v>0</v>
      </c>
      <c r="AR82" s="17" t="s">
        <v>166</v>
      </c>
      <c r="AT82" s="17" t="s">
        <v>201</v>
      </c>
      <c r="AU82" s="17" t="s">
        <v>81</v>
      </c>
      <c r="AY82" s="17" t="s">
        <v>157</v>
      </c>
      <c r="BE82" s="194">
        <f>IF(N82="základní",J82,0)</f>
        <v>0</v>
      </c>
      <c r="BF82" s="194">
        <f>IF(N82="snížená",J82,0)</f>
        <v>0</v>
      </c>
      <c r="BG82" s="194">
        <f>IF(N82="zákl. přenesená",J82,0)</f>
        <v>0</v>
      </c>
      <c r="BH82" s="194">
        <f>IF(N82="sníž. přenesená",J82,0)</f>
        <v>0</v>
      </c>
      <c r="BI82" s="194">
        <f>IF(N82="nulová",J82,0)</f>
        <v>0</v>
      </c>
      <c r="BJ82" s="17" t="s">
        <v>81</v>
      </c>
      <c r="BK82" s="194">
        <f>ROUND(I82*H82,2)</f>
        <v>0</v>
      </c>
      <c r="BL82" s="17" t="s">
        <v>166</v>
      </c>
      <c r="BM82" s="17" t="s">
        <v>83</v>
      </c>
    </row>
    <row r="83" spans="2:65" s="1" customFormat="1" ht="22.5" customHeight="1">
      <c r="B83" s="34"/>
      <c r="C83" s="230" t="s">
        <v>83</v>
      </c>
      <c r="D83" s="230" t="s">
        <v>201</v>
      </c>
      <c r="E83" s="231" t="s">
        <v>728</v>
      </c>
      <c r="F83" s="232" t="s">
        <v>729</v>
      </c>
      <c r="G83" s="233" t="s">
        <v>398</v>
      </c>
      <c r="H83" s="234">
        <v>1</v>
      </c>
      <c r="I83" s="235"/>
      <c r="J83" s="236">
        <f>ROUND(I83*H83,2)</f>
        <v>0</v>
      </c>
      <c r="K83" s="232" t="s">
        <v>164</v>
      </c>
      <c r="L83" s="38"/>
      <c r="M83" s="237" t="s">
        <v>1</v>
      </c>
      <c r="N83" s="238" t="s">
        <v>44</v>
      </c>
      <c r="O83" s="60"/>
      <c r="P83" s="192">
        <f>O83*H83</f>
        <v>0</v>
      </c>
      <c r="Q83" s="192">
        <v>0</v>
      </c>
      <c r="R83" s="192">
        <f>Q83*H83</f>
        <v>0</v>
      </c>
      <c r="S83" s="192">
        <v>0</v>
      </c>
      <c r="T83" s="193">
        <f>S83*H83</f>
        <v>0</v>
      </c>
      <c r="AR83" s="17" t="s">
        <v>166</v>
      </c>
      <c r="AT83" s="17" t="s">
        <v>201</v>
      </c>
      <c r="AU83" s="17" t="s">
        <v>81</v>
      </c>
      <c r="AY83" s="17" t="s">
        <v>157</v>
      </c>
      <c r="BE83" s="194">
        <f>IF(N83="základní",J83,0)</f>
        <v>0</v>
      </c>
      <c r="BF83" s="194">
        <f>IF(N83="snížená",J83,0)</f>
        <v>0</v>
      </c>
      <c r="BG83" s="194">
        <f>IF(N83="zákl. přenesená",J83,0)</f>
        <v>0</v>
      </c>
      <c r="BH83" s="194">
        <f>IF(N83="sníž. přenesená",J83,0)</f>
        <v>0</v>
      </c>
      <c r="BI83" s="194">
        <f>IF(N83="nulová",J83,0)</f>
        <v>0</v>
      </c>
      <c r="BJ83" s="17" t="s">
        <v>81</v>
      </c>
      <c r="BK83" s="194">
        <f>ROUND(I83*H83,2)</f>
        <v>0</v>
      </c>
      <c r="BL83" s="17" t="s">
        <v>166</v>
      </c>
      <c r="BM83" s="17" t="s">
        <v>166</v>
      </c>
    </row>
    <row r="84" spans="2:65" s="1" customFormat="1" ht="19.5">
      <c r="B84" s="34"/>
      <c r="C84" s="35"/>
      <c r="D84" s="197" t="s">
        <v>191</v>
      </c>
      <c r="E84" s="35"/>
      <c r="F84" s="228" t="s">
        <v>730</v>
      </c>
      <c r="G84" s="35"/>
      <c r="H84" s="35"/>
      <c r="I84" s="112"/>
      <c r="J84" s="35"/>
      <c r="K84" s="35"/>
      <c r="L84" s="38"/>
      <c r="M84" s="229"/>
      <c r="N84" s="60"/>
      <c r="O84" s="60"/>
      <c r="P84" s="60"/>
      <c r="Q84" s="60"/>
      <c r="R84" s="60"/>
      <c r="S84" s="60"/>
      <c r="T84" s="61"/>
      <c r="AT84" s="17" t="s">
        <v>191</v>
      </c>
      <c r="AU84" s="17" t="s">
        <v>81</v>
      </c>
    </row>
    <row r="85" spans="2:65" s="1" customFormat="1" ht="33.75" customHeight="1">
      <c r="B85" s="34"/>
      <c r="C85" s="230" t="s">
        <v>175</v>
      </c>
      <c r="D85" s="230" t="s">
        <v>201</v>
      </c>
      <c r="E85" s="231" t="s">
        <v>731</v>
      </c>
      <c r="F85" s="232" t="s">
        <v>732</v>
      </c>
      <c r="G85" s="233" t="s">
        <v>398</v>
      </c>
      <c r="H85" s="234">
        <v>1</v>
      </c>
      <c r="I85" s="235"/>
      <c r="J85" s="236">
        <f>ROUND(I85*H85,2)</f>
        <v>0</v>
      </c>
      <c r="K85" s="232" t="s">
        <v>164</v>
      </c>
      <c r="L85" s="38"/>
      <c r="M85" s="237" t="s">
        <v>1</v>
      </c>
      <c r="N85" s="238" t="s">
        <v>44</v>
      </c>
      <c r="O85" s="60"/>
      <c r="P85" s="192">
        <f>O85*H85</f>
        <v>0</v>
      </c>
      <c r="Q85" s="192">
        <v>0</v>
      </c>
      <c r="R85" s="192">
        <f>Q85*H85</f>
        <v>0</v>
      </c>
      <c r="S85" s="192">
        <v>0</v>
      </c>
      <c r="T85" s="193">
        <f>S85*H85</f>
        <v>0</v>
      </c>
      <c r="AR85" s="17" t="s">
        <v>166</v>
      </c>
      <c r="AT85" s="17" t="s">
        <v>201</v>
      </c>
      <c r="AU85" s="17" t="s">
        <v>81</v>
      </c>
      <c r="AY85" s="17" t="s">
        <v>157</v>
      </c>
      <c r="BE85" s="194">
        <f>IF(N85="základní",J85,0)</f>
        <v>0</v>
      </c>
      <c r="BF85" s="194">
        <f>IF(N85="snížená",J85,0)</f>
        <v>0</v>
      </c>
      <c r="BG85" s="194">
        <f>IF(N85="zákl. přenesená",J85,0)</f>
        <v>0</v>
      </c>
      <c r="BH85" s="194">
        <f>IF(N85="sníž. přenesená",J85,0)</f>
        <v>0</v>
      </c>
      <c r="BI85" s="194">
        <f>IF(N85="nulová",J85,0)</f>
        <v>0</v>
      </c>
      <c r="BJ85" s="17" t="s">
        <v>81</v>
      </c>
      <c r="BK85" s="194">
        <f>ROUND(I85*H85,2)</f>
        <v>0</v>
      </c>
      <c r="BL85" s="17" t="s">
        <v>166</v>
      </c>
      <c r="BM85" s="17" t="s">
        <v>179</v>
      </c>
    </row>
    <row r="86" spans="2:65" s="1" customFormat="1" ht="22.5" customHeight="1">
      <c r="B86" s="34"/>
      <c r="C86" s="230" t="s">
        <v>166</v>
      </c>
      <c r="D86" s="230" t="s">
        <v>201</v>
      </c>
      <c r="E86" s="231" t="s">
        <v>733</v>
      </c>
      <c r="F86" s="232" t="s">
        <v>734</v>
      </c>
      <c r="G86" s="233" t="s">
        <v>398</v>
      </c>
      <c r="H86" s="234">
        <v>1</v>
      </c>
      <c r="I86" s="235"/>
      <c r="J86" s="236">
        <f>ROUND(I86*H86,2)</f>
        <v>0</v>
      </c>
      <c r="K86" s="232" t="s">
        <v>164</v>
      </c>
      <c r="L86" s="38"/>
      <c r="M86" s="237" t="s">
        <v>1</v>
      </c>
      <c r="N86" s="238" t="s">
        <v>44</v>
      </c>
      <c r="O86" s="60"/>
      <c r="P86" s="192">
        <f>O86*H86</f>
        <v>0</v>
      </c>
      <c r="Q86" s="192">
        <v>0</v>
      </c>
      <c r="R86" s="192">
        <f>Q86*H86</f>
        <v>0</v>
      </c>
      <c r="S86" s="192">
        <v>0</v>
      </c>
      <c r="T86" s="193">
        <f>S86*H86</f>
        <v>0</v>
      </c>
      <c r="AR86" s="17" t="s">
        <v>166</v>
      </c>
      <c r="AT86" s="17" t="s">
        <v>201</v>
      </c>
      <c r="AU86" s="17" t="s">
        <v>81</v>
      </c>
      <c r="AY86" s="17" t="s">
        <v>157</v>
      </c>
      <c r="BE86" s="194">
        <f>IF(N86="základní",J86,0)</f>
        <v>0</v>
      </c>
      <c r="BF86" s="194">
        <f>IF(N86="snížená",J86,0)</f>
        <v>0</v>
      </c>
      <c r="BG86" s="194">
        <f>IF(N86="zákl. přenesená",J86,0)</f>
        <v>0</v>
      </c>
      <c r="BH86" s="194">
        <f>IF(N86="sníž. přenesená",J86,0)</f>
        <v>0</v>
      </c>
      <c r="BI86" s="194">
        <f>IF(N86="nulová",J86,0)</f>
        <v>0</v>
      </c>
      <c r="BJ86" s="17" t="s">
        <v>81</v>
      </c>
      <c r="BK86" s="194">
        <f>ROUND(I86*H86,2)</f>
        <v>0</v>
      </c>
      <c r="BL86" s="17" t="s">
        <v>166</v>
      </c>
      <c r="BM86" s="17" t="s">
        <v>165</v>
      </c>
    </row>
    <row r="87" spans="2:65" s="1" customFormat="1" ht="58.5">
      <c r="B87" s="34"/>
      <c r="C87" s="35"/>
      <c r="D87" s="197" t="s">
        <v>191</v>
      </c>
      <c r="E87" s="35"/>
      <c r="F87" s="228" t="s">
        <v>735</v>
      </c>
      <c r="G87" s="35"/>
      <c r="H87" s="35"/>
      <c r="I87" s="112"/>
      <c r="J87" s="35"/>
      <c r="K87" s="35"/>
      <c r="L87" s="38"/>
      <c r="M87" s="229"/>
      <c r="N87" s="60"/>
      <c r="O87" s="60"/>
      <c r="P87" s="60"/>
      <c r="Q87" s="60"/>
      <c r="R87" s="60"/>
      <c r="S87" s="60"/>
      <c r="T87" s="61"/>
      <c r="AT87" s="17" t="s">
        <v>191</v>
      </c>
      <c r="AU87" s="17" t="s">
        <v>81</v>
      </c>
    </row>
    <row r="88" spans="2:65" s="1" customFormat="1" ht="16.5" customHeight="1">
      <c r="B88" s="34"/>
      <c r="C88" s="230" t="s">
        <v>158</v>
      </c>
      <c r="D88" s="230" t="s">
        <v>201</v>
      </c>
      <c r="E88" s="231" t="s">
        <v>736</v>
      </c>
      <c r="F88" s="232" t="s">
        <v>737</v>
      </c>
      <c r="G88" s="233" t="s">
        <v>738</v>
      </c>
      <c r="H88" s="234">
        <v>3</v>
      </c>
      <c r="I88" s="235"/>
      <c r="J88" s="236">
        <f>ROUND(I88*H88,2)</f>
        <v>0</v>
      </c>
      <c r="K88" s="232" t="s">
        <v>1</v>
      </c>
      <c r="L88" s="38"/>
      <c r="M88" s="237" t="s">
        <v>1</v>
      </c>
      <c r="N88" s="238" t="s">
        <v>44</v>
      </c>
      <c r="O88" s="60"/>
      <c r="P88" s="192">
        <f>O88*H88</f>
        <v>0</v>
      </c>
      <c r="Q88" s="192">
        <v>0</v>
      </c>
      <c r="R88" s="192">
        <f>Q88*H88</f>
        <v>0</v>
      </c>
      <c r="S88" s="192">
        <v>0</v>
      </c>
      <c r="T88" s="193">
        <f>S88*H88</f>
        <v>0</v>
      </c>
      <c r="AR88" s="17" t="s">
        <v>166</v>
      </c>
      <c r="AT88" s="17" t="s">
        <v>201</v>
      </c>
      <c r="AU88" s="17" t="s">
        <v>81</v>
      </c>
      <c r="AY88" s="17" t="s">
        <v>157</v>
      </c>
      <c r="BE88" s="194">
        <f>IF(N88="základní",J88,0)</f>
        <v>0</v>
      </c>
      <c r="BF88" s="194">
        <f>IF(N88="snížená",J88,0)</f>
        <v>0</v>
      </c>
      <c r="BG88" s="194">
        <f>IF(N88="zákl. přenesená",J88,0)</f>
        <v>0</v>
      </c>
      <c r="BH88" s="194">
        <f>IF(N88="sníž. přenesená",J88,0)</f>
        <v>0</v>
      </c>
      <c r="BI88" s="194">
        <f>IF(N88="nulová",J88,0)</f>
        <v>0</v>
      </c>
      <c r="BJ88" s="17" t="s">
        <v>81</v>
      </c>
      <c r="BK88" s="194">
        <f>ROUND(I88*H88,2)</f>
        <v>0</v>
      </c>
      <c r="BL88" s="17" t="s">
        <v>166</v>
      </c>
      <c r="BM88" s="17" t="s">
        <v>190</v>
      </c>
    </row>
    <row r="89" spans="2:65" s="1" customFormat="1" ht="19.5">
      <c r="B89" s="34"/>
      <c r="C89" s="35"/>
      <c r="D89" s="197" t="s">
        <v>191</v>
      </c>
      <c r="E89" s="35"/>
      <c r="F89" s="228" t="s">
        <v>739</v>
      </c>
      <c r="G89" s="35"/>
      <c r="H89" s="35"/>
      <c r="I89" s="112"/>
      <c r="J89" s="35"/>
      <c r="K89" s="35"/>
      <c r="L89" s="38"/>
      <c r="M89" s="229"/>
      <c r="N89" s="60"/>
      <c r="O89" s="60"/>
      <c r="P89" s="60"/>
      <c r="Q89" s="60"/>
      <c r="R89" s="60"/>
      <c r="S89" s="60"/>
      <c r="T89" s="61"/>
      <c r="AT89" s="17" t="s">
        <v>191</v>
      </c>
      <c r="AU89" s="17" t="s">
        <v>81</v>
      </c>
    </row>
    <row r="90" spans="2:65" s="1" customFormat="1" ht="16.5" customHeight="1">
      <c r="B90" s="34"/>
      <c r="C90" s="230" t="s">
        <v>179</v>
      </c>
      <c r="D90" s="230" t="s">
        <v>201</v>
      </c>
      <c r="E90" s="231" t="s">
        <v>740</v>
      </c>
      <c r="F90" s="232" t="s">
        <v>741</v>
      </c>
      <c r="G90" s="233" t="s">
        <v>398</v>
      </c>
      <c r="H90" s="234">
        <v>1</v>
      </c>
      <c r="I90" s="235"/>
      <c r="J90" s="236">
        <f>ROUND(I90*H90,2)</f>
        <v>0</v>
      </c>
      <c r="K90" s="232" t="s">
        <v>1</v>
      </c>
      <c r="L90" s="38"/>
      <c r="M90" s="237" t="s">
        <v>1</v>
      </c>
      <c r="N90" s="238" t="s">
        <v>44</v>
      </c>
      <c r="O90" s="60"/>
      <c r="P90" s="192">
        <f>O90*H90</f>
        <v>0</v>
      </c>
      <c r="Q90" s="192">
        <v>0</v>
      </c>
      <c r="R90" s="192">
        <f>Q90*H90</f>
        <v>0</v>
      </c>
      <c r="S90" s="192">
        <v>0</v>
      </c>
      <c r="T90" s="193">
        <f>S90*H90</f>
        <v>0</v>
      </c>
      <c r="AR90" s="17" t="s">
        <v>166</v>
      </c>
      <c r="AT90" s="17" t="s">
        <v>201</v>
      </c>
      <c r="AU90" s="17" t="s">
        <v>81</v>
      </c>
      <c r="AY90" s="17" t="s">
        <v>157</v>
      </c>
      <c r="BE90" s="194">
        <f>IF(N90="základní",J90,0)</f>
        <v>0</v>
      </c>
      <c r="BF90" s="194">
        <f>IF(N90="snížená",J90,0)</f>
        <v>0</v>
      </c>
      <c r="BG90" s="194">
        <f>IF(N90="zákl. přenesená",J90,0)</f>
        <v>0</v>
      </c>
      <c r="BH90" s="194">
        <f>IF(N90="sníž. přenesená",J90,0)</f>
        <v>0</v>
      </c>
      <c r="BI90" s="194">
        <f>IF(N90="nulová",J90,0)</f>
        <v>0</v>
      </c>
      <c r="BJ90" s="17" t="s">
        <v>81</v>
      </c>
      <c r="BK90" s="194">
        <f>ROUND(I90*H90,2)</f>
        <v>0</v>
      </c>
      <c r="BL90" s="17" t="s">
        <v>166</v>
      </c>
      <c r="BM90" s="17" t="s">
        <v>196</v>
      </c>
    </row>
    <row r="91" spans="2:65" s="1" customFormat="1" ht="16.5" customHeight="1">
      <c r="B91" s="34"/>
      <c r="C91" s="230" t="s">
        <v>197</v>
      </c>
      <c r="D91" s="230" t="s">
        <v>201</v>
      </c>
      <c r="E91" s="231" t="s">
        <v>742</v>
      </c>
      <c r="F91" s="232" t="s">
        <v>743</v>
      </c>
      <c r="G91" s="233" t="s">
        <v>398</v>
      </c>
      <c r="H91" s="234">
        <v>1</v>
      </c>
      <c r="I91" s="235"/>
      <c r="J91" s="236">
        <f>ROUND(I91*H91,2)</f>
        <v>0</v>
      </c>
      <c r="K91" s="232" t="s">
        <v>1</v>
      </c>
      <c r="L91" s="38"/>
      <c r="M91" s="237" t="s">
        <v>1</v>
      </c>
      <c r="N91" s="238" t="s">
        <v>44</v>
      </c>
      <c r="O91" s="60"/>
      <c r="P91" s="192">
        <f>O91*H91</f>
        <v>0</v>
      </c>
      <c r="Q91" s="192">
        <v>0</v>
      </c>
      <c r="R91" s="192">
        <f>Q91*H91</f>
        <v>0</v>
      </c>
      <c r="S91" s="192">
        <v>0</v>
      </c>
      <c r="T91" s="193">
        <f>S91*H91</f>
        <v>0</v>
      </c>
      <c r="AR91" s="17" t="s">
        <v>166</v>
      </c>
      <c r="AT91" s="17" t="s">
        <v>201</v>
      </c>
      <c r="AU91" s="17" t="s">
        <v>81</v>
      </c>
      <c r="AY91" s="17" t="s">
        <v>157</v>
      </c>
      <c r="BE91" s="194">
        <f>IF(N91="základní",J91,0)</f>
        <v>0</v>
      </c>
      <c r="BF91" s="194">
        <f>IF(N91="snížená",J91,0)</f>
        <v>0</v>
      </c>
      <c r="BG91" s="194">
        <f>IF(N91="zákl. přenesená",J91,0)</f>
        <v>0</v>
      </c>
      <c r="BH91" s="194">
        <f>IF(N91="sníž. přenesená",J91,0)</f>
        <v>0</v>
      </c>
      <c r="BI91" s="194">
        <f>IF(N91="nulová",J91,0)</f>
        <v>0</v>
      </c>
      <c r="BJ91" s="17" t="s">
        <v>81</v>
      </c>
      <c r="BK91" s="194">
        <f>ROUND(I91*H91,2)</f>
        <v>0</v>
      </c>
      <c r="BL91" s="17" t="s">
        <v>166</v>
      </c>
      <c r="BM91" s="17" t="s">
        <v>200</v>
      </c>
    </row>
    <row r="92" spans="2:65" s="1" customFormat="1" ht="29.25">
      <c r="B92" s="34"/>
      <c r="C92" s="35"/>
      <c r="D92" s="197" t="s">
        <v>191</v>
      </c>
      <c r="E92" s="35"/>
      <c r="F92" s="228" t="s">
        <v>744</v>
      </c>
      <c r="G92" s="35"/>
      <c r="H92" s="35"/>
      <c r="I92" s="112"/>
      <c r="J92" s="35"/>
      <c r="K92" s="35"/>
      <c r="L92" s="38"/>
      <c r="M92" s="229"/>
      <c r="N92" s="60"/>
      <c r="O92" s="60"/>
      <c r="P92" s="60"/>
      <c r="Q92" s="60"/>
      <c r="R92" s="60"/>
      <c r="S92" s="60"/>
      <c r="T92" s="61"/>
      <c r="AT92" s="17" t="s">
        <v>191</v>
      </c>
      <c r="AU92" s="17" t="s">
        <v>81</v>
      </c>
    </row>
    <row r="93" spans="2:65" s="1" customFormat="1" ht="22.5" customHeight="1">
      <c r="B93" s="34"/>
      <c r="C93" s="230" t="s">
        <v>165</v>
      </c>
      <c r="D93" s="230" t="s">
        <v>201</v>
      </c>
      <c r="E93" s="231" t="s">
        <v>745</v>
      </c>
      <c r="F93" s="232" t="s">
        <v>746</v>
      </c>
      <c r="G93" s="233" t="s">
        <v>398</v>
      </c>
      <c r="H93" s="234">
        <v>1</v>
      </c>
      <c r="I93" s="235"/>
      <c r="J93" s="236">
        <f>ROUND(I93*H93,2)</f>
        <v>0</v>
      </c>
      <c r="K93" s="232" t="s">
        <v>164</v>
      </c>
      <c r="L93" s="38"/>
      <c r="M93" s="237" t="s">
        <v>1</v>
      </c>
      <c r="N93" s="238" t="s">
        <v>44</v>
      </c>
      <c r="O93" s="60"/>
      <c r="P93" s="192">
        <f>O93*H93</f>
        <v>0</v>
      </c>
      <c r="Q93" s="192">
        <v>0</v>
      </c>
      <c r="R93" s="192">
        <f>Q93*H93</f>
        <v>0</v>
      </c>
      <c r="S93" s="192">
        <v>0</v>
      </c>
      <c r="T93" s="193">
        <f>S93*H93</f>
        <v>0</v>
      </c>
      <c r="AR93" s="17" t="s">
        <v>166</v>
      </c>
      <c r="AT93" s="17" t="s">
        <v>201</v>
      </c>
      <c r="AU93" s="17" t="s">
        <v>81</v>
      </c>
      <c r="AY93" s="17" t="s">
        <v>157</v>
      </c>
      <c r="BE93" s="194">
        <f>IF(N93="základní",J93,0)</f>
        <v>0</v>
      </c>
      <c r="BF93" s="194">
        <f>IF(N93="snížená",J93,0)</f>
        <v>0</v>
      </c>
      <c r="BG93" s="194">
        <f>IF(N93="zákl. přenesená",J93,0)</f>
        <v>0</v>
      </c>
      <c r="BH93" s="194">
        <f>IF(N93="sníž. přenesená",J93,0)</f>
        <v>0</v>
      </c>
      <c r="BI93" s="194">
        <f>IF(N93="nulová",J93,0)</f>
        <v>0</v>
      </c>
      <c r="BJ93" s="17" t="s">
        <v>81</v>
      </c>
      <c r="BK93" s="194">
        <f>ROUND(I93*H93,2)</f>
        <v>0</v>
      </c>
      <c r="BL93" s="17" t="s">
        <v>166</v>
      </c>
      <c r="BM93" s="17" t="s">
        <v>204</v>
      </c>
    </row>
    <row r="94" spans="2:65" s="1" customFormat="1" ht="19.5">
      <c r="B94" s="34"/>
      <c r="C94" s="35"/>
      <c r="D94" s="197" t="s">
        <v>191</v>
      </c>
      <c r="E94" s="35"/>
      <c r="F94" s="228" t="s">
        <v>747</v>
      </c>
      <c r="G94" s="35"/>
      <c r="H94" s="35"/>
      <c r="I94" s="112"/>
      <c r="J94" s="35"/>
      <c r="K94" s="35"/>
      <c r="L94" s="38"/>
      <c r="M94" s="253"/>
      <c r="N94" s="254"/>
      <c r="O94" s="254"/>
      <c r="P94" s="254"/>
      <c r="Q94" s="254"/>
      <c r="R94" s="254"/>
      <c r="S94" s="254"/>
      <c r="T94" s="255"/>
      <c r="AT94" s="17" t="s">
        <v>191</v>
      </c>
      <c r="AU94" s="17" t="s">
        <v>81</v>
      </c>
    </row>
    <row r="95" spans="2:65" s="1" customFormat="1" ht="6.95" customHeight="1">
      <c r="B95" s="46"/>
      <c r="C95" s="47"/>
      <c r="D95" s="47"/>
      <c r="E95" s="47"/>
      <c r="F95" s="47"/>
      <c r="G95" s="47"/>
      <c r="H95" s="47"/>
      <c r="I95" s="134"/>
      <c r="J95" s="47"/>
      <c r="K95" s="47"/>
      <c r="L95" s="38"/>
    </row>
  </sheetData>
  <sheetProtection algorithmName="SHA-512" hashValue="Qf93Yhx+LHaglNqTfs9bRrNZvM7QCuRI8wAiOTEp2jdYB8bEcSgNxI6UGCUfFYp0e/jpP67k4rDvyZUH43bV/A==" saltValue="h+IWlyTr6NWxOjmGlAN6ZzeJPEdQ5zXTHLoydct5nkQQ16+ztM5E1DjBT4N5ym+uGR4M0suZLnsLP4hMqJam5Q==" spinCount="100000" sheet="1" objects="1" scenarios="1" formatColumns="0" formatRows="0" autoFilter="0"/>
  <autoFilter ref="C79:K94"/>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26</vt:i4>
      </vt:variant>
    </vt:vector>
  </HeadingPairs>
  <TitlesOfParts>
    <vt:vector size="39" baseType="lpstr">
      <vt:lpstr>Rekapitulace stavby</vt:lpstr>
      <vt:lpstr>SO 01 - železniční spodek</vt:lpstr>
      <vt:lpstr>SO 02 - železniční svršek</vt:lpstr>
      <vt:lpstr>SO 03 - Propustek v km 48...</vt:lpstr>
      <vt:lpstr>01.1 - Přeložka kabelů v ...</vt:lpstr>
      <vt:lpstr>01.2 - Přeložka kabelů v ...</vt:lpstr>
      <vt:lpstr>02.1 - Přeložka kabelů v ...</vt:lpstr>
      <vt:lpstr>02.2 - Přeložka kabelů v ...</vt:lpstr>
      <vt:lpstr>04.1 - Přeložka kabelů v ...</vt:lpstr>
      <vt:lpstr>04.2 - Přeložka kabelů v ...</vt:lpstr>
      <vt:lpstr>05.1 - Přeložka kabelů v ...</vt:lpstr>
      <vt:lpstr>05.2 - Přeložka kabelů v ...</vt:lpstr>
      <vt:lpstr>VRN - VRN </vt:lpstr>
      <vt:lpstr>'01.1 - Přeložka kabelů v ...'!Názvy_tisku</vt:lpstr>
      <vt:lpstr>'01.2 - Přeložka kabelů v ...'!Názvy_tisku</vt:lpstr>
      <vt:lpstr>'02.1 - Přeložka kabelů v ...'!Názvy_tisku</vt:lpstr>
      <vt:lpstr>'02.2 - Přeložka kabelů v ...'!Názvy_tisku</vt:lpstr>
      <vt:lpstr>'04.1 - Přeložka kabelů v ...'!Názvy_tisku</vt:lpstr>
      <vt:lpstr>'04.2 - Přeložka kabelů v ...'!Názvy_tisku</vt:lpstr>
      <vt:lpstr>'05.1 - Přeložka kabelů v ...'!Názvy_tisku</vt:lpstr>
      <vt:lpstr>'05.2 - Přeložka kabelů v ...'!Názvy_tisku</vt:lpstr>
      <vt:lpstr>'Rekapitulace stavby'!Názvy_tisku</vt:lpstr>
      <vt:lpstr>'SO 01 - železniční spodek'!Názvy_tisku</vt:lpstr>
      <vt:lpstr>'SO 02 - železniční svršek'!Názvy_tisku</vt:lpstr>
      <vt:lpstr>'SO 03 - Propustek v km 48...'!Názvy_tisku</vt:lpstr>
      <vt:lpstr>'VRN - VRN '!Názvy_tisku</vt:lpstr>
      <vt:lpstr>'01.1 - Přeložka kabelů v ...'!Oblast_tisku</vt:lpstr>
      <vt:lpstr>'01.2 - Přeložka kabelů v ...'!Oblast_tisku</vt:lpstr>
      <vt:lpstr>'02.1 - Přeložka kabelů v ...'!Oblast_tisku</vt:lpstr>
      <vt:lpstr>'02.2 - Přeložka kabelů v ...'!Oblast_tisku</vt:lpstr>
      <vt:lpstr>'04.1 - Přeložka kabelů v ...'!Oblast_tisku</vt:lpstr>
      <vt:lpstr>'04.2 - Přeložka kabelů v ...'!Oblast_tisku</vt:lpstr>
      <vt:lpstr>'05.1 - Přeložka kabelů v ...'!Oblast_tisku</vt:lpstr>
      <vt:lpstr>'05.2 - Přeložka kabelů v ...'!Oblast_tisku</vt:lpstr>
      <vt:lpstr>'Rekapitulace stavby'!Oblast_tisku</vt:lpstr>
      <vt:lpstr>'SO 01 - železniční spodek'!Oblast_tisku</vt:lpstr>
      <vt:lpstr>'SO 02 - železniční svršek'!Oblast_tisku</vt:lpstr>
      <vt:lpstr>'SO 03 - Propustek v km 48...'!Oblast_tisku</vt:lpstr>
      <vt:lpstr>'VRN - VRN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Desenský Jiří, DiS.</dc:creator>
  <cp:lastModifiedBy>Desenský Jiří, DiS.</cp:lastModifiedBy>
  <dcterms:created xsi:type="dcterms:W3CDTF">2019-05-29T11:33:44Z</dcterms:created>
  <dcterms:modified xsi:type="dcterms:W3CDTF">2019-05-29T11:35:02Z</dcterms:modified>
</cp:coreProperties>
</file>