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70" windowWidth="14025" windowHeight="9150" activeTab="1"/>
  </bookViews>
  <sheets>
    <sheet name="Rekapitulace zakázky" sheetId="1" r:id="rId1"/>
    <sheet name="R01 - Infrastruktura" sheetId="2" r:id="rId2"/>
  </sheets>
  <definedNames>
    <definedName name="_xlnm._FilterDatabase" localSheetId="1" hidden="1">'R01 - Infrastruktura'!$C$85:$K$151</definedName>
    <definedName name="_xlnm.Print_Titles" localSheetId="1">'R01 - Infrastruktura'!$85:$85</definedName>
    <definedName name="_xlnm.Print_Titles" localSheetId="0">'Rekapitulace zakázky'!$52:$52</definedName>
    <definedName name="_xlnm.Print_Area" localSheetId="1">'R01 - Infrastruktura'!$C$4:$J$41,'R01 - Infrastruktura'!$C$47:$J$65,'R01 - Infrastruktura'!$C$71:$K$151</definedName>
    <definedName name="_xlnm.Print_Area" localSheetId="0">'Rekapitulace zakázky'!$D$4:$AO$36,'Rekapitulace zakázky'!$C$42:$AQ$57</definedName>
  </definedNames>
  <calcPr calcId="145621"/>
</workbook>
</file>

<file path=xl/calcChain.xml><?xml version="1.0" encoding="utf-8"?>
<calcChain xmlns="http://schemas.openxmlformats.org/spreadsheetml/2006/main">
  <c r="J39" i="2" l="1"/>
  <c r="J38" i="2"/>
  <c r="AY56" i="1"/>
  <c r="J37" i="2"/>
  <c r="AX56" i="1"/>
  <c r="BI150" i="2"/>
  <c r="BH150" i="2"/>
  <c r="BG150" i="2"/>
  <c r="BF150" i="2"/>
  <c r="T150" i="2"/>
  <c r="R150" i="2"/>
  <c r="P150" i="2"/>
  <c r="BK150" i="2"/>
  <c r="J150" i="2"/>
  <c r="BE150" i="2" s="1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J132" i="2"/>
  <c r="BE132" i="2" s="1"/>
  <c r="BI129" i="2"/>
  <c r="BH129" i="2"/>
  <c r="BG129" i="2"/>
  <c r="BF129" i="2"/>
  <c r="T129" i="2"/>
  <c r="R129" i="2"/>
  <c r="P129" i="2"/>
  <c r="BK129" i="2"/>
  <c r="J129" i="2"/>
  <c r="BE129" i="2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 s="1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/>
  <c r="BI112" i="2"/>
  <c r="BH112" i="2"/>
  <c r="BG112" i="2"/>
  <c r="BF112" i="2"/>
  <c r="T112" i="2"/>
  <c r="R112" i="2"/>
  <c r="P112" i="2"/>
  <c r="BK112" i="2"/>
  <c r="J112" i="2"/>
  <c r="BE112" i="2" s="1"/>
  <c r="BI109" i="2"/>
  <c r="BH109" i="2"/>
  <c r="BG109" i="2"/>
  <c r="BF109" i="2"/>
  <c r="T109" i="2"/>
  <c r="R109" i="2"/>
  <c r="P109" i="2"/>
  <c r="BK109" i="2"/>
  <c r="J109" i="2"/>
  <c r="BE109" i="2"/>
  <c r="BI106" i="2"/>
  <c r="BH106" i="2"/>
  <c r="BG106" i="2"/>
  <c r="BF106" i="2"/>
  <c r="T106" i="2"/>
  <c r="R106" i="2"/>
  <c r="P106" i="2"/>
  <c r="BK106" i="2"/>
  <c r="J106" i="2"/>
  <c r="BE106" i="2" s="1"/>
  <c r="BI103" i="2"/>
  <c r="BH103" i="2"/>
  <c r="BG103" i="2"/>
  <c r="BF103" i="2"/>
  <c r="T103" i="2"/>
  <c r="R103" i="2"/>
  <c r="P103" i="2"/>
  <c r="BK103" i="2"/>
  <c r="J103" i="2"/>
  <c r="BE103" i="2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T97" i="2"/>
  <c r="R97" i="2"/>
  <c r="P97" i="2"/>
  <c r="BK97" i="2"/>
  <c r="J97" i="2"/>
  <c r="BE97" i="2"/>
  <c r="BI94" i="2"/>
  <c r="BH94" i="2"/>
  <c r="BG94" i="2"/>
  <c r="BF94" i="2"/>
  <c r="T94" i="2"/>
  <c r="T87" i="2" s="1"/>
  <c r="T86" i="2" s="1"/>
  <c r="R94" i="2"/>
  <c r="P94" i="2"/>
  <c r="BK94" i="2"/>
  <c r="J94" i="2"/>
  <c r="BE94" i="2" s="1"/>
  <c r="BI91" i="2"/>
  <c r="BH91" i="2"/>
  <c r="BG91" i="2"/>
  <c r="F37" i="2" s="1"/>
  <c r="BB56" i="1" s="1"/>
  <c r="BB55" i="1" s="1"/>
  <c r="BF91" i="2"/>
  <c r="T91" i="2"/>
  <c r="R91" i="2"/>
  <c r="P91" i="2"/>
  <c r="BK91" i="2"/>
  <c r="J91" i="2"/>
  <c r="BE91" i="2"/>
  <c r="BI88" i="2"/>
  <c r="F39" i="2" s="1"/>
  <c r="BD56" i="1" s="1"/>
  <c r="BD55" i="1" s="1"/>
  <c r="BD54" i="1" s="1"/>
  <c r="W33" i="1" s="1"/>
  <c r="BH88" i="2"/>
  <c r="F38" i="2"/>
  <c r="BC56" i="1" s="1"/>
  <c r="BC55" i="1" s="1"/>
  <c r="BG88" i="2"/>
  <c r="BF88" i="2"/>
  <c r="J36" i="2" s="1"/>
  <c r="AW56" i="1" s="1"/>
  <c r="F36" i="2"/>
  <c r="BA56" i="1" s="1"/>
  <c r="BA55" i="1" s="1"/>
  <c r="T88" i="2"/>
  <c r="R88" i="2"/>
  <c r="R87" i="2" s="1"/>
  <c r="R86" i="2" s="1"/>
  <c r="P88" i="2"/>
  <c r="P87" i="2" s="1"/>
  <c r="P86" i="2" s="1"/>
  <c r="AU56" i="1" s="1"/>
  <c r="AU55" i="1" s="1"/>
  <c r="AU54" i="1" s="1"/>
  <c r="BK88" i="2"/>
  <c r="BK87" i="2" s="1"/>
  <c r="J88" i="2"/>
  <c r="BE88" i="2" s="1"/>
  <c r="J83" i="2"/>
  <c r="J82" i="2"/>
  <c r="F82" i="2"/>
  <c r="F80" i="2"/>
  <c r="E78" i="2"/>
  <c r="J59" i="2"/>
  <c r="J58" i="2"/>
  <c r="F58" i="2"/>
  <c r="F56" i="2"/>
  <c r="E54" i="2"/>
  <c r="J20" i="2"/>
  <c r="E20" i="2"/>
  <c r="F83" i="2"/>
  <c r="F59" i="2"/>
  <c r="J19" i="2"/>
  <c r="J14" i="2"/>
  <c r="J80" i="2"/>
  <c r="J56" i="2"/>
  <c r="E7" i="2"/>
  <c r="E74" i="2"/>
  <c r="E50" i="2"/>
  <c r="AS55" i="1"/>
  <c r="AS54" i="1"/>
  <c r="L50" i="1"/>
  <c r="AM50" i="1"/>
  <c r="AM49" i="1"/>
  <c r="L49" i="1"/>
  <c r="AM47" i="1"/>
  <c r="L47" i="1"/>
  <c r="L45" i="1"/>
  <c r="L44" i="1"/>
  <c r="BC54" i="1" l="1"/>
  <c r="AY55" i="1"/>
  <c r="F35" i="2"/>
  <c r="AZ56" i="1" s="1"/>
  <c r="AZ55" i="1" s="1"/>
  <c r="J35" i="2"/>
  <c r="AV56" i="1" s="1"/>
  <c r="AT56" i="1" s="1"/>
  <c r="BK86" i="2"/>
  <c r="J86" i="2" s="1"/>
  <c r="J87" i="2"/>
  <c r="J64" i="2" s="1"/>
  <c r="AW55" i="1"/>
  <c r="BA54" i="1"/>
  <c r="BB54" i="1"/>
  <c r="AX55" i="1"/>
  <c r="J63" i="2" l="1"/>
  <c r="J32" i="2"/>
  <c r="W30" i="1"/>
  <c r="AW54" i="1"/>
  <c r="AK30" i="1" s="1"/>
  <c r="AV55" i="1"/>
  <c r="AT55" i="1" s="1"/>
  <c r="AZ54" i="1"/>
  <c r="AX54" i="1"/>
  <c r="W31" i="1"/>
  <c r="AY54" i="1"/>
  <c r="W32" i="1"/>
  <c r="W29" i="1" l="1"/>
  <c r="AV54" i="1"/>
  <c r="J41" i="2"/>
  <c r="AG56" i="1"/>
  <c r="AT54" i="1" l="1"/>
  <c r="AK29" i="1"/>
  <c r="AG55" i="1"/>
  <c r="AN56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<sst xmlns="http://schemas.openxmlformats.org/spreadsheetml/2006/main" count="777" uniqueCount="244">
  <si>
    <t>Export Komplet</t>
  </si>
  <si>
    <t/>
  </si>
  <si>
    <t>2.0</t>
  </si>
  <si>
    <t>ZAMOK</t>
  </si>
  <si>
    <t>False</t>
  </si>
  <si>
    <t>{a3fdecf5-4061-46b1-9323-f1d2b015177c}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</si>
  <si>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</si>
  <si>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</si>
  <si>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</si>
  <si>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</si>
  <si>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</si>
  <si>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</si>
  <si>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</si>
  <si>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</si>
  <si>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64019027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</si>
  <si>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</si>
  <si>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</si>
  <si>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TV v úseku Záboří - Řečany 1. a 2. kolej</t>
  </si>
  <si>
    <t>KSO:</t>
  </si>
  <si>
    <t>CC-CZ:</t>
  </si>
  <si>
    <t>Místo:</t>
  </si>
  <si>
    <t xml:space="preserve"> </t>
  </si>
  <si>
    <t>Datum:</t>
  </si>
  <si>
    <t>17. 1. 2019</t>
  </si>
  <si>
    <t>Zadavatel:</t>
  </si>
  <si>
    <t>IČ:</t>
  </si>
  <si>
    <t>70994234</t>
  </si>
  <si>
    <t xml:space="preserve">SŽDC, s.o. OŘ Hradec Králové </t>
  </si>
  <si>
    <t>DIČ:</t>
  </si>
  <si>
    <t>CZ70994234</t>
  </si>
  <si>
    <t>Uchazeč:</t>
  </si>
  <si>
    <t>Vyplň údaj</t>
  </si>
  <si>
    <t>Projektant:</t>
  </si>
  <si>
    <t>Jiří Feltl</t>
  </si>
  <si>
    <t>True</t>
  </si>
  <si>
    <t>Zpracovatel:</t>
  </si>
  <si>
    <t>Tomáš Louda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</si>
  <si>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</si>
  <si>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</si>
  <si>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</si>
  <si>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</si>
  <si>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</si>
  <si>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</si>
  <si>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</si>
  <si>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</si>
  <si>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</si>
  <si>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</si>
  <si>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</si>
  <si>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</si>
  <si>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</si>
  <si>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</si>
  <si>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</si>
  <si>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</si>
  <si>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</si>
  <si>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</si>
  <si>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</si>
  <si>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</si>
  <si>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</si>
  <si>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</si>
  <si>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</si>
  <si>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</si>
  <si>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</si>
  <si>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</si>
  <si>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</si>
  <si>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</si>
  <si>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</si>
  <si>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</si>
  <si>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</si>
  <si>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</si>
  <si>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</si>
  <si>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</si>
  <si>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</si>
  <si>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</si>
  <si>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</si>
  <si>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</si>
  <si>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</si>
  <si>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</si>
  <si>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</si>
  <si>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{27416e90-d197-432f-a671-9807d472f846}</t>
  </si>
  <si>
    <t>2</t>
  </si>
  <si>
    <t>/</t>
  </si>
  <si>
    <t>R01</t>
  </si>
  <si>
    <t>Infrastruktura</t>
  </si>
  <si>
    <t>Soupis</t>
  </si>
  <si>
    <t>{e5bba662-f24f-41cc-aa98-55c2346f5d17}</t>
  </si>
  <si>
    <t>KRYCÍ LIST SOUPISU PRACÍ</t>
  </si>
  <si>
    <t>Objekt:</t>
  </si>
  <si>
    <t>64019027 - Oprava TV v úseku Záboří - Řečany 1. a 2. kolej</t>
  </si>
  <si>
    <t>Soupis: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</si>
  <si>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</si>
  <si>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</si>
  <si>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</si>
  <si>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</si>
  <si>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</si>
  <si>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</si>
  <si>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</si>
  <si>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</si>
  <si>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</si>
  <si>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</si>
  <si>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</si>
  <si>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</si>
  <si>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</si>
  <si>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</si>
  <si>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</si>
  <si>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</si>
  <si>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</si>
  <si>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</si>
  <si>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</si>
  <si>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</si>
  <si>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</si>
  <si>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</si>
  <si>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</si>
  <si>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</si>
  <si>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</si>
  <si>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7497371410</t>
  </si>
  <si>
    <t>Demontáže zařízení trakčního vedení lana zesilovacího vedení stříhání</t>
  </si>
  <si>
    <t>m</t>
  </si>
  <si>
    <t>Sborník UOŽI 01 2019</t>
  </si>
  <si>
    <t>512</t>
  </si>
  <si>
    <t>836079166</t>
  </si>
  <si>
    <t>PP</t>
  </si>
  <si>
    <t>Demontáže trakčního vedení Demontáže zařízení trakčního vedení (demontáž stávajícího zařízení se všemi pomocnými doplňujícími úpravami ) lana zesilovacího vedení stříhání</t>
  </si>
  <si>
    <t>P</t>
  </si>
  <si>
    <t xml:space="preserve">Poznámka k položce:_x000D_
Demontáž  původního zesilovacího lana_x000D_
</t>
  </si>
  <si>
    <t>M</t>
  </si>
  <si>
    <t>7497300830</t>
  </si>
  <si>
    <t>Vodiče trakčního vedení lano 120 mm2 Cu ( lano - nosné, ZV, NV, OV, napájecích převěsů)</t>
  </si>
  <si>
    <t>Dle předběžné tržní kalkulace 1_2019 OŘ HKR SEE</t>
  </si>
  <si>
    <t>128</t>
  </si>
  <si>
    <t>292789180</t>
  </si>
  <si>
    <t>Trakční vedení Vodiče trakčního vedení lano 120 mm2 Cu ( lano - nosné, ZV, NV, OV, napájecích převěsů)</t>
  </si>
  <si>
    <t>Poznámka k položce:_x000D_
Nové zesilovací lano</t>
  </si>
  <si>
    <t>3</t>
  </si>
  <si>
    <t>7497350960</t>
  </si>
  <si>
    <t>Tažení lana pro zesilovací, napájecí a obcházecí vedení do 240 mm2 Cu, AlFe</t>
  </si>
  <si>
    <t>122937931</t>
  </si>
  <si>
    <t>Vodiče trakčního vedení Tažení lana pro zesilovací, napájecí a obcházecí vedení do 240 mm2 Cu, AlFe</t>
  </si>
  <si>
    <t>Poznámka k položce:_x000D_
Montáž lana</t>
  </si>
  <si>
    <t>-109312374</t>
  </si>
  <si>
    <t xml:space="preserve">Poznámka k položce:_x000D_
Demontáž  původního zesilovacího lana z ÚO _x000D_
</t>
  </si>
  <si>
    <t>5</t>
  </si>
  <si>
    <t>1626818858</t>
  </si>
  <si>
    <t xml:space="preserve">Poznámka k položce:_x000D_
24x  lano z ÚO </t>
  </si>
  <si>
    <t>6</t>
  </si>
  <si>
    <t>6707939</t>
  </si>
  <si>
    <t xml:space="preserve">Poznámka k položce:_x000D_
Montáž  zesilovacího lana 120 mm2 Cu z ÚO _x000D_
</t>
  </si>
  <si>
    <t>7</t>
  </si>
  <si>
    <t>7497301050</t>
  </si>
  <si>
    <t>Vodiče trakčního vedení Materiál sestavení proudového připojení lana 95 Cu nebo 120 Cu na lano ZV, NV, OV</t>
  </si>
  <si>
    <t>kus</t>
  </si>
  <si>
    <t>-900410782</t>
  </si>
  <si>
    <t>Trakční vedení Vodiče trakčního vedení Materiál sestavení proudového připojení lana 95 Cu nebo 120 Cu na lano ZV, NV, OV</t>
  </si>
  <si>
    <t>Poznámka k položce:_x000D_
Proudové propojení ZV-NL-TD - D52/III+A65/II+T67/I</t>
  </si>
  <si>
    <t>8</t>
  </si>
  <si>
    <t>7497350210</t>
  </si>
  <si>
    <t>Demontáž a opětovná montáž proudového propojení</t>
  </si>
  <si>
    <t>-2061331468</t>
  </si>
  <si>
    <t>Vodiče trakčního vedení Demontáž a opětovná montáž proudového propojení</t>
  </si>
  <si>
    <t xml:space="preserve">Poznámka k položce:_x000D_
Demontáž a opětovná montáž ZV-NL-TD, D52/III, A65/II, T67/I_x000D_
</t>
  </si>
  <si>
    <t>9</t>
  </si>
  <si>
    <t>7497371805</t>
  </si>
  <si>
    <t>Demontáže zařízení trakčního vedení spojky Cu lana 120 mm2 s izolací</t>
  </si>
  <si>
    <t>-1647107572</t>
  </si>
  <si>
    <t>Demontáže zařízení trakčního vedení spojky Cu lana 120 mm2 s izolací - demontáž stávajícího zařízení se všemi pomocnými doplňujícími úpravami</t>
  </si>
  <si>
    <t xml:space="preserve">Poznámka k položce:_x000D_
Demontáž spojky lana 120 mm2 Cu  s izolací, K31/II_x000D_
</t>
  </si>
  <si>
    <t>10</t>
  </si>
  <si>
    <t>7499700092</t>
  </si>
  <si>
    <t>Konstrukční prvky trakčního vedení Svorka kotevní třmenová pro lano Cu Fe 95-120 mm2   - K31/I</t>
  </si>
  <si>
    <t>1512111184</t>
  </si>
  <si>
    <t>11</t>
  </si>
  <si>
    <t>7497350232</t>
  </si>
  <si>
    <t>Montáž spojky - svorky kotevní třmenové pro lano Cu Fe 95-120 mm2 (např. K31/I)</t>
  </si>
  <si>
    <t>-791079261</t>
  </si>
  <si>
    <t>12</t>
  </si>
  <si>
    <t>7497371820</t>
  </si>
  <si>
    <t>Demontáže zařízení trakčního vedení závěsu Cu lana 120 mm2 na stožáru T, P (např. D55/III)</t>
  </si>
  <si>
    <t>-1477373854</t>
  </si>
  <si>
    <t>Demontáže zařízení trakčního vedení závěsu Cu lana 120 mm2 na stožáru T, P (např. D55/III) - demontáž stávajícího zařízení se všemi pomocnými doplňujícími úpravami</t>
  </si>
  <si>
    <t>Poznámka k položce:_x000D_
Demontáž původního závěsu na TP</t>
  </si>
  <si>
    <t>13</t>
  </si>
  <si>
    <t>7499700091</t>
  </si>
  <si>
    <t>Konstrukční prvky trakčního vedení Svorka nosná s vidlicí pro lano 120 mm2  - V65/IV</t>
  </si>
  <si>
    <t>-276746597</t>
  </si>
  <si>
    <t>14</t>
  </si>
  <si>
    <t>7497350231</t>
  </si>
  <si>
    <t>Montáž spojky - svorky nosné s vidlicí pro lano 120 mm2 (např. V65/IV)</t>
  </si>
  <si>
    <t>1568905468</t>
  </si>
  <si>
    <t>7497300050</t>
  </si>
  <si>
    <t>Vodiče trakčního vedení Příplatek 2x plastový izolátor do ramena TV nebo SIK-u</t>
  </si>
  <si>
    <t>12017335</t>
  </si>
  <si>
    <t>Trakční vedení Vodiče trakčního vedení Příplatek 2x plastový izolátor do ramena TV nebo SIK-u</t>
  </si>
  <si>
    <t>Poznámka k položce:_x000D_
Izolátor 25kV /D12/I</t>
  </si>
  <si>
    <t>16</t>
  </si>
  <si>
    <t>7497350040</t>
  </si>
  <si>
    <t>Výměna jednoho izolátoru v rameni trakčního vedení nebo SIK-u</t>
  </si>
  <si>
    <t>1315542624</t>
  </si>
  <si>
    <t>Vodiče trakčního vedení Výměna jednoho izolátoru v rameni trakčního vedení nebo SIK-u</t>
  </si>
  <si>
    <t>Poznámka k položce:_x000D_
Montáž izolátoru 25kV /D12/I</t>
  </si>
  <si>
    <t>17</t>
  </si>
  <si>
    <t>7499700252</t>
  </si>
  <si>
    <t>Konstrukční prvky trakčního vedení Svorka proudová lisovaná pro lana Cu 120/120 mm2, např. D55/III</t>
  </si>
  <si>
    <t>439409766</t>
  </si>
  <si>
    <t>18</t>
  </si>
  <si>
    <t>7497350233</t>
  </si>
  <si>
    <t>Montáž spojky - svorky dvou lan lisované (např. D55/III)</t>
  </si>
  <si>
    <t>-292225346</t>
  </si>
  <si>
    <t>7497350760</t>
  </si>
  <si>
    <t>Zkouška trakčního vedení vlastností mechanických</t>
  </si>
  <si>
    <t>km</t>
  </si>
  <si>
    <t>958698336</t>
  </si>
  <si>
    <t>Vodiče trakčního vedení Zkouška trakčního vedení (prvotní zkouška dodaného zařízení podle TKP ) vlastností mechanických</t>
  </si>
  <si>
    <t>22</t>
  </si>
  <si>
    <t>7497350765</t>
  </si>
  <si>
    <t>Zkouška trakčního vedení vlastností elektrických</t>
  </si>
  <si>
    <t>-550891189</t>
  </si>
  <si>
    <t>Vodiče trakčního vedení Zkouška trakčního vedení (prvotní zkouška dodaného zařízení podle TKP ) vlastností elektrických</t>
  </si>
  <si>
    <t>23</t>
  </si>
  <si>
    <t>9901000300</t>
  </si>
  <si>
    <t xml:space="preserve">Doprava dodávek zhotovitele, dodávek objednatele nebo výzisku mechanizací o nosnosti do 3,5 t do 30 km </t>
  </si>
  <si>
    <t>1371661769</t>
  </si>
  <si>
    <t>Doprava dodávek zhotovitele, dodávek objednatele nebo výzisku mechanizací o nosnosti do 3,5 t (elektrosoučástek, montážního materiálu, kameniva, písku, dlažebních kostek, suti, atd. Měrnou jednotkou je kus stroje.) do 30 km</t>
  </si>
  <si>
    <t>Poznámka k položce:_x000D_
Měrnou jednotkou je kus stroje.</t>
  </si>
  <si>
    <t>24</t>
  </si>
  <si>
    <t>9902900100</t>
  </si>
  <si>
    <t xml:space="preserve">Naložení  sypanin, drobného kusového materiálu, suti  </t>
  </si>
  <si>
    <t>t</t>
  </si>
  <si>
    <t>-1035755682</t>
  </si>
  <si>
    <t>Naložení sypanin, drobného kusového materiálu, suti</t>
  </si>
  <si>
    <t>25</t>
  </si>
  <si>
    <t>9909000100</t>
  </si>
  <si>
    <t xml:space="preserve">Poplatek za uložení suti nebo hmot na oficiální skládku  </t>
  </si>
  <si>
    <t>-1439024759</t>
  </si>
  <si>
    <t>Poplatek za uložení suti nebo hmot na oficiální skládku</t>
  </si>
  <si>
    <t>26</t>
  </si>
  <si>
    <t>7497300010</t>
  </si>
  <si>
    <t>Vodiče trakčního vedení Ocelové konstrukce nestandartní</t>
  </si>
  <si>
    <t>kg</t>
  </si>
  <si>
    <t>1374592160</t>
  </si>
  <si>
    <t>Poznámka k položce:_x000D_
Předmětem dodávky je materiál na sestavení pevného "V" závěsu lana na bráně_x000D_
jedná se o úsek Chvaletice - Týnec nad Labem</t>
  </si>
  <si>
    <t>27</t>
  </si>
  <si>
    <t>7497651010</t>
  </si>
  <si>
    <t>HZS na trakčním vedení</t>
  </si>
  <si>
    <t>hod</t>
  </si>
  <si>
    <t>-2019716290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</si>
</sst>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/>
  </sheetViews>
  <sheetFormatPr defaultRowHeight="14.25"/>
  <cols>
    <col min="1" max="1" width="5.5" customWidth="1"/>
    <col min="2" max="2" width="1.1640625" customWidth="1"/>
    <col min="3" max="3" width="2.83203125" customWidth="1"/>
    <col min="4" max="33" width="1.6640625" customWidth="1"/>
    <col min="34" max="34" width="2.1640625" customWidth="1"/>
    <col min="35" max="35" width="21.1640625" customWidth="1"/>
    <col min="36" max="37" width="1.6640625" customWidth="1"/>
    <col min="38" max="38" width="5.5" customWidth="1"/>
    <col min="39" max="39" width="2.1640625" customWidth="1"/>
    <col min="40" max="40" width="8.83203125" customWidth="1"/>
    <col min="41" max="41" width="5" customWidth="1"/>
    <col min="42" max="42" width="2.83203125" customWidth="1"/>
    <col min="43" max="43" width="10.5" hidden="1" customWidth="1"/>
    <col min="44" max="44" width="9.1640625" customWidth="1"/>
    <col min="45" max="47" width="17.1640625" hidden="1" customWidth="1"/>
    <col min="48" max="49" width="14.5" hidden="1" customWidth="1"/>
    <col min="50" max="51" width="16.6640625" hidden="1" customWidth="1"/>
    <col min="52" max="52" width="14.5" hidden="1" customWidth="1"/>
    <col min="53" max="53" width="12.83203125" hidden="1" customWidth="1"/>
    <col min="54" max="54" width="16.6640625" hidden="1" customWidth="1"/>
    <col min="55" max="55" width="14.5" hidden="1" customWidth="1"/>
    <col min="56" max="56" width="12.83203125" hidden="1" customWidth="1"/>
    <col min="57" max="57" width="44.33203125" customWidth="1"/>
    <col min="71" max="91" width="8.8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204"/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pans="1:74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16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17"/>
      <c r="AQ5" s="17"/>
      <c r="AR5" s="15"/>
      <c r="BE5" s="196" t="s">
        <v>15</v>
      </c>
      <c r="BS5" s="12" t="s">
        <v>6</v>
      </c>
    </row>
    <row r="6" spans="1:74" ht="36.950000000000003" customHeight="1">
      <c r="B6" s="16"/>
      <c r="C6" s="17"/>
      <c r="D6" s="23" t="s">
        <v>16</v>
      </c>
      <c r="E6" s="17"/>
      <c r="F6" s="17"/>
      <c r="G6" s="17"/>
      <c r="H6" s="17"/>
      <c r="I6" s="17"/>
      <c r="J6" s="17"/>
      <c r="K6" s="218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17"/>
      <c r="AQ6" s="17"/>
      <c r="AR6" s="15"/>
      <c r="BE6" s="197"/>
      <c r="BS6" s="12" t="s">
        <v>6</v>
      </c>
    </row>
    <row r="7" spans="1:74" ht="12" customHeight="1">
      <c r="B7" s="16"/>
      <c r="C7" s="17"/>
      <c r="D7" s="24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19</v>
      </c>
      <c r="AL7" s="17"/>
      <c r="AM7" s="17"/>
      <c r="AN7" s="22" t="s">
        <v>1</v>
      </c>
      <c r="AO7" s="17"/>
      <c r="AP7" s="17"/>
      <c r="AQ7" s="17"/>
      <c r="AR7" s="15"/>
      <c r="BE7" s="197"/>
      <c r="BS7" s="12" t="s">
        <v>6</v>
      </c>
    </row>
    <row r="8" spans="1:74" ht="12" customHeight="1">
      <c r="B8" s="16"/>
      <c r="C8" s="17"/>
      <c r="D8" s="24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22</v>
      </c>
      <c r="AL8" s="17"/>
      <c r="AM8" s="17"/>
      <c r="AN8" s="25" t="s">
        <v>23</v>
      </c>
      <c r="AO8" s="17"/>
      <c r="AP8" s="17"/>
      <c r="AQ8" s="17"/>
      <c r="AR8" s="15"/>
      <c r="BE8" s="197"/>
      <c r="BS8" s="12" t="s">
        <v>6</v>
      </c>
    </row>
    <row r="9" spans="1:74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197"/>
      <c r="BS9" s="12" t="s">
        <v>6</v>
      </c>
    </row>
    <row r="10" spans="1:74" ht="12" customHeight="1">
      <c r="B10" s="16"/>
      <c r="C10" s="17"/>
      <c r="D10" s="24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25</v>
      </c>
      <c r="AL10" s="17"/>
      <c r="AM10" s="17"/>
      <c r="AN10" s="22" t="s">
        <v>26</v>
      </c>
      <c r="AO10" s="17"/>
      <c r="AP10" s="17"/>
      <c r="AQ10" s="17"/>
      <c r="AR10" s="15"/>
      <c r="BE10" s="197"/>
      <c r="BS10" s="12" t="s">
        <v>6</v>
      </c>
    </row>
    <row r="11" spans="1:74" ht="18.399999999999999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28</v>
      </c>
      <c r="AL11" s="17"/>
      <c r="AM11" s="17"/>
      <c r="AN11" s="22" t="s">
        <v>29</v>
      </c>
      <c r="AO11" s="17"/>
      <c r="AP11" s="17"/>
      <c r="AQ11" s="17"/>
      <c r="AR11" s="15"/>
      <c r="BE11" s="197"/>
      <c r="BS11" s="12" t="s">
        <v>6</v>
      </c>
    </row>
    <row r="12" spans="1:74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197"/>
      <c r="BS12" s="12" t="s">
        <v>6</v>
      </c>
    </row>
    <row r="13" spans="1:74" ht="12" customHeight="1">
      <c r="B13" s="16"/>
      <c r="C13" s="17"/>
      <c r="D13" s="24" t="s">
        <v>30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25</v>
      </c>
      <c r="AL13" s="17"/>
      <c r="AM13" s="17"/>
      <c r="AN13" s="26" t="s">
        <v>31</v>
      </c>
      <c r="AO13" s="17"/>
      <c r="AP13" s="17"/>
      <c r="AQ13" s="17"/>
      <c r="AR13" s="15"/>
      <c r="BE13" s="197"/>
      <c r="BS13" s="12" t="s">
        <v>6</v>
      </c>
    </row>
    <row r="14" spans="1:74" ht="11.25">
      <c r="B14" s="16"/>
      <c r="C14" s="17"/>
      <c r="D14" s="17"/>
      <c r="E14" s="219" t="s">
        <v>31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4" t="s">
        <v>28</v>
      </c>
      <c r="AL14" s="17"/>
      <c r="AM14" s="17"/>
      <c r="AN14" s="26" t="s">
        <v>31</v>
      </c>
      <c r="AO14" s="17"/>
      <c r="AP14" s="17"/>
      <c r="AQ14" s="17"/>
      <c r="AR14" s="15"/>
      <c r="BE14" s="197"/>
      <c r="BS14" s="12" t="s">
        <v>6</v>
      </c>
    </row>
    <row r="15" spans="1:74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197"/>
      <c r="BS15" s="12" t="s">
        <v>4</v>
      </c>
    </row>
    <row r="16" spans="1:74" ht="12" customHeight="1">
      <c r="B16" s="16"/>
      <c r="C16" s="17"/>
      <c r="D16" s="24" t="s">
        <v>32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197"/>
      <c r="BS16" s="12" t="s">
        <v>4</v>
      </c>
    </row>
    <row r="17" spans="2:71" ht="18.399999999999999" customHeight="1">
      <c r="B17" s="16"/>
      <c r="C17" s="17"/>
      <c r="D17" s="17"/>
      <c r="E17" s="22" t="s">
        <v>33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28</v>
      </c>
      <c r="AL17" s="17"/>
      <c r="AM17" s="17"/>
      <c r="AN17" s="22" t="s">
        <v>1</v>
      </c>
      <c r="AO17" s="17"/>
      <c r="AP17" s="17"/>
      <c r="AQ17" s="17"/>
      <c r="AR17" s="15"/>
      <c r="BE17" s="197"/>
      <c r="BS17" s="12" t="s">
        <v>34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197"/>
      <c r="BS18" s="12" t="s">
        <v>6</v>
      </c>
    </row>
    <row r="19" spans="2:71" ht="12" customHeight="1">
      <c r="B19" s="16"/>
      <c r="C19" s="17"/>
      <c r="D19" s="24" t="s">
        <v>35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197"/>
      <c r="BS19" s="12" t="s">
        <v>6</v>
      </c>
    </row>
    <row r="20" spans="2:71" ht="18.399999999999999" customHeight="1">
      <c r="B20" s="16"/>
      <c r="C20" s="17"/>
      <c r="D20" s="17"/>
      <c r="E20" s="22" t="s">
        <v>36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28</v>
      </c>
      <c r="AL20" s="17"/>
      <c r="AM20" s="17"/>
      <c r="AN20" s="22" t="s">
        <v>1</v>
      </c>
      <c r="AO20" s="17"/>
      <c r="AP20" s="17"/>
      <c r="AQ20" s="17"/>
      <c r="AR20" s="15"/>
      <c r="BE20" s="197"/>
      <c r="BS20" s="12" t="s">
        <v>34</v>
      </c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197"/>
    </row>
    <row r="22" spans="2:71" ht="12" customHeight="1">
      <c r="B22" s="16"/>
      <c r="C22" s="17"/>
      <c r="D22" s="24" t="s">
        <v>37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197"/>
    </row>
    <row r="23" spans="2:71" ht="14.45" customHeight="1">
      <c r="B23" s="16"/>
      <c r="C23" s="17"/>
      <c r="D23" s="17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17"/>
      <c r="AP23" s="17"/>
      <c r="AQ23" s="17"/>
      <c r="AR23" s="15"/>
      <c r="BE23" s="197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197"/>
    </row>
    <row r="25" spans="2:71" ht="6.95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197"/>
    </row>
    <row r="26" spans="2:71" s="1" customFormat="1" ht="25.9" customHeight="1">
      <c r="B26" s="29"/>
      <c r="C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8">
        <f>ROUND(AG54,2)</f>
        <v>0</v>
      </c>
      <c r="AL26" s="199"/>
      <c r="AM26" s="199"/>
      <c r="AN26" s="199"/>
      <c r="AO26" s="199"/>
      <c r="AP26" s="30"/>
      <c r="AQ26" s="30"/>
      <c r="AR26" s="33"/>
      <c r="BE26" s="197"/>
    </row>
    <row r="27" spans="2:71" s="1" customFormat="1" ht="6.95" customHeight="1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97"/>
    </row>
    <row r="28" spans="2:71" s="1" customFormat="1" ht="11.25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22" t="s">
        <v>39</v>
      </c>
      <c r="M28" s="222"/>
      <c r="N28" s="222"/>
      <c r="O28" s="222"/>
      <c r="P28" s="222"/>
      <c r="Q28" s="30"/>
      <c r="R28" s="30"/>
      <c r="S28" s="30"/>
      <c r="T28" s="30"/>
      <c r="U28" s="30"/>
      <c r="V28" s="30"/>
      <c r="W28" s="222" t="s">
        <v>40</v>
      </c>
      <c r="X28" s="222"/>
      <c r="Y28" s="222"/>
      <c r="Z28" s="222"/>
      <c r="AA28" s="222"/>
      <c r="AB28" s="222"/>
      <c r="AC28" s="222"/>
      <c r="AD28" s="222"/>
      <c r="AE28" s="222"/>
      <c r="AF28" s="30"/>
      <c r="AG28" s="30"/>
      <c r="AH28" s="30"/>
      <c r="AI28" s="30"/>
      <c r="AJ28" s="30"/>
      <c r="AK28" s="222" t="s">
        <v>41</v>
      </c>
      <c r="AL28" s="222"/>
      <c r="AM28" s="222"/>
      <c r="AN28" s="222"/>
      <c r="AO28" s="222"/>
      <c r="AP28" s="30"/>
      <c r="AQ28" s="30"/>
      <c r="AR28" s="33"/>
      <c r="BE28" s="197"/>
    </row>
    <row r="29" spans="2:71" s="2" customFormat="1" ht="14.45" customHeight="1">
      <c r="B29" s="34"/>
      <c r="C29" s="35"/>
      <c r="D29" s="24" t="s">
        <v>42</v>
      </c>
      <c r="E29" s="35"/>
      <c r="F29" s="24" t="s">
        <v>43</v>
      </c>
      <c r="G29" s="35"/>
      <c r="H29" s="35"/>
      <c r="I29" s="35"/>
      <c r="J29" s="35"/>
      <c r="K29" s="35"/>
      <c r="L29" s="223">
        <v>0.21</v>
      </c>
      <c r="M29" s="195"/>
      <c r="N29" s="195"/>
      <c r="O29" s="195"/>
      <c r="P29" s="195"/>
      <c r="Q29" s="35"/>
      <c r="R29" s="35"/>
      <c r="S29" s="35"/>
      <c r="T29" s="35"/>
      <c r="U29" s="35"/>
      <c r="V29" s="35"/>
      <c r="W29" s="194">
        <f>ROUND(AZ54, 2)</f>
        <v>0</v>
      </c>
      <c r="X29" s="195"/>
      <c r="Y29" s="195"/>
      <c r="Z29" s="195"/>
      <c r="AA29" s="195"/>
      <c r="AB29" s="195"/>
      <c r="AC29" s="195"/>
      <c r="AD29" s="195"/>
      <c r="AE29" s="195"/>
      <c r="AF29" s="35"/>
      <c r="AG29" s="35"/>
      <c r="AH29" s="35"/>
      <c r="AI29" s="35"/>
      <c r="AJ29" s="35"/>
      <c r="AK29" s="194">
        <f>ROUND(AV54, 2)</f>
        <v>0</v>
      </c>
      <c r="AL29" s="195"/>
      <c r="AM29" s="195"/>
      <c r="AN29" s="195"/>
      <c r="AO29" s="195"/>
      <c r="AP29" s="35"/>
      <c r="AQ29" s="35"/>
      <c r="AR29" s="36"/>
      <c r="BE29" s="197"/>
    </row>
    <row r="30" spans="2:71" s="2" customFormat="1" ht="14.45" customHeight="1">
      <c r="B30" s="34"/>
      <c r="C30" s="35"/>
      <c r="D30" s="35"/>
      <c r="E30" s="35"/>
      <c r="F30" s="24" t="s">
        <v>44</v>
      </c>
      <c r="G30" s="35"/>
      <c r="H30" s="35"/>
      <c r="I30" s="35"/>
      <c r="J30" s="35"/>
      <c r="K30" s="35"/>
      <c r="L30" s="223">
        <v>0.15</v>
      </c>
      <c r="M30" s="195"/>
      <c r="N30" s="195"/>
      <c r="O30" s="195"/>
      <c r="P30" s="195"/>
      <c r="Q30" s="35"/>
      <c r="R30" s="35"/>
      <c r="S30" s="35"/>
      <c r="T30" s="35"/>
      <c r="U30" s="35"/>
      <c r="V30" s="35"/>
      <c r="W30" s="194">
        <f>ROUND(BA54, 2)</f>
        <v>0</v>
      </c>
      <c r="X30" s="195"/>
      <c r="Y30" s="195"/>
      <c r="Z30" s="195"/>
      <c r="AA30" s="195"/>
      <c r="AB30" s="195"/>
      <c r="AC30" s="195"/>
      <c r="AD30" s="195"/>
      <c r="AE30" s="195"/>
      <c r="AF30" s="35"/>
      <c r="AG30" s="35"/>
      <c r="AH30" s="35"/>
      <c r="AI30" s="35"/>
      <c r="AJ30" s="35"/>
      <c r="AK30" s="194">
        <f>ROUND(AW54, 2)</f>
        <v>0</v>
      </c>
      <c r="AL30" s="195"/>
      <c r="AM30" s="195"/>
      <c r="AN30" s="195"/>
      <c r="AO30" s="195"/>
      <c r="AP30" s="35"/>
      <c r="AQ30" s="35"/>
      <c r="AR30" s="36"/>
      <c r="BE30" s="197"/>
    </row>
    <row r="31" spans="2:71" s="2" customFormat="1" ht="14.45" hidden="1" customHeight="1">
      <c r="B31" s="34"/>
      <c r="C31" s="35"/>
      <c r="D31" s="35"/>
      <c r="E31" s="35"/>
      <c r="F31" s="24" t="s">
        <v>45</v>
      </c>
      <c r="G31" s="35"/>
      <c r="H31" s="35"/>
      <c r="I31" s="35"/>
      <c r="J31" s="35"/>
      <c r="K31" s="35"/>
      <c r="L31" s="223">
        <v>0.21</v>
      </c>
      <c r="M31" s="195"/>
      <c r="N31" s="195"/>
      <c r="O31" s="195"/>
      <c r="P31" s="195"/>
      <c r="Q31" s="35"/>
      <c r="R31" s="35"/>
      <c r="S31" s="35"/>
      <c r="T31" s="35"/>
      <c r="U31" s="35"/>
      <c r="V31" s="35"/>
      <c r="W31" s="194">
        <f>ROUND(BB54, 2)</f>
        <v>0</v>
      </c>
      <c r="X31" s="195"/>
      <c r="Y31" s="195"/>
      <c r="Z31" s="195"/>
      <c r="AA31" s="195"/>
      <c r="AB31" s="195"/>
      <c r="AC31" s="195"/>
      <c r="AD31" s="195"/>
      <c r="AE31" s="195"/>
      <c r="AF31" s="35"/>
      <c r="AG31" s="35"/>
      <c r="AH31" s="35"/>
      <c r="AI31" s="35"/>
      <c r="AJ31" s="35"/>
      <c r="AK31" s="194">
        <v>0</v>
      </c>
      <c r="AL31" s="195"/>
      <c r="AM31" s="195"/>
      <c r="AN31" s="195"/>
      <c r="AO31" s="195"/>
      <c r="AP31" s="35"/>
      <c r="AQ31" s="35"/>
      <c r="AR31" s="36"/>
      <c r="BE31" s="197"/>
    </row>
    <row r="32" spans="2:71" s="2" customFormat="1" ht="14.45" hidden="1" customHeight="1">
      <c r="B32" s="34"/>
      <c r="C32" s="35"/>
      <c r="D32" s="35"/>
      <c r="E32" s="35"/>
      <c r="F32" s="24" t="s">
        <v>46</v>
      </c>
      <c r="G32" s="35"/>
      <c r="H32" s="35"/>
      <c r="I32" s="35"/>
      <c r="J32" s="35"/>
      <c r="K32" s="35"/>
      <c r="L32" s="223">
        <v>0.15</v>
      </c>
      <c r="M32" s="195"/>
      <c r="N32" s="195"/>
      <c r="O32" s="195"/>
      <c r="P32" s="195"/>
      <c r="Q32" s="35"/>
      <c r="R32" s="35"/>
      <c r="S32" s="35"/>
      <c r="T32" s="35"/>
      <c r="U32" s="35"/>
      <c r="V32" s="35"/>
      <c r="W32" s="194">
        <f>ROUND(BC54, 2)</f>
        <v>0</v>
      </c>
      <c r="X32" s="195"/>
      <c r="Y32" s="195"/>
      <c r="Z32" s="195"/>
      <c r="AA32" s="195"/>
      <c r="AB32" s="195"/>
      <c r="AC32" s="195"/>
      <c r="AD32" s="195"/>
      <c r="AE32" s="195"/>
      <c r="AF32" s="35"/>
      <c r="AG32" s="35"/>
      <c r="AH32" s="35"/>
      <c r="AI32" s="35"/>
      <c r="AJ32" s="35"/>
      <c r="AK32" s="194">
        <v>0</v>
      </c>
      <c r="AL32" s="195"/>
      <c r="AM32" s="195"/>
      <c r="AN32" s="195"/>
      <c r="AO32" s="195"/>
      <c r="AP32" s="35"/>
      <c r="AQ32" s="35"/>
      <c r="AR32" s="36"/>
      <c r="BE32" s="197"/>
    </row>
    <row r="33" spans="2:57" s="2" customFormat="1" ht="14.45" hidden="1" customHeight="1">
      <c r="B33" s="34"/>
      <c r="C33" s="35"/>
      <c r="D33" s="35"/>
      <c r="E33" s="35"/>
      <c r="F33" s="24" t="s">
        <v>47</v>
      </c>
      <c r="G33" s="35"/>
      <c r="H33" s="35"/>
      <c r="I33" s="35"/>
      <c r="J33" s="35"/>
      <c r="K33" s="35"/>
      <c r="L33" s="223">
        <v>0</v>
      </c>
      <c r="M33" s="195"/>
      <c r="N33" s="195"/>
      <c r="O33" s="195"/>
      <c r="P33" s="195"/>
      <c r="Q33" s="35"/>
      <c r="R33" s="35"/>
      <c r="S33" s="35"/>
      <c r="T33" s="35"/>
      <c r="U33" s="35"/>
      <c r="V33" s="35"/>
      <c r="W33" s="194">
        <f>ROUND(BD54, 2)</f>
        <v>0</v>
      </c>
      <c r="X33" s="195"/>
      <c r="Y33" s="195"/>
      <c r="Z33" s="195"/>
      <c r="AA33" s="195"/>
      <c r="AB33" s="195"/>
      <c r="AC33" s="195"/>
      <c r="AD33" s="195"/>
      <c r="AE33" s="195"/>
      <c r="AF33" s="35"/>
      <c r="AG33" s="35"/>
      <c r="AH33" s="35"/>
      <c r="AI33" s="35"/>
      <c r="AJ33" s="35"/>
      <c r="AK33" s="194">
        <v>0</v>
      </c>
      <c r="AL33" s="195"/>
      <c r="AM33" s="195"/>
      <c r="AN33" s="195"/>
      <c r="AO33" s="195"/>
      <c r="AP33" s="35"/>
      <c r="AQ33" s="35"/>
      <c r="AR33" s="36"/>
      <c r="BE33" s="197"/>
    </row>
    <row r="34" spans="2:57" s="1" customFormat="1" ht="6.95" customHeight="1"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97"/>
    </row>
    <row r="35" spans="2:57" s="1" customFormat="1" ht="25.9" customHeight="1">
      <c r="B35" s="29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00" t="s">
        <v>50</v>
      </c>
      <c r="Y35" s="201"/>
      <c r="Z35" s="201"/>
      <c r="AA35" s="201"/>
      <c r="AB35" s="201"/>
      <c r="AC35" s="39"/>
      <c r="AD35" s="39"/>
      <c r="AE35" s="39"/>
      <c r="AF35" s="39"/>
      <c r="AG35" s="39"/>
      <c r="AH35" s="39"/>
      <c r="AI35" s="39"/>
      <c r="AJ35" s="39"/>
      <c r="AK35" s="202">
        <f>SUM(AK26:AK33)</f>
        <v>0</v>
      </c>
      <c r="AL35" s="201"/>
      <c r="AM35" s="201"/>
      <c r="AN35" s="201"/>
      <c r="AO35" s="203"/>
      <c r="AP35" s="37"/>
      <c r="AQ35" s="37"/>
      <c r="AR35" s="33"/>
    </row>
    <row r="36" spans="2:57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</row>
    <row r="37" spans="2:57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</row>
    <row r="41" spans="2:57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</row>
    <row r="42" spans="2:57" s="1" customFormat="1" ht="24.95" customHeight="1">
      <c r="B42" s="29"/>
      <c r="C42" s="18" t="s">
        <v>51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</row>
    <row r="43" spans="2:57" s="1" customFormat="1" ht="6.95" customHeight="1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</row>
    <row r="44" spans="2:57" s="1" customFormat="1" ht="12" customHeight="1">
      <c r="B44" s="29"/>
      <c r="C44" s="24" t="s">
        <v>13</v>
      </c>
      <c r="D44" s="30"/>
      <c r="E44" s="30"/>
      <c r="F44" s="30"/>
      <c r="G44" s="30"/>
      <c r="H44" s="30"/>
      <c r="I44" s="30"/>
      <c r="J44" s="30"/>
      <c r="K44" s="30"/>
      <c r="L44" s="30" t="str">
        <f>K5</f>
        <v>64019027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3"/>
    </row>
    <row r="45" spans="2:57" s="3" customFormat="1" ht="36.950000000000003" customHeight="1">
      <c r="B45" s="45"/>
      <c r="C45" s="46" t="s">
        <v>16</v>
      </c>
      <c r="D45" s="47"/>
      <c r="E45" s="47"/>
      <c r="F45" s="47"/>
      <c r="G45" s="47"/>
      <c r="H45" s="47"/>
      <c r="I45" s="47"/>
      <c r="J45" s="47"/>
      <c r="K45" s="47"/>
      <c r="L45" s="213" t="str">
        <f>K6</f>
        <v>Oprava TV v úseku Záboří - Řečany 1. a 2. kolej</v>
      </c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47"/>
      <c r="AQ45" s="47"/>
      <c r="AR45" s="48"/>
    </row>
    <row r="46" spans="2:57" s="1" customFormat="1" ht="6.95" customHeight="1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</row>
    <row r="47" spans="2:57" s="1" customFormat="1" ht="12" customHeight="1">
      <c r="B47" s="29"/>
      <c r="C47" s="24" t="s">
        <v>20</v>
      </c>
      <c r="D47" s="30"/>
      <c r="E47" s="30"/>
      <c r="F47" s="30"/>
      <c r="G47" s="30"/>
      <c r="H47" s="30"/>
      <c r="I47" s="30"/>
      <c r="J47" s="30"/>
      <c r="K47" s="30"/>
      <c r="L47" s="49" t="str">
        <f>IF(K8="","",K8)</f>
        <v xml:space="preserve"> 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4" t="s">
        <v>22</v>
      </c>
      <c r="AJ47" s="30"/>
      <c r="AK47" s="30"/>
      <c r="AL47" s="30"/>
      <c r="AM47" s="215" t="str">
        <f>IF(AN8= "","",AN8)</f>
        <v>17. 1. 2019</v>
      </c>
      <c r="AN47" s="215"/>
      <c r="AO47" s="30"/>
      <c r="AP47" s="30"/>
      <c r="AQ47" s="30"/>
      <c r="AR47" s="33"/>
    </row>
    <row r="48" spans="2:57" s="1" customFormat="1" ht="6.95" customHeight="1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</row>
    <row r="49" spans="1:91" s="1" customFormat="1" ht="12.4" customHeight="1">
      <c r="B49" s="29"/>
      <c r="C49" s="24" t="s">
        <v>24</v>
      </c>
      <c r="D49" s="30"/>
      <c r="E49" s="30"/>
      <c r="F49" s="30"/>
      <c r="G49" s="30"/>
      <c r="H49" s="30"/>
      <c r="I49" s="30"/>
      <c r="J49" s="30"/>
      <c r="K49" s="30"/>
      <c r="L49" s="30" t="str">
        <f>IF(E11= "","",E11)</f>
        <v xml:space="preserve">SŽDC, s.o. OŘ Hradec Králové 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4" t="s">
        <v>32</v>
      </c>
      <c r="AJ49" s="30"/>
      <c r="AK49" s="30"/>
      <c r="AL49" s="30"/>
      <c r="AM49" s="211" t="str">
        <f>IF(E17="","",E17)</f>
        <v>Jiří Feltl</v>
      </c>
      <c r="AN49" s="212"/>
      <c r="AO49" s="212"/>
      <c r="AP49" s="212"/>
      <c r="AQ49" s="30"/>
      <c r="AR49" s="33"/>
      <c r="AS49" s="205" t="s">
        <v>52</v>
      </c>
      <c r="AT49" s="206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2.4" customHeight="1">
      <c r="B50" s="29"/>
      <c r="C50" s="24" t="s">
        <v>30</v>
      </c>
      <c r="D50" s="30"/>
      <c r="E50" s="30"/>
      <c r="F50" s="30"/>
      <c r="G50" s="30"/>
      <c r="H50" s="30"/>
      <c r="I50" s="30"/>
      <c r="J50" s="30"/>
      <c r="K50" s="30"/>
      <c r="L50" s="30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4" t="s">
        <v>35</v>
      </c>
      <c r="AJ50" s="30"/>
      <c r="AK50" s="30"/>
      <c r="AL50" s="30"/>
      <c r="AM50" s="211" t="str">
        <f>IF(E20="","",E20)</f>
        <v>Tomáš Louda</v>
      </c>
      <c r="AN50" s="212"/>
      <c r="AO50" s="212"/>
      <c r="AP50" s="212"/>
      <c r="AQ50" s="30"/>
      <c r="AR50" s="33"/>
      <c r="AS50" s="207"/>
      <c r="AT50" s="208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1" s="1" customFormat="1" ht="10.9" customHeight="1"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209"/>
      <c r="AT51" s="210"/>
      <c r="AU51" s="55"/>
      <c r="AV51" s="55"/>
      <c r="AW51" s="55"/>
      <c r="AX51" s="55"/>
      <c r="AY51" s="55"/>
      <c r="AZ51" s="55"/>
      <c r="BA51" s="55"/>
      <c r="BB51" s="55"/>
      <c r="BC51" s="55"/>
      <c r="BD51" s="56"/>
    </row>
    <row r="52" spans="1:91" s="1" customFormat="1" ht="29.25" customHeight="1">
      <c r="B52" s="29"/>
      <c r="C52" s="224" t="s">
        <v>53</v>
      </c>
      <c r="D52" s="225"/>
      <c r="E52" s="225"/>
      <c r="F52" s="225"/>
      <c r="G52" s="225"/>
      <c r="H52" s="57"/>
      <c r="I52" s="226" t="s">
        <v>54</v>
      </c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7" t="s">
        <v>55</v>
      </c>
      <c r="AH52" s="225"/>
      <c r="AI52" s="225"/>
      <c r="AJ52" s="225"/>
      <c r="AK52" s="225"/>
      <c r="AL52" s="225"/>
      <c r="AM52" s="225"/>
      <c r="AN52" s="226" t="s">
        <v>56</v>
      </c>
      <c r="AO52" s="225"/>
      <c r="AP52" s="228"/>
      <c r="AQ52" s="58" t="s">
        <v>57</v>
      </c>
      <c r="AR52" s="33"/>
      <c r="AS52" s="59" t="s">
        <v>58</v>
      </c>
      <c r="AT52" s="60" t="s">
        <v>59</v>
      </c>
      <c r="AU52" s="60" t="s">
        <v>60</v>
      </c>
      <c r="AV52" s="60" t="s">
        <v>61</v>
      </c>
      <c r="AW52" s="60" t="s">
        <v>62</v>
      </c>
      <c r="AX52" s="60" t="s">
        <v>63</v>
      </c>
      <c r="AY52" s="60" t="s">
        <v>64</v>
      </c>
      <c r="AZ52" s="60" t="s">
        <v>65</v>
      </c>
      <c r="BA52" s="60" t="s">
        <v>66</v>
      </c>
      <c r="BB52" s="60" t="s">
        <v>67</v>
      </c>
      <c r="BC52" s="60" t="s">
        <v>68</v>
      </c>
      <c r="BD52" s="61" t="s">
        <v>69</v>
      </c>
    </row>
    <row r="53" spans="1:91" s="1" customFormat="1" ht="10.9" customHeight="1"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pans="1:91" s="4" customFormat="1" ht="32.450000000000003" customHeight="1">
      <c r="B54" s="65"/>
      <c r="C54" s="66" t="s">
        <v>70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36">
        <f>ROUND(AG55,2)</f>
        <v>0</v>
      </c>
      <c r="AH54" s="236"/>
      <c r="AI54" s="236"/>
      <c r="AJ54" s="236"/>
      <c r="AK54" s="236"/>
      <c r="AL54" s="236"/>
      <c r="AM54" s="236"/>
      <c r="AN54" s="237">
        <f>SUM(AG54,AT54)</f>
        <v>0</v>
      </c>
      <c r="AO54" s="237"/>
      <c r="AP54" s="237"/>
      <c r="AQ54" s="69" t="s">
        <v>1</v>
      </c>
      <c r="AR54" s="70"/>
      <c r="AS54" s="71">
        <f>ROUND(AS55,2)</f>
        <v>0</v>
      </c>
      <c r="AT54" s="72">
        <f>ROUND(SUM(AV54:AW54),2)</f>
        <v>0</v>
      </c>
      <c r="AU54" s="73">
        <f>ROUND(AU55,5)</f>
        <v>0</v>
      </c>
      <c r="AV54" s="72">
        <f>ROUND(AZ54*L29,2)</f>
        <v>0</v>
      </c>
      <c r="AW54" s="72">
        <f>ROUND(BA54*L30,2)</f>
        <v>0</v>
      </c>
      <c r="AX54" s="72">
        <f>ROUND(BB54*L29,2)</f>
        <v>0</v>
      </c>
      <c r="AY54" s="72">
        <f>ROUND(BC54*L30,2)</f>
        <v>0</v>
      </c>
      <c r="AZ54" s="72">
        <f t="shared" ref="AZ54:BD55" si="0">ROUND(AZ55,2)</f>
        <v>0</v>
      </c>
      <c r="BA54" s="72">
        <f t="shared" si="0"/>
        <v>0</v>
      </c>
      <c r="BB54" s="72">
        <f t="shared" si="0"/>
        <v>0</v>
      </c>
      <c r="BC54" s="72">
        <f t="shared" si="0"/>
        <v>0</v>
      </c>
      <c r="BD54" s="74">
        <f t="shared" si="0"/>
        <v>0</v>
      </c>
      <c r="BS54" s="75" t="s">
        <v>71</v>
      </c>
      <c r="BT54" s="75" t="s">
        <v>72</v>
      </c>
      <c r="BU54" s="76" t="s">
        <v>73</v>
      </c>
      <c r="BV54" s="75" t="s">
        <v>74</v>
      </c>
      <c r="BW54" s="75" t="s">
        <v>5</v>
      </c>
      <c r="BX54" s="75" t="s">
        <v>75</v>
      </c>
      <c r="CL54" s="75" t="s">
        <v>1</v>
      </c>
    </row>
    <row r="55" spans="1:91" s="5" customFormat="1" ht="39" customHeight="1">
      <c r="B55" s="77"/>
      <c r="C55" s="78"/>
      <c r="D55" s="232" t="s">
        <v>14</v>
      </c>
      <c r="E55" s="232"/>
      <c r="F55" s="232"/>
      <c r="G55" s="232"/>
      <c r="H55" s="232"/>
      <c r="I55" s="79"/>
      <c r="J55" s="232" t="s">
        <v>17</v>
      </c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  <c r="AE55" s="232"/>
      <c r="AF55" s="232"/>
      <c r="AG55" s="231">
        <f>ROUND(AG56,2)</f>
        <v>0</v>
      </c>
      <c r="AH55" s="230"/>
      <c r="AI55" s="230"/>
      <c r="AJ55" s="230"/>
      <c r="AK55" s="230"/>
      <c r="AL55" s="230"/>
      <c r="AM55" s="230"/>
      <c r="AN55" s="229">
        <f>SUM(AG55,AT55)</f>
        <v>0</v>
      </c>
      <c r="AO55" s="230"/>
      <c r="AP55" s="230"/>
      <c r="AQ55" s="80" t="s">
        <v>76</v>
      </c>
      <c r="AR55" s="81"/>
      <c r="AS55" s="82">
        <f>ROUND(AS56,2)</f>
        <v>0</v>
      </c>
      <c r="AT55" s="83">
        <f>ROUND(SUM(AV55:AW55),2)</f>
        <v>0</v>
      </c>
      <c r="AU55" s="84">
        <f>ROUND(AU56,5)</f>
        <v>0</v>
      </c>
      <c r="AV55" s="83">
        <f>ROUND(AZ55*L29,2)</f>
        <v>0</v>
      </c>
      <c r="AW55" s="83">
        <f>ROUND(BA55*L30,2)</f>
        <v>0</v>
      </c>
      <c r="AX55" s="83">
        <f>ROUND(BB55*L29,2)</f>
        <v>0</v>
      </c>
      <c r="AY55" s="83">
        <f>ROUND(BC55*L30,2)</f>
        <v>0</v>
      </c>
      <c r="AZ55" s="83">
        <f t="shared" si="0"/>
        <v>0</v>
      </c>
      <c r="BA55" s="83">
        <f t="shared" si="0"/>
        <v>0</v>
      </c>
      <c r="BB55" s="83">
        <f t="shared" si="0"/>
        <v>0</v>
      </c>
      <c r="BC55" s="83">
        <f t="shared" si="0"/>
        <v>0</v>
      </c>
      <c r="BD55" s="85">
        <f t="shared" si="0"/>
        <v>0</v>
      </c>
      <c r="BS55" s="86" t="s">
        <v>71</v>
      </c>
      <c r="BT55" s="86" t="s">
        <v>77</v>
      </c>
      <c r="BU55" s="86" t="s">
        <v>73</v>
      </c>
      <c r="BV55" s="86" t="s">
        <v>74</v>
      </c>
      <c r="BW55" s="86" t="s">
        <v>78</v>
      </c>
      <c r="BX55" s="86" t="s">
        <v>5</v>
      </c>
      <c r="CL55" s="86" t="s">
        <v>1</v>
      </c>
      <c r="CM55" s="86" t="s">
        <v>79</v>
      </c>
    </row>
    <row r="56" spans="1:91" s="6" customFormat="1" ht="14.45" customHeight="1">
      <c r="A56" s="87" t="s">
        <v>80</v>
      </c>
      <c r="B56" s="88"/>
      <c r="C56" s="89"/>
      <c r="D56" s="89"/>
      <c r="E56" s="235" t="s">
        <v>81</v>
      </c>
      <c r="F56" s="235"/>
      <c r="G56" s="235"/>
      <c r="H56" s="235"/>
      <c r="I56" s="235"/>
      <c r="J56" s="89"/>
      <c r="K56" s="235" t="s">
        <v>82</v>
      </c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3">
        <f>'R01 - Infrastruktura'!J32</f>
        <v>0</v>
      </c>
      <c r="AH56" s="234"/>
      <c r="AI56" s="234"/>
      <c r="AJ56" s="234"/>
      <c r="AK56" s="234"/>
      <c r="AL56" s="234"/>
      <c r="AM56" s="234"/>
      <c r="AN56" s="233">
        <f>SUM(AG56,AT56)</f>
        <v>0</v>
      </c>
      <c r="AO56" s="234"/>
      <c r="AP56" s="234"/>
      <c r="AQ56" s="90" t="s">
        <v>83</v>
      </c>
      <c r="AR56" s="91"/>
      <c r="AS56" s="92">
        <v>0</v>
      </c>
      <c r="AT56" s="93">
        <f>ROUND(SUM(AV56:AW56),2)</f>
        <v>0</v>
      </c>
      <c r="AU56" s="94">
        <f>'R01 - Infrastruktura'!P86</f>
        <v>0</v>
      </c>
      <c r="AV56" s="93">
        <f>'R01 - Infrastruktura'!J35</f>
        <v>0</v>
      </c>
      <c r="AW56" s="93">
        <f>'R01 - Infrastruktura'!J36</f>
        <v>0</v>
      </c>
      <c r="AX56" s="93">
        <f>'R01 - Infrastruktura'!J37</f>
        <v>0</v>
      </c>
      <c r="AY56" s="93">
        <f>'R01 - Infrastruktura'!J38</f>
        <v>0</v>
      </c>
      <c r="AZ56" s="93">
        <f>'R01 - Infrastruktura'!F35</f>
        <v>0</v>
      </c>
      <c r="BA56" s="93">
        <f>'R01 - Infrastruktura'!F36</f>
        <v>0</v>
      </c>
      <c r="BB56" s="93">
        <f>'R01 - Infrastruktura'!F37</f>
        <v>0</v>
      </c>
      <c r="BC56" s="93">
        <f>'R01 - Infrastruktura'!F38</f>
        <v>0</v>
      </c>
      <c r="BD56" s="95">
        <f>'R01 - Infrastruktura'!F39</f>
        <v>0</v>
      </c>
      <c r="BT56" s="96" t="s">
        <v>79</v>
      </c>
      <c r="BV56" s="96" t="s">
        <v>74</v>
      </c>
      <c r="BW56" s="96" t="s">
        <v>84</v>
      </c>
      <c r="BX56" s="96" t="s">
        <v>78</v>
      </c>
      <c r="CL56" s="96" t="s">
        <v>1</v>
      </c>
    </row>
    <row r="57" spans="1:91" s="1" customFormat="1" ht="30" customHeight="1">
      <c r="B57" s="29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3"/>
    </row>
    <row r="58" spans="1:91" s="1" customFormat="1" ht="6.95" customHeight="1"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3"/>
    </row>
  </sheetData>
  <sheetProtection algorithmName="SHA-512" hashValue="9LYMzyBlfGr7eMRhZAcOM0YUVXCxZWoDwckZ03EhSp4e4pXhps7IbPQ7h7srMDouRJNjkjjjYEGlEwOIyOglPw==" saltValue="EMVqd0bUaH/7q9FvUnYxkI7xMK9iCxfn8XsJ5MuPqY7eKfHw+LqwNdpKEtvtzPjpVqNICXYrwXoUYEoUROoNXw==" spinCount="100000" sheet="1" objects="1" scenarios="1" formatColumns="0" formatRows="0"/>
  <mergeCells count="46">
    <mergeCell ref="AN56:AP56"/>
    <mergeCell ref="AG56:AM56"/>
    <mergeCell ref="E56:I56"/>
    <mergeCell ref="K56:AF56"/>
    <mergeCell ref="AG54:AM54"/>
    <mergeCell ref="AN54:AP54"/>
    <mergeCell ref="AG52:AM52"/>
    <mergeCell ref="AN52:AP52"/>
    <mergeCell ref="AN55:AP55"/>
    <mergeCell ref="AG55:AM55"/>
    <mergeCell ref="D55:H55"/>
    <mergeCell ref="J55:AF55"/>
    <mergeCell ref="L30:P30"/>
    <mergeCell ref="L31:P31"/>
    <mergeCell ref="L32:P32"/>
    <mergeCell ref="L33:P33"/>
    <mergeCell ref="C52:G52"/>
    <mergeCell ref="I52:AF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6" location="'R01 - Infrastruktura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2"/>
  <sheetViews>
    <sheetView showGridLines="0" tabSelected="1" workbookViewId="0">
      <selection activeCell="J11" sqref="J11"/>
    </sheetView>
  </sheetViews>
  <sheetFormatPr defaultRowHeight="14.25"/>
  <cols>
    <col min="1" max="1" width="5.5" customWidth="1"/>
    <col min="2" max="2" width="1.1640625" customWidth="1"/>
    <col min="3" max="4" width="2.83203125" customWidth="1"/>
    <col min="5" max="5" width="11.5" customWidth="1"/>
    <col min="6" max="6" width="67.1640625" customWidth="1"/>
    <col min="7" max="7" width="5.83203125" customWidth="1"/>
    <col min="8" max="8" width="15.5" customWidth="1"/>
    <col min="9" max="9" width="13.1640625" style="97" customWidth="1"/>
    <col min="10" max="10" width="17.6640625" customWidth="1"/>
    <col min="11" max="11" width="13.1640625" customWidth="1"/>
    <col min="12" max="12" width="6.1640625" customWidth="1"/>
    <col min="13" max="13" width="7.1640625" hidden="1" customWidth="1"/>
    <col min="14" max="14" width="8.83203125" hidden="1"/>
    <col min="15" max="20" width="9.5" hidden="1" customWidth="1"/>
    <col min="21" max="21" width="10.83203125" hidden="1" customWidth="1"/>
    <col min="22" max="22" width="8.1640625" customWidth="1"/>
    <col min="23" max="23" width="10.83203125" customWidth="1"/>
    <col min="24" max="24" width="8.1640625" customWidth="1"/>
    <col min="25" max="25" width="10" customWidth="1"/>
    <col min="26" max="26" width="7.33203125" customWidth="1"/>
    <col min="27" max="27" width="10" customWidth="1"/>
    <col min="28" max="28" width="10.83203125" customWidth="1"/>
    <col min="29" max="29" width="7.33203125" customWidth="1"/>
    <col min="30" max="30" width="10" customWidth="1"/>
    <col min="31" max="31" width="10.83203125" customWidth="1"/>
    <col min="44" max="65" width="8.83203125" hidden="1"/>
  </cols>
  <sheetData>
    <row r="2" spans="2:46" ht="36.950000000000003" customHeight="1"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2" t="s">
        <v>84</v>
      </c>
    </row>
    <row r="3" spans="2:46" ht="6.95" customHeight="1">
      <c r="B3" s="98"/>
      <c r="C3" s="99"/>
      <c r="D3" s="99"/>
      <c r="E3" s="99"/>
      <c r="F3" s="99"/>
      <c r="G3" s="99"/>
      <c r="H3" s="99"/>
      <c r="I3" s="100"/>
      <c r="J3" s="99"/>
      <c r="K3" s="99"/>
      <c r="L3" s="15"/>
      <c r="AT3" s="12" t="s">
        <v>79</v>
      </c>
    </row>
    <row r="4" spans="2:46" ht="24.95" customHeight="1">
      <c r="B4" s="15"/>
      <c r="D4" s="101" t="s">
        <v>85</v>
      </c>
      <c r="L4" s="15"/>
      <c r="M4" s="19" t="s">
        <v>10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102" t="s">
        <v>16</v>
      </c>
      <c r="L6" s="15"/>
    </row>
    <row r="7" spans="2:46" ht="14.45" customHeight="1">
      <c r="B7" s="15"/>
      <c r="E7" s="238" t="str">
        <f>'Rekapitulace zakázky'!K6</f>
        <v>Oprava TV v úseku Záboří - Řečany 1. a 2. kolej</v>
      </c>
      <c r="F7" s="239"/>
      <c r="G7" s="239"/>
      <c r="H7" s="239"/>
      <c r="L7" s="15"/>
    </row>
    <row r="8" spans="2:46" ht="12" customHeight="1">
      <c r="B8" s="15"/>
      <c r="D8" s="102" t="s">
        <v>86</v>
      </c>
      <c r="L8" s="15"/>
    </row>
    <row r="9" spans="2:46" s="1" customFormat="1" ht="14.45" customHeight="1">
      <c r="B9" s="33"/>
      <c r="E9" s="238" t="s">
        <v>87</v>
      </c>
      <c r="F9" s="240"/>
      <c r="G9" s="240"/>
      <c r="H9" s="240"/>
      <c r="I9" s="103"/>
      <c r="L9" s="33"/>
    </row>
    <row r="10" spans="2:46" s="1" customFormat="1" ht="12" customHeight="1">
      <c r="B10" s="33"/>
      <c r="D10" s="102" t="s">
        <v>88</v>
      </c>
      <c r="I10" s="103"/>
      <c r="L10" s="33"/>
    </row>
    <row r="11" spans="2:46" s="1" customFormat="1" ht="36.950000000000003" customHeight="1">
      <c r="B11" s="33"/>
      <c r="E11" s="241" t="s">
        <v>89</v>
      </c>
      <c r="F11" s="240"/>
      <c r="G11" s="240"/>
      <c r="H11" s="240"/>
      <c r="I11" s="103"/>
      <c r="L11" s="33"/>
    </row>
    <row r="12" spans="2:46" s="1" customFormat="1" ht="11.25">
      <c r="B12" s="33"/>
      <c r="I12" s="103"/>
      <c r="L12" s="33"/>
    </row>
    <row r="13" spans="2:46" s="1" customFormat="1" ht="12" customHeight="1">
      <c r="B13" s="33"/>
      <c r="D13" s="102" t="s">
        <v>18</v>
      </c>
      <c r="F13" s="12" t="s">
        <v>1</v>
      </c>
      <c r="I13" s="104" t="s">
        <v>19</v>
      </c>
      <c r="J13" s="12" t="s">
        <v>1</v>
      </c>
      <c r="L13" s="33"/>
    </row>
    <row r="14" spans="2:46" s="1" customFormat="1" ht="12" customHeight="1">
      <c r="B14" s="33"/>
      <c r="D14" s="102" t="s">
        <v>20</v>
      </c>
      <c r="F14" s="12" t="s">
        <v>21</v>
      </c>
      <c r="I14" s="104" t="s">
        <v>22</v>
      </c>
      <c r="J14" s="105" t="str">
        <f>'Rekapitulace zakázky'!AN8</f>
        <v>17. 1. 2019</v>
      </c>
      <c r="L14" s="33"/>
    </row>
    <row r="15" spans="2:46" s="1" customFormat="1" ht="10.9" customHeight="1">
      <c r="B15" s="33"/>
      <c r="I15" s="103"/>
      <c r="L15" s="33"/>
    </row>
    <row r="16" spans="2:46" s="1" customFormat="1" ht="12" customHeight="1">
      <c r="B16" s="33"/>
      <c r="D16" s="102" t="s">
        <v>24</v>
      </c>
      <c r="I16" s="104" t="s">
        <v>25</v>
      </c>
      <c r="J16" s="12" t="s">
        <v>26</v>
      </c>
      <c r="L16" s="33"/>
    </row>
    <row r="17" spans="2:12" s="1" customFormat="1" ht="18" customHeight="1">
      <c r="B17" s="33"/>
      <c r="E17" s="12" t="s">
        <v>27</v>
      </c>
      <c r="I17" s="104" t="s">
        <v>28</v>
      </c>
      <c r="J17" s="12" t="s">
        <v>29</v>
      </c>
      <c r="L17" s="33"/>
    </row>
    <row r="18" spans="2:12" s="1" customFormat="1" ht="6.95" customHeight="1">
      <c r="B18" s="33"/>
      <c r="I18" s="103"/>
      <c r="L18" s="33"/>
    </row>
    <row r="19" spans="2:12" s="1" customFormat="1" ht="12" customHeight="1">
      <c r="B19" s="33"/>
      <c r="D19" s="102" t="s">
        <v>30</v>
      </c>
      <c r="I19" s="104" t="s">
        <v>25</v>
      </c>
      <c r="J19" s="25" t="str">
        <f>'Rekapitulace zakázky'!AN13</f>
        <v>Vyplň údaj</v>
      </c>
      <c r="L19" s="33"/>
    </row>
    <row r="20" spans="2:12" s="1" customFormat="1" ht="18" customHeight="1">
      <c r="B20" s="33"/>
      <c r="E20" s="242" t="str">
        <f>'Rekapitulace zakázky'!E14</f>
        <v>Vyplň údaj</v>
      </c>
      <c r="F20" s="243"/>
      <c r="G20" s="243"/>
      <c r="H20" s="243"/>
      <c r="I20" s="104" t="s">
        <v>28</v>
      </c>
      <c r="J20" s="25" t="str">
        <f>'Rekapitulace zakázky'!AN14</f>
        <v>Vyplň údaj</v>
      </c>
      <c r="L20" s="33"/>
    </row>
    <row r="21" spans="2:12" s="1" customFormat="1" ht="6.95" customHeight="1">
      <c r="B21" s="33"/>
      <c r="I21" s="103"/>
      <c r="L21" s="33"/>
    </row>
    <row r="22" spans="2:12" s="1" customFormat="1" ht="12" customHeight="1">
      <c r="B22" s="33"/>
      <c r="D22" s="102" t="s">
        <v>32</v>
      </c>
      <c r="I22" s="104" t="s">
        <v>25</v>
      </c>
      <c r="J22" s="12" t="s">
        <v>1</v>
      </c>
      <c r="L22" s="33"/>
    </row>
    <row r="23" spans="2:12" s="1" customFormat="1" ht="18" customHeight="1">
      <c r="B23" s="33"/>
      <c r="E23" s="12" t="s">
        <v>33</v>
      </c>
      <c r="I23" s="104" t="s">
        <v>28</v>
      </c>
      <c r="J23" s="12" t="s">
        <v>1</v>
      </c>
      <c r="L23" s="33"/>
    </row>
    <row r="24" spans="2:12" s="1" customFormat="1" ht="6.95" customHeight="1">
      <c r="B24" s="33"/>
      <c r="I24" s="103"/>
      <c r="L24" s="33"/>
    </row>
    <row r="25" spans="2:12" s="1" customFormat="1" ht="12" customHeight="1">
      <c r="B25" s="33"/>
      <c r="D25" s="102" t="s">
        <v>35</v>
      </c>
      <c r="I25" s="104" t="s">
        <v>25</v>
      </c>
      <c r="J25" s="12" t="s">
        <v>1</v>
      </c>
      <c r="L25" s="33"/>
    </row>
    <row r="26" spans="2:12" s="1" customFormat="1" ht="18" customHeight="1">
      <c r="B26" s="33"/>
      <c r="E26" s="12" t="s">
        <v>36</v>
      </c>
      <c r="I26" s="104" t="s">
        <v>28</v>
      </c>
      <c r="J26" s="12" t="s">
        <v>1</v>
      </c>
      <c r="L26" s="33"/>
    </row>
    <row r="27" spans="2:12" s="1" customFormat="1" ht="6.95" customHeight="1">
      <c r="B27" s="33"/>
      <c r="I27" s="103"/>
      <c r="L27" s="33"/>
    </row>
    <row r="28" spans="2:12" s="1" customFormat="1" ht="12" customHeight="1">
      <c r="B28" s="33"/>
      <c r="D28" s="102" t="s">
        <v>37</v>
      </c>
      <c r="I28" s="103"/>
      <c r="L28" s="33"/>
    </row>
    <row r="29" spans="2:12" s="7" customFormat="1" ht="14.45" customHeight="1">
      <c r="B29" s="106"/>
      <c r="E29" s="244" t="s">
        <v>1</v>
      </c>
      <c r="F29" s="244"/>
      <c r="G29" s="244"/>
      <c r="H29" s="244"/>
      <c r="I29" s="107"/>
      <c r="L29" s="106"/>
    </row>
    <row r="30" spans="2:12" s="1" customFormat="1" ht="6.95" customHeight="1">
      <c r="B30" s="33"/>
      <c r="I30" s="10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108"/>
      <c r="J31" s="51"/>
      <c r="K31" s="51"/>
      <c r="L31" s="33"/>
    </row>
    <row r="32" spans="2:12" s="1" customFormat="1" ht="25.35" customHeight="1">
      <c r="B32" s="33"/>
      <c r="D32" s="109" t="s">
        <v>38</v>
      </c>
      <c r="I32" s="103"/>
      <c r="J32" s="110">
        <f>ROUND(J86,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108"/>
      <c r="J33" s="51"/>
      <c r="K33" s="51"/>
      <c r="L33" s="33"/>
    </row>
    <row r="34" spans="2:12" s="1" customFormat="1" ht="14.45" customHeight="1">
      <c r="B34" s="33"/>
      <c r="F34" s="111" t="s">
        <v>40</v>
      </c>
      <c r="I34" s="112" t="s">
        <v>39</v>
      </c>
      <c r="J34" s="111" t="s">
        <v>41</v>
      </c>
      <c r="L34" s="33"/>
    </row>
    <row r="35" spans="2:12" s="1" customFormat="1" ht="14.45" customHeight="1">
      <c r="B35" s="33"/>
      <c r="D35" s="102" t="s">
        <v>42</v>
      </c>
      <c r="E35" s="102" t="s">
        <v>43</v>
      </c>
      <c r="F35" s="113">
        <f>ROUND((SUM(BE86:BE151)),  2)</f>
        <v>0</v>
      </c>
      <c r="I35" s="114">
        <v>0.21</v>
      </c>
      <c r="J35" s="113">
        <f>ROUND(((SUM(BE86:BE151))*I35),  2)</f>
        <v>0</v>
      </c>
      <c r="L35" s="33"/>
    </row>
    <row r="36" spans="2:12" s="1" customFormat="1" ht="14.45" customHeight="1">
      <c r="B36" s="33"/>
      <c r="E36" s="102" t="s">
        <v>44</v>
      </c>
      <c r="F36" s="113">
        <f>ROUND((SUM(BF86:BF151)),  2)</f>
        <v>0</v>
      </c>
      <c r="I36" s="114">
        <v>0.15</v>
      </c>
      <c r="J36" s="113">
        <f>ROUND(((SUM(BF86:BF151))*I36),  2)</f>
        <v>0</v>
      </c>
      <c r="L36" s="33"/>
    </row>
    <row r="37" spans="2:12" s="1" customFormat="1" ht="14.45" hidden="1" customHeight="1">
      <c r="B37" s="33"/>
      <c r="E37" s="102" t="s">
        <v>45</v>
      </c>
      <c r="F37" s="113">
        <f>ROUND((SUM(BG86:BG151)),  2)</f>
        <v>0</v>
      </c>
      <c r="I37" s="114">
        <v>0.21</v>
      </c>
      <c r="J37" s="113">
        <f>0</f>
        <v>0</v>
      </c>
      <c r="L37" s="33"/>
    </row>
    <row r="38" spans="2:12" s="1" customFormat="1" ht="14.45" hidden="1" customHeight="1">
      <c r="B38" s="33"/>
      <c r="E38" s="102" t="s">
        <v>46</v>
      </c>
      <c r="F38" s="113">
        <f>ROUND((SUM(BH86:BH151)),  2)</f>
        <v>0</v>
      </c>
      <c r="I38" s="114">
        <v>0.15</v>
      </c>
      <c r="J38" s="113">
        <f>0</f>
        <v>0</v>
      </c>
      <c r="L38" s="33"/>
    </row>
    <row r="39" spans="2:12" s="1" customFormat="1" ht="14.45" hidden="1" customHeight="1">
      <c r="B39" s="33"/>
      <c r="E39" s="102" t="s">
        <v>47</v>
      </c>
      <c r="F39" s="113">
        <f>ROUND((SUM(BI86:BI151)),  2)</f>
        <v>0</v>
      </c>
      <c r="I39" s="114">
        <v>0</v>
      </c>
      <c r="J39" s="113">
        <f>0</f>
        <v>0</v>
      </c>
      <c r="L39" s="33"/>
    </row>
    <row r="40" spans="2:12" s="1" customFormat="1" ht="6.95" customHeight="1">
      <c r="B40" s="33"/>
      <c r="I40" s="103"/>
      <c r="L40" s="33"/>
    </row>
    <row r="41" spans="2:12" s="1" customFormat="1" ht="25.35" customHeight="1">
      <c r="B41" s="33"/>
      <c r="C41" s="115"/>
      <c r="D41" s="116" t="s">
        <v>48</v>
      </c>
      <c r="E41" s="117"/>
      <c r="F41" s="117"/>
      <c r="G41" s="118" t="s">
        <v>49</v>
      </c>
      <c r="H41" s="119" t="s">
        <v>50</v>
      </c>
      <c r="I41" s="120"/>
      <c r="J41" s="121">
        <f>SUM(J32:J39)</f>
        <v>0</v>
      </c>
      <c r="K41" s="122"/>
      <c r="L41" s="33"/>
    </row>
    <row r="42" spans="2:12" s="1" customFormat="1" ht="14.45" customHeight="1">
      <c r="B42" s="123"/>
      <c r="C42" s="124"/>
      <c r="D42" s="124"/>
      <c r="E42" s="124"/>
      <c r="F42" s="124"/>
      <c r="G42" s="124"/>
      <c r="H42" s="124"/>
      <c r="I42" s="125"/>
      <c r="J42" s="124"/>
      <c r="K42" s="124"/>
      <c r="L42" s="33"/>
    </row>
    <row r="46" spans="2:12" s="1" customFormat="1" ht="6.95" customHeight="1">
      <c r="B46" s="126"/>
      <c r="C46" s="127"/>
      <c r="D46" s="127"/>
      <c r="E46" s="127"/>
      <c r="F46" s="127"/>
      <c r="G46" s="127"/>
      <c r="H46" s="127"/>
      <c r="I46" s="128"/>
      <c r="J46" s="127"/>
      <c r="K46" s="127"/>
      <c r="L46" s="33"/>
    </row>
    <row r="47" spans="2:12" s="1" customFormat="1" ht="24.95" customHeight="1">
      <c r="B47" s="29"/>
      <c r="C47" s="18" t="s">
        <v>90</v>
      </c>
      <c r="D47" s="30"/>
      <c r="E47" s="30"/>
      <c r="F47" s="30"/>
      <c r="G47" s="30"/>
      <c r="H47" s="30"/>
      <c r="I47" s="103"/>
      <c r="J47" s="30"/>
      <c r="K47" s="30"/>
      <c r="L47" s="33"/>
    </row>
    <row r="48" spans="2:12" s="1" customFormat="1" ht="6.95" customHeight="1">
      <c r="B48" s="29"/>
      <c r="C48" s="30"/>
      <c r="D48" s="30"/>
      <c r="E48" s="30"/>
      <c r="F48" s="30"/>
      <c r="G48" s="30"/>
      <c r="H48" s="30"/>
      <c r="I48" s="103"/>
      <c r="J48" s="30"/>
      <c r="K48" s="30"/>
      <c r="L48" s="33"/>
    </row>
    <row r="49" spans="2:47" s="1" customFormat="1" ht="12" customHeight="1">
      <c r="B49" s="29"/>
      <c r="C49" s="24" t="s">
        <v>16</v>
      </c>
      <c r="D49" s="30"/>
      <c r="E49" s="30"/>
      <c r="F49" s="30"/>
      <c r="G49" s="30"/>
      <c r="H49" s="30"/>
      <c r="I49" s="103"/>
      <c r="J49" s="30"/>
      <c r="K49" s="30"/>
      <c r="L49" s="33"/>
    </row>
    <row r="50" spans="2:47" s="1" customFormat="1" ht="14.45" customHeight="1">
      <c r="B50" s="29"/>
      <c r="C50" s="30"/>
      <c r="D50" s="30"/>
      <c r="E50" s="245" t="str">
        <f>E7</f>
        <v>Oprava TV v úseku Záboří - Řečany 1. a 2. kolej</v>
      </c>
      <c r="F50" s="246"/>
      <c r="G50" s="246"/>
      <c r="H50" s="246"/>
      <c r="I50" s="103"/>
      <c r="J50" s="30"/>
      <c r="K50" s="30"/>
      <c r="L50" s="33"/>
    </row>
    <row r="51" spans="2:47" ht="12" customHeight="1">
      <c r="B51" s="16"/>
      <c r="C51" s="24" t="s">
        <v>86</v>
      </c>
      <c r="D51" s="17"/>
      <c r="E51" s="17"/>
      <c r="F51" s="17"/>
      <c r="G51" s="17"/>
      <c r="H51" s="17"/>
      <c r="J51" s="17"/>
      <c r="K51" s="17"/>
      <c r="L51" s="15"/>
    </row>
    <row r="52" spans="2:47" s="1" customFormat="1" ht="14.45" customHeight="1">
      <c r="B52" s="29"/>
      <c r="C52" s="30"/>
      <c r="D52" s="30"/>
      <c r="E52" s="245" t="s">
        <v>87</v>
      </c>
      <c r="F52" s="212"/>
      <c r="G52" s="212"/>
      <c r="H52" s="212"/>
      <c r="I52" s="103"/>
      <c r="J52" s="30"/>
      <c r="K52" s="30"/>
      <c r="L52" s="33"/>
    </row>
    <row r="53" spans="2:47" s="1" customFormat="1" ht="12" customHeight="1">
      <c r="B53" s="29"/>
      <c r="C53" s="24" t="s">
        <v>88</v>
      </c>
      <c r="D53" s="30"/>
      <c r="E53" s="30"/>
      <c r="F53" s="30"/>
      <c r="G53" s="30"/>
      <c r="H53" s="30"/>
      <c r="I53" s="103"/>
      <c r="J53" s="30"/>
      <c r="K53" s="30"/>
      <c r="L53" s="33"/>
    </row>
    <row r="54" spans="2:47" s="1" customFormat="1" ht="14.45" customHeight="1">
      <c r="B54" s="29"/>
      <c r="C54" s="30"/>
      <c r="D54" s="30"/>
      <c r="E54" s="213" t="str">
        <f>E11</f>
        <v>R01 - Infrastruktura</v>
      </c>
      <c r="F54" s="212"/>
      <c r="G54" s="212"/>
      <c r="H54" s="212"/>
      <c r="I54" s="103"/>
      <c r="J54" s="30"/>
      <c r="K54" s="30"/>
      <c r="L54" s="33"/>
    </row>
    <row r="55" spans="2:47" s="1" customFormat="1" ht="6.95" customHeight="1">
      <c r="B55" s="29"/>
      <c r="C55" s="30"/>
      <c r="D55" s="30"/>
      <c r="E55" s="30"/>
      <c r="F55" s="30"/>
      <c r="G55" s="30"/>
      <c r="H55" s="30"/>
      <c r="I55" s="103"/>
      <c r="J55" s="30"/>
      <c r="K55" s="30"/>
      <c r="L55" s="33"/>
    </row>
    <row r="56" spans="2:47" s="1" customFormat="1" ht="12" customHeight="1">
      <c r="B56" s="29"/>
      <c r="C56" s="24" t="s">
        <v>20</v>
      </c>
      <c r="D56" s="30"/>
      <c r="E56" s="30"/>
      <c r="F56" s="22" t="str">
        <f>F14</f>
        <v xml:space="preserve"> </v>
      </c>
      <c r="G56" s="30"/>
      <c r="H56" s="30"/>
      <c r="I56" s="104" t="s">
        <v>22</v>
      </c>
      <c r="J56" s="50" t="str">
        <f>IF(J14="","",J14)</f>
        <v>17. 1. 2019</v>
      </c>
      <c r="K56" s="30"/>
      <c r="L56" s="33"/>
    </row>
    <row r="57" spans="2:47" s="1" customFormat="1" ht="6.95" customHeight="1">
      <c r="B57" s="29"/>
      <c r="C57" s="30"/>
      <c r="D57" s="30"/>
      <c r="E57" s="30"/>
      <c r="F57" s="30"/>
      <c r="G57" s="30"/>
      <c r="H57" s="30"/>
      <c r="I57" s="103"/>
      <c r="J57" s="30"/>
      <c r="K57" s="30"/>
      <c r="L57" s="33"/>
    </row>
    <row r="58" spans="2:47" s="1" customFormat="1" ht="12.4" customHeight="1">
      <c r="B58" s="29"/>
      <c r="C58" s="24" t="s">
        <v>24</v>
      </c>
      <c r="D58" s="30"/>
      <c r="E58" s="30"/>
      <c r="F58" s="22" t="str">
        <f>E17</f>
        <v xml:space="preserve">SŽDC, s.o. OŘ Hradec Králové </v>
      </c>
      <c r="G58" s="30"/>
      <c r="H58" s="30"/>
      <c r="I58" s="104" t="s">
        <v>32</v>
      </c>
      <c r="J58" s="27" t="str">
        <f>E23</f>
        <v>Jiří Feltl</v>
      </c>
      <c r="K58" s="30"/>
      <c r="L58" s="33"/>
    </row>
    <row r="59" spans="2:47" s="1" customFormat="1" ht="12.4" customHeight="1">
      <c r="B59" s="29"/>
      <c r="C59" s="24" t="s">
        <v>30</v>
      </c>
      <c r="D59" s="30"/>
      <c r="E59" s="30"/>
      <c r="F59" s="22" t="str">
        <f>IF(E20="","",E20)</f>
        <v>Vyplň údaj</v>
      </c>
      <c r="G59" s="30"/>
      <c r="H59" s="30"/>
      <c r="I59" s="104" t="s">
        <v>35</v>
      </c>
      <c r="J59" s="27" t="str">
        <f>E26</f>
        <v>Tomáš Louda</v>
      </c>
      <c r="K59" s="30"/>
      <c r="L59" s="33"/>
    </row>
    <row r="60" spans="2:47" s="1" customFormat="1" ht="10.35" customHeight="1">
      <c r="B60" s="29"/>
      <c r="C60" s="30"/>
      <c r="D60" s="30"/>
      <c r="E60" s="30"/>
      <c r="F60" s="30"/>
      <c r="G60" s="30"/>
      <c r="H60" s="30"/>
      <c r="I60" s="103"/>
      <c r="J60" s="30"/>
      <c r="K60" s="30"/>
      <c r="L60" s="33"/>
    </row>
    <row r="61" spans="2:47" s="1" customFormat="1" ht="29.25" customHeight="1">
      <c r="B61" s="29"/>
      <c r="C61" s="129" t="s">
        <v>91</v>
      </c>
      <c r="D61" s="130"/>
      <c r="E61" s="130"/>
      <c r="F61" s="130"/>
      <c r="G61" s="130"/>
      <c r="H61" s="130"/>
      <c r="I61" s="131"/>
      <c r="J61" s="132" t="s">
        <v>92</v>
      </c>
      <c r="K61" s="130"/>
      <c r="L61" s="33"/>
    </row>
    <row r="62" spans="2:47" s="1" customFormat="1" ht="10.35" customHeight="1">
      <c r="B62" s="29"/>
      <c r="C62" s="30"/>
      <c r="D62" s="30"/>
      <c r="E62" s="30"/>
      <c r="F62" s="30"/>
      <c r="G62" s="30"/>
      <c r="H62" s="30"/>
      <c r="I62" s="103"/>
      <c r="J62" s="30"/>
      <c r="K62" s="30"/>
      <c r="L62" s="33"/>
    </row>
    <row r="63" spans="2:47" s="1" customFormat="1" ht="22.9" customHeight="1">
      <c r="B63" s="29"/>
      <c r="C63" s="133" t="s">
        <v>93</v>
      </c>
      <c r="D63" s="30"/>
      <c r="E63" s="30"/>
      <c r="F63" s="30"/>
      <c r="G63" s="30"/>
      <c r="H63" s="30"/>
      <c r="I63" s="103"/>
      <c r="J63" s="68">
        <f>J86</f>
        <v>0</v>
      </c>
      <c r="K63" s="30"/>
      <c r="L63" s="33"/>
      <c r="AU63" s="12" t="s">
        <v>94</v>
      </c>
    </row>
    <row r="64" spans="2:47" s="8" customFormat="1" ht="24.95" customHeight="1">
      <c r="B64" s="134"/>
      <c r="C64" s="135"/>
      <c r="D64" s="136" t="s">
        <v>95</v>
      </c>
      <c r="E64" s="137"/>
      <c r="F64" s="137"/>
      <c r="G64" s="137"/>
      <c r="H64" s="137"/>
      <c r="I64" s="138"/>
      <c r="J64" s="139">
        <f>J87</f>
        <v>0</v>
      </c>
      <c r="K64" s="135"/>
      <c r="L64" s="140"/>
    </row>
    <row r="65" spans="2:12" s="1" customFormat="1" ht="21.75" customHeight="1">
      <c r="B65" s="29"/>
      <c r="C65" s="30"/>
      <c r="D65" s="30"/>
      <c r="E65" s="30"/>
      <c r="F65" s="30"/>
      <c r="G65" s="30"/>
      <c r="H65" s="30"/>
      <c r="I65" s="103"/>
      <c r="J65" s="30"/>
      <c r="K65" s="30"/>
      <c r="L65" s="33"/>
    </row>
    <row r="66" spans="2:12" s="1" customFormat="1" ht="6.95" customHeight="1">
      <c r="B66" s="41"/>
      <c r="C66" s="42"/>
      <c r="D66" s="42"/>
      <c r="E66" s="42"/>
      <c r="F66" s="42"/>
      <c r="G66" s="42"/>
      <c r="H66" s="42"/>
      <c r="I66" s="125"/>
      <c r="J66" s="42"/>
      <c r="K66" s="42"/>
      <c r="L66" s="33"/>
    </row>
    <row r="70" spans="2:12" s="1" customFormat="1" ht="6.95" customHeight="1">
      <c r="B70" s="43"/>
      <c r="C70" s="44"/>
      <c r="D70" s="44"/>
      <c r="E70" s="44"/>
      <c r="F70" s="44"/>
      <c r="G70" s="44"/>
      <c r="H70" s="44"/>
      <c r="I70" s="128"/>
      <c r="J70" s="44"/>
      <c r="K70" s="44"/>
      <c r="L70" s="33"/>
    </row>
    <row r="71" spans="2:12" s="1" customFormat="1" ht="24.95" customHeight="1">
      <c r="B71" s="29"/>
      <c r="C71" s="18" t="s">
        <v>96</v>
      </c>
      <c r="D71" s="30"/>
      <c r="E71" s="30"/>
      <c r="F71" s="30"/>
      <c r="G71" s="30"/>
      <c r="H71" s="30"/>
      <c r="I71" s="103"/>
      <c r="J71" s="30"/>
      <c r="K71" s="30"/>
      <c r="L71" s="33"/>
    </row>
    <row r="72" spans="2:12" s="1" customFormat="1" ht="6.95" customHeight="1">
      <c r="B72" s="29"/>
      <c r="C72" s="30"/>
      <c r="D72" s="30"/>
      <c r="E72" s="30"/>
      <c r="F72" s="30"/>
      <c r="G72" s="30"/>
      <c r="H72" s="30"/>
      <c r="I72" s="103"/>
      <c r="J72" s="30"/>
      <c r="K72" s="30"/>
      <c r="L72" s="33"/>
    </row>
    <row r="73" spans="2:12" s="1" customFormat="1" ht="12" customHeight="1">
      <c r="B73" s="29"/>
      <c r="C73" s="24" t="s">
        <v>16</v>
      </c>
      <c r="D73" s="30"/>
      <c r="E73" s="30"/>
      <c r="F73" s="30"/>
      <c r="G73" s="30"/>
      <c r="H73" s="30"/>
      <c r="I73" s="103"/>
      <c r="J73" s="30"/>
      <c r="K73" s="30"/>
      <c r="L73" s="33"/>
    </row>
    <row r="74" spans="2:12" s="1" customFormat="1" ht="14.45" customHeight="1">
      <c r="B74" s="29"/>
      <c r="C74" s="30"/>
      <c r="D74" s="30"/>
      <c r="E74" s="245" t="str">
        <f>E7</f>
        <v>Oprava TV v úseku Záboří - Řečany 1. a 2. kolej</v>
      </c>
      <c r="F74" s="246"/>
      <c r="G74" s="246"/>
      <c r="H74" s="246"/>
      <c r="I74" s="103"/>
      <c r="J74" s="30"/>
      <c r="K74" s="30"/>
      <c r="L74" s="33"/>
    </row>
    <row r="75" spans="2:12" ht="12" customHeight="1">
      <c r="B75" s="16"/>
      <c r="C75" s="24" t="s">
        <v>86</v>
      </c>
      <c r="D75" s="17"/>
      <c r="E75" s="17"/>
      <c r="F75" s="17"/>
      <c r="G75" s="17"/>
      <c r="H75" s="17"/>
      <c r="J75" s="17"/>
      <c r="K75" s="17"/>
      <c r="L75" s="15"/>
    </row>
    <row r="76" spans="2:12" s="1" customFormat="1" ht="14.45" customHeight="1">
      <c r="B76" s="29"/>
      <c r="C76" s="30"/>
      <c r="D76" s="30"/>
      <c r="E76" s="245" t="s">
        <v>87</v>
      </c>
      <c r="F76" s="212"/>
      <c r="G76" s="212"/>
      <c r="H76" s="212"/>
      <c r="I76" s="103"/>
      <c r="J76" s="30"/>
      <c r="K76" s="30"/>
      <c r="L76" s="33"/>
    </row>
    <row r="77" spans="2:12" s="1" customFormat="1" ht="12" customHeight="1">
      <c r="B77" s="29"/>
      <c r="C77" s="24" t="s">
        <v>88</v>
      </c>
      <c r="D77" s="30"/>
      <c r="E77" s="30"/>
      <c r="F77" s="30"/>
      <c r="G77" s="30"/>
      <c r="H77" s="30"/>
      <c r="I77" s="103"/>
      <c r="J77" s="30"/>
      <c r="K77" s="30"/>
      <c r="L77" s="33"/>
    </row>
    <row r="78" spans="2:12" s="1" customFormat="1" ht="14.45" customHeight="1">
      <c r="B78" s="29"/>
      <c r="C78" s="30"/>
      <c r="D78" s="30"/>
      <c r="E78" s="213" t="str">
        <f>E11</f>
        <v>R01 - Infrastruktura</v>
      </c>
      <c r="F78" s="212"/>
      <c r="G78" s="212"/>
      <c r="H78" s="212"/>
      <c r="I78" s="103"/>
      <c r="J78" s="30"/>
      <c r="K78" s="30"/>
      <c r="L78" s="33"/>
    </row>
    <row r="79" spans="2:12" s="1" customFormat="1" ht="6.95" customHeight="1">
      <c r="B79" s="29"/>
      <c r="C79" s="30"/>
      <c r="D79" s="30"/>
      <c r="E79" s="30"/>
      <c r="F79" s="30"/>
      <c r="G79" s="30"/>
      <c r="H79" s="30"/>
      <c r="I79" s="103"/>
      <c r="J79" s="30"/>
      <c r="K79" s="30"/>
      <c r="L79" s="33"/>
    </row>
    <row r="80" spans="2:12" s="1" customFormat="1" ht="12" customHeight="1">
      <c r="B80" s="29"/>
      <c r="C80" s="24" t="s">
        <v>20</v>
      </c>
      <c r="D80" s="30"/>
      <c r="E80" s="30"/>
      <c r="F80" s="22" t="str">
        <f>F14</f>
        <v xml:space="preserve"> </v>
      </c>
      <c r="G80" s="30"/>
      <c r="H80" s="30"/>
      <c r="I80" s="104" t="s">
        <v>22</v>
      </c>
      <c r="J80" s="50" t="str">
        <f>IF(J14="","",J14)</f>
        <v>17. 1. 2019</v>
      </c>
      <c r="K80" s="30"/>
      <c r="L80" s="33"/>
    </row>
    <row r="81" spans="2:65" s="1" customFormat="1" ht="6.95" customHeight="1">
      <c r="B81" s="29"/>
      <c r="C81" s="30"/>
      <c r="D81" s="30"/>
      <c r="E81" s="30"/>
      <c r="F81" s="30"/>
      <c r="G81" s="30"/>
      <c r="H81" s="30"/>
      <c r="I81" s="103"/>
      <c r="J81" s="30"/>
      <c r="K81" s="30"/>
      <c r="L81" s="33"/>
    </row>
    <row r="82" spans="2:65" s="1" customFormat="1" ht="12.4" customHeight="1">
      <c r="B82" s="29"/>
      <c r="C82" s="24" t="s">
        <v>24</v>
      </c>
      <c r="D82" s="30"/>
      <c r="E82" s="30"/>
      <c r="F82" s="22" t="str">
        <f>E17</f>
        <v xml:space="preserve">SŽDC, s.o. OŘ Hradec Králové </v>
      </c>
      <c r="G82" s="30"/>
      <c r="H82" s="30"/>
      <c r="I82" s="104" t="s">
        <v>32</v>
      </c>
      <c r="J82" s="27" t="str">
        <f>E23</f>
        <v>Jiří Feltl</v>
      </c>
      <c r="K82" s="30"/>
      <c r="L82" s="33"/>
    </row>
    <row r="83" spans="2:65" s="1" customFormat="1" ht="12.4" customHeight="1">
      <c r="B83" s="29"/>
      <c r="C83" s="24" t="s">
        <v>30</v>
      </c>
      <c r="D83" s="30"/>
      <c r="E83" s="30"/>
      <c r="F83" s="22" t="str">
        <f>IF(E20="","",E20)</f>
        <v>Vyplň údaj</v>
      </c>
      <c r="G83" s="30"/>
      <c r="H83" s="30"/>
      <c r="I83" s="104" t="s">
        <v>35</v>
      </c>
      <c r="J83" s="27" t="str">
        <f>E26</f>
        <v>Tomáš Louda</v>
      </c>
      <c r="K83" s="30"/>
      <c r="L83" s="33"/>
    </row>
    <row r="84" spans="2:65" s="1" customFormat="1" ht="10.35" customHeight="1">
      <c r="B84" s="29"/>
      <c r="C84" s="30"/>
      <c r="D84" s="30"/>
      <c r="E84" s="30"/>
      <c r="F84" s="30"/>
      <c r="G84" s="30"/>
      <c r="H84" s="30"/>
      <c r="I84" s="103"/>
      <c r="J84" s="30"/>
      <c r="K84" s="30"/>
      <c r="L84" s="33"/>
    </row>
    <row r="85" spans="2:65" s="9" customFormat="1" ht="29.25" customHeight="1">
      <c r="B85" s="141"/>
      <c r="C85" s="142" t="s">
        <v>97</v>
      </c>
      <c r="D85" s="143" t="s">
        <v>57</v>
      </c>
      <c r="E85" s="143" t="s">
        <v>53</v>
      </c>
      <c r="F85" s="143" t="s">
        <v>54</v>
      </c>
      <c r="G85" s="143" t="s">
        <v>98</v>
      </c>
      <c r="H85" s="143" t="s">
        <v>99</v>
      </c>
      <c r="I85" s="144" t="s">
        <v>100</v>
      </c>
      <c r="J85" s="143" t="s">
        <v>92</v>
      </c>
      <c r="K85" s="145" t="s">
        <v>101</v>
      </c>
      <c r="L85" s="146"/>
      <c r="M85" s="59" t="s">
        <v>1</v>
      </c>
      <c r="N85" s="60" t="s">
        <v>42</v>
      </c>
      <c r="O85" s="60" t="s">
        <v>102</v>
      </c>
      <c r="P85" s="60" t="s">
        <v>103</v>
      </c>
      <c r="Q85" s="60" t="s">
        <v>104</v>
      </c>
      <c r="R85" s="60" t="s">
        <v>105</v>
      </c>
      <c r="S85" s="60" t="s">
        <v>106</v>
      </c>
      <c r="T85" s="61" t="s">
        <v>107</v>
      </c>
    </row>
    <row r="86" spans="2:65" s="1" customFormat="1" ht="22.9" customHeight="1">
      <c r="B86" s="29"/>
      <c r="C86" s="66" t="s">
        <v>108</v>
      </c>
      <c r="D86" s="30"/>
      <c r="E86" s="30"/>
      <c r="F86" s="30"/>
      <c r="G86" s="30"/>
      <c r="H86" s="30"/>
      <c r="I86" s="103"/>
      <c r="J86" s="147">
        <f>BK86</f>
        <v>0</v>
      </c>
      <c r="K86" s="30"/>
      <c r="L86" s="33"/>
      <c r="M86" s="62"/>
      <c r="N86" s="63"/>
      <c r="O86" s="63"/>
      <c r="P86" s="148">
        <f>P87</f>
        <v>0</v>
      </c>
      <c r="Q86" s="63"/>
      <c r="R86" s="148">
        <f>R87</f>
        <v>0</v>
      </c>
      <c r="S86" s="63"/>
      <c r="T86" s="149">
        <f>T87</f>
        <v>0</v>
      </c>
      <c r="AT86" s="12" t="s">
        <v>71</v>
      </c>
      <c r="AU86" s="12" t="s">
        <v>94</v>
      </c>
      <c r="BK86" s="150">
        <f>BK87</f>
        <v>0</v>
      </c>
    </row>
    <row r="87" spans="2:65" s="10" customFormat="1" ht="25.9" customHeight="1">
      <c r="B87" s="151"/>
      <c r="C87" s="152"/>
      <c r="D87" s="153" t="s">
        <v>71</v>
      </c>
      <c r="E87" s="154" t="s">
        <v>109</v>
      </c>
      <c r="F87" s="154" t="s">
        <v>110</v>
      </c>
      <c r="G87" s="152"/>
      <c r="H87" s="152"/>
      <c r="I87" s="155"/>
      <c r="J87" s="156">
        <f>BK87</f>
        <v>0</v>
      </c>
      <c r="K87" s="152"/>
      <c r="L87" s="157"/>
      <c r="M87" s="158"/>
      <c r="N87" s="159"/>
      <c r="O87" s="159"/>
      <c r="P87" s="160">
        <f>SUM(P88:P151)</f>
        <v>0</v>
      </c>
      <c r="Q87" s="159"/>
      <c r="R87" s="160">
        <f>SUM(R88:R151)</f>
        <v>0</v>
      </c>
      <c r="S87" s="159"/>
      <c r="T87" s="161">
        <f>SUM(T88:T151)</f>
        <v>0</v>
      </c>
      <c r="AR87" s="162" t="s">
        <v>111</v>
      </c>
      <c r="AT87" s="163" t="s">
        <v>71</v>
      </c>
      <c r="AU87" s="163" t="s">
        <v>72</v>
      </c>
      <c r="AY87" s="162" t="s">
        <v>112</v>
      </c>
      <c r="BK87" s="164">
        <f>SUM(BK88:BK151)</f>
        <v>0</v>
      </c>
    </row>
    <row r="88" spans="2:65" s="1" customFormat="1" ht="28.5" customHeight="1">
      <c r="B88" s="29"/>
      <c r="C88" s="165" t="s">
        <v>77</v>
      </c>
      <c r="D88" s="165" t="s">
        <v>113</v>
      </c>
      <c r="E88" s="166" t="s">
        <v>114</v>
      </c>
      <c r="F88" s="167" t="s">
        <v>115</v>
      </c>
      <c r="G88" s="168" t="s">
        <v>116</v>
      </c>
      <c r="H88" s="169">
        <v>17420</v>
      </c>
      <c r="I88" s="170"/>
      <c r="J88" s="171">
        <f>ROUND(I88*H88,2)</f>
        <v>0</v>
      </c>
      <c r="K88" s="167" t="s">
        <v>117</v>
      </c>
      <c r="L88" s="33"/>
      <c r="M88" s="172" t="s">
        <v>1</v>
      </c>
      <c r="N88" s="173" t="s">
        <v>43</v>
      </c>
      <c r="O88" s="55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AR88" s="12" t="s">
        <v>118</v>
      </c>
      <c r="AT88" s="12" t="s">
        <v>113</v>
      </c>
      <c r="AU88" s="12" t="s">
        <v>77</v>
      </c>
      <c r="AY88" s="12" t="s">
        <v>112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12" t="s">
        <v>77</v>
      </c>
      <c r="BK88" s="176">
        <f>ROUND(I88*H88,2)</f>
        <v>0</v>
      </c>
      <c r="BL88" s="12" t="s">
        <v>118</v>
      </c>
      <c r="BM88" s="12" t="s">
        <v>119</v>
      </c>
    </row>
    <row r="89" spans="2:65" s="1" customFormat="1" ht="19.5">
      <c r="B89" s="29"/>
      <c r="C89" s="30"/>
      <c r="D89" s="177" t="s">
        <v>120</v>
      </c>
      <c r="E89" s="30"/>
      <c r="F89" s="178" t="s">
        <v>121</v>
      </c>
      <c r="G89" s="30"/>
      <c r="H89" s="30"/>
      <c r="I89" s="103"/>
      <c r="J89" s="30"/>
      <c r="K89" s="30"/>
      <c r="L89" s="33"/>
      <c r="M89" s="179"/>
      <c r="N89" s="55"/>
      <c r="O89" s="55"/>
      <c r="P89" s="55"/>
      <c r="Q89" s="55"/>
      <c r="R89" s="55"/>
      <c r="S89" s="55"/>
      <c r="T89" s="56"/>
      <c r="AT89" s="12" t="s">
        <v>120</v>
      </c>
      <c r="AU89" s="12" t="s">
        <v>77</v>
      </c>
    </row>
    <row r="90" spans="2:65" s="1" customFormat="1" ht="29.25">
      <c r="B90" s="29"/>
      <c r="C90" s="30"/>
      <c r="D90" s="177" t="s">
        <v>122</v>
      </c>
      <c r="E90" s="30"/>
      <c r="F90" s="180" t="s">
        <v>123</v>
      </c>
      <c r="G90" s="30"/>
      <c r="H90" s="30"/>
      <c r="I90" s="103"/>
      <c r="J90" s="30"/>
      <c r="K90" s="30"/>
      <c r="L90" s="33"/>
      <c r="M90" s="179"/>
      <c r="N90" s="55"/>
      <c r="O90" s="55"/>
      <c r="P90" s="55"/>
      <c r="Q90" s="55"/>
      <c r="R90" s="55"/>
      <c r="S90" s="55"/>
      <c r="T90" s="56"/>
      <c r="AT90" s="12" t="s">
        <v>122</v>
      </c>
      <c r="AU90" s="12" t="s">
        <v>77</v>
      </c>
    </row>
    <row r="91" spans="2:65" s="1" customFormat="1" ht="57" customHeight="1">
      <c r="B91" s="29"/>
      <c r="C91" s="181" t="s">
        <v>79</v>
      </c>
      <c r="D91" s="181" t="s">
        <v>124</v>
      </c>
      <c r="E91" s="182" t="s">
        <v>125</v>
      </c>
      <c r="F91" s="183" t="s">
        <v>126</v>
      </c>
      <c r="G91" s="184" t="s">
        <v>116</v>
      </c>
      <c r="H91" s="185">
        <v>17420</v>
      </c>
      <c r="I91" s="186"/>
      <c r="J91" s="187">
        <f>ROUND(I91*H91,2)</f>
        <v>0</v>
      </c>
      <c r="K91" s="183" t="s">
        <v>127</v>
      </c>
      <c r="L91" s="188"/>
      <c r="M91" s="189" t="s">
        <v>1</v>
      </c>
      <c r="N91" s="190" t="s">
        <v>43</v>
      </c>
      <c r="O91" s="55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AR91" s="12" t="s">
        <v>128</v>
      </c>
      <c r="AT91" s="12" t="s">
        <v>124</v>
      </c>
      <c r="AU91" s="12" t="s">
        <v>77</v>
      </c>
      <c r="AY91" s="12" t="s">
        <v>112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2" t="s">
        <v>77</v>
      </c>
      <c r="BK91" s="176">
        <f>ROUND(I91*H91,2)</f>
        <v>0</v>
      </c>
      <c r="BL91" s="12" t="s">
        <v>128</v>
      </c>
      <c r="BM91" s="12" t="s">
        <v>129</v>
      </c>
    </row>
    <row r="92" spans="2:65" s="1" customFormat="1" ht="19.5">
      <c r="B92" s="29"/>
      <c r="C92" s="30"/>
      <c r="D92" s="177" t="s">
        <v>120</v>
      </c>
      <c r="E92" s="30"/>
      <c r="F92" s="178" t="s">
        <v>130</v>
      </c>
      <c r="G92" s="30"/>
      <c r="H92" s="30"/>
      <c r="I92" s="103"/>
      <c r="J92" s="30"/>
      <c r="K92" s="30"/>
      <c r="L92" s="33"/>
      <c r="M92" s="179"/>
      <c r="N92" s="55"/>
      <c r="O92" s="55"/>
      <c r="P92" s="55"/>
      <c r="Q92" s="55"/>
      <c r="R92" s="55"/>
      <c r="S92" s="55"/>
      <c r="T92" s="56"/>
      <c r="AT92" s="12" t="s">
        <v>120</v>
      </c>
      <c r="AU92" s="12" t="s">
        <v>77</v>
      </c>
    </row>
    <row r="93" spans="2:65" s="1" customFormat="1" ht="19.5">
      <c r="B93" s="29"/>
      <c r="C93" s="30"/>
      <c r="D93" s="177" t="s">
        <v>122</v>
      </c>
      <c r="E93" s="30"/>
      <c r="F93" s="180" t="s">
        <v>131</v>
      </c>
      <c r="G93" s="30"/>
      <c r="H93" s="30"/>
      <c r="I93" s="103"/>
      <c r="J93" s="30"/>
      <c r="K93" s="30"/>
      <c r="L93" s="33"/>
      <c r="M93" s="179"/>
      <c r="N93" s="55"/>
      <c r="O93" s="55"/>
      <c r="P93" s="55"/>
      <c r="Q93" s="55"/>
      <c r="R93" s="55"/>
      <c r="S93" s="55"/>
      <c r="T93" s="56"/>
      <c r="AT93" s="12" t="s">
        <v>122</v>
      </c>
      <c r="AU93" s="12" t="s">
        <v>77</v>
      </c>
    </row>
    <row r="94" spans="2:65" s="1" customFormat="1" ht="28.5" customHeight="1">
      <c r="B94" s="29"/>
      <c r="C94" s="165" t="s">
        <v>132</v>
      </c>
      <c r="D94" s="165" t="s">
        <v>113</v>
      </c>
      <c r="E94" s="166" t="s">
        <v>133</v>
      </c>
      <c r="F94" s="167" t="s">
        <v>134</v>
      </c>
      <c r="G94" s="168" t="s">
        <v>116</v>
      </c>
      <c r="H94" s="169">
        <v>17420</v>
      </c>
      <c r="I94" s="170"/>
      <c r="J94" s="171">
        <f>ROUND(I94*H94,2)</f>
        <v>0</v>
      </c>
      <c r="K94" s="167" t="s">
        <v>117</v>
      </c>
      <c r="L94" s="33"/>
      <c r="M94" s="172" t="s">
        <v>1</v>
      </c>
      <c r="N94" s="173" t="s">
        <v>43</v>
      </c>
      <c r="O94" s="55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AR94" s="12" t="s">
        <v>118</v>
      </c>
      <c r="AT94" s="12" t="s">
        <v>113</v>
      </c>
      <c r="AU94" s="12" t="s">
        <v>77</v>
      </c>
      <c r="AY94" s="12" t="s">
        <v>112</v>
      </c>
      <c r="BE94" s="176">
        <f>IF(N94="základní",J94,0)</f>
        <v>0</v>
      </c>
      <c r="BF94" s="176">
        <f>IF(N94="snížená",J94,0)</f>
        <v>0</v>
      </c>
      <c r="BG94" s="176">
        <f>IF(N94="zákl. přenesená",J94,0)</f>
        <v>0</v>
      </c>
      <c r="BH94" s="176">
        <f>IF(N94="sníž. přenesená",J94,0)</f>
        <v>0</v>
      </c>
      <c r="BI94" s="176">
        <f>IF(N94="nulová",J94,0)</f>
        <v>0</v>
      </c>
      <c r="BJ94" s="12" t="s">
        <v>77</v>
      </c>
      <c r="BK94" s="176">
        <f>ROUND(I94*H94,2)</f>
        <v>0</v>
      </c>
      <c r="BL94" s="12" t="s">
        <v>118</v>
      </c>
      <c r="BM94" s="12" t="s">
        <v>135</v>
      </c>
    </row>
    <row r="95" spans="2:65" s="1" customFormat="1" ht="19.5">
      <c r="B95" s="29"/>
      <c r="C95" s="30"/>
      <c r="D95" s="177" t="s">
        <v>120</v>
      </c>
      <c r="E95" s="30"/>
      <c r="F95" s="178" t="s">
        <v>136</v>
      </c>
      <c r="G95" s="30"/>
      <c r="H95" s="30"/>
      <c r="I95" s="103"/>
      <c r="J95" s="30"/>
      <c r="K95" s="30"/>
      <c r="L95" s="33"/>
      <c r="M95" s="179"/>
      <c r="N95" s="55"/>
      <c r="O95" s="55"/>
      <c r="P95" s="55"/>
      <c r="Q95" s="55"/>
      <c r="R95" s="55"/>
      <c r="S95" s="55"/>
      <c r="T95" s="56"/>
      <c r="AT95" s="12" t="s">
        <v>120</v>
      </c>
      <c r="AU95" s="12" t="s">
        <v>77</v>
      </c>
    </row>
    <row r="96" spans="2:65" s="1" customFormat="1" ht="19.5">
      <c r="B96" s="29"/>
      <c r="C96" s="30"/>
      <c r="D96" s="177" t="s">
        <v>122</v>
      </c>
      <c r="E96" s="30"/>
      <c r="F96" s="180" t="s">
        <v>137</v>
      </c>
      <c r="G96" s="30"/>
      <c r="H96" s="30"/>
      <c r="I96" s="103"/>
      <c r="J96" s="30"/>
      <c r="K96" s="30"/>
      <c r="L96" s="33"/>
      <c r="M96" s="179"/>
      <c r="N96" s="55"/>
      <c r="O96" s="55"/>
      <c r="P96" s="55"/>
      <c r="Q96" s="55"/>
      <c r="R96" s="55"/>
      <c r="S96" s="55"/>
      <c r="T96" s="56"/>
      <c r="AT96" s="12" t="s">
        <v>122</v>
      </c>
      <c r="AU96" s="12" t="s">
        <v>77</v>
      </c>
    </row>
    <row r="97" spans="2:65" s="1" customFormat="1" ht="28.5" customHeight="1">
      <c r="B97" s="29"/>
      <c r="C97" s="165" t="s">
        <v>111</v>
      </c>
      <c r="D97" s="165" t="s">
        <v>113</v>
      </c>
      <c r="E97" s="166" t="s">
        <v>114</v>
      </c>
      <c r="F97" s="167" t="s">
        <v>115</v>
      </c>
      <c r="G97" s="168" t="s">
        <v>116</v>
      </c>
      <c r="H97" s="169">
        <v>120</v>
      </c>
      <c r="I97" s="170"/>
      <c r="J97" s="171">
        <f>ROUND(I97*H97,2)</f>
        <v>0</v>
      </c>
      <c r="K97" s="167" t="s">
        <v>117</v>
      </c>
      <c r="L97" s="33"/>
      <c r="M97" s="172" t="s">
        <v>1</v>
      </c>
      <c r="N97" s="173" t="s">
        <v>43</v>
      </c>
      <c r="O97" s="55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AR97" s="12" t="s">
        <v>118</v>
      </c>
      <c r="AT97" s="12" t="s">
        <v>113</v>
      </c>
      <c r="AU97" s="12" t="s">
        <v>77</v>
      </c>
      <c r="AY97" s="12" t="s">
        <v>112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2" t="s">
        <v>77</v>
      </c>
      <c r="BK97" s="176">
        <f>ROUND(I97*H97,2)</f>
        <v>0</v>
      </c>
      <c r="BL97" s="12" t="s">
        <v>118</v>
      </c>
      <c r="BM97" s="12" t="s">
        <v>138</v>
      </c>
    </row>
    <row r="98" spans="2:65" s="1" customFormat="1" ht="19.5">
      <c r="B98" s="29"/>
      <c r="C98" s="30"/>
      <c r="D98" s="177" t="s">
        <v>120</v>
      </c>
      <c r="E98" s="30"/>
      <c r="F98" s="178" t="s">
        <v>121</v>
      </c>
      <c r="G98" s="30"/>
      <c r="H98" s="30"/>
      <c r="I98" s="103"/>
      <c r="J98" s="30"/>
      <c r="K98" s="30"/>
      <c r="L98" s="33"/>
      <c r="M98" s="179"/>
      <c r="N98" s="55"/>
      <c r="O98" s="55"/>
      <c r="P98" s="55"/>
      <c r="Q98" s="55"/>
      <c r="R98" s="55"/>
      <c r="S98" s="55"/>
      <c r="T98" s="56"/>
      <c r="AT98" s="12" t="s">
        <v>120</v>
      </c>
      <c r="AU98" s="12" t="s">
        <v>77</v>
      </c>
    </row>
    <row r="99" spans="2:65" s="1" customFormat="1" ht="29.25">
      <c r="B99" s="29"/>
      <c r="C99" s="30"/>
      <c r="D99" s="177" t="s">
        <v>122</v>
      </c>
      <c r="E99" s="30"/>
      <c r="F99" s="180" t="s">
        <v>139</v>
      </c>
      <c r="G99" s="30"/>
      <c r="H99" s="30"/>
      <c r="I99" s="103"/>
      <c r="J99" s="30"/>
      <c r="K99" s="30"/>
      <c r="L99" s="33"/>
      <c r="M99" s="179"/>
      <c r="N99" s="55"/>
      <c r="O99" s="55"/>
      <c r="P99" s="55"/>
      <c r="Q99" s="55"/>
      <c r="R99" s="55"/>
      <c r="S99" s="55"/>
      <c r="T99" s="56"/>
      <c r="AT99" s="12" t="s">
        <v>122</v>
      </c>
      <c r="AU99" s="12" t="s">
        <v>77</v>
      </c>
    </row>
    <row r="100" spans="2:65" s="1" customFormat="1" ht="57" customHeight="1">
      <c r="B100" s="29"/>
      <c r="C100" s="181" t="s">
        <v>140</v>
      </c>
      <c r="D100" s="181" t="s">
        <v>124</v>
      </c>
      <c r="E100" s="182" t="s">
        <v>125</v>
      </c>
      <c r="F100" s="183" t="s">
        <v>126</v>
      </c>
      <c r="G100" s="184" t="s">
        <v>116</v>
      </c>
      <c r="H100" s="185">
        <v>120</v>
      </c>
      <c r="I100" s="186"/>
      <c r="J100" s="187">
        <f>ROUND(I100*H100,2)</f>
        <v>0</v>
      </c>
      <c r="K100" s="183" t="s">
        <v>127</v>
      </c>
      <c r="L100" s="188"/>
      <c r="M100" s="189" t="s">
        <v>1</v>
      </c>
      <c r="N100" s="190" t="s">
        <v>43</v>
      </c>
      <c r="O100" s="55"/>
      <c r="P100" s="174">
        <f>O100*H100</f>
        <v>0</v>
      </c>
      <c r="Q100" s="174">
        <v>0</v>
      </c>
      <c r="R100" s="174">
        <f>Q100*H100</f>
        <v>0</v>
      </c>
      <c r="S100" s="174">
        <v>0</v>
      </c>
      <c r="T100" s="175">
        <f>S100*H100</f>
        <v>0</v>
      </c>
      <c r="AR100" s="12" t="s">
        <v>128</v>
      </c>
      <c r="AT100" s="12" t="s">
        <v>124</v>
      </c>
      <c r="AU100" s="12" t="s">
        <v>77</v>
      </c>
      <c r="AY100" s="12" t="s">
        <v>112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2" t="s">
        <v>77</v>
      </c>
      <c r="BK100" s="176">
        <f>ROUND(I100*H100,2)</f>
        <v>0</v>
      </c>
      <c r="BL100" s="12" t="s">
        <v>128</v>
      </c>
      <c r="BM100" s="12" t="s">
        <v>141</v>
      </c>
    </row>
    <row r="101" spans="2:65" s="1" customFormat="1" ht="19.5">
      <c r="B101" s="29"/>
      <c r="C101" s="30"/>
      <c r="D101" s="177" t="s">
        <v>120</v>
      </c>
      <c r="E101" s="30"/>
      <c r="F101" s="178" t="s">
        <v>130</v>
      </c>
      <c r="G101" s="30"/>
      <c r="H101" s="30"/>
      <c r="I101" s="103"/>
      <c r="J101" s="30"/>
      <c r="K101" s="30"/>
      <c r="L101" s="33"/>
      <c r="M101" s="179"/>
      <c r="N101" s="55"/>
      <c r="O101" s="55"/>
      <c r="P101" s="55"/>
      <c r="Q101" s="55"/>
      <c r="R101" s="55"/>
      <c r="S101" s="55"/>
      <c r="T101" s="56"/>
      <c r="AT101" s="12" t="s">
        <v>120</v>
      </c>
      <c r="AU101" s="12" t="s">
        <v>77</v>
      </c>
    </row>
    <row r="102" spans="2:65" s="1" customFormat="1" ht="19.5">
      <c r="B102" s="29"/>
      <c r="C102" s="30"/>
      <c r="D102" s="177" t="s">
        <v>122</v>
      </c>
      <c r="E102" s="30"/>
      <c r="F102" s="180" t="s">
        <v>142</v>
      </c>
      <c r="G102" s="30"/>
      <c r="H102" s="30"/>
      <c r="I102" s="103"/>
      <c r="J102" s="30"/>
      <c r="K102" s="30"/>
      <c r="L102" s="33"/>
      <c r="M102" s="179"/>
      <c r="N102" s="55"/>
      <c r="O102" s="55"/>
      <c r="P102" s="55"/>
      <c r="Q102" s="55"/>
      <c r="R102" s="55"/>
      <c r="S102" s="55"/>
      <c r="T102" s="56"/>
      <c r="AT102" s="12" t="s">
        <v>122</v>
      </c>
      <c r="AU102" s="12" t="s">
        <v>77</v>
      </c>
    </row>
    <row r="103" spans="2:65" s="1" customFormat="1" ht="28.5" customHeight="1">
      <c r="B103" s="29"/>
      <c r="C103" s="165" t="s">
        <v>143</v>
      </c>
      <c r="D103" s="165" t="s">
        <v>113</v>
      </c>
      <c r="E103" s="166" t="s">
        <v>133</v>
      </c>
      <c r="F103" s="167" t="s">
        <v>134</v>
      </c>
      <c r="G103" s="168" t="s">
        <v>116</v>
      </c>
      <c r="H103" s="169">
        <v>120</v>
      </c>
      <c r="I103" s="170"/>
      <c r="J103" s="171">
        <f>ROUND(I103*H103,2)</f>
        <v>0</v>
      </c>
      <c r="K103" s="167" t="s">
        <v>117</v>
      </c>
      <c r="L103" s="33"/>
      <c r="M103" s="172" t="s">
        <v>1</v>
      </c>
      <c r="N103" s="173" t="s">
        <v>43</v>
      </c>
      <c r="O103" s="55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AR103" s="12" t="s">
        <v>118</v>
      </c>
      <c r="AT103" s="12" t="s">
        <v>113</v>
      </c>
      <c r="AU103" s="12" t="s">
        <v>77</v>
      </c>
      <c r="AY103" s="12" t="s">
        <v>112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2" t="s">
        <v>77</v>
      </c>
      <c r="BK103" s="176">
        <f>ROUND(I103*H103,2)</f>
        <v>0</v>
      </c>
      <c r="BL103" s="12" t="s">
        <v>118</v>
      </c>
      <c r="BM103" s="12" t="s">
        <v>144</v>
      </c>
    </row>
    <row r="104" spans="2:65" s="1" customFormat="1" ht="19.5">
      <c r="B104" s="29"/>
      <c r="C104" s="30"/>
      <c r="D104" s="177" t="s">
        <v>120</v>
      </c>
      <c r="E104" s="30"/>
      <c r="F104" s="178" t="s">
        <v>136</v>
      </c>
      <c r="G104" s="30"/>
      <c r="H104" s="30"/>
      <c r="I104" s="103"/>
      <c r="J104" s="30"/>
      <c r="K104" s="30"/>
      <c r="L104" s="33"/>
      <c r="M104" s="179"/>
      <c r="N104" s="55"/>
      <c r="O104" s="55"/>
      <c r="P104" s="55"/>
      <c r="Q104" s="55"/>
      <c r="R104" s="55"/>
      <c r="S104" s="55"/>
      <c r="T104" s="56"/>
      <c r="AT104" s="12" t="s">
        <v>120</v>
      </c>
      <c r="AU104" s="12" t="s">
        <v>77</v>
      </c>
    </row>
    <row r="105" spans="2:65" s="1" customFormat="1" ht="29.25">
      <c r="B105" s="29"/>
      <c r="C105" s="30"/>
      <c r="D105" s="177" t="s">
        <v>122</v>
      </c>
      <c r="E105" s="30"/>
      <c r="F105" s="180" t="s">
        <v>145</v>
      </c>
      <c r="G105" s="30"/>
      <c r="H105" s="30"/>
      <c r="I105" s="103"/>
      <c r="J105" s="30"/>
      <c r="K105" s="30"/>
      <c r="L105" s="33"/>
      <c r="M105" s="179"/>
      <c r="N105" s="55"/>
      <c r="O105" s="55"/>
      <c r="P105" s="55"/>
      <c r="Q105" s="55"/>
      <c r="R105" s="55"/>
      <c r="S105" s="55"/>
      <c r="T105" s="56"/>
      <c r="AT105" s="12" t="s">
        <v>122</v>
      </c>
      <c r="AU105" s="12" t="s">
        <v>77</v>
      </c>
    </row>
    <row r="106" spans="2:65" s="1" customFormat="1" ht="28.5" customHeight="1">
      <c r="B106" s="29"/>
      <c r="C106" s="181" t="s">
        <v>146</v>
      </c>
      <c r="D106" s="181" t="s">
        <v>124</v>
      </c>
      <c r="E106" s="182" t="s">
        <v>147</v>
      </c>
      <c r="F106" s="183" t="s">
        <v>148</v>
      </c>
      <c r="G106" s="184" t="s">
        <v>149</v>
      </c>
      <c r="H106" s="185">
        <v>116</v>
      </c>
      <c r="I106" s="186"/>
      <c r="J106" s="187">
        <f>ROUND(I106*H106,2)</f>
        <v>0</v>
      </c>
      <c r="K106" s="183" t="s">
        <v>117</v>
      </c>
      <c r="L106" s="188"/>
      <c r="M106" s="189" t="s">
        <v>1</v>
      </c>
      <c r="N106" s="190" t="s">
        <v>43</v>
      </c>
      <c r="O106" s="55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AR106" s="12" t="s">
        <v>128</v>
      </c>
      <c r="AT106" s="12" t="s">
        <v>124</v>
      </c>
      <c r="AU106" s="12" t="s">
        <v>77</v>
      </c>
      <c r="AY106" s="12" t="s">
        <v>112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2" t="s">
        <v>77</v>
      </c>
      <c r="BK106" s="176">
        <f>ROUND(I106*H106,2)</f>
        <v>0</v>
      </c>
      <c r="BL106" s="12" t="s">
        <v>128</v>
      </c>
      <c r="BM106" s="12" t="s">
        <v>150</v>
      </c>
    </row>
    <row r="107" spans="2:65" s="1" customFormat="1" ht="19.5">
      <c r="B107" s="29"/>
      <c r="C107" s="30"/>
      <c r="D107" s="177" t="s">
        <v>120</v>
      </c>
      <c r="E107" s="30"/>
      <c r="F107" s="178" t="s">
        <v>151</v>
      </c>
      <c r="G107" s="30"/>
      <c r="H107" s="30"/>
      <c r="I107" s="103"/>
      <c r="J107" s="30"/>
      <c r="K107" s="30"/>
      <c r="L107" s="33"/>
      <c r="M107" s="179"/>
      <c r="N107" s="55"/>
      <c r="O107" s="55"/>
      <c r="P107" s="55"/>
      <c r="Q107" s="55"/>
      <c r="R107" s="55"/>
      <c r="S107" s="55"/>
      <c r="T107" s="56"/>
      <c r="AT107" s="12" t="s">
        <v>120</v>
      </c>
      <c r="AU107" s="12" t="s">
        <v>77</v>
      </c>
    </row>
    <row r="108" spans="2:65" s="1" customFormat="1" ht="19.5">
      <c r="B108" s="29"/>
      <c r="C108" s="30"/>
      <c r="D108" s="177" t="s">
        <v>122</v>
      </c>
      <c r="E108" s="30"/>
      <c r="F108" s="180" t="s">
        <v>152</v>
      </c>
      <c r="G108" s="30"/>
      <c r="H108" s="30"/>
      <c r="I108" s="103"/>
      <c r="J108" s="30"/>
      <c r="K108" s="30"/>
      <c r="L108" s="33"/>
      <c r="M108" s="179"/>
      <c r="N108" s="55"/>
      <c r="O108" s="55"/>
      <c r="P108" s="55"/>
      <c r="Q108" s="55"/>
      <c r="R108" s="55"/>
      <c r="S108" s="55"/>
      <c r="T108" s="56"/>
      <c r="AT108" s="12" t="s">
        <v>122</v>
      </c>
      <c r="AU108" s="12" t="s">
        <v>77</v>
      </c>
    </row>
    <row r="109" spans="2:65" s="1" customFormat="1" ht="28.5" customHeight="1">
      <c r="B109" s="29"/>
      <c r="C109" s="165" t="s">
        <v>153</v>
      </c>
      <c r="D109" s="165" t="s">
        <v>113</v>
      </c>
      <c r="E109" s="166" t="s">
        <v>154</v>
      </c>
      <c r="F109" s="167" t="s">
        <v>155</v>
      </c>
      <c r="G109" s="168" t="s">
        <v>149</v>
      </c>
      <c r="H109" s="169">
        <v>116</v>
      </c>
      <c r="I109" s="170"/>
      <c r="J109" s="171">
        <f>ROUND(I109*H109,2)</f>
        <v>0</v>
      </c>
      <c r="K109" s="167" t="s">
        <v>117</v>
      </c>
      <c r="L109" s="33"/>
      <c r="M109" s="172" t="s">
        <v>1</v>
      </c>
      <c r="N109" s="173" t="s">
        <v>43</v>
      </c>
      <c r="O109" s="55"/>
      <c r="P109" s="174">
        <f>O109*H109</f>
        <v>0</v>
      </c>
      <c r="Q109" s="174">
        <v>0</v>
      </c>
      <c r="R109" s="174">
        <f>Q109*H109</f>
        <v>0</v>
      </c>
      <c r="S109" s="174">
        <v>0</v>
      </c>
      <c r="T109" s="175">
        <f>S109*H109</f>
        <v>0</v>
      </c>
      <c r="AR109" s="12" t="s">
        <v>118</v>
      </c>
      <c r="AT109" s="12" t="s">
        <v>113</v>
      </c>
      <c r="AU109" s="12" t="s">
        <v>77</v>
      </c>
      <c r="AY109" s="12" t="s">
        <v>112</v>
      </c>
      <c r="BE109" s="176">
        <f>IF(N109="základní",J109,0)</f>
        <v>0</v>
      </c>
      <c r="BF109" s="176">
        <f>IF(N109="snížená",J109,0)</f>
        <v>0</v>
      </c>
      <c r="BG109" s="176">
        <f>IF(N109="zákl. přenesená",J109,0)</f>
        <v>0</v>
      </c>
      <c r="BH109" s="176">
        <f>IF(N109="sníž. přenesená",J109,0)</f>
        <v>0</v>
      </c>
      <c r="BI109" s="176">
        <f>IF(N109="nulová",J109,0)</f>
        <v>0</v>
      </c>
      <c r="BJ109" s="12" t="s">
        <v>77</v>
      </c>
      <c r="BK109" s="176">
        <f>ROUND(I109*H109,2)</f>
        <v>0</v>
      </c>
      <c r="BL109" s="12" t="s">
        <v>118</v>
      </c>
      <c r="BM109" s="12" t="s">
        <v>156</v>
      </c>
    </row>
    <row r="110" spans="2:65" s="1" customFormat="1" ht="11.25">
      <c r="B110" s="29"/>
      <c r="C110" s="30"/>
      <c r="D110" s="177" t="s">
        <v>120</v>
      </c>
      <c r="E110" s="30"/>
      <c r="F110" s="178" t="s">
        <v>157</v>
      </c>
      <c r="G110" s="30"/>
      <c r="H110" s="30"/>
      <c r="I110" s="103"/>
      <c r="J110" s="30"/>
      <c r="K110" s="30"/>
      <c r="L110" s="33"/>
      <c r="M110" s="179"/>
      <c r="N110" s="55"/>
      <c r="O110" s="55"/>
      <c r="P110" s="55"/>
      <c r="Q110" s="55"/>
      <c r="R110" s="55"/>
      <c r="S110" s="55"/>
      <c r="T110" s="56"/>
      <c r="AT110" s="12" t="s">
        <v>120</v>
      </c>
      <c r="AU110" s="12" t="s">
        <v>77</v>
      </c>
    </row>
    <row r="111" spans="2:65" s="1" customFormat="1" ht="29.25">
      <c r="B111" s="29"/>
      <c r="C111" s="30"/>
      <c r="D111" s="177" t="s">
        <v>122</v>
      </c>
      <c r="E111" s="30"/>
      <c r="F111" s="180" t="s">
        <v>158</v>
      </c>
      <c r="G111" s="30"/>
      <c r="H111" s="30"/>
      <c r="I111" s="103"/>
      <c r="J111" s="30"/>
      <c r="K111" s="30"/>
      <c r="L111" s="33"/>
      <c r="M111" s="179"/>
      <c r="N111" s="55"/>
      <c r="O111" s="55"/>
      <c r="P111" s="55"/>
      <c r="Q111" s="55"/>
      <c r="R111" s="55"/>
      <c r="S111" s="55"/>
      <c r="T111" s="56"/>
      <c r="AT111" s="12" t="s">
        <v>122</v>
      </c>
      <c r="AU111" s="12" t="s">
        <v>77</v>
      </c>
    </row>
    <row r="112" spans="2:65" s="1" customFormat="1" ht="28.5" customHeight="1">
      <c r="B112" s="29"/>
      <c r="C112" s="165" t="s">
        <v>159</v>
      </c>
      <c r="D112" s="165" t="s">
        <v>113</v>
      </c>
      <c r="E112" s="166" t="s">
        <v>160</v>
      </c>
      <c r="F112" s="167" t="s">
        <v>161</v>
      </c>
      <c r="G112" s="168" t="s">
        <v>149</v>
      </c>
      <c r="H112" s="169">
        <v>42</v>
      </c>
      <c r="I112" s="170"/>
      <c r="J112" s="171">
        <f>ROUND(I112*H112,2)</f>
        <v>0</v>
      </c>
      <c r="K112" s="167" t="s">
        <v>117</v>
      </c>
      <c r="L112" s="33"/>
      <c r="M112" s="172" t="s">
        <v>1</v>
      </c>
      <c r="N112" s="173" t="s">
        <v>43</v>
      </c>
      <c r="O112" s="55"/>
      <c r="P112" s="174">
        <f>O112*H112</f>
        <v>0</v>
      </c>
      <c r="Q112" s="174">
        <v>0</v>
      </c>
      <c r="R112" s="174">
        <f>Q112*H112</f>
        <v>0</v>
      </c>
      <c r="S112" s="174">
        <v>0</v>
      </c>
      <c r="T112" s="175">
        <f>S112*H112</f>
        <v>0</v>
      </c>
      <c r="AR112" s="12" t="s">
        <v>118</v>
      </c>
      <c r="AT112" s="12" t="s">
        <v>113</v>
      </c>
      <c r="AU112" s="12" t="s">
        <v>77</v>
      </c>
      <c r="AY112" s="12" t="s">
        <v>112</v>
      </c>
      <c r="BE112" s="176">
        <f>IF(N112="základní",J112,0)</f>
        <v>0</v>
      </c>
      <c r="BF112" s="176">
        <f>IF(N112="snížená",J112,0)</f>
        <v>0</v>
      </c>
      <c r="BG112" s="176">
        <f>IF(N112="zákl. přenesená",J112,0)</f>
        <v>0</v>
      </c>
      <c r="BH112" s="176">
        <f>IF(N112="sníž. přenesená",J112,0)</f>
        <v>0</v>
      </c>
      <c r="BI112" s="176">
        <f>IF(N112="nulová",J112,0)</f>
        <v>0</v>
      </c>
      <c r="BJ112" s="12" t="s">
        <v>77</v>
      </c>
      <c r="BK112" s="176">
        <f>ROUND(I112*H112,2)</f>
        <v>0</v>
      </c>
      <c r="BL112" s="12" t="s">
        <v>118</v>
      </c>
      <c r="BM112" s="12" t="s">
        <v>162</v>
      </c>
    </row>
    <row r="113" spans="2:65" s="1" customFormat="1" ht="19.5">
      <c r="B113" s="29"/>
      <c r="C113" s="30"/>
      <c r="D113" s="177" t="s">
        <v>120</v>
      </c>
      <c r="E113" s="30"/>
      <c r="F113" s="178" t="s">
        <v>163</v>
      </c>
      <c r="G113" s="30"/>
      <c r="H113" s="30"/>
      <c r="I113" s="103"/>
      <c r="J113" s="30"/>
      <c r="K113" s="30"/>
      <c r="L113" s="33"/>
      <c r="M113" s="179"/>
      <c r="N113" s="55"/>
      <c r="O113" s="55"/>
      <c r="P113" s="55"/>
      <c r="Q113" s="55"/>
      <c r="R113" s="55"/>
      <c r="S113" s="55"/>
      <c r="T113" s="56"/>
      <c r="AT113" s="12" t="s">
        <v>120</v>
      </c>
      <c r="AU113" s="12" t="s">
        <v>77</v>
      </c>
    </row>
    <row r="114" spans="2:65" s="1" customFormat="1" ht="29.25">
      <c r="B114" s="29"/>
      <c r="C114" s="30"/>
      <c r="D114" s="177" t="s">
        <v>122</v>
      </c>
      <c r="E114" s="30"/>
      <c r="F114" s="180" t="s">
        <v>164</v>
      </c>
      <c r="G114" s="30"/>
      <c r="H114" s="30"/>
      <c r="I114" s="103"/>
      <c r="J114" s="30"/>
      <c r="K114" s="30"/>
      <c r="L114" s="33"/>
      <c r="M114" s="179"/>
      <c r="N114" s="55"/>
      <c r="O114" s="55"/>
      <c r="P114" s="55"/>
      <c r="Q114" s="55"/>
      <c r="R114" s="55"/>
      <c r="S114" s="55"/>
      <c r="T114" s="56"/>
      <c r="AT114" s="12" t="s">
        <v>122</v>
      </c>
      <c r="AU114" s="12" t="s">
        <v>77</v>
      </c>
    </row>
    <row r="115" spans="2:65" s="1" customFormat="1" ht="28.5" customHeight="1">
      <c r="B115" s="29"/>
      <c r="C115" s="181" t="s">
        <v>165</v>
      </c>
      <c r="D115" s="181" t="s">
        <v>124</v>
      </c>
      <c r="E115" s="182" t="s">
        <v>166</v>
      </c>
      <c r="F115" s="183" t="s">
        <v>167</v>
      </c>
      <c r="G115" s="184" t="s">
        <v>149</v>
      </c>
      <c r="H115" s="185">
        <v>42</v>
      </c>
      <c r="I115" s="186"/>
      <c r="J115" s="187">
        <f>ROUND(I115*H115,2)</f>
        <v>0</v>
      </c>
      <c r="K115" s="183" t="s">
        <v>117</v>
      </c>
      <c r="L115" s="188"/>
      <c r="M115" s="189" t="s">
        <v>1</v>
      </c>
      <c r="N115" s="190" t="s">
        <v>43</v>
      </c>
      <c r="O115" s="55"/>
      <c r="P115" s="174">
        <f>O115*H115</f>
        <v>0</v>
      </c>
      <c r="Q115" s="174">
        <v>0</v>
      </c>
      <c r="R115" s="174">
        <f>Q115*H115</f>
        <v>0</v>
      </c>
      <c r="S115" s="174">
        <v>0</v>
      </c>
      <c r="T115" s="175">
        <f>S115*H115</f>
        <v>0</v>
      </c>
      <c r="AR115" s="12" t="s">
        <v>128</v>
      </c>
      <c r="AT115" s="12" t="s">
        <v>124</v>
      </c>
      <c r="AU115" s="12" t="s">
        <v>77</v>
      </c>
      <c r="AY115" s="12" t="s">
        <v>112</v>
      </c>
      <c r="BE115" s="176">
        <f>IF(N115="základní",J115,0)</f>
        <v>0</v>
      </c>
      <c r="BF115" s="176">
        <f>IF(N115="snížená",J115,0)</f>
        <v>0</v>
      </c>
      <c r="BG115" s="176">
        <f>IF(N115="zákl. přenesená",J115,0)</f>
        <v>0</v>
      </c>
      <c r="BH115" s="176">
        <f>IF(N115="sníž. přenesená",J115,0)</f>
        <v>0</v>
      </c>
      <c r="BI115" s="176">
        <f>IF(N115="nulová",J115,0)</f>
        <v>0</v>
      </c>
      <c r="BJ115" s="12" t="s">
        <v>77</v>
      </c>
      <c r="BK115" s="176">
        <f>ROUND(I115*H115,2)</f>
        <v>0</v>
      </c>
      <c r="BL115" s="12" t="s">
        <v>128</v>
      </c>
      <c r="BM115" s="12" t="s">
        <v>168</v>
      </c>
    </row>
    <row r="116" spans="2:65" s="1" customFormat="1" ht="19.5">
      <c r="B116" s="29"/>
      <c r="C116" s="30"/>
      <c r="D116" s="177" t="s">
        <v>120</v>
      </c>
      <c r="E116" s="30"/>
      <c r="F116" s="178" t="s">
        <v>167</v>
      </c>
      <c r="G116" s="30"/>
      <c r="H116" s="30"/>
      <c r="I116" s="103"/>
      <c r="J116" s="30"/>
      <c r="K116" s="30"/>
      <c r="L116" s="33"/>
      <c r="M116" s="179"/>
      <c r="N116" s="55"/>
      <c r="O116" s="55"/>
      <c r="P116" s="55"/>
      <c r="Q116" s="55"/>
      <c r="R116" s="55"/>
      <c r="S116" s="55"/>
      <c r="T116" s="56"/>
      <c r="AT116" s="12" t="s">
        <v>120</v>
      </c>
      <c r="AU116" s="12" t="s">
        <v>77</v>
      </c>
    </row>
    <row r="117" spans="2:65" s="1" customFormat="1" ht="28.5" customHeight="1">
      <c r="B117" s="29"/>
      <c r="C117" s="165" t="s">
        <v>169</v>
      </c>
      <c r="D117" s="165" t="s">
        <v>113</v>
      </c>
      <c r="E117" s="166" t="s">
        <v>170</v>
      </c>
      <c r="F117" s="167" t="s">
        <v>171</v>
      </c>
      <c r="G117" s="168" t="s">
        <v>149</v>
      </c>
      <c r="H117" s="169">
        <v>42</v>
      </c>
      <c r="I117" s="170"/>
      <c r="J117" s="171">
        <f>ROUND(I117*H117,2)</f>
        <v>0</v>
      </c>
      <c r="K117" s="167" t="s">
        <v>117</v>
      </c>
      <c r="L117" s="33"/>
      <c r="M117" s="172" t="s">
        <v>1</v>
      </c>
      <c r="N117" s="173" t="s">
        <v>43</v>
      </c>
      <c r="O117" s="55"/>
      <c r="P117" s="174">
        <f>O117*H117</f>
        <v>0</v>
      </c>
      <c r="Q117" s="174">
        <v>0</v>
      </c>
      <c r="R117" s="174">
        <f>Q117*H117</f>
        <v>0</v>
      </c>
      <c r="S117" s="174">
        <v>0</v>
      </c>
      <c r="T117" s="175">
        <f>S117*H117</f>
        <v>0</v>
      </c>
      <c r="AR117" s="12" t="s">
        <v>118</v>
      </c>
      <c r="AT117" s="12" t="s">
        <v>113</v>
      </c>
      <c r="AU117" s="12" t="s">
        <v>77</v>
      </c>
      <c r="AY117" s="12" t="s">
        <v>112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2" t="s">
        <v>77</v>
      </c>
      <c r="BK117" s="176">
        <f>ROUND(I117*H117,2)</f>
        <v>0</v>
      </c>
      <c r="BL117" s="12" t="s">
        <v>118</v>
      </c>
      <c r="BM117" s="12" t="s">
        <v>172</v>
      </c>
    </row>
    <row r="118" spans="2:65" s="1" customFormat="1" ht="11.25">
      <c r="B118" s="29"/>
      <c r="C118" s="30"/>
      <c r="D118" s="177" t="s">
        <v>120</v>
      </c>
      <c r="E118" s="30"/>
      <c r="F118" s="178" t="s">
        <v>171</v>
      </c>
      <c r="G118" s="30"/>
      <c r="H118" s="30"/>
      <c r="I118" s="103"/>
      <c r="J118" s="30"/>
      <c r="K118" s="30"/>
      <c r="L118" s="33"/>
      <c r="M118" s="179"/>
      <c r="N118" s="55"/>
      <c r="O118" s="55"/>
      <c r="P118" s="55"/>
      <c r="Q118" s="55"/>
      <c r="R118" s="55"/>
      <c r="S118" s="55"/>
      <c r="T118" s="56"/>
      <c r="AT118" s="12" t="s">
        <v>120</v>
      </c>
      <c r="AU118" s="12" t="s">
        <v>77</v>
      </c>
    </row>
    <row r="119" spans="2:65" s="1" customFormat="1" ht="28.5" customHeight="1">
      <c r="B119" s="29"/>
      <c r="C119" s="165" t="s">
        <v>173</v>
      </c>
      <c r="D119" s="165" t="s">
        <v>113</v>
      </c>
      <c r="E119" s="166" t="s">
        <v>174</v>
      </c>
      <c r="F119" s="167" t="s">
        <v>175</v>
      </c>
      <c r="G119" s="168" t="s">
        <v>149</v>
      </c>
      <c r="H119" s="169">
        <v>306</v>
      </c>
      <c r="I119" s="170"/>
      <c r="J119" s="171">
        <f>ROUND(I119*H119,2)</f>
        <v>0</v>
      </c>
      <c r="K119" s="167" t="s">
        <v>117</v>
      </c>
      <c r="L119" s="33"/>
      <c r="M119" s="172" t="s">
        <v>1</v>
      </c>
      <c r="N119" s="173" t="s">
        <v>43</v>
      </c>
      <c r="O119" s="55"/>
      <c r="P119" s="174">
        <f>O119*H119</f>
        <v>0</v>
      </c>
      <c r="Q119" s="174">
        <v>0</v>
      </c>
      <c r="R119" s="174">
        <f>Q119*H119</f>
        <v>0</v>
      </c>
      <c r="S119" s="174">
        <v>0</v>
      </c>
      <c r="T119" s="175">
        <f>S119*H119</f>
        <v>0</v>
      </c>
      <c r="AR119" s="12" t="s">
        <v>118</v>
      </c>
      <c r="AT119" s="12" t="s">
        <v>113</v>
      </c>
      <c r="AU119" s="12" t="s">
        <v>77</v>
      </c>
      <c r="AY119" s="12" t="s">
        <v>112</v>
      </c>
      <c r="BE119" s="176">
        <f>IF(N119="základní",J119,0)</f>
        <v>0</v>
      </c>
      <c r="BF119" s="176">
        <f>IF(N119="snížená",J119,0)</f>
        <v>0</v>
      </c>
      <c r="BG119" s="176">
        <f>IF(N119="zákl. přenesená",J119,0)</f>
        <v>0</v>
      </c>
      <c r="BH119" s="176">
        <f>IF(N119="sníž. přenesená",J119,0)</f>
        <v>0</v>
      </c>
      <c r="BI119" s="176">
        <f>IF(N119="nulová",J119,0)</f>
        <v>0</v>
      </c>
      <c r="BJ119" s="12" t="s">
        <v>77</v>
      </c>
      <c r="BK119" s="176">
        <f>ROUND(I119*H119,2)</f>
        <v>0</v>
      </c>
      <c r="BL119" s="12" t="s">
        <v>118</v>
      </c>
      <c r="BM119" s="12" t="s">
        <v>176</v>
      </c>
    </row>
    <row r="120" spans="2:65" s="1" customFormat="1" ht="19.5">
      <c r="B120" s="29"/>
      <c r="C120" s="30"/>
      <c r="D120" s="177" t="s">
        <v>120</v>
      </c>
      <c r="E120" s="30"/>
      <c r="F120" s="178" t="s">
        <v>177</v>
      </c>
      <c r="G120" s="30"/>
      <c r="H120" s="30"/>
      <c r="I120" s="103"/>
      <c r="J120" s="30"/>
      <c r="K120" s="30"/>
      <c r="L120" s="33"/>
      <c r="M120" s="179"/>
      <c r="N120" s="55"/>
      <c r="O120" s="55"/>
      <c r="P120" s="55"/>
      <c r="Q120" s="55"/>
      <c r="R120" s="55"/>
      <c r="S120" s="55"/>
      <c r="T120" s="56"/>
      <c r="AT120" s="12" t="s">
        <v>120</v>
      </c>
      <c r="AU120" s="12" t="s">
        <v>77</v>
      </c>
    </row>
    <row r="121" spans="2:65" s="1" customFormat="1" ht="19.5">
      <c r="B121" s="29"/>
      <c r="C121" s="30"/>
      <c r="D121" s="177" t="s">
        <v>122</v>
      </c>
      <c r="E121" s="30"/>
      <c r="F121" s="180" t="s">
        <v>178</v>
      </c>
      <c r="G121" s="30"/>
      <c r="H121" s="30"/>
      <c r="I121" s="103"/>
      <c r="J121" s="30"/>
      <c r="K121" s="30"/>
      <c r="L121" s="33"/>
      <c r="M121" s="179"/>
      <c r="N121" s="55"/>
      <c r="O121" s="55"/>
      <c r="P121" s="55"/>
      <c r="Q121" s="55"/>
      <c r="R121" s="55"/>
      <c r="S121" s="55"/>
      <c r="T121" s="56"/>
      <c r="AT121" s="12" t="s">
        <v>122</v>
      </c>
      <c r="AU121" s="12" t="s">
        <v>77</v>
      </c>
    </row>
    <row r="122" spans="2:65" s="1" customFormat="1" ht="28.5" customHeight="1">
      <c r="B122" s="29"/>
      <c r="C122" s="181" t="s">
        <v>179</v>
      </c>
      <c r="D122" s="181" t="s">
        <v>124</v>
      </c>
      <c r="E122" s="182" t="s">
        <v>180</v>
      </c>
      <c r="F122" s="183" t="s">
        <v>181</v>
      </c>
      <c r="G122" s="184" t="s">
        <v>149</v>
      </c>
      <c r="H122" s="185">
        <v>306</v>
      </c>
      <c r="I122" s="186"/>
      <c r="J122" s="187">
        <f>ROUND(I122*H122,2)</f>
        <v>0</v>
      </c>
      <c r="K122" s="183" t="s">
        <v>117</v>
      </c>
      <c r="L122" s="188"/>
      <c r="M122" s="189" t="s">
        <v>1</v>
      </c>
      <c r="N122" s="190" t="s">
        <v>43</v>
      </c>
      <c r="O122" s="55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AR122" s="12" t="s">
        <v>128</v>
      </c>
      <c r="AT122" s="12" t="s">
        <v>124</v>
      </c>
      <c r="AU122" s="12" t="s">
        <v>77</v>
      </c>
      <c r="AY122" s="12" t="s">
        <v>112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12" t="s">
        <v>77</v>
      </c>
      <c r="BK122" s="176">
        <f>ROUND(I122*H122,2)</f>
        <v>0</v>
      </c>
      <c r="BL122" s="12" t="s">
        <v>128</v>
      </c>
      <c r="BM122" s="12" t="s">
        <v>182</v>
      </c>
    </row>
    <row r="123" spans="2:65" s="1" customFormat="1" ht="11.25">
      <c r="B123" s="29"/>
      <c r="C123" s="30"/>
      <c r="D123" s="177" t="s">
        <v>120</v>
      </c>
      <c r="E123" s="30"/>
      <c r="F123" s="178" t="s">
        <v>181</v>
      </c>
      <c r="G123" s="30"/>
      <c r="H123" s="30"/>
      <c r="I123" s="103"/>
      <c r="J123" s="30"/>
      <c r="K123" s="30"/>
      <c r="L123" s="33"/>
      <c r="M123" s="179"/>
      <c r="N123" s="55"/>
      <c r="O123" s="55"/>
      <c r="P123" s="55"/>
      <c r="Q123" s="55"/>
      <c r="R123" s="55"/>
      <c r="S123" s="55"/>
      <c r="T123" s="56"/>
      <c r="AT123" s="12" t="s">
        <v>120</v>
      </c>
      <c r="AU123" s="12" t="s">
        <v>77</v>
      </c>
    </row>
    <row r="124" spans="2:65" s="1" customFormat="1" ht="28.5" customHeight="1">
      <c r="B124" s="29"/>
      <c r="C124" s="165" t="s">
        <v>183</v>
      </c>
      <c r="D124" s="165" t="s">
        <v>113</v>
      </c>
      <c r="E124" s="166" t="s">
        <v>184</v>
      </c>
      <c r="F124" s="167" t="s">
        <v>185</v>
      </c>
      <c r="G124" s="168" t="s">
        <v>149</v>
      </c>
      <c r="H124" s="169">
        <v>306</v>
      </c>
      <c r="I124" s="170"/>
      <c r="J124" s="171">
        <f>ROUND(I124*H124,2)</f>
        <v>0</v>
      </c>
      <c r="K124" s="167" t="s">
        <v>117</v>
      </c>
      <c r="L124" s="33"/>
      <c r="M124" s="172" t="s">
        <v>1</v>
      </c>
      <c r="N124" s="173" t="s">
        <v>43</v>
      </c>
      <c r="O124" s="55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AR124" s="12" t="s">
        <v>118</v>
      </c>
      <c r="AT124" s="12" t="s">
        <v>113</v>
      </c>
      <c r="AU124" s="12" t="s">
        <v>77</v>
      </c>
      <c r="AY124" s="12" t="s">
        <v>112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2" t="s">
        <v>77</v>
      </c>
      <c r="BK124" s="176">
        <f>ROUND(I124*H124,2)</f>
        <v>0</v>
      </c>
      <c r="BL124" s="12" t="s">
        <v>118</v>
      </c>
      <c r="BM124" s="12" t="s">
        <v>186</v>
      </c>
    </row>
    <row r="125" spans="2:65" s="1" customFormat="1" ht="11.25">
      <c r="B125" s="29"/>
      <c r="C125" s="30"/>
      <c r="D125" s="177" t="s">
        <v>120</v>
      </c>
      <c r="E125" s="30"/>
      <c r="F125" s="178" t="s">
        <v>185</v>
      </c>
      <c r="G125" s="30"/>
      <c r="H125" s="30"/>
      <c r="I125" s="103"/>
      <c r="J125" s="30"/>
      <c r="K125" s="30"/>
      <c r="L125" s="33"/>
      <c r="M125" s="179"/>
      <c r="N125" s="55"/>
      <c r="O125" s="55"/>
      <c r="P125" s="55"/>
      <c r="Q125" s="55"/>
      <c r="R125" s="55"/>
      <c r="S125" s="55"/>
      <c r="T125" s="56"/>
      <c r="AT125" s="12" t="s">
        <v>120</v>
      </c>
      <c r="AU125" s="12" t="s">
        <v>77</v>
      </c>
    </row>
    <row r="126" spans="2:65" s="1" customFormat="1" ht="28.5" customHeight="1">
      <c r="B126" s="29"/>
      <c r="C126" s="181" t="s">
        <v>8</v>
      </c>
      <c r="D126" s="181" t="s">
        <v>124</v>
      </c>
      <c r="E126" s="182" t="s">
        <v>187</v>
      </c>
      <c r="F126" s="183" t="s">
        <v>188</v>
      </c>
      <c r="G126" s="184" t="s">
        <v>149</v>
      </c>
      <c r="H126" s="185">
        <v>438</v>
      </c>
      <c r="I126" s="186"/>
      <c r="J126" s="187">
        <f>ROUND(I126*H126,2)</f>
        <v>0</v>
      </c>
      <c r="K126" s="183" t="s">
        <v>117</v>
      </c>
      <c r="L126" s="188"/>
      <c r="M126" s="189" t="s">
        <v>1</v>
      </c>
      <c r="N126" s="190" t="s">
        <v>43</v>
      </c>
      <c r="O126" s="55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AR126" s="12" t="s">
        <v>128</v>
      </c>
      <c r="AT126" s="12" t="s">
        <v>124</v>
      </c>
      <c r="AU126" s="12" t="s">
        <v>77</v>
      </c>
      <c r="AY126" s="12" t="s">
        <v>112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2" t="s">
        <v>77</v>
      </c>
      <c r="BK126" s="176">
        <f>ROUND(I126*H126,2)</f>
        <v>0</v>
      </c>
      <c r="BL126" s="12" t="s">
        <v>128</v>
      </c>
      <c r="BM126" s="12" t="s">
        <v>189</v>
      </c>
    </row>
    <row r="127" spans="2:65" s="1" customFormat="1" ht="19.5">
      <c r="B127" s="29"/>
      <c r="C127" s="30"/>
      <c r="D127" s="177" t="s">
        <v>120</v>
      </c>
      <c r="E127" s="30"/>
      <c r="F127" s="178" t="s">
        <v>190</v>
      </c>
      <c r="G127" s="30"/>
      <c r="H127" s="30"/>
      <c r="I127" s="103"/>
      <c r="J127" s="30"/>
      <c r="K127" s="30"/>
      <c r="L127" s="33"/>
      <c r="M127" s="179"/>
      <c r="N127" s="55"/>
      <c r="O127" s="55"/>
      <c r="P127" s="55"/>
      <c r="Q127" s="55"/>
      <c r="R127" s="55"/>
      <c r="S127" s="55"/>
      <c r="T127" s="56"/>
      <c r="AT127" s="12" t="s">
        <v>120</v>
      </c>
      <c r="AU127" s="12" t="s">
        <v>77</v>
      </c>
    </row>
    <row r="128" spans="2:65" s="1" customFormat="1" ht="19.5">
      <c r="B128" s="29"/>
      <c r="C128" s="30"/>
      <c r="D128" s="177" t="s">
        <v>122</v>
      </c>
      <c r="E128" s="30"/>
      <c r="F128" s="180" t="s">
        <v>191</v>
      </c>
      <c r="G128" s="30"/>
      <c r="H128" s="30"/>
      <c r="I128" s="103"/>
      <c r="J128" s="30"/>
      <c r="K128" s="30"/>
      <c r="L128" s="33"/>
      <c r="M128" s="179"/>
      <c r="N128" s="55"/>
      <c r="O128" s="55"/>
      <c r="P128" s="55"/>
      <c r="Q128" s="55"/>
      <c r="R128" s="55"/>
      <c r="S128" s="55"/>
      <c r="T128" s="56"/>
      <c r="AT128" s="12" t="s">
        <v>122</v>
      </c>
      <c r="AU128" s="12" t="s">
        <v>77</v>
      </c>
    </row>
    <row r="129" spans="2:65" s="1" customFormat="1" ht="28.5" customHeight="1">
      <c r="B129" s="29"/>
      <c r="C129" s="165" t="s">
        <v>192</v>
      </c>
      <c r="D129" s="165" t="s">
        <v>113</v>
      </c>
      <c r="E129" s="166" t="s">
        <v>193</v>
      </c>
      <c r="F129" s="167" t="s">
        <v>194</v>
      </c>
      <c r="G129" s="168" t="s">
        <v>149</v>
      </c>
      <c r="H129" s="169">
        <v>438</v>
      </c>
      <c r="I129" s="170"/>
      <c r="J129" s="171">
        <f>ROUND(I129*H129,2)</f>
        <v>0</v>
      </c>
      <c r="K129" s="167" t="s">
        <v>117</v>
      </c>
      <c r="L129" s="33"/>
      <c r="M129" s="172" t="s">
        <v>1</v>
      </c>
      <c r="N129" s="173" t="s">
        <v>43</v>
      </c>
      <c r="O129" s="55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AR129" s="12" t="s">
        <v>118</v>
      </c>
      <c r="AT129" s="12" t="s">
        <v>113</v>
      </c>
      <c r="AU129" s="12" t="s">
        <v>77</v>
      </c>
      <c r="AY129" s="12" t="s">
        <v>112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2" t="s">
        <v>77</v>
      </c>
      <c r="BK129" s="176">
        <f>ROUND(I129*H129,2)</f>
        <v>0</v>
      </c>
      <c r="BL129" s="12" t="s">
        <v>118</v>
      </c>
      <c r="BM129" s="12" t="s">
        <v>195</v>
      </c>
    </row>
    <row r="130" spans="2:65" s="1" customFormat="1" ht="11.25">
      <c r="B130" s="29"/>
      <c r="C130" s="30"/>
      <c r="D130" s="177" t="s">
        <v>120</v>
      </c>
      <c r="E130" s="30"/>
      <c r="F130" s="178" t="s">
        <v>196</v>
      </c>
      <c r="G130" s="30"/>
      <c r="H130" s="30"/>
      <c r="I130" s="103"/>
      <c r="J130" s="30"/>
      <c r="K130" s="30"/>
      <c r="L130" s="33"/>
      <c r="M130" s="179"/>
      <c r="N130" s="55"/>
      <c r="O130" s="55"/>
      <c r="P130" s="55"/>
      <c r="Q130" s="55"/>
      <c r="R130" s="55"/>
      <c r="S130" s="55"/>
      <c r="T130" s="56"/>
      <c r="AT130" s="12" t="s">
        <v>120</v>
      </c>
      <c r="AU130" s="12" t="s">
        <v>77</v>
      </c>
    </row>
    <row r="131" spans="2:65" s="1" customFormat="1" ht="19.5">
      <c r="B131" s="29"/>
      <c r="C131" s="30"/>
      <c r="D131" s="177" t="s">
        <v>122</v>
      </c>
      <c r="E131" s="30"/>
      <c r="F131" s="180" t="s">
        <v>197</v>
      </c>
      <c r="G131" s="30"/>
      <c r="H131" s="30"/>
      <c r="I131" s="103"/>
      <c r="J131" s="30"/>
      <c r="K131" s="30"/>
      <c r="L131" s="33"/>
      <c r="M131" s="179"/>
      <c r="N131" s="55"/>
      <c r="O131" s="55"/>
      <c r="P131" s="55"/>
      <c r="Q131" s="55"/>
      <c r="R131" s="55"/>
      <c r="S131" s="55"/>
      <c r="T131" s="56"/>
      <c r="AT131" s="12" t="s">
        <v>122</v>
      </c>
      <c r="AU131" s="12" t="s">
        <v>77</v>
      </c>
    </row>
    <row r="132" spans="2:65" s="1" customFormat="1" ht="28.5" customHeight="1">
      <c r="B132" s="29"/>
      <c r="C132" s="181" t="s">
        <v>198</v>
      </c>
      <c r="D132" s="181" t="s">
        <v>124</v>
      </c>
      <c r="E132" s="182" t="s">
        <v>199</v>
      </c>
      <c r="F132" s="183" t="s">
        <v>200</v>
      </c>
      <c r="G132" s="184" t="s">
        <v>149</v>
      </c>
      <c r="H132" s="185">
        <v>16</v>
      </c>
      <c r="I132" s="186"/>
      <c r="J132" s="187">
        <f>ROUND(I132*H132,2)</f>
        <v>0</v>
      </c>
      <c r="K132" s="183" t="s">
        <v>117</v>
      </c>
      <c r="L132" s="188"/>
      <c r="M132" s="189" t="s">
        <v>1</v>
      </c>
      <c r="N132" s="190" t="s">
        <v>43</v>
      </c>
      <c r="O132" s="55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AR132" s="12" t="s">
        <v>128</v>
      </c>
      <c r="AT132" s="12" t="s">
        <v>124</v>
      </c>
      <c r="AU132" s="12" t="s">
        <v>77</v>
      </c>
      <c r="AY132" s="12" t="s">
        <v>112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2" t="s">
        <v>77</v>
      </c>
      <c r="BK132" s="176">
        <f>ROUND(I132*H132,2)</f>
        <v>0</v>
      </c>
      <c r="BL132" s="12" t="s">
        <v>128</v>
      </c>
      <c r="BM132" s="12" t="s">
        <v>201</v>
      </c>
    </row>
    <row r="133" spans="2:65" s="1" customFormat="1" ht="19.5">
      <c r="B133" s="29"/>
      <c r="C133" s="30"/>
      <c r="D133" s="177" t="s">
        <v>120</v>
      </c>
      <c r="E133" s="30"/>
      <c r="F133" s="178" t="s">
        <v>200</v>
      </c>
      <c r="G133" s="30"/>
      <c r="H133" s="30"/>
      <c r="I133" s="103"/>
      <c r="J133" s="30"/>
      <c r="K133" s="30"/>
      <c r="L133" s="33"/>
      <c r="M133" s="179"/>
      <c r="N133" s="55"/>
      <c r="O133" s="55"/>
      <c r="P133" s="55"/>
      <c r="Q133" s="55"/>
      <c r="R133" s="55"/>
      <c r="S133" s="55"/>
      <c r="T133" s="56"/>
      <c r="AT133" s="12" t="s">
        <v>120</v>
      </c>
      <c r="AU133" s="12" t="s">
        <v>77</v>
      </c>
    </row>
    <row r="134" spans="2:65" s="1" customFormat="1" ht="28.5" customHeight="1">
      <c r="B134" s="29"/>
      <c r="C134" s="165" t="s">
        <v>202</v>
      </c>
      <c r="D134" s="165" t="s">
        <v>113</v>
      </c>
      <c r="E134" s="166" t="s">
        <v>203</v>
      </c>
      <c r="F134" s="167" t="s">
        <v>204</v>
      </c>
      <c r="G134" s="168" t="s">
        <v>149</v>
      </c>
      <c r="H134" s="169">
        <v>16</v>
      </c>
      <c r="I134" s="170"/>
      <c r="J134" s="171">
        <f>ROUND(I134*H134,2)</f>
        <v>0</v>
      </c>
      <c r="K134" s="167" t="s">
        <v>117</v>
      </c>
      <c r="L134" s="33"/>
      <c r="M134" s="172" t="s">
        <v>1</v>
      </c>
      <c r="N134" s="173" t="s">
        <v>43</v>
      </c>
      <c r="O134" s="55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AR134" s="12" t="s">
        <v>118</v>
      </c>
      <c r="AT134" s="12" t="s">
        <v>113</v>
      </c>
      <c r="AU134" s="12" t="s">
        <v>77</v>
      </c>
      <c r="AY134" s="12" t="s">
        <v>112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2" t="s">
        <v>77</v>
      </c>
      <c r="BK134" s="176">
        <f>ROUND(I134*H134,2)</f>
        <v>0</v>
      </c>
      <c r="BL134" s="12" t="s">
        <v>118</v>
      </c>
      <c r="BM134" s="12" t="s">
        <v>205</v>
      </c>
    </row>
    <row r="135" spans="2:65" s="1" customFormat="1" ht="11.25">
      <c r="B135" s="29"/>
      <c r="C135" s="30"/>
      <c r="D135" s="177" t="s">
        <v>120</v>
      </c>
      <c r="E135" s="30"/>
      <c r="F135" s="178" t="s">
        <v>204</v>
      </c>
      <c r="G135" s="30"/>
      <c r="H135" s="30"/>
      <c r="I135" s="103"/>
      <c r="J135" s="30"/>
      <c r="K135" s="30"/>
      <c r="L135" s="33"/>
      <c r="M135" s="179"/>
      <c r="N135" s="55"/>
      <c r="O135" s="55"/>
      <c r="P135" s="55"/>
      <c r="Q135" s="55"/>
      <c r="R135" s="55"/>
      <c r="S135" s="55"/>
      <c r="T135" s="56"/>
      <c r="AT135" s="12" t="s">
        <v>120</v>
      </c>
      <c r="AU135" s="12" t="s">
        <v>77</v>
      </c>
    </row>
    <row r="136" spans="2:65" s="1" customFormat="1" ht="28.5" customHeight="1">
      <c r="B136" s="29"/>
      <c r="C136" s="165" t="s">
        <v>7</v>
      </c>
      <c r="D136" s="165" t="s">
        <v>113</v>
      </c>
      <c r="E136" s="166" t="s">
        <v>206</v>
      </c>
      <c r="F136" s="167" t="s">
        <v>207</v>
      </c>
      <c r="G136" s="168" t="s">
        <v>208</v>
      </c>
      <c r="H136" s="169">
        <v>17.420000000000002</v>
      </c>
      <c r="I136" s="170"/>
      <c r="J136" s="171">
        <f>ROUND(I136*H136,2)</f>
        <v>0</v>
      </c>
      <c r="K136" s="167" t="s">
        <v>117</v>
      </c>
      <c r="L136" s="33"/>
      <c r="M136" s="172" t="s">
        <v>1</v>
      </c>
      <c r="N136" s="173" t="s">
        <v>43</v>
      </c>
      <c r="O136" s="55"/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AR136" s="12" t="s">
        <v>118</v>
      </c>
      <c r="AT136" s="12" t="s">
        <v>113</v>
      </c>
      <c r="AU136" s="12" t="s">
        <v>77</v>
      </c>
      <c r="AY136" s="12" t="s">
        <v>112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2" t="s">
        <v>77</v>
      </c>
      <c r="BK136" s="176">
        <f>ROUND(I136*H136,2)</f>
        <v>0</v>
      </c>
      <c r="BL136" s="12" t="s">
        <v>118</v>
      </c>
      <c r="BM136" s="12" t="s">
        <v>209</v>
      </c>
    </row>
    <row r="137" spans="2:65" s="1" customFormat="1" ht="19.5">
      <c r="B137" s="29"/>
      <c r="C137" s="30"/>
      <c r="D137" s="177" t="s">
        <v>120</v>
      </c>
      <c r="E137" s="30"/>
      <c r="F137" s="178" t="s">
        <v>210</v>
      </c>
      <c r="G137" s="30"/>
      <c r="H137" s="30"/>
      <c r="I137" s="103"/>
      <c r="J137" s="30"/>
      <c r="K137" s="30"/>
      <c r="L137" s="33"/>
      <c r="M137" s="179"/>
      <c r="N137" s="55"/>
      <c r="O137" s="55"/>
      <c r="P137" s="55"/>
      <c r="Q137" s="55"/>
      <c r="R137" s="55"/>
      <c r="S137" s="55"/>
      <c r="T137" s="56"/>
      <c r="AT137" s="12" t="s">
        <v>120</v>
      </c>
      <c r="AU137" s="12" t="s">
        <v>77</v>
      </c>
    </row>
    <row r="138" spans="2:65" s="1" customFormat="1" ht="28.5" customHeight="1">
      <c r="B138" s="29"/>
      <c r="C138" s="165" t="s">
        <v>211</v>
      </c>
      <c r="D138" s="165" t="s">
        <v>113</v>
      </c>
      <c r="E138" s="166" t="s">
        <v>212</v>
      </c>
      <c r="F138" s="167" t="s">
        <v>213</v>
      </c>
      <c r="G138" s="168" t="s">
        <v>208</v>
      </c>
      <c r="H138" s="169">
        <v>17.420000000000002</v>
      </c>
      <c r="I138" s="170"/>
      <c r="J138" s="171">
        <f>ROUND(I138*H138,2)</f>
        <v>0</v>
      </c>
      <c r="K138" s="167" t="s">
        <v>117</v>
      </c>
      <c r="L138" s="33"/>
      <c r="M138" s="172" t="s">
        <v>1</v>
      </c>
      <c r="N138" s="173" t="s">
        <v>43</v>
      </c>
      <c r="O138" s="55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AR138" s="12" t="s">
        <v>118</v>
      </c>
      <c r="AT138" s="12" t="s">
        <v>113</v>
      </c>
      <c r="AU138" s="12" t="s">
        <v>77</v>
      </c>
      <c r="AY138" s="12" t="s">
        <v>112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2" t="s">
        <v>77</v>
      </c>
      <c r="BK138" s="176">
        <f>ROUND(I138*H138,2)</f>
        <v>0</v>
      </c>
      <c r="BL138" s="12" t="s">
        <v>118</v>
      </c>
      <c r="BM138" s="12" t="s">
        <v>214</v>
      </c>
    </row>
    <row r="139" spans="2:65" s="1" customFormat="1" ht="19.5">
      <c r="B139" s="29"/>
      <c r="C139" s="30"/>
      <c r="D139" s="177" t="s">
        <v>120</v>
      </c>
      <c r="E139" s="30"/>
      <c r="F139" s="178" t="s">
        <v>215</v>
      </c>
      <c r="G139" s="30"/>
      <c r="H139" s="30"/>
      <c r="I139" s="103"/>
      <c r="J139" s="30"/>
      <c r="K139" s="30"/>
      <c r="L139" s="33"/>
      <c r="M139" s="179"/>
      <c r="N139" s="55"/>
      <c r="O139" s="55"/>
      <c r="P139" s="55"/>
      <c r="Q139" s="55"/>
      <c r="R139" s="55"/>
      <c r="S139" s="55"/>
      <c r="T139" s="56"/>
      <c r="AT139" s="12" t="s">
        <v>120</v>
      </c>
      <c r="AU139" s="12" t="s">
        <v>77</v>
      </c>
    </row>
    <row r="140" spans="2:65" s="1" customFormat="1" ht="28.5" customHeight="1">
      <c r="B140" s="29"/>
      <c r="C140" s="165" t="s">
        <v>216</v>
      </c>
      <c r="D140" s="165" t="s">
        <v>113</v>
      </c>
      <c r="E140" s="166" t="s">
        <v>217</v>
      </c>
      <c r="F140" s="167" t="s">
        <v>218</v>
      </c>
      <c r="G140" s="168" t="s">
        <v>149</v>
      </c>
      <c r="H140" s="169">
        <v>1</v>
      </c>
      <c r="I140" s="170"/>
      <c r="J140" s="171">
        <f>ROUND(I140*H140,2)</f>
        <v>0</v>
      </c>
      <c r="K140" s="167" t="s">
        <v>117</v>
      </c>
      <c r="L140" s="33"/>
      <c r="M140" s="172" t="s">
        <v>1</v>
      </c>
      <c r="N140" s="173" t="s">
        <v>43</v>
      </c>
      <c r="O140" s="55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AR140" s="12" t="s">
        <v>118</v>
      </c>
      <c r="AT140" s="12" t="s">
        <v>113</v>
      </c>
      <c r="AU140" s="12" t="s">
        <v>77</v>
      </c>
      <c r="AY140" s="12" t="s">
        <v>112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2" t="s">
        <v>77</v>
      </c>
      <c r="BK140" s="176">
        <f>ROUND(I140*H140,2)</f>
        <v>0</v>
      </c>
      <c r="BL140" s="12" t="s">
        <v>118</v>
      </c>
      <c r="BM140" s="12" t="s">
        <v>219</v>
      </c>
    </row>
    <row r="141" spans="2:65" s="1" customFormat="1" ht="29.25">
      <c r="B141" s="29"/>
      <c r="C141" s="30"/>
      <c r="D141" s="177" t="s">
        <v>120</v>
      </c>
      <c r="E141" s="30"/>
      <c r="F141" s="178" t="s">
        <v>220</v>
      </c>
      <c r="G141" s="30"/>
      <c r="H141" s="30"/>
      <c r="I141" s="103"/>
      <c r="J141" s="30"/>
      <c r="K141" s="30"/>
      <c r="L141" s="33"/>
      <c r="M141" s="179"/>
      <c r="N141" s="55"/>
      <c r="O141" s="55"/>
      <c r="P141" s="55"/>
      <c r="Q141" s="55"/>
      <c r="R141" s="55"/>
      <c r="S141" s="55"/>
      <c r="T141" s="56"/>
      <c r="AT141" s="12" t="s">
        <v>120</v>
      </c>
      <c r="AU141" s="12" t="s">
        <v>77</v>
      </c>
    </row>
    <row r="142" spans="2:65" s="1" customFormat="1" ht="19.5">
      <c r="B142" s="29"/>
      <c r="C142" s="30"/>
      <c r="D142" s="177" t="s">
        <v>122</v>
      </c>
      <c r="E142" s="30"/>
      <c r="F142" s="180" t="s">
        <v>221</v>
      </c>
      <c r="G142" s="30"/>
      <c r="H142" s="30"/>
      <c r="I142" s="103"/>
      <c r="J142" s="30"/>
      <c r="K142" s="30"/>
      <c r="L142" s="33"/>
      <c r="M142" s="179"/>
      <c r="N142" s="55"/>
      <c r="O142" s="55"/>
      <c r="P142" s="55"/>
      <c r="Q142" s="55"/>
      <c r="R142" s="55"/>
      <c r="S142" s="55"/>
      <c r="T142" s="56"/>
      <c r="AT142" s="12" t="s">
        <v>122</v>
      </c>
      <c r="AU142" s="12" t="s">
        <v>77</v>
      </c>
    </row>
    <row r="143" spans="2:65" s="1" customFormat="1" ht="28.5" customHeight="1">
      <c r="B143" s="29"/>
      <c r="C143" s="165" t="s">
        <v>222</v>
      </c>
      <c r="D143" s="165" t="s">
        <v>113</v>
      </c>
      <c r="E143" s="166" t="s">
        <v>223</v>
      </c>
      <c r="F143" s="167" t="s">
        <v>224</v>
      </c>
      <c r="G143" s="168" t="s">
        <v>225</v>
      </c>
      <c r="H143" s="169">
        <v>5.2560000000000002</v>
      </c>
      <c r="I143" s="170"/>
      <c r="J143" s="171">
        <f>ROUND(I143*H143,2)</f>
        <v>0</v>
      </c>
      <c r="K143" s="167" t="s">
        <v>117</v>
      </c>
      <c r="L143" s="33"/>
      <c r="M143" s="172" t="s">
        <v>1</v>
      </c>
      <c r="N143" s="173" t="s">
        <v>43</v>
      </c>
      <c r="O143" s="55"/>
      <c r="P143" s="174">
        <f>O143*H143</f>
        <v>0</v>
      </c>
      <c r="Q143" s="174">
        <v>0</v>
      </c>
      <c r="R143" s="174">
        <f>Q143*H143</f>
        <v>0</v>
      </c>
      <c r="S143" s="174">
        <v>0</v>
      </c>
      <c r="T143" s="175">
        <f>S143*H143</f>
        <v>0</v>
      </c>
      <c r="AR143" s="12" t="s">
        <v>118</v>
      </c>
      <c r="AT143" s="12" t="s">
        <v>113</v>
      </c>
      <c r="AU143" s="12" t="s">
        <v>77</v>
      </c>
      <c r="AY143" s="12" t="s">
        <v>112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2" t="s">
        <v>77</v>
      </c>
      <c r="BK143" s="176">
        <f>ROUND(I143*H143,2)</f>
        <v>0</v>
      </c>
      <c r="BL143" s="12" t="s">
        <v>118</v>
      </c>
      <c r="BM143" s="12" t="s">
        <v>226</v>
      </c>
    </row>
    <row r="144" spans="2:65" s="1" customFormat="1" ht="11.25">
      <c r="B144" s="29"/>
      <c r="C144" s="30"/>
      <c r="D144" s="177" t="s">
        <v>120</v>
      </c>
      <c r="E144" s="30"/>
      <c r="F144" s="178" t="s">
        <v>227</v>
      </c>
      <c r="G144" s="30"/>
      <c r="H144" s="30"/>
      <c r="I144" s="103"/>
      <c r="J144" s="30"/>
      <c r="K144" s="30"/>
      <c r="L144" s="33"/>
      <c r="M144" s="179"/>
      <c r="N144" s="55"/>
      <c r="O144" s="55"/>
      <c r="P144" s="55"/>
      <c r="Q144" s="55"/>
      <c r="R144" s="55"/>
      <c r="S144" s="55"/>
      <c r="T144" s="56"/>
      <c r="AT144" s="12" t="s">
        <v>120</v>
      </c>
      <c r="AU144" s="12" t="s">
        <v>77</v>
      </c>
    </row>
    <row r="145" spans="2:65" s="1" customFormat="1" ht="28.5" customHeight="1">
      <c r="B145" s="29"/>
      <c r="C145" s="165" t="s">
        <v>228</v>
      </c>
      <c r="D145" s="165" t="s">
        <v>113</v>
      </c>
      <c r="E145" s="166" t="s">
        <v>229</v>
      </c>
      <c r="F145" s="167" t="s">
        <v>230</v>
      </c>
      <c r="G145" s="168" t="s">
        <v>225</v>
      </c>
      <c r="H145" s="169">
        <v>5.2560000000000002</v>
      </c>
      <c r="I145" s="170"/>
      <c r="J145" s="171">
        <f>ROUND(I145*H145,2)</f>
        <v>0</v>
      </c>
      <c r="K145" s="167" t="s">
        <v>117</v>
      </c>
      <c r="L145" s="33"/>
      <c r="M145" s="172" t="s">
        <v>1</v>
      </c>
      <c r="N145" s="173" t="s">
        <v>43</v>
      </c>
      <c r="O145" s="55"/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AR145" s="12" t="s">
        <v>118</v>
      </c>
      <c r="AT145" s="12" t="s">
        <v>113</v>
      </c>
      <c r="AU145" s="12" t="s">
        <v>77</v>
      </c>
      <c r="AY145" s="12" t="s">
        <v>112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2" t="s">
        <v>77</v>
      </c>
      <c r="BK145" s="176">
        <f>ROUND(I145*H145,2)</f>
        <v>0</v>
      </c>
      <c r="BL145" s="12" t="s">
        <v>118</v>
      </c>
      <c r="BM145" s="12" t="s">
        <v>231</v>
      </c>
    </row>
    <row r="146" spans="2:65" s="1" customFormat="1" ht="11.25">
      <c r="B146" s="29"/>
      <c r="C146" s="30"/>
      <c r="D146" s="177" t="s">
        <v>120</v>
      </c>
      <c r="E146" s="30"/>
      <c r="F146" s="178" t="s">
        <v>232</v>
      </c>
      <c r="G146" s="30"/>
      <c r="H146" s="30"/>
      <c r="I146" s="103"/>
      <c r="J146" s="30"/>
      <c r="K146" s="30"/>
      <c r="L146" s="33"/>
      <c r="M146" s="179"/>
      <c r="N146" s="55"/>
      <c r="O146" s="55"/>
      <c r="P146" s="55"/>
      <c r="Q146" s="55"/>
      <c r="R146" s="55"/>
      <c r="S146" s="55"/>
      <c r="T146" s="56"/>
      <c r="AT146" s="12" t="s">
        <v>120</v>
      </c>
      <c r="AU146" s="12" t="s">
        <v>77</v>
      </c>
    </row>
    <row r="147" spans="2:65" s="1" customFormat="1" ht="28.5" customHeight="1">
      <c r="B147" s="29"/>
      <c r="C147" s="181" t="s">
        <v>233</v>
      </c>
      <c r="D147" s="181" t="s">
        <v>124</v>
      </c>
      <c r="E147" s="182" t="s">
        <v>234</v>
      </c>
      <c r="F147" s="183" t="s">
        <v>235</v>
      </c>
      <c r="G147" s="184" t="s">
        <v>236</v>
      </c>
      <c r="H147" s="185">
        <v>244</v>
      </c>
      <c r="I147" s="186"/>
      <c r="J147" s="187">
        <f>ROUND(I147*H147,2)</f>
        <v>0</v>
      </c>
      <c r="K147" s="183" t="s">
        <v>117</v>
      </c>
      <c r="L147" s="188"/>
      <c r="M147" s="189" t="s">
        <v>1</v>
      </c>
      <c r="N147" s="190" t="s">
        <v>43</v>
      </c>
      <c r="O147" s="55"/>
      <c r="P147" s="174">
        <f>O147*H147</f>
        <v>0</v>
      </c>
      <c r="Q147" s="174">
        <v>0</v>
      </c>
      <c r="R147" s="174">
        <f>Q147*H147</f>
        <v>0</v>
      </c>
      <c r="S147" s="174">
        <v>0</v>
      </c>
      <c r="T147" s="175">
        <f>S147*H147</f>
        <v>0</v>
      </c>
      <c r="AR147" s="12" t="s">
        <v>118</v>
      </c>
      <c r="AT147" s="12" t="s">
        <v>124</v>
      </c>
      <c r="AU147" s="12" t="s">
        <v>77</v>
      </c>
      <c r="AY147" s="12" t="s">
        <v>112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2" t="s">
        <v>77</v>
      </c>
      <c r="BK147" s="176">
        <f>ROUND(I147*H147,2)</f>
        <v>0</v>
      </c>
      <c r="BL147" s="12" t="s">
        <v>118</v>
      </c>
      <c r="BM147" s="12" t="s">
        <v>237</v>
      </c>
    </row>
    <row r="148" spans="2:65" s="1" customFormat="1" ht="11.25">
      <c r="B148" s="29"/>
      <c r="C148" s="30"/>
      <c r="D148" s="177" t="s">
        <v>120</v>
      </c>
      <c r="E148" s="30"/>
      <c r="F148" s="178" t="s">
        <v>235</v>
      </c>
      <c r="G148" s="30"/>
      <c r="H148" s="30"/>
      <c r="I148" s="103"/>
      <c r="J148" s="30"/>
      <c r="K148" s="30"/>
      <c r="L148" s="33"/>
      <c r="M148" s="179"/>
      <c r="N148" s="55"/>
      <c r="O148" s="55"/>
      <c r="P148" s="55"/>
      <c r="Q148" s="55"/>
      <c r="R148" s="55"/>
      <c r="S148" s="55"/>
      <c r="T148" s="56"/>
      <c r="AT148" s="12" t="s">
        <v>120</v>
      </c>
      <c r="AU148" s="12" t="s">
        <v>77</v>
      </c>
    </row>
    <row r="149" spans="2:65" s="1" customFormat="1" ht="29.25">
      <c r="B149" s="29"/>
      <c r="C149" s="30"/>
      <c r="D149" s="177" t="s">
        <v>122</v>
      </c>
      <c r="E149" s="30"/>
      <c r="F149" s="180" t="s">
        <v>238</v>
      </c>
      <c r="G149" s="30"/>
      <c r="H149" s="30"/>
      <c r="I149" s="103"/>
      <c r="J149" s="30"/>
      <c r="K149" s="30"/>
      <c r="L149" s="33"/>
      <c r="M149" s="179"/>
      <c r="N149" s="55"/>
      <c r="O149" s="55"/>
      <c r="P149" s="55"/>
      <c r="Q149" s="55"/>
      <c r="R149" s="55"/>
      <c r="S149" s="55"/>
      <c r="T149" s="56"/>
      <c r="AT149" s="12" t="s">
        <v>122</v>
      </c>
      <c r="AU149" s="12" t="s">
        <v>77</v>
      </c>
    </row>
    <row r="150" spans="2:65" s="1" customFormat="1" ht="28.5" customHeight="1">
      <c r="B150" s="29"/>
      <c r="C150" s="165" t="s">
        <v>239</v>
      </c>
      <c r="D150" s="165" t="s">
        <v>113</v>
      </c>
      <c r="E150" s="166" t="s">
        <v>240</v>
      </c>
      <c r="F150" s="167" t="s">
        <v>241</v>
      </c>
      <c r="G150" s="168" t="s">
        <v>242</v>
      </c>
      <c r="H150" s="169">
        <v>40</v>
      </c>
      <c r="I150" s="170"/>
      <c r="J150" s="171">
        <f>ROUND(I150*H150,2)</f>
        <v>0</v>
      </c>
      <c r="K150" s="167" t="s">
        <v>117</v>
      </c>
      <c r="L150" s="33"/>
      <c r="M150" s="172" t="s">
        <v>1</v>
      </c>
      <c r="N150" s="173" t="s">
        <v>43</v>
      </c>
      <c r="O150" s="55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AR150" s="12" t="s">
        <v>118</v>
      </c>
      <c r="AT150" s="12" t="s">
        <v>113</v>
      </c>
      <c r="AU150" s="12" t="s">
        <v>77</v>
      </c>
      <c r="AY150" s="12" t="s">
        <v>112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2" t="s">
        <v>77</v>
      </c>
      <c r="BK150" s="176">
        <f>ROUND(I150*H150,2)</f>
        <v>0</v>
      </c>
      <c r="BL150" s="12" t="s">
        <v>118</v>
      </c>
      <c r="BM150" s="12" t="s">
        <v>243</v>
      </c>
    </row>
    <row r="151" spans="2:65" s="1" customFormat="1" ht="11.25">
      <c r="B151" s="29"/>
      <c r="C151" s="30"/>
      <c r="D151" s="177" t="s">
        <v>120</v>
      </c>
      <c r="E151" s="30"/>
      <c r="F151" s="178" t="s">
        <v>241</v>
      </c>
      <c r="G151" s="30"/>
      <c r="H151" s="30"/>
      <c r="I151" s="103"/>
      <c r="J151" s="30"/>
      <c r="K151" s="30"/>
      <c r="L151" s="33"/>
      <c r="M151" s="191"/>
      <c r="N151" s="192"/>
      <c r="O151" s="192"/>
      <c r="P151" s="192"/>
      <c r="Q151" s="192"/>
      <c r="R151" s="192"/>
      <c r="S151" s="192"/>
      <c r="T151" s="193"/>
      <c r="AT151" s="12" t="s">
        <v>120</v>
      </c>
      <c r="AU151" s="12" t="s">
        <v>77</v>
      </c>
    </row>
    <row r="152" spans="2:65" s="1" customFormat="1" ht="6.95" customHeight="1">
      <c r="B152" s="41"/>
      <c r="C152" s="42"/>
      <c r="D152" s="42"/>
      <c r="E152" s="42"/>
      <c r="F152" s="42"/>
      <c r="G152" s="42"/>
      <c r="H152" s="42"/>
      <c r="I152" s="125"/>
      <c r="J152" s="42"/>
      <c r="K152" s="42"/>
      <c r="L152" s="33"/>
    </row>
  </sheetData>
  <sheetProtection algorithmName="SHA-512" hashValue="Nmkl2d3iY278+Fm3ZbkAIc5QrbrVnK8sFJ0hPDHQQI2b8huXwJgTfdV1iK90fdtkR2hNnCXt7pnB9nf4XOWrfg==" saltValue="Ws+9ekZcpf5ZNw+CVNvzwTPMWuXuX8sRtYLT2P49Mm1/VginXXv4kyyzrKr6E2YWIlANo0ffH11Mxup3RkXTSQ==" spinCount="100000" sheet="1" objects="1" scenarios="1" formatColumns="0" formatRows="0" autoFilter="0"/>
  <autoFilter ref="C85:K151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R01 - Infrastruktura</vt:lpstr>
      <vt:lpstr>'R01 - Infrastruktura'!Názvy_tisku</vt:lpstr>
      <vt:lpstr>'Rekapitulace zakázky'!Názvy_tisku</vt:lpstr>
      <vt:lpstr>'R01 - Infrastruktura'!Oblast_tisku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Feltl Jiří</dc:creator>
  <cp:lastModifiedBy>Procházka Martin, DiS.</cp:lastModifiedBy>
  <dcterms:created xsi:type="dcterms:W3CDTF">2019-02-26T08:32:41Z</dcterms:created>
  <dcterms:modified xsi:type="dcterms:W3CDTF">2019-03-05T07:44:34Z</dcterms:modified>
</cp:coreProperties>
</file>