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33B00B9-7B56-4ADB-8C40-4701F3409DBB}"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SOPS!$B$1:$L$96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2" i="1" l="1"/>
  <c r="J32" i="1"/>
  <c r="L28" i="1"/>
  <c r="J28" i="1"/>
  <c r="L92" i="1"/>
  <c r="L96" i="1" s="1"/>
  <c r="J92" i="1"/>
  <c r="C96" i="1"/>
  <c r="L86" i="1"/>
  <c r="J86" i="1"/>
  <c r="L82" i="1"/>
  <c r="J82" i="1"/>
  <c r="L78" i="1"/>
  <c r="J78" i="1"/>
  <c r="L74" i="1"/>
  <c r="J74" i="1"/>
  <c r="L70" i="1"/>
  <c r="J70" i="1"/>
  <c r="L66" i="1"/>
  <c r="J66" i="1"/>
  <c r="C90" i="1"/>
  <c r="L60" i="1"/>
  <c r="J60" i="1"/>
  <c r="L56" i="1"/>
  <c r="J56" i="1"/>
  <c r="L52" i="1"/>
  <c r="J52" i="1"/>
  <c r="L48" i="1"/>
  <c r="J48" i="1"/>
  <c r="L44" i="1"/>
  <c r="J44" i="1"/>
  <c r="L40" i="1"/>
  <c r="J40" i="1"/>
  <c r="L36" i="1"/>
  <c r="J36" i="1"/>
  <c r="L24" i="1"/>
  <c r="J24" i="1"/>
  <c r="C64" i="1"/>
  <c r="L18" i="1"/>
  <c r="J18" i="1"/>
  <c r="L14" i="1"/>
  <c r="J14" i="1"/>
  <c r="B14" i="1"/>
  <c r="C22" i="1"/>
  <c r="L22" i="1" l="1"/>
  <c r="L90" i="1"/>
  <c r="B18" i="1"/>
  <c r="L64" i="1"/>
  <c r="J1" i="4"/>
  <c r="B24" i="1" l="1"/>
  <c r="L1" i="4"/>
  <c r="B28" i="1" l="1"/>
  <c r="B32" i="1" s="1"/>
  <c r="L9" i="1"/>
  <c r="B9" i="1"/>
  <c r="B36" i="1" l="1"/>
  <c r="B40" i="1" s="1"/>
  <c r="B44" i="1" s="1"/>
  <c r="L1" i="1"/>
  <c r="F4" i="1"/>
  <c r="B48" i="1" l="1"/>
  <c r="B52" i="1" s="1"/>
  <c r="B56" i="1" s="1"/>
  <c r="B60" i="1" s="1"/>
  <c r="K9" i="1"/>
  <c r="B66" i="1" l="1"/>
  <c r="F5" i="1"/>
  <c r="Q2" i="1"/>
  <c r="B70" i="1" l="1"/>
  <c r="B74" i="1" l="1"/>
  <c r="B78" i="1" s="1"/>
  <c r="B82" i="1" l="1"/>
  <c r="B86" i="1" s="1"/>
  <c r="B92" i="1" s="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<sst xmlns="http://schemas.openxmlformats.org/spreadsheetml/2006/main" count="362" uniqueCount="210">
  <si>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</si>
  <si>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</si>
  <si>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</si>
  <si>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</si>
  <si>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</si>
  <si>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</si>
  <si>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</si>
  <si>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</si>
  <si>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</si>
  <si>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</si>
  <si>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</si>
  <si>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</si>
  <si>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</si>
  <si>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</si>
  <si>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</si>
  <si>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</si>
  <si>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</si>
  <si>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</si>
  <si>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</si>
  <si>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</si>
  <si>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</si>
  <si>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</si>
  <si>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</si>
  <si>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</si>
  <si>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</si>
  <si>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</si>
  <si>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</si>
  <si>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</si>
  <si>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</si>
  <si>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</si>
  <si>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</si>
  <si>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</si>
  <si>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</si>
  <si>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</si>
  <si>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</si>
  <si>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</si>
  <si>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</si>
  <si>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</si>
  <si>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</si>
  <si>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</si>
  <si>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</si>
  <si>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</si>
  <si>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</si>
  <si>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</si>
  <si>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</si>
  <si>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</si>
  <si>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</si>
  <si>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</si>
  <si>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</si>
  <si>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</si>
  <si>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</si>
  <si>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</si>
  <si>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</si>
  <si>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</si>
  <si>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</si>
  <si>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</si>
  <si>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</si>
  <si>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</si>
  <si>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</si>
  <si>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</si>
  <si>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</si>
  <si>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</si>
  <si>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</si>
  <si>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</si>
  <si>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</si>
  <si>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</si>
  <si>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</si>
  <si>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</si>
  <si>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</si>
  <si>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</si>
  <si>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</si>
  <si>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</si>
  <si>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</si>
  <si>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</si>
  <si>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</si>
  <si>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</si>
  <si>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</si>
  <si>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</si>
  <si>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</si>
  <si>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</si>
  <si>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</si>
  <si>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</si>
  <si>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</si>
  <si>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</si>
  <si>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</si>
  <si>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</si>
  <si>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</si>
  <si>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</si>
  <si>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</si>
  <si>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</si>
  <si>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</si>
  <si>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</si>
  <si>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</si>
  <si>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</si>
  <si>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</si>
  <si>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</si>
  <si>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</si>
  <si>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</si>
  <si>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</si>
  <si>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</si>
  <si>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</si>
  <si>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</si>
  <si>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</si>
  <si>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</si>
  <si>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</si>
  <si>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</si>
  <si>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</si>
  <si>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</si>
  <si>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</si>
  <si>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</si>
  <si>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</si>
  <si>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</si>
  <si>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</si>
  <si>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</si>
  <si>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</si>
  <si>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</si>
  <si>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</si>
  <si>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</si>
  <si>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</si>
  <si>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</si>
  <si>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</si>
  <si>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</si>
  <si>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</si>
  <si>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</si>
  <si>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</si>
  <si>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</si>
  <si>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</si>
  <si>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</si>
  <si>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</si>
  <si>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</si>
  <si>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</si>
  <si>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</si>
  <si>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</si>
  <si>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</si>
  <si>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</si>
  <si>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</si>
  <si>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</si>
  <si>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Pavel Zemler</t>
  </si>
  <si>
    <t>015</t>
  </si>
  <si>
    <t>Poplatky za likvidaci odpadů</t>
  </si>
  <si>
    <t>OTSKP_18</t>
  </si>
  <si>
    <t>POPLATKY ZA LIKVIDACI ODPADŮ NEKONTAMINOVANÝCH - 17 05 04 VYTĚŽENÉ ZEMINY A HORNINY - I. TŘÍDA TĚŽITELNOSTI</t>
  </si>
  <si>
    <t>015111</t>
  </si>
  <si>
    <t>T</t>
  </si>
  <si>
    <t>Součet</t>
  </si>
  <si>
    <t>1</t>
  </si>
  <si>
    <t>Zemní práce</t>
  </si>
  <si>
    <t>M3</t>
  </si>
  <si>
    <t>HLOUBENÍ RÝH ŠÍŘ DO 2M PAŽ I NEPAŽ TŘ. I</t>
  </si>
  <si>
    <t>132738</t>
  </si>
  <si>
    <t>13273</t>
  </si>
  <si>
    <t>HLOUBENÍ RÝH ŠÍŘ DO 2M PAŽ I NEPAŽ TŘ. I, ODVOZ DO 20KM</t>
  </si>
  <si>
    <t>132739</t>
  </si>
  <si>
    <t>PŘÍPLATEK ZA DALŠÍ 1KM DOPRAVY ZEMINY</t>
  </si>
  <si>
    <t>17120</t>
  </si>
  <si>
    <t>ULOŽENÍ SYPANINY DO NÁSYPŮ A NA SKLÁDKY BEZ ZHUTNĚNÍ</t>
  </si>
  <si>
    <t>17411</t>
  </si>
  <si>
    <t>ZÁSYP JAM A RÝH ZEMINOU SE ZHUTNĚNÍM</t>
  </si>
  <si>
    <t>17481</t>
  </si>
  <si>
    <t>ZÁSYP JAM A RÝH Z NAKUPOVANÝCH MATERIÁLŮ</t>
  </si>
  <si>
    <t>17581</t>
  </si>
  <si>
    <t>OBSYP POTRUBÍ A OBJEKTŮ Z NAKUPOVANÝCH MATERIÁLŮ</t>
  </si>
  <si>
    <t>M</t>
  </si>
  <si>
    <t>8</t>
  </si>
  <si>
    <t>Potrubí</t>
  </si>
  <si>
    <t>Viz výkresová část</t>
  </si>
  <si>
    <t>KUS</t>
  </si>
  <si>
    <t>R</t>
  </si>
  <si>
    <t>Dodávka plastové válcové šachty k obetonování průměr 1,2 metr výška 1,4 metru vstupní komín 600x600 výška 1 metr , vystrojená s integrovanými stupadly, sestava 1xKK1", vodoměr 1xKK s vypouštěním 1" a 1x zpězná klapka 1"</t>
  </si>
  <si>
    <t>9</t>
  </si>
  <si>
    <t>Ostatní konstrukce</t>
  </si>
  <si>
    <t>Splašková kanalizace a žumpa</t>
  </si>
  <si>
    <t>(10,08+18,5)*1,9=54,3020</t>
  </si>
  <si>
    <t>015140</t>
  </si>
  <si>
    <t>POPLATKY ZA LIKVIDACI ODPADŮ NEKONTAMINOVANÝCH - 17 01 01 BETON Z DEMOLIC OBJEKTŮ, ZÁKLADŮ TV</t>
  </si>
  <si>
    <t>3*2,3=6,9000</t>
  </si>
  <si>
    <t>13173</t>
  </si>
  <si>
    <t>12*1*3,5=42,0000</t>
  </si>
  <si>
    <t>HLOUBENÍ JAM ZAPAŽ I NEPAŽ TŘ. I</t>
  </si>
  <si>
    <t>131738</t>
  </si>
  <si>
    <t>HLOUBENÍ JAM ZAPAŽ I NEPAŽ TŘ. I, ODVOZ DO 20KM</t>
  </si>
  <si>
    <t>2,5*3,5*2+1*1=18,5000</t>
  </si>
  <si>
    <t>7*18,5=129,5000</t>
  </si>
  <si>
    <t>13179</t>
  </si>
  <si>
    <t>2*0,6*1,5=1,8000</t>
  </si>
  <si>
    <t>12*0,6*1,4=10,0800</t>
  </si>
  <si>
    <t>7*(10,08+3)=91,5600</t>
  </si>
  <si>
    <t>2,5*3,5*2+1*1+12*0,6*1,4=28,5800</t>
  </si>
  <si>
    <t>12*1*3,5+2*0,6*1,5=43,8000</t>
  </si>
  <si>
    <t>12*0,6*1,4-7,344=2,7360</t>
  </si>
  <si>
    <t>20,4*0,15*0,6+20,4*0,45*0,6=7,3440</t>
  </si>
  <si>
    <t>87433</t>
  </si>
  <si>
    <t>POTRUBÍ Z TRUB PLASTOVÝCH ODPADNÍCH DN DO 150MM</t>
  </si>
  <si>
    <t>893156</t>
  </si>
  <si>
    <t>Žumpa plastová půdorysná plocha 6 m2</t>
  </si>
  <si>
    <t>Plastový komponent k obetonování 3*2 metry výška 1,7 metru stěny a dno z desek tl.80 mm strop 15 mm, vstupní komín 600x600 výška 1 metr</t>
  </si>
  <si>
    <t>893388</t>
  </si>
  <si>
    <t>ŠACHTY ARMATUR ZE ŽELBET VČET VÝZT PŮDOR PLOCHY PŘES 7,5M2</t>
  </si>
  <si>
    <t>89413</t>
  </si>
  <si>
    <t>ŠACHTY KANALIZAČNÍ Z BETON DÍLCŮ NA POTRUBÍ DN DO 200MM</t>
  </si>
  <si>
    <t>894846</t>
  </si>
  <si>
    <t>ŠACHTY KANALIZAČNÍ PLASTOVÉ D 400MM</t>
  </si>
  <si>
    <t>Poklop tvárná litina D400 pr 600</t>
  </si>
  <si>
    <t>Poklop tvárná litina D400 pr 400</t>
  </si>
  <si>
    <t>899632</t>
  </si>
  <si>
    <t>ZKOUŠKA VODOTĚSNOSTI POTRUBÍ DN DO 150MM</t>
  </si>
  <si>
    <t>967118</t>
  </si>
  <si>
    <t>VYBOURÁNÍ ČÁSTÍ KONSTRUKCÍ Z BETON DÍLCŮ S ODVOZEM DO 20KM</t>
  </si>
  <si>
    <t>3</t>
  </si>
  <si>
    <t>SO 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</si>
</sst>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amily val="2"/>
      <charset val="238"/>
    </font>
    <font>
      <sz val="9"/>
      <name val="Arial CE"/>
      <family val="2"/>
      <charset val="238"/>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7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9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4" t="s">
        <v>133</v>
      </c>
      <c r="C1" s="135"/>
      <c r="D1" s="74"/>
      <c r="E1" s="74"/>
      <c r="F1" s="76" t="s">
        <v>81</v>
      </c>
      <c r="G1" s="74"/>
      <c r="H1" s="75"/>
      <c r="I1" s="41"/>
      <c r="J1" s="42"/>
      <c r="K1" s="42"/>
      <c r="L1" s="43" t="str">
        <f>D3</f>
        <v>SO 161</v>
      </c>
      <c r="M1" s="91" t="s">
        <v>119</v>
      </c>
      <c r="N1" s="92">
        <v>20.399999999999999</v>
      </c>
      <c r="O1" s="93">
        <f>K2/N1</f>
        <v>0</v>
      </c>
      <c r="P1" s="94"/>
      <c r="Q1" s="95" t="s">
        <v>123</v>
      </c>
      <c r="R1" s="95"/>
    </row>
    <row r="2" spans="1:19" s="13" customFormat="1" ht="57" customHeight="1" thickTop="1" thickBot="1" x14ac:dyDescent="0.4">
      <c r="B2" s="130" t="s">
        <v>9</v>
      </c>
      <c r="C2" s="131"/>
      <c r="D2" s="45"/>
      <c r="E2" s="46"/>
      <c r="F2" s="88" t="s">
        <v>134</v>
      </c>
      <c r="G2" s="44"/>
      <c r="H2" s="73"/>
      <c r="I2" s="132" t="s">
        <v>24</v>
      </c>
      <c r="J2" s="133"/>
      <c r="K2" s="136">
        <f>SUMIFS(L:L,B:B,"SOUČET")</f>
        <v>0</v>
      </c>
      <c r="L2" s="137"/>
      <c r="M2" s="96" t="s">
        <v>120</v>
      </c>
      <c r="N2" s="97" t="s">
        <v>121</v>
      </c>
      <c r="O2" s="98" t="s">
        <v>122</v>
      </c>
      <c r="Q2" s="99">
        <f>SUMIFS(L:L,A:A,"P")</f>
        <v>0</v>
      </c>
      <c r="R2" s="99"/>
      <c r="S2" s="94"/>
    </row>
    <row r="3" spans="1:19" s="13" customFormat="1" ht="42.75" customHeight="1" thickTop="1" thickBot="1" x14ac:dyDescent="0.4">
      <c r="B3" s="28" t="s">
        <v>30</v>
      </c>
      <c r="C3" s="29"/>
      <c r="D3" s="165" t="s">
        <v>209</v>
      </c>
      <c r="E3" s="165"/>
      <c r="F3" s="114" t="s">
        <v>171</v>
      </c>
      <c r="G3" s="47"/>
      <c r="H3" s="48"/>
      <c r="I3" s="56"/>
      <c r="J3" s="55"/>
      <c r="K3" s="154"/>
      <c r="L3" s="155"/>
      <c r="Q3" s="100">
        <f>$K$2-Q2</f>
        <v>0</v>
      </c>
      <c r="R3" s="100"/>
      <c r="S3" s="94" t="s">
        <v>125</v>
      </c>
    </row>
    <row r="4" spans="1:19" s="13" customFormat="1" ht="18" customHeight="1" thickTop="1" x14ac:dyDescent="0.35">
      <c r="B4" s="140" t="s">
        <v>18</v>
      </c>
      <c r="C4" s="141"/>
      <c r="D4" s="142"/>
      <c r="E4" s="67" t="s">
        <v>43</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38"/>
      <c r="H4" s="39"/>
      <c r="I4" s="152" t="s">
        <v>26</v>
      </c>
      <c r="J4" s="153"/>
      <c r="K4" s="65"/>
      <c r="L4" s="66"/>
      <c r="Q4" s="13" t="s">
        <v>126</v>
      </c>
    </row>
    <row r="5" spans="1:19" s="13" customFormat="1" ht="18" customHeight="1" x14ac:dyDescent="0.35">
      <c r="B5" s="11" t="s">
        <v>25</v>
      </c>
      <c r="C5" s="10"/>
      <c r="D5" s="10"/>
      <c r="E5" s="67" t="s">
        <v>99</v>
      </c>
      <c r="F5" s="144" t="str">
        <f>IF((E5="Stádium 2"),"  Dokumentace pro územní řízení - DUR",(IF((E5="Stádium 3"),"  Projektová dokumentace (DOS/DSP)","")))</f>
        <v xml:space="preserve">  Projektová dokumentace (DOS/DSP)</v>
      </c>
      <c r="G5" s="144"/>
      <c r="H5" s="145"/>
      <c r="I5" s="143" t="s">
        <v>100</v>
      </c>
      <c r="J5" s="142"/>
      <c r="K5" s="64" t="s">
        <v>136</v>
      </c>
      <c r="L5" s="49"/>
    </row>
    <row r="6" spans="1:19" s="13" customFormat="1" ht="18" customHeight="1" x14ac:dyDescent="0.3">
      <c r="B6" s="11" t="s">
        <v>17</v>
      </c>
      <c r="C6" s="10"/>
      <c r="D6" s="10"/>
      <c r="E6" s="64" t="s">
        <v>97</v>
      </c>
      <c r="F6" s="156"/>
      <c r="G6" s="156"/>
      <c r="H6" s="157"/>
      <c r="I6" s="143" t="s">
        <v>20</v>
      </c>
      <c r="J6" s="142"/>
      <c r="K6" s="64" t="s">
        <v>135</v>
      </c>
      <c r="L6" s="49"/>
      <c r="O6" s="53"/>
    </row>
    <row r="7" spans="1:19" s="13" customFormat="1" ht="18" customHeight="1" x14ac:dyDescent="0.25">
      <c r="B7" s="146" t="s">
        <v>21</v>
      </c>
      <c r="C7" s="129"/>
      <c r="D7" s="129"/>
      <c r="E7" s="68">
        <v>43586</v>
      </c>
      <c r="F7" s="158" t="s">
        <v>16</v>
      </c>
      <c r="G7" s="159"/>
      <c r="H7" s="160"/>
      <c r="I7" s="151" t="s">
        <v>23</v>
      </c>
      <c r="J7" s="141"/>
      <c r="K7" s="63">
        <v>2018</v>
      </c>
      <c r="L7" s="50"/>
      <c r="O7" s="54"/>
    </row>
    <row r="8" spans="1:19" s="13" customFormat="1" ht="19.5" customHeight="1" thickBot="1" x14ac:dyDescent="0.4">
      <c r="B8" s="161" t="s">
        <v>22</v>
      </c>
      <c r="C8" s="162"/>
      <c r="D8" s="162"/>
      <c r="E8" s="69">
        <v>44180</v>
      </c>
      <c r="F8" s="58" t="s">
        <v>98</v>
      </c>
      <c r="G8" s="163" t="s">
        <v>137</v>
      </c>
      <c r="H8" s="164"/>
      <c r="I8" s="128" t="s">
        <v>15</v>
      </c>
      <c r="J8" s="129"/>
      <c r="K8" s="115">
        <v>43490</v>
      </c>
      <c r="L8" s="51"/>
    </row>
    <row r="9" spans="1:19" s="13" customFormat="1" ht="9.75" customHeight="1" x14ac:dyDescent="0.35">
      <c r="B9" s="149" t="str">
        <f>F2</f>
        <v>Modernizace TNS Týniště nad Orlicí (Voklik)</v>
      </c>
      <c r="C9" s="150"/>
      <c r="D9" s="150"/>
      <c r="E9" s="150"/>
      <c r="F9" s="150"/>
      <c r="G9" s="150"/>
      <c r="H9" s="150"/>
      <c r="I9" s="150"/>
      <c r="J9" s="150"/>
      <c r="K9" s="19" t="str">
        <f>$I$5</f>
        <v>ISPROFOND:</v>
      </c>
      <c r="L9" s="52" t="str">
        <f>K5</f>
        <v>5523720005</v>
      </c>
    </row>
    <row r="10" spans="1:19" s="13" customFormat="1" ht="15" customHeight="1" x14ac:dyDescent="0.35">
      <c r="B10" s="147" t="s">
        <v>10</v>
      </c>
      <c r="C10" s="126" t="s">
        <v>0</v>
      </c>
      <c r="D10" s="126" t="s">
        <v>1</v>
      </c>
      <c r="E10" s="126" t="s">
        <v>11</v>
      </c>
      <c r="F10" s="124" t="s">
        <v>27</v>
      </c>
      <c r="G10" s="124" t="s">
        <v>2</v>
      </c>
      <c r="H10" s="124" t="s">
        <v>3</v>
      </c>
      <c r="I10" s="126" t="s">
        <v>12</v>
      </c>
      <c r="J10" s="126" t="s">
        <v>13</v>
      </c>
      <c r="K10" s="138" t="s">
        <v>89</v>
      </c>
      <c r="L10" s="139"/>
    </row>
    <row r="11" spans="1:19" s="13" customFormat="1" ht="15" customHeight="1" x14ac:dyDescent="0.35">
      <c r="B11" s="147"/>
      <c r="C11" s="126"/>
      <c r="D11" s="126"/>
      <c r="E11" s="126"/>
      <c r="F11" s="124"/>
      <c r="G11" s="124"/>
      <c r="H11" s="124"/>
      <c r="I11" s="126"/>
      <c r="J11" s="126"/>
      <c r="K11" s="138"/>
      <c r="L11" s="139"/>
    </row>
    <row r="12" spans="1:19" s="13" customFormat="1" ht="12.75" customHeight="1" thickBot="1" x14ac:dyDescent="0.4">
      <c r="B12" s="148"/>
      <c r="C12" s="127"/>
      <c r="D12" s="127"/>
      <c r="E12" s="127"/>
      <c r="F12" s="125"/>
      <c r="G12" s="125"/>
      <c r="H12" s="125"/>
      <c r="I12" s="127"/>
      <c r="J12" s="127"/>
      <c r="K12" s="20" t="s">
        <v>14</v>
      </c>
      <c r="L12" s="21" t="s">
        <v>4</v>
      </c>
    </row>
    <row r="13" spans="1:19" s="1" customFormat="1" ht="13.5" thickBot="1" x14ac:dyDescent="0.4">
      <c r="A13" s="71" t="s">
        <v>29</v>
      </c>
      <c r="B13" s="105" t="s">
        <v>19</v>
      </c>
      <c r="C13" s="106" t="s">
        <v>138</v>
      </c>
      <c r="D13" s="107"/>
      <c r="E13" s="107"/>
      <c r="F13" s="106" t="s">
        <v>139</v>
      </c>
      <c r="G13" s="108"/>
      <c r="H13" s="108"/>
      <c r="I13" s="108"/>
      <c r="J13" s="109"/>
      <c r="K13" s="108"/>
      <c r="L13" s="110"/>
    </row>
    <row r="14" spans="1:19" s="104" customFormat="1" ht="20.5" thickBot="1" x14ac:dyDescent="0.4">
      <c r="A14" s="72" t="s">
        <v>6</v>
      </c>
      <c r="B14" s="78">
        <f>1+MAX($B$13:B13)</f>
        <v>1</v>
      </c>
      <c r="C14" s="59" t="s">
        <v>142</v>
      </c>
      <c r="D14" s="79"/>
      <c r="E14" s="59" t="s">
        <v>140</v>
      </c>
      <c r="F14" s="111" t="s">
        <v>141</v>
      </c>
      <c r="G14" s="59" t="s">
        <v>143</v>
      </c>
      <c r="H14" s="60">
        <v>54.302</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2" t="s">
        <v>172</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s="104" customFormat="1" ht="20.5" thickBot="1" x14ac:dyDescent="0.4">
      <c r="A18" s="72" t="s">
        <v>6</v>
      </c>
      <c r="B18" s="78">
        <f>1+MAX($B$13:B17)</f>
        <v>2</v>
      </c>
      <c r="C18" s="59" t="s">
        <v>173</v>
      </c>
      <c r="D18" s="79"/>
      <c r="E18" s="59" t="s">
        <v>140</v>
      </c>
      <c r="F18" s="80" t="s">
        <v>174</v>
      </c>
      <c r="G18" s="59" t="s">
        <v>143</v>
      </c>
      <c r="H18" s="60">
        <v>6.9</v>
      </c>
      <c r="I18" s="83"/>
      <c r="J18" s="60" t="str">
        <f>IF(ISNUMBER(I18),ROUND(H18*I18,3),"")</f>
        <v/>
      </c>
      <c r="K18" s="62"/>
      <c r="L18" s="77">
        <f>ROUND(H18*K18,2)</f>
        <v>0</v>
      </c>
    </row>
    <row r="19" spans="1:12" s="104" customFormat="1" x14ac:dyDescent="0.35">
      <c r="A19" s="72" t="s">
        <v>5</v>
      </c>
      <c r="B19" s="15"/>
      <c r="C19" s="12"/>
      <c r="D19" s="12"/>
      <c r="E19" s="12"/>
      <c r="F19" s="81"/>
      <c r="G19" s="6"/>
      <c r="H19" s="6"/>
      <c r="I19" s="6"/>
      <c r="J19" s="6"/>
      <c r="K19" s="6"/>
      <c r="L19" s="16"/>
    </row>
    <row r="20" spans="1:12" s="104" customFormat="1" x14ac:dyDescent="0.35">
      <c r="A20" s="72" t="s">
        <v>7</v>
      </c>
      <c r="B20" s="15"/>
      <c r="C20" s="12"/>
      <c r="D20" s="12"/>
      <c r="E20" s="12"/>
      <c r="F20" s="82" t="s">
        <v>175</v>
      </c>
      <c r="G20" s="6"/>
      <c r="H20" s="6"/>
      <c r="I20" s="6"/>
      <c r="J20" s="6"/>
      <c r="K20" s="6"/>
      <c r="L20" s="16"/>
    </row>
    <row r="21" spans="1:12" s="104" customFormat="1" ht="10.5" thickBot="1" x14ac:dyDescent="0.4">
      <c r="A21" s="72" t="s">
        <v>8</v>
      </c>
      <c r="B21" s="17"/>
      <c r="C21" s="14"/>
      <c r="D21" s="14"/>
      <c r="E21" s="14"/>
      <c r="F21" s="113" t="s">
        <v>130</v>
      </c>
      <c r="G21" s="7"/>
      <c r="H21" s="7"/>
      <c r="I21" s="7"/>
      <c r="J21" s="7"/>
      <c r="K21" s="7"/>
      <c r="L21" s="18"/>
    </row>
    <row r="22" spans="1:12" ht="13.5" thickBot="1" x14ac:dyDescent="0.25">
      <c r="A22" s="116" t="s">
        <v>82</v>
      </c>
      <c r="B22" s="117" t="s">
        <v>144</v>
      </c>
      <c r="C22" s="123" t="str">
        <f xml:space="preserve"> CONCATENATE("za Díl ",C13)</f>
        <v>za Díl 015</v>
      </c>
      <c r="D22" s="119"/>
      <c r="E22" s="119"/>
      <c r="F22" s="118" t="s">
        <v>139</v>
      </c>
      <c r="G22" s="120"/>
      <c r="H22" s="120"/>
      <c r="I22" s="120"/>
      <c r="J22" s="121"/>
      <c r="K22" s="120"/>
      <c r="L22" s="122">
        <f>SUM(L14:L21)</f>
        <v>0</v>
      </c>
    </row>
    <row r="23" spans="1:12" ht="13.5" thickBot="1" x14ac:dyDescent="0.25">
      <c r="A23" s="71" t="s">
        <v>29</v>
      </c>
      <c r="B23" s="105" t="s">
        <v>19</v>
      </c>
      <c r="C23" s="106" t="s">
        <v>145</v>
      </c>
      <c r="D23" s="107"/>
      <c r="E23" s="107"/>
      <c r="F23" s="106" t="s">
        <v>146</v>
      </c>
      <c r="G23" s="108"/>
      <c r="H23" s="108"/>
      <c r="I23" s="108"/>
      <c r="J23" s="109"/>
      <c r="K23" s="108"/>
      <c r="L23" s="110"/>
    </row>
    <row r="24" spans="1:12" ht="11" thickBot="1" x14ac:dyDescent="0.25">
      <c r="A24" s="72" t="s">
        <v>6</v>
      </c>
      <c r="B24" s="78">
        <f>1+MAX($B$13:B23)</f>
        <v>3</v>
      </c>
      <c r="C24" s="59" t="s">
        <v>176</v>
      </c>
      <c r="D24" s="79"/>
      <c r="E24" s="59" t="s">
        <v>140</v>
      </c>
      <c r="F24" s="80" t="s">
        <v>178</v>
      </c>
      <c r="G24" s="59" t="s">
        <v>147</v>
      </c>
      <c r="H24" s="60">
        <v>42</v>
      </c>
      <c r="I24" s="83"/>
      <c r="J24" s="60" t="str">
        <f>IF(ISNUMBER(I24),ROUND(H24*I24,3),"")</f>
        <v/>
      </c>
      <c r="K24" s="62"/>
      <c r="L24" s="77">
        <f>ROUND(H24*K24,2)</f>
        <v>0</v>
      </c>
    </row>
    <row r="25" spans="1:12" x14ac:dyDescent="0.2">
      <c r="A25" s="72" t="s">
        <v>5</v>
      </c>
      <c r="B25" s="15"/>
      <c r="C25" s="12"/>
      <c r="D25" s="12"/>
      <c r="E25" s="12"/>
      <c r="F25" s="81"/>
      <c r="G25" s="6"/>
      <c r="H25" s="6"/>
      <c r="I25" s="6"/>
      <c r="J25" s="6"/>
      <c r="K25" s="6"/>
      <c r="L25" s="16"/>
    </row>
    <row r="26" spans="1:12" x14ac:dyDescent="0.2">
      <c r="A26" s="72" t="s">
        <v>7</v>
      </c>
      <c r="B26" s="15"/>
      <c r="C26" s="12"/>
      <c r="D26" s="12"/>
      <c r="E26" s="12"/>
      <c r="F26" s="82" t="s">
        <v>177</v>
      </c>
      <c r="G26" s="6"/>
      <c r="H26" s="6"/>
      <c r="I26" s="6"/>
      <c r="J26" s="6"/>
      <c r="K26" s="6"/>
      <c r="L26" s="16"/>
    </row>
    <row r="27" spans="1:12" ht="10.5" thickBot="1" x14ac:dyDescent="0.25">
      <c r="A27" s="72" t="s">
        <v>8</v>
      </c>
      <c r="B27" s="17"/>
      <c r="C27" s="14"/>
      <c r="D27" s="14"/>
      <c r="E27" s="14"/>
      <c r="F27" s="113" t="s">
        <v>130</v>
      </c>
      <c r="G27" s="7"/>
      <c r="H27" s="7"/>
      <c r="I27" s="7"/>
      <c r="J27" s="7"/>
      <c r="K27" s="7"/>
      <c r="L27" s="18"/>
    </row>
    <row r="28" spans="1:12" ht="13.5" customHeight="1" thickBot="1" x14ac:dyDescent="0.25">
      <c r="A28" s="72" t="s">
        <v>6</v>
      </c>
      <c r="B28" s="78">
        <f>1+MAX($B$13:B27)</f>
        <v>4</v>
      </c>
      <c r="C28" s="59" t="s">
        <v>179</v>
      </c>
      <c r="D28" s="79"/>
      <c r="E28" s="59" t="s">
        <v>140</v>
      </c>
      <c r="F28" s="80" t="s">
        <v>180</v>
      </c>
      <c r="G28" s="59" t="s">
        <v>147</v>
      </c>
      <c r="H28" s="60">
        <v>18.5</v>
      </c>
      <c r="I28" s="83"/>
      <c r="J28" s="60" t="str">
        <f>IF(I28=0,"",I28*H28)</f>
        <v/>
      </c>
      <c r="K28" s="62"/>
      <c r="L28" s="77">
        <f>ROUND((ROUND(H28,3))*(ROUND(K28,2)),2)</f>
        <v>0</v>
      </c>
    </row>
    <row r="29" spans="1:12" ht="12.75" customHeight="1" x14ac:dyDescent="0.2">
      <c r="A29" s="72" t="s">
        <v>5</v>
      </c>
      <c r="B29" s="15"/>
      <c r="C29" s="12"/>
      <c r="D29" s="12"/>
      <c r="E29" s="12"/>
      <c r="F29" s="81"/>
      <c r="G29" s="6"/>
      <c r="H29" s="6"/>
      <c r="I29" s="6"/>
      <c r="J29" s="6"/>
      <c r="K29" s="6"/>
      <c r="L29" s="16"/>
    </row>
    <row r="30" spans="1:12" ht="12.75" customHeight="1" x14ac:dyDescent="0.2">
      <c r="A30" s="72" t="s">
        <v>7</v>
      </c>
      <c r="B30" s="15"/>
      <c r="C30" s="12"/>
      <c r="D30" s="12"/>
      <c r="E30" s="12"/>
      <c r="F30" s="82" t="s">
        <v>181</v>
      </c>
      <c r="G30" s="6"/>
      <c r="H30" s="6"/>
      <c r="I30" s="6"/>
      <c r="J30" s="6"/>
      <c r="K30" s="6"/>
      <c r="L30" s="16"/>
    </row>
    <row r="31" spans="1:12" ht="12.75" customHeight="1" thickBot="1" x14ac:dyDescent="0.25">
      <c r="A31" s="72" t="s">
        <v>8</v>
      </c>
      <c r="B31" s="17"/>
      <c r="C31" s="14"/>
      <c r="D31" s="14"/>
      <c r="E31" s="14"/>
      <c r="F31" s="113" t="s">
        <v>130</v>
      </c>
      <c r="G31" s="7"/>
      <c r="H31" s="7"/>
      <c r="I31" s="7"/>
      <c r="J31" s="7"/>
      <c r="K31" s="7"/>
      <c r="L31" s="18"/>
    </row>
    <row r="32" spans="1:12" ht="13.5" customHeight="1" thickBot="1" x14ac:dyDescent="0.25">
      <c r="A32" s="72" t="s">
        <v>6</v>
      </c>
      <c r="B32" s="78">
        <f>1+MAX($B$13:B31)</f>
        <v>5</v>
      </c>
      <c r="C32" s="59" t="s">
        <v>183</v>
      </c>
      <c r="D32" s="79"/>
      <c r="E32" s="59" t="s">
        <v>140</v>
      </c>
      <c r="F32" s="80" t="s">
        <v>153</v>
      </c>
      <c r="G32" s="59" t="s">
        <v>147</v>
      </c>
      <c r="H32" s="60">
        <v>129.5</v>
      </c>
      <c r="I32" s="83"/>
      <c r="J32" s="60" t="str">
        <f>IF(I32=0,"",I32*H32)</f>
        <v/>
      </c>
      <c r="K32" s="62"/>
      <c r="L32" s="77">
        <f>ROUND((ROUND(H32,3))*(ROUND(K32,2)),2)</f>
        <v>0</v>
      </c>
    </row>
    <row r="33" spans="1:12" ht="12.75" customHeight="1" x14ac:dyDescent="0.2">
      <c r="A33" s="72" t="s">
        <v>5</v>
      </c>
      <c r="B33" s="15"/>
      <c r="C33" s="12"/>
      <c r="D33" s="12"/>
      <c r="E33" s="12"/>
      <c r="F33" s="81"/>
      <c r="G33" s="6"/>
      <c r="H33" s="6"/>
      <c r="I33" s="6"/>
      <c r="J33" s="6"/>
      <c r="K33" s="6"/>
      <c r="L33" s="16"/>
    </row>
    <row r="34" spans="1:12" ht="12.75" customHeight="1" x14ac:dyDescent="0.2">
      <c r="A34" s="72" t="s">
        <v>7</v>
      </c>
      <c r="B34" s="15"/>
      <c r="C34" s="12"/>
      <c r="D34" s="12"/>
      <c r="E34" s="12"/>
      <c r="F34" s="82" t="s">
        <v>182</v>
      </c>
      <c r="G34" s="6"/>
      <c r="H34" s="6"/>
      <c r="I34" s="6"/>
      <c r="J34" s="6"/>
      <c r="K34" s="6"/>
      <c r="L34" s="16"/>
    </row>
    <row r="35" spans="1:12" ht="12.75" customHeight="1" thickBot="1" x14ac:dyDescent="0.25">
      <c r="A35" s="72" t="s">
        <v>8</v>
      </c>
      <c r="B35" s="17"/>
      <c r="C35" s="14"/>
      <c r="D35" s="14"/>
      <c r="E35" s="14"/>
      <c r="F35" s="113" t="s">
        <v>130</v>
      </c>
      <c r="G35" s="7"/>
      <c r="H35" s="7"/>
      <c r="I35" s="7"/>
      <c r="J35" s="7"/>
      <c r="K35" s="7"/>
      <c r="L35" s="18"/>
    </row>
    <row r="36" spans="1:12" ht="11" thickBot="1" x14ac:dyDescent="0.25">
      <c r="A36" s="72" t="s">
        <v>6</v>
      </c>
      <c r="B36" s="78">
        <f>1+MAX($B$13:B35)</f>
        <v>6</v>
      </c>
      <c r="C36" s="59" t="s">
        <v>150</v>
      </c>
      <c r="D36" s="79"/>
      <c r="E36" s="59" t="s">
        <v>140</v>
      </c>
      <c r="F36" s="80" t="s">
        <v>148</v>
      </c>
      <c r="G36" s="59" t="s">
        <v>147</v>
      </c>
      <c r="H36" s="60">
        <v>1.8</v>
      </c>
      <c r="I36" s="83"/>
      <c r="J36" s="60" t="str">
        <f>IF(ISNUMBER(I36),ROUND(H36*I36,3),"")</f>
        <v/>
      </c>
      <c r="K36" s="62"/>
      <c r="L36" s="77">
        <f>ROUND(H36*K36,2)</f>
        <v>0</v>
      </c>
    </row>
    <row r="37" spans="1:12" x14ac:dyDescent="0.2">
      <c r="A37" s="72" t="s">
        <v>5</v>
      </c>
      <c r="B37" s="15"/>
      <c r="C37" s="12"/>
      <c r="D37" s="12"/>
      <c r="E37" s="12"/>
      <c r="F37" s="81"/>
      <c r="G37" s="6"/>
      <c r="H37" s="6"/>
      <c r="I37" s="6"/>
      <c r="J37" s="6"/>
      <c r="K37" s="6"/>
      <c r="L37" s="16"/>
    </row>
    <row r="38" spans="1:12" x14ac:dyDescent="0.2">
      <c r="A38" s="72" t="s">
        <v>7</v>
      </c>
      <c r="B38" s="15"/>
      <c r="C38" s="12"/>
      <c r="D38" s="12"/>
      <c r="E38" s="12"/>
      <c r="F38" s="82" t="s">
        <v>184</v>
      </c>
      <c r="G38" s="6"/>
      <c r="H38" s="6"/>
      <c r="I38" s="6"/>
      <c r="J38" s="6"/>
      <c r="K38" s="6"/>
      <c r="L38" s="16"/>
    </row>
    <row r="39" spans="1:12" ht="10.5" thickBot="1" x14ac:dyDescent="0.25">
      <c r="A39" s="72" t="s">
        <v>8</v>
      </c>
      <c r="B39" s="17"/>
      <c r="C39" s="14"/>
      <c r="D39" s="14"/>
      <c r="E39" s="14"/>
      <c r="F39" s="113" t="s">
        <v>130</v>
      </c>
      <c r="G39" s="7"/>
      <c r="H39" s="7"/>
      <c r="I39" s="7"/>
      <c r="J39" s="7"/>
      <c r="K39" s="7"/>
      <c r="L39" s="18"/>
    </row>
    <row r="40" spans="1:12" ht="11" thickBot="1" x14ac:dyDescent="0.25">
      <c r="A40" s="72" t="s">
        <v>6</v>
      </c>
      <c r="B40" s="78">
        <f>1+MAX($B$13:B39)</f>
        <v>7</v>
      </c>
      <c r="C40" s="59" t="s">
        <v>149</v>
      </c>
      <c r="D40" s="79"/>
      <c r="E40" s="59" t="s">
        <v>140</v>
      </c>
      <c r="F40" s="80" t="s">
        <v>151</v>
      </c>
      <c r="G40" s="59" t="s">
        <v>147</v>
      </c>
      <c r="H40" s="60">
        <v>10.8</v>
      </c>
      <c r="I40" s="83"/>
      <c r="J40" s="60" t="str">
        <f>IF(ISNUMBER(I40),ROUND(H40*I40,3),"")</f>
        <v/>
      </c>
      <c r="K40" s="62"/>
      <c r="L40" s="77">
        <f>ROUND(H40*K40,2)</f>
        <v>0</v>
      </c>
    </row>
    <row r="41" spans="1:12" x14ac:dyDescent="0.2">
      <c r="A41" s="72" t="s">
        <v>5</v>
      </c>
      <c r="B41" s="15"/>
      <c r="C41" s="12"/>
      <c r="D41" s="12"/>
      <c r="E41" s="12"/>
      <c r="F41" s="81"/>
      <c r="G41" s="6"/>
      <c r="H41" s="6"/>
      <c r="I41" s="6"/>
      <c r="J41" s="6"/>
      <c r="K41" s="6"/>
      <c r="L41" s="16"/>
    </row>
    <row r="42" spans="1:12" x14ac:dyDescent="0.2">
      <c r="A42" s="72" t="s">
        <v>7</v>
      </c>
      <c r="B42" s="15"/>
      <c r="C42" s="12"/>
      <c r="D42" s="12"/>
      <c r="E42" s="12"/>
      <c r="F42" s="82" t="s">
        <v>185</v>
      </c>
      <c r="G42" s="6"/>
      <c r="H42" s="6"/>
      <c r="I42" s="6"/>
      <c r="J42" s="6"/>
      <c r="K42" s="6"/>
      <c r="L42" s="16"/>
    </row>
    <row r="43" spans="1:12" ht="10.5" thickBot="1" x14ac:dyDescent="0.25">
      <c r="A43" s="72" t="s">
        <v>8</v>
      </c>
      <c r="B43" s="17"/>
      <c r="C43" s="14"/>
      <c r="D43" s="14"/>
      <c r="E43" s="14"/>
      <c r="F43" s="113" t="s">
        <v>130</v>
      </c>
      <c r="G43" s="7"/>
      <c r="H43" s="7"/>
      <c r="I43" s="7"/>
      <c r="J43" s="7"/>
      <c r="K43" s="7"/>
      <c r="L43" s="18"/>
    </row>
    <row r="44" spans="1:12" ht="11" thickBot="1" x14ac:dyDescent="0.25">
      <c r="A44" s="72" t="s">
        <v>6</v>
      </c>
      <c r="B44" s="78">
        <f>1+MAX($B$13:B43)</f>
        <v>8</v>
      </c>
      <c r="C44" s="59" t="s">
        <v>152</v>
      </c>
      <c r="D44" s="79"/>
      <c r="E44" s="59" t="s">
        <v>140</v>
      </c>
      <c r="F44" s="80" t="s">
        <v>153</v>
      </c>
      <c r="G44" s="59" t="s">
        <v>147</v>
      </c>
      <c r="H44" s="60">
        <v>91.56</v>
      </c>
      <c r="I44" s="83"/>
      <c r="J44" s="60" t="str">
        <f>IF(ISNUMBER(I44),ROUND(H44*I44,3),"")</f>
        <v/>
      </c>
      <c r="K44" s="62"/>
      <c r="L44" s="77">
        <f>ROUND(H44*K44,2)</f>
        <v>0</v>
      </c>
    </row>
    <row r="45" spans="1:12" x14ac:dyDescent="0.2">
      <c r="A45" s="72" t="s">
        <v>5</v>
      </c>
      <c r="B45" s="15"/>
      <c r="C45" s="12"/>
      <c r="D45" s="12"/>
      <c r="E45" s="12"/>
      <c r="F45" s="81"/>
      <c r="G45" s="6"/>
      <c r="H45" s="6"/>
      <c r="I45" s="6"/>
      <c r="J45" s="6"/>
      <c r="K45" s="6"/>
      <c r="L45" s="16"/>
    </row>
    <row r="46" spans="1:12" x14ac:dyDescent="0.2">
      <c r="A46" s="72" t="s">
        <v>7</v>
      </c>
      <c r="B46" s="15"/>
      <c r="C46" s="12"/>
      <c r="D46" s="12"/>
      <c r="E46" s="12"/>
      <c r="F46" s="82" t="s">
        <v>186</v>
      </c>
      <c r="G46" s="6"/>
      <c r="H46" s="6"/>
      <c r="I46" s="6"/>
      <c r="J46" s="6"/>
      <c r="K46" s="6"/>
      <c r="L46" s="16"/>
    </row>
    <row r="47" spans="1:12" ht="10.5" thickBot="1" x14ac:dyDescent="0.25">
      <c r="A47" s="72" t="s">
        <v>8</v>
      </c>
      <c r="B47" s="17"/>
      <c r="C47" s="14"/>
      <c r="D47" s="14"/>
      <c r="E47" s="14"/>
      <c r="F47" s="113" t="s">
        <v>130</v>
      </c>
      <c r="G47" s="7"/>
      <c r="H47" s="7"/>
      <c r="I47" s="7"/>
      <c r="J47" s="7"/>
      <c r="K47" s="7"/>
      <c r="L47" s="18"/>
    </row>
    <row r="48" spans="1:12" ht="11" thickBot="1" x14ac:dyDescent="0.25">
      <c r="A48" s="72" t="s">
        <v>6</v>
      </c>
      <c r="B48" s="78">
        <f>1+MAX($B$13:B47)</f>
        <v>9</v>
      </c>
      <c r="C48" s="59" t="s">
        <v>154</v>
      </c>
      <c r="D48" s="79"/>
      <c r="E48" s="59" t="s">
        <v>140</v>
      </c>
      <c r="F48" s="80" t="s">
        <v>155</v>
      </c>
      <c r="G48" s="59" t="s">
        <v>147</v>
      </c>
      <c r="H48" s="60">
        <v>28.5</v>
      </c>
      <c r="I48" s="83"/>
      <c r="J48" s="60" t="str">
        <f>IF(ISNUMBER(I48),ROUND(H48*I48,3),"")</f>
        <v/>
      </c>
      <c r="K48" s="62"/>
      <c r="L48" s="77">
        <f>ROUND(H48*K48,2)</f>
        <v>0</v>
      </c>
    </row>
    <row r="49" spans="1:12" x14ac:dyDescent="0.2">
      <c r="A49" s="72" t="s">
        <v>5</v>
      </c>
      <c r="B49" s="15"/>
      <c r="C49" s="12"/>
      <c r="D49" s="12"/>
      <c r="E49" s="12"/>
      <c r="F49" s="81"/>
      <c r="G49" s="6"/>
      <c r="H49" s="6"/>
      <c r="I49" s="6"/>
      <c r="J49" s="6"/>
      <c r="K49" s="6"/>
      <c r="L49" s="16"/>
    </row>
    <row r="50" spans="1:12" x14ac:dyDescent="0.2">
      <c r="A50" s="72" t="s">
        <v>7</v>
      </c>
      <c r="B50" s="15"/>
      <c r="C50" s="12"/>
      <c r="D50" s="12"/>
      <c r="E50" s="12"/>
      <c r="F50" s="82" t="s">
        <v>187</v>
      </c>
      <c r="G50" s="6"/>
      <c r="H50" s="6"/>
      <c r="I50" s="6"/>
      <c r="J50" s="6"/>
      <c r="K50" s="6"/>
      <c r="L50" s="16"/>
    </row>
    <row r="51" spans="1:12" ht="10.5" thickBot="1" x14ac:dyDescent="0.25">
      <c r="A51" s="72" t="s">
        <v>8</v>
      </c>
      <c r="B51" s="17"/>
      <c r="C51" s="14"/>
      <c r="D51" s="14"/>
      <c r="E51" s="14"/>
      <c r="F51" s="113" t="s">
        <v>130</v>
      </c>
      <c r="G51" s="7"/>
      <c r="H51" s="7"/>
      <c r="I51" s="7"/>
      <c r="J51" s="7"/>
      <c r="K51" s="7"/>
      <c r="L51" s="18"/>
    </row>
    <row r="52" spans="1:12" ht="11" thickBot="1" x14ac:dyDescent="0.25">
      <c r="A52" s="72" t="s">
        <v>6</v>
      </c>
      <c r="B52" s="78">
        <f>1+MAX($B$13:B51)</f>
        <v>10</v>
      </c>
      <c r="C52" s="59" t="s">
        <v>156</v>
      </c>
      <c r="D52" s="79"/>
      <c r="E52" s="59" t="s">
        <v>140</v>
      </c>
      <c r="F52" s="80" t="s">
        <v>157</v>
      </c>
      <c r="G52" s="59" t="s">
        <v>147</v>
      </c>
      <c r="H52" s="60">
        <v>43.8</v>
      </c>
      <c r="I52" s="83"/>
      <c r="J52" s="60" t="str">
        <f>IF(ISNUMBER(I52),ROUND(H52*I52,3),"")</f>
        <v/>
      </c>
      <c r="K52" s="62"/>
      <c r="L52" s="77">
        <f>ROUND(H52*K52,2)</f>
        <v>0</v>
      </c>
    </row>
    <row r="53" spans="1:12" x14ac:dyDescent="0.2">
      <c r="A53" s="72" t="s">
        <v>5</v>
      </c>
      <c r="B53" s="15"/>
      <c r="C53" s="12"/>
      <c r="D53" s="12"/>
      <c r="E53" s="12"/>
      <c r="F53" s="81"/>
      <c r="G53" s="6"/>
      <c r="H53" s="6"/>
      <c r="I53" s="6"/>
      <c r="J53" s="6"/>
      <c r="K53" s="6"/>
      <c r="L53" s="16"/>
    </row>
    <row r="54" spans="1:12" x14ac:dyDescent="0.2">
      <c r="A54" s="72" t="s">
        <v>7</v>
      </c>
      <c r="B54" s="15"/>
      <c r="C54" s="12"/>
      <c r="D54" s="12"/>
      <c r="E54" s="12"/>
      <c r="F54" s="82" t="s">
        <v>188</v>
      </c>
      <c r="G54" s="6"/>
      <c r="H54" s="6"/>
      <c r="I54" s="6"/>
      <c r="J54" s="6"/>
      <c r="K54" s="6"/>
      <c r="L54" s="16"/>
    </row>
    <row r="55" spans="1:12" ht="10.5" thickBot="1" x14ac:dyDescent="0.25">
      <c r="A55" s="72" t="s">
        <v>8</v>
      </c>
      <c r="B55" s="17"/>
      <c r="C55" s="14"/>
      <c r="D55" s="14"/>
      <c r="E55" s="14"/>
      <c r="F55" s="113" t="s">
        <v>130</v>
      </c>
      <c r="G55" s="7"/>
      <c r="H55" s="7"/>
      <c r="I55" s="7"/>
      <c r="J55" s="7"/>
      <c r="K55" s="7"/>
      <c r="L55" s="18"/>
    </row>
    <row r="56" spans="1:12" ht="11" thickBot="1" x14ac:dyDescent="0.25">
      <c r="A56" s="72" t="s">
        <v>6</v>
      </c>
      <c r="B56" s="78">
        <f>1+MAX($B$13:B55)</f>
        <v>11</v>
      </c>
      <c r="C56" s="59" t="s">
        <v>158</v>
      </c>
      <c r="D56" s="79"/>
      <c r="E56" s="59" t="s">
        <v>140</v>
      </c>
      <c r="F56" s="80" t="s">
        <v>159</v>
      </c>
      <c r="G56" s="59" t="s">
        <v>147</v>
      </c>
      <c r="H56" s="60">
        <v>2.7360000000000002</v>
      </c>
      <c r="I56" s="83"/>
      <c r="J56" s="60" t="str">
        <f>IF(ISNUMBER(I56),ROUND(H56*I56,3),"")</f>
        <v/>
      </c>
      <c r="K56" s="62"/>
      <c r="L56" s="77">
        <f>ROUND(H56*K56,2)</f>
        <v>0</v>
      </c>
    </row>
    <row r="57" spans="1:12" x14ac:dyDescent="0.2">
      <c r="A57" s="72" t="s">
        <v>5</v>
      </c>
      <c r="B57" s="15"/>
      <c r="C57" s="12"/>
      <c r="D57" s="12"/>
      <c r="E57" s="12"/>
      <c r="F57" s="81"/>
      <c r="G57" s="6"/>
      <c r="H57" s="6"/>
      <c r="I57" s="6"/>
      <c r="J57" s="6"/>
      <c r="K57" s="6"/>
      <c r="L57" s="16"/>
    </row>
    <row r="58" spans="1:12" x14ac:dyDescent="0.2">
      <c r="A58" s="72" t="s">
        <v>7</v>
      </c>
      <c r="B58" s="15"/>
      <c r="C58" s="12"/>
      <c r="D58" s="12"/>
      <c r="E58" s="12"/>
      <c r="F58" s="82" t="s">
        <v>189</v>
      </c>
      <c r="G58" s="6"/>
      <c r="H58" s="6"/>
      <c r="I58" s="6"/>
      <c r="J58" s="6"/>
      <c r="K58" s="6"/>
      <c r="L58" s="16"/>
    </row>
    <row r="59" spans="1:12" ht="10.5" thickBot="1" x14ac:dyDescent="0.25">
      <c r="A59" s="72" t="s">
        <v>8</v>
      </c>
      <c r="B59" s="17"/>
      <c r="C59" s="14"/>
      <c r="D59" s="14"/>
      <c r="E59" s="14"/>
      <c r="F59" s="113" t="s">
        <v>130</v>
      </c>
      <c r="G59" s="7"/>
      <c r="H59" s="7"/>
      <c r="I59" s="7"/>
      <c r="J59" s="7"/>
      <c r="K59" s="7"/>
      <c r="L59" s="18"/>
    </row>
    <row r="60" spans="1:12" ht="11" thickBot="1" x14ac:dyDescent="0.25">
      <c r="A60" s="72" t="s">
        <v>6</v>
      </c>
      <c r="B60" s="78">
        <f>1+MAX($B$13:B59)</f>
        <v>12</v>
      </c>
      <c r="C60" s="59" t="s">
        <v>160</v>
      </c>
      <c r="D60" s="79"/>
      <c r="E60" s="59" t="s">
        <v>140</v>
      </c>
      <c r="F60" s="80" t="s">
        <v>161</v>
      </c>
      <c r="G60" s="59" t="s">
        <v>147</v>
      </c>
      <c r="H60" s="60">
        <v>7.3440000000000003</v>
      </c>
      <c r="I60" s="83"/>
      <c r="J60" s="60" t="str">
        <f>IF(ISNUMBER(I60),ROUND(H60*I60,3),"")</f>
        <v/>
      </c>
      <c r="K60" s="62"/>
      <c r="L60" s="77">
        <f>ROUND(H60*K60,2)</f>
        <v>0</v>
      </c>
    </row>
    <row r="61" spans="1:12" x14ac:dyDescent="0.2">
      <c r="A61" s="72" t="s">
        <v>5</v>
      </c>
      <c r="B61" s="15"/>
      <c r="C61" s="12"/>
      <c r="D61" s="12"/>
      <c r="E61" s="12"/>
      <c r="F61" s="81"/>
      <c r="G61" s="6"/>
      <c r="H61" s="6"/>
      <c r="I61" s="6"/>
      <c r="J61" s="6"/>
      <c r="K61" s="6"/>
      <c r="L61" s="16"/>
    </row>
    <row r="62" spans="1:12" x14ac:dyDescent="0.2">
      <c r="A62" s="72" t="s">
        <v>7</v>
      </c>
      <c r="B62" s="15"/>
      <c r="C62" s="12"/>
      <c r="D62" s="12"/>
      <c r="E62" s="12"/>
      <c r="F62" s="82" t="s">
        <v>190</v>
      </c>
      <c r="G62" s="6"/>
      <c r="H62" s="6"/>
      <c r="I62" s="6"/>
      <c r="J62" s="6"/>
      <c r="K62" s="6"/>
      <c r="L62" s="16"/>
    </row>
    <row r="63" spans="1:12" ht="10.5" thickBot="1" x14ac:dyDescent="0.25">
      <c r="A63" s="72" t="s">
        <v>8</v>
      </c>
      <c r="B63" s="17"/>
      <c r="C63" s="14"/>
      <c r="D63" s="14"/>
      <c r="E63" s="14"/>
      <c r="F63" s="113" t="s">
        <v>130</v>
      </c>
      <c r="G63" s="7"/>
      <c r="H63" s="7"/>
      <c r="I63" s="7"/>
      <c r="J63" s="7"/>
      <c r="K63" s="7"/>
      <c r="L63" s="18"/>
    </row>
    <row r="64" spans="1:12" ht="13.5" thickBot="1" x14ac:dyDescent="0.25">
      <c r="A64" s="116" t="s">
        <v>82</v>
      </c>
      <c r="B64" s="117" t="s">
        <v>144</v>
      </c>
      <c r="C64" s="123" t="str">
        <f xml:space="preserve"> CONCATENATE("za Díl ",C23)</f>
        <v>za Díl 1</v>
      </c>
      <c r="D64" s="119"/>
      <c r="E64" s="119"/>
      <c r="F64" s="118" t="s">
        <v>146</v>
      </c>
      <c r="G64" s="120"/>
      <c r="H64" s="120"/>
      <c r="I64" s="120"/>
      <c r="J64" s="121"/>
      <c r="K64" s="120"/>
      <c r="L64" s="122">
        <f>SUM(L24:L63)</f>
        <v>0</v>
      </c>
    </row>
    <row r="65" spans="1:12" ht="13.5" thickBot="1" x14ac:dyDescent="0.25">
      <c r="A65" s="71" t="s">
        <v>29</v>
      </c>
      <c r="B65" s="105" t="s">
        <v>19</v>
      </c>
      <c r="C65" s="106" t="s">
        <v>163</v>
      </c>
      <c r="D65" s="107"/>
      <c r="E65" s="107"/>
      <c r="F65" s="106" t="s">
        <v>164</v>
      </c>
      <c r="G65" s="108"/>
      <c r="H65" s="108"/>
      <c r="I65" s="108"/>
      <c r="J65" s="109"/>
      <c r="K65" s="108"/>
      <c r="L65" s="110"/>
    </row>
    <row r="66" spans="1:12" ht="11" thickBot="1" x14ac:dyDescent="0.25">
      <c r="A66" s="72" t="s">
        <v>6</v>
      </c>
      <c r="B66" s="78">
        <f>1+MAX($B$13:B65)</f>
        <v>13</v>
      </c>
      <c r="C66" s="59" t="s">
        <v>191</v>
      </c>
      <c r="D66" s="79"/>
      <c r="E66" s="59" t="s">
        <v>140</v>
      </c>
      <c r="F66" s="80" t="s">
        <v>192</v>
      </c>
      <c r="G66" s="59" t="s">
        <v>162</v>
      </c>
      <c r="H66" s="60">
        <v>20.399999999999999</v>
      </c>
      <c r="I66" s="83"/>
      <c r="J66" s="60" t="str">
        <f>IF(ISNUMBER(I66),ROUND(H66*I66,3),"")</f>
        <v/>
      </c>
      <c r="K66" s="62"/>
      <c r="L66" s="77">
        <f>ROUND(H66*K66,2)</f>
        <v>0</v>
      </c>
    </row>
    <row r="67" spans="1:12" x14ac:dyDescent="0.2">
      <c r="A67" s="72" t="s">
        <v>5</v>
      </c>
      <c r="B67" s="15"/>
      <c r="C67" s="12"/>
      <c r="D67" s="12"/>
      <c r="E67" s="12"/>
      <c r="F67" s="81"/>
      <c r="G67" s="6"/>
      <c r="H67" s="6"/>
      <c r="I67" s="6"/>
      <c r="J67" s="6"/>
      <c r="K67" s="6"/>
      <c r="L67" s="16"/>
    </row>
    <row r="68" spans="1:12" x14ac:dyDescent="0.2">
      <c r="A68" s="72" t="s">
        <v>7</v>
      </c>
      <c r="B68" s="15"/>
      <c r="C68" s="12"/>
      <c r="D68" s="12"/>
      <c r="E68" s="12"/>
      <c r="F68" s="82" t="s">
        <v>165</v>
      </c>
      <c r="G68" s="6"/>
      <c r="H68" s="6"/>
      <c r="I68" s="6"/>
      <c r="J68" s="6"/>
      <c r="K68" s="6"/>
      <c r="L68" s="16"/>
    </row>
    <row r="69" spans="1:12" ht="10.5" thickBot="1" x14ac:dyDescent="0.25">
      <c r="A69" s="72" t="s">
        <v>8</v>
      </c>
      <c r="B69" s="17"/>
      <c r="C69" s="14"/>
      <c r="D69" s="14"/>
      <c r="E69" s="14"/>
      <c r="F69" s="113" t="s">
        <v>130</v>
      </c>
      <c r="G69" s="7"/>
      <c r="H69" s="7"/>
      <c r="I69" s="7"/>
      <c r="J69" s="7"/>
      <c r="K69" s="7"/>
      <c r="L69" s="18"/>
    </row>
    <row r="70" spans="1:12" ht="11" thickBot="1" x14ac:dyDescent="0.25">
      <c r="A70" s="72" t="s">
        <v>6</v>
      </c>
      <c r="B70" s="78">
        <f>1+MAX($B$13:B69)</f>
        <v>14</v>
      </c>
      <c r="C70" s="59" t="s">
        <v>193</v>
      </c>
      <c r="D70" s="79"/>
      <c r="E70" s="59" t="s">
        <v>167</v>
      </c>
      <c r="F70" s="80" t="s">
        <v>194</v>
      </c>
      <c r="G70" s="59" t="s">
        <v>166</v>
      </c>
      <c r="H70" s="60">
        <v>1</v>
      </c>
      <c r="I70" s="83"/>
      <c r="J70" s="60" t="str">
        <f>IF(ISNUMBER(I70),ROUND(H70*I70,3),"")</f>
        <v/>
      </c>
      <c r="K70" s="62"/>
      <c r="L70" s="77">
        <f>ROUND(H70*K70,2)</f>
        <v>0</v>
      </c>
    </row>
    <row r="71" spans="1:12" x14ac:dyDescent="0.2">
      <c r="A71" s="72" t="s">
        <v>5</v>
      </c>
      <c r="B71" s="15"/>
      <c r="C71" s="12"/>
      <c r="D71" s="12"/>
      <c r="E71" s="12"/>
      <c r="F71" s="81"/>
      <c r="G71" s="6"/>
      <c r="H71" s="6"/>
      <c r="I71" s="6"/>
      <c r="J71" s="6"/>
      <c r="K71" s="6"/>
      <c r="L71" s="16"/>
    </row>
    <row r="72" spans="1:12" x14ac:dyDescent="0.2">
      <c r="A72" s="72" t="s">
        <v>7</v>
      </c>
      <c r="B72" s="15"/>
      <c r="C72" s="12"/>
      <c r="D72" s="12"/>
      <c r="E72" s="12"/>
      <c r="F72" s="82" t="s">
        <v>165</v>
      </c>
      <c r="G72" s="6"/>
      <c r="H72" s="6"/>
      <c r="I72" s="6"/>
      <c r="J72" s="6"/>
      <c r="K72" s="6"/>
      <c r="L72" s="16"/>
    </row>
    <row r="73" spans="1:12" ht="20.5" thickBot="1" x14ac:dyDescent="0.25">
      <c r="A73" s="72" t="s">
        <v>8</v>
      </c>
      <c r="B73" s="17"/>
      <c r="C73" s="14"/>
      <c r="D73" s="14"/>
      <c r="E73" s="14"/>
      <c r="F73" s="113" t="s">
        <v>195</v>
      </c>
      <c r="G73" s="7"/>
      <c r="H73" s="7"/>
      <c r="I73" s="7"/>
      <c r="J73" s="7"/>
      <c r="K73" s="7"/>
      <c r="L73" s="18"/>
    </row>
    <row r="74" spans="1:12" ht="11" thickBot="1" x14ac:dyDescent="0.25">
      <c r="A74" s="72" t="s">
        <v>6</v>
      </c>
      <c r="B74" s="78">
        <f>1+MAX($B$13:B73)</f>
        <v>15</v>
      </c>
      <c r="C74" s="59" t="s">
        <v>196</v>
      </c>
      <c r="D74" s="79"/>
      <c r="E74" s="59" t="s">
        <v>140</v>
      </c>
      <c r="F74" s="80" t="s">
        <v>197</v>
      </c>
      <c r="G74" s="59" t="s">
        <v>166</v>
      </c>
      <c r="H74" s="60">
        <v>1</v>
      </c>
      <c r="I74" s="83"/>
      <c r="J74" s="60" t="str">
        <f>IF(ISNUMBER(I74),ROUND(H74*I74,3),"")</f>
        <v/>
      </c>
      <c r="K74" s="62"/>
      <c r="L74" s="77">
        <f>ROUND(H74*K74,2)</f>
        <v>0</v>
      </c>
    </row>
    <row r="75" spans="1:12" x14ac:dyDescent="0.2">
      <c r="A75" s="72" t="s">
        <v>5</v>
      </c>
      <c r="B75" s="15"/>
      <c r="C75" s="12"/>
      <c r="D75" s="12"/>
      <c r="E75" s="12"/>
      <c r="F75" s="81"/>
      <c r="G75" s="6"/>
      <c r="H75" s="6"/>
      <c r="I75" s="6"/>
      <c r="J75" s="6"/>
      <c r="K75" s="6"/>
      <c r="L75" s="16"/>
    </row>
    <row r="76" spans="1:12" x14ac:dyDescent="0.2">
      <c r="A76" s="72" t="s">
        <v>7</v>
      </c>
      <c r="B76" s="15"/>
      <c r="C76" s="12"/>
      <c r="D76" s="12"/>
      <c r="E76" s="12"/>
      <c r="F76" s="82" t="s">
        <v>165</v>
      </c>
      <c r="G76" s="6"/>
      <c r="H76" s="6"/>
      <c r="I76" s="6"/>
      <c r="J76" s="6"/>
      <c r="K76" s="6"/>
      <c r="L76" s="16"/>
    </row>
    <row r="77" spans="1:12" ht="10.5" thickBot="1" x14ac:dyDescent="0.25">
      <c r="A77" s="72" t="s">
        <v>8</v>
      </c>
      <c r="B77" s="17"/>
      <c r="C77" s="14"/>
      <c r="D77" s="14"/>
      <c r="E77" s="14"/>
      <c r="F77" s="113" t="s">
        <v>130</v>
      </c>
      <c r="G77" s="7"/>
      <c r="H77" s="7"/>
      <c r="I77" s="7"/>
      <c r="J77" s="7"/>
      <c r="K77" s="7"/>
      <c r="L77" s="18"/>
    </row>
    <row r="78" spans="1:12" ht="11" thickBot="1" x14ac:dyDescent="0.25">
      <c r="A78" s="72" t="s">
        <v>6</v>
      </c>
      <c r="B78" s="78">
        <f>1+MAX($B$13:B77)</f>
        <v>16</v>
      </c>
      <c r="C78" s="59" t="s">
        <v>198</v>
      </c>
      <c r="D78" s="79"/>
      <c r="E78" s="59" t="s">
        <v>140</v>
      </c>
      <c r="F78" s="80" t="s">
        <v>199</v>
      </c>
      <c r="G78" s="59" t="s">
        <v>166</v>
      </c>
      <c r="H78" s="60">
        <v>1</v>
      </c>
      <c r="I78" s="83"/>
      <c r="J78" s="60" t="str">
        <f>IF(ISNUMBER(I78),ROUND(H78*I78,3),"")</f>
        <v/>
      </c>
      <c r="K78" s="62"/>
      <c r="L78" s="77">
        <f>ROUND(H78*K78,2)</f>
        <v>0</v>
      </c>
    </row>
    <row r="79" spans="1:12" x14ac:dyDescent="0.2">
      <c r="A79" s="72" t="s">
        <v>5</v>
      </c>
      <c r="B79" s="15"/>
      <c r="C79" s="12"/>
      <c r="D79" s="12"/>
      <c r="E79" s="12"/>
      <c r="F79" s="81" t="s">
        <v>202</v>
      </c>
      <c r="G79" s="6"/>
      <c r="H79" s="6"/>
      <c r="I79" s="6"/>
      <c r="J79" s="6"/>
      <c r="K79" s="6"/>
      <c r="L79" s="16"/>
    </row>
    <row r="80" spans="1:12" x14ac:dyDescent="0.2">
      <c r="A80" s="72" t="s">
        <v>7</v>
      </c>
      <c r="B80" s="15"/>
      <c r="C80" s="12"/>
      <c r="D80" s="12"/>
      <c r="E80" s="12"/>
      <c r="F80" s="82" t="s">
        <v>165</v>
      </c>
      <c r="G80" s="6"/>
      <c r="H80" s="6"/>
      <c r="I80" s="6"/>
      <c r="J80" s="6"/>
      <c r="K80" s="6"/>
      <c r="L80" s="16"/>
    </row>
    <row r="81" spans="1:12" ht="10.5" thickBot="1" x14ac:dyDescent="0.25">
      <c r="A81" s="72" t="s">
        <v>8</v>
      </c>
      <c r="B81" s="17"/>
      <c r="C81" s="14"/>
      <c r="D81" s="14"/>
      <c r="E81" s="14"/>
      <c r="F81" s="113" t="s">
        <v>130</v>
      </c>
      <c r="G81" s="7"/>
      <c r="H81" s="7"/>
      <c r="I81" s="7"/>
      <c r="J81" s="7"/>
      <c r="K81" s="7"/>
      <c r="L81" s="18"/>
    </row>
    <row r="82" spans="1:12" ht="11" thickBot="1" x14ac:dyDescent="0.25">
      <c r="A82" s="72" t="s">
        <v>6</v>
      </c>
      <c r="B82" s="78">
        <f>1+MAX($B$13:B81)</f>
        <v>17</v>
      </c>
      <c r="C82" s="59" t="s">
        <v>200</v>
      </c>
      <c r="D82" s="79"/>
      <c r="E82" s="59" t="s">
        <v>140</v>
      </c>
      <c r="F82" s="80" t="s">
        <v>201</v>
      </c>
      <c r="G82" s="59" t="s">
        <v>166</v>
      </c>
      <c r="H82" s="60">
        <v>1</v>
      </c>
      <c r="I82" s="83"/>
      <c r="J82" s="60" t="str">
        <f>IF(ISNUMBER(I82),ROUND(H82*I82,3),"")</f>
        <v/>
      </c>
      <c r="K82" s="62"/>
      <c r="L82" s="77">
        <f>ROUND(H82*K82,2)</f>
        <v>0</v>
      </c>
    </row>
    <row r="83" spans="1:12" x14ac:dyDescent="0.2">
      <c r="A83" s="72" t="s">
        <v>5</v>
      </c>
      <c r="B83" s="15"/>
      <c r="C83" s="12"/>
      <c r="D83" s="12"/>
      <c r="E83" s="12"/>
      <c r="F83" s="81" t="s">
        <v>203</v>
      </c>
      <c r="G83" s="6"/>
      <c r="H83" s="6"/>
      <c r="I83" s="6"/>
      <c r="J83" s="6"/>
      <c r="K83" s="6"/>
      <c r="L83" s="16"/>
    </row>
    <row r="84" spans="1:12" x14ac:dyDescent="0.2">
      <c r="A84" s="72" t="s">
        <v>7</v>
      </c>
      <c r="B84" s="15"/>
      <c r="C84" s="12"/>
      <c r="D84" s="12"/>
      <c r="E84" s="12"/>
      <c r="F84" s="82" t="s">
        <v>165</v>
      </c>
      <c r="G84" s="6"/>
      <c r="H84" s="6"/>
      <c r="I84" s="6"/>
      <c r="J84" s="6"/>
      <c r="K84" s="6"/>
      <c r="L84" s="16"/>
    </row>
    <row r="85" spans="1:12" ht="10.5" thickBot="1" x14ac:dyDescent="0.25">
      <c r="A85" s="72" t="s">
        <v>8</v>
      </c>
      <c r="B85" s="17"/>
      <c r="C85" s="14"/>
      <c r="D85" s="14"/>
      <c r="E85" s="14"/>
      <c r="F85" s="113" t="s">
        <v>130</v>
      </c>
      <c r="G85" s="7"/>
      <c r="H85" s="7"/>
      <c r="I85" s="7"/>
      <c r="J85" s="7"/>
      <c r="K85" s="7"/>
      <c r="L85" s="18"/>
    </row>
    <row r="86" spans="1:12" ht="11" thickBot="1" x14ac:dyDescent="0.25">
      <c r="A86" s="72" t="s">
        <v>6</v>
      </c>
      <c r="B86" s="78">
        <f>1+MAX($B$13:B85)</f>
        <v>18</v>
      </c>
      <c r="C86" s="59" t="s">
        <v>204</v>
      </c>
      <c r="D86" s="79"/>
      <c r="E86" s="59" t="s">
        <v>140</v>
      </c>
      <c r="F86" s="80" t="s">
        <v>205</v>
      </c>
      <c r="G86" s="59" t="s">
        <v>162</v>
      </c>
      <c r="H86" s="60">
        <v>20.399999999999999</v>
      </c>
      <c r="I86" s="83"/>
      <c r="J86" s="60" t="str">
        <f>IF(ISNUMBER(I86),ROUND(H86*I86,3),"")</f>
        <v/>
      </c>
      <c r="K86" s="62"/>
      <c r="L86" s="77">
        <f>ROUND(H86*K86,2)</f>
        <v>0</v>
      </c>
    </row>
    <row r="87" spans="1:12" x14ac:dyDescent="0.2">
      <c r="A87" s="72" t="s">
        <v>5</v>
      </c>
      <c r="B87" s="15"/>
      <c r="C87" s="12"/>
      <c r="D87" s="12"/>
      <c r="E87" s="12"/>
      <c r="F87" s="81"/>
      <c r="G87" s="6"/>
      <c r="H87" s="6"/>
      <c r="I87" s="6"/>
      <c r="J87" s="6"/>
      <c r="K87" s="6"/>
      <c r="L87" s="16"/>
    </row>
    <row r="88" spans="1:12" x14ac:dyDescent="0.2">
      <c r="A88" s="72" t="s">
        <v>7</v>
      </c>
      <c r="B88" s="15"/>
      <c r="C88" s="12"/>
      <c r="D88" s="12"/>
      <c r="E88" s="12"/>
      <c r="F88" s="82" t="s">
        <v>165</v>
      </c>
      <c r="G88" s="6"/>
      <c r="H88" s="6"/>
      <c r="I88" s="6"/>
      <c r="J88" s="6"/>
      <c r="K88" s="6"/>
      <c r="L88" s="16"/>
    </row>
    <row r="89" spans="1:12" ht="20.5" thickBot="1" x14ac:dyDescent="0.25">
      <c r="A89" s="72" t="s">
        <v>8</v>
      </c>
      <c r="B89" s="17"/>
      <c r="C89" s="14"/>
      <c r="D89" s="14"/>
      <c r="E89" s="14"/>
      <c r="F89" s="113" t="s">
        <v>168</v>
      </c>
      <c r="G89" s="7"/>
      <c r="H89" s="7"/>
      <c r="I89" s="7"/>
      <c r="J89" s="7"/>
      <c r="K89" s="7"/>
      <c r="L89" s="18"/>
    </row>
    <row r="90" spans="1:12" ht="13.5" thickBot="1" x14ac:dyDescent="0.25">
      <c r="A90" s="116" t="s">
        <v>82</v>
      </c>
      <c r="B90" s="117" t="s">
        <v>144</v>
      </c>
      <c r="C90" s="123" t="str">
        <f xml:space="preserve"> CONCATENATE("za Díl ",C65)</f>
        <v>za Díl 8</v>
      </c>
      <c r="D90" s="119"/>
      <c r="E90" s="119"/>
      <c r="F90" s="118" t="s">
        <v>164</v>
      </c>
      <c r="G90" s="120"/>
      <c r="H90" s="120"/>
      <c r="I90" s="120"/>
      <c r="J90" s="121"/>
      <c r="K90" s="120"/>
      <c r="L90" s="122">
        <f>SUM(L66:L89)</f>
        <v>0</v>
      </c>
    </row>
    <row r="91" spans="1:12" ht="13.5" thickBot="1" x14ac:dyDescent="0.25">
      <c r="A91" s="71" t="s">
        <v>29</v>
      </c>
      <c r="B91" s="105" t="s">
        <v>19</v>
      </c>
      <c r="C91" s="106" t="s">
        <v>169</v>
      </c>
      <c r="D91" s="107"/>
      <c r="E91" s="107"/>
      <c r="F91" s="106" t="s">
        <v>170</v>
      </c>
      <c r="G91" s="108"/>
      <c r="H91" s="108"/>
      <c r="I91" s="108"/>
      <c r="J91" s="109"/>
      <c r="K91" s="108"/>
      <c r="L91" s="110"/>
    </row>
    <row r="92" spans="1:12" ht="11" thickBot="1" x14ac:dyDescent="0.25">
      <c r="A92" s="72" t="s">
        <v>6</v>
      </c>
      <c r="B92" s="78">
        <f>1+MAX($B$13:B91)</f>
        <v>19</v>
      </c>
      <c r="C92" s="59" t="s">
        <v>206</v>
      </c>
      <c r="D92" s="79"/>
      <c r="E92" s="59" t="s">
        <v>140</v>
      </c>
      <c r="F92" s="80" t="s">
        <v>207</v>
      </c>
      <c r="G92" s="59" t="s">
        <v>147</v>
      </c>
      <c r="H92" s="60">
        <v>3</v>
      </c>
      <c r="I92" s="83"/>
      <c r="J92" s="60" t="str">
        <f>IF(ISNUMBER(I92),ROUND(H92*I92,3),"")</f>
        <v/>
      </c>
      <c r="K92" s="62"/>
      <c r="L92" s="77">
        <f>ROUND(H92*K92,2)</f>
        <v>0</v>
      </c>
    </row>
    <row r="93" spans="1:12" x14ac:dyDescent="0.2">
      <c r="A93" s="72" t="s">
        <v>5</v>
      </c>
      <c r="B93" s="15"/>
      <c r="C93" s="12"/>
      <c r="D93" s="12"/>
      <c r="E93" s="12"/>
      <c r="F93" s="81"/>
      <c r="G93" s="6"/>
      <c r="H93" s="6"/>
      <c r="I93" s="6"/>
      <c r="J93" s="6"/>
      <c r="K93" s="6"/>
      <c r="L93" s="16"/>
    </row>
    <row r="94" spans="1:12" x14ac:dyDescent="0.2">
      <c r="A94" s="72" t="s">
        <v>7</v>
      </c>
      <c r="B94" s="15"/>
      <c r="C94" s="12"/>
      <c r="D94" s="12"/>
      <c r="E94" s="12"/>
      <c r="F94" s="82" t="s">
        <v>208</v>
      </c>
      <c r="G94" s="6"/>
      <c r="H94" s="6"/>
      <c r="I94" s="6"/>
      <c r="J94" s="6"/>
      <c r="K94" s="6"/>
      <c r="L94" s="16"/>
    </row>
    <row r="95" spans="1:12" ht="10.5" thickBot="1" x14ac:dyDescent="0.25">
      <c r="A95" s="72" t="s">
        <v>8</v>
      </c>
      <c r="B95" s="17"/>
      <c r="C95" s="14"/>
      <c r="D95" s="14"/>
      <c r="E95" s="14"/>
      <c r="F95" s="113" t="s">
        <v>130</v>
      </c>
      <c r="G95" s="7"/>
      <c r="H95" s="7"/>
      <c r="I95" s="7"/>
      <c r="J95" s="7"/>
      <c r="K95" s="7"/>
      <c r="L95" s="18"/>
    </row>
    <row r="96" spans="1:12" ht="13" x14ac:dyDescent="0.2">
      <c r="A96" s="116" t="s">
        <v>82</v>
      </c>
      <c r="B96" s="117" t="s">
        <v>144</v>
      </c>
      <c r="C96" s="123" t="str">
        <f xml:space="preserve"> CONCATENATE("za Díl ",C91)</f>
        <v>za Díl 9</v>
      </c>
      <c r="D96" s="119"/>
      <c r="E96" s="119"/>
      <c r="F96" s="118" t="s">
        <v>170</v>
      </c>
      <c r="G96" s="120"/>
      <c r="H96" s="120"/>
      <c r="I96" s="120"/>
      <c r="J96" s="121"/>
      <c r="K96" s="120"/>
      <c r="L96" s="122">
        <f>SUM(L92:L95)</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71" priority="2274">
      <formula>$E$5="Ostatní"</formula>
    </cfRule>
    <cfRule type="expression" dxfId="70" priority="2276">
      <formula>$E$6="Ostatní"</formula>
    </cfRule>
  </conditionalFormatting>
  <conditionalFormatting sqref="F2">
    <cfRule type="expression" dxfId="69" priority="2272">
      <formula>IF($F$2="Název stavby","Vybarvit",IF($F$2="","Vybarvit",""))="Vybarvit"</formula>
    </cfRule>
  </conditionalFormatting>
  <conditionalFormatting sqref="D3">
    <cfRule type="expression" dxfId="68" priority="2271">
      <formula>IF($D$3="SO XX-XX-XX","Vybarvit",IF($D$3="","Vybarvit",""))="Vybarvit"</formula>
    </cfRule>
  </conditionalFormatting>
  <conditionalFormatting sqref="F3">
    <cfRule type="expression" dxfId="67" priority="2270">
      <formula>IF($F$3="Název SO/PS","Vybarvit",IF($F$3="","Vybarvit",""))="Vybarvit"</formula>
    </cfRule>
  </conditionalFormatting>
  <conditionalFormatting sqref="F8">
    <cfRule type="expression" dxfId="66" priority="2269">
      <formula>IF($F$8="Obchodní název firmy/společnosti, v případě fyzické osoby podnikající  IČO","Vybarvit",IF($F$8="","Vybarvit",""))="Vybarvit"</formula>
    </cfRule>
  </conditionalFormatting>
  <conditionalFormatting sqref="G8:H8">
    <cfRule type="expression" dxfId="65" priority="2268">
      <formula>IF($G$8="Titul Jméno Příjmení","Vybarvit",IF($G$8="","Vybarvit",""))="Vybarvit"</formula>
    </cfRule>
  </conditionalFormatting>
  <conditionalFormatting sqref="K8">
    <cfRule type="expression" dxfId="64" priority="2243">
      <formula>$K$8=""</formula>
    </cfRule>
  </conditionalFormatting>
  <conditionalFormatting sqref="K7">
    <cfRule type="expression" dxfId="63" priority="2242">
      <formula>$K$7=""</formula>
    </cfRule>
  </conditionalFormatting>
  <conditionalFormatting sqref="K5">
    <cfRule type="expression" dxfId="62" priority="2240">
      <formula>$K$5=""</formula>
    </cfRule>
  </conditionalFormatting>
  <conditionalFormatting sqref="K4">
    <cfRule type="expression" dxfId="61" priority="2239">
      <formula>$K$4=""</formula>
    </cfRule>
  </conditionalFormatting>
  <conditionalFormatting sqref="L4">
    <cfRule type="expression" dxfId="60" priority="2238">
      <formula>$L$4=""</formula>
    </cfRule>
  </conditionalFormatting>
  <conditionalFormatting sqref="E8">
    <cfRule type="expression" dxfId="59" priority="2237">
      <formula>$E$8=""</formula>
    </cfRule>
  </conditionalFormatting>
  <conditionalFormatting sqref="E7">
    <cfRule type="expression" dxfId="58" priority="2236">
      <formula>$E$7=""</formula>
    </cfRule>
  </conditionalFormatting>
  <conditionalFormatting sqref="E6">
    <cfRule type="expression" dxfId="57" priority="2235">
      <formula>$E$6=""</formula>
    </cfRule>
  </conditionalFormatting>
  <conditionalFormatting sqref="E5">
    <cfRule type="expression" dxfId="56" priority="2234">
      <formula>$E$5=""</formula>
    </cfRule>
  </conditionalFormatting>
  <conditionalFormatting sqref="E4">
    <cfRule type="expression" dxfId="55" priority="2232">
      <formula>$E$4=""</formula>
    </cfRule>
  </conditionalFormatting>
  <conditionalFormatting sqref="F13 F22:F89">
    <cfRule type="expression" dxfId="54" priority="809">
      <formula>F13="Název dílu"</formula>
    </cfRule>
  </conditionalFormatting>
  <conditionalFormatting sqref="Q3">
    <cfRule type="cellIs" dxfId="53" priority="808" operator="notEqual">
      <formula>0</formula>
    </cfRule>
  </conditionalFormatting>
  <conditionalFormatting sqref="C13 C22:C89">
    <cfRule type="expression" dxfId="52" priority="807">
      <formula>C13="Kód dílu"</formula>
    </cfRule>
  </conditionalFormatting>
  <conditionalFormatting sqref="K6">
    <cfRule type="expression" dxfId="51" priority="751">
      <formula>$K$6=""</formula>
    </cfRule>
  </conditionalFormatting>
  <conditionalFormatting sqref="C14:K14 F15:F21 C18:K18 G24:K24 C24:E24 G36:K36 C36:E36 G40:K40 C40:E40 G44:K44 C44:E44 G48:K48 C48:E48 G52:K52 C52:E52 G56:K56 C56:E56 C60:K60 G28:K28 C28:E28 F24:F63 C32:K32 G66:K66 C66:E66 G70:K70 C70:E70 G74:K74 C74:E74 C78:E78 G78:K78 C82:E82 G82:K82 F66:F89 C86:K86">
    <cfRule type="expression" dxfId="50" priority="726">
      <formula>C14=""</formula>
    </cfRule>
  </conditionalFormatting>
  <conditionalFormatting sqref="F90">
    <cfRule type="expression" dxfId="49" priority="74">
      <formula>F90="Název dílu"</formula>
    </cfRule>
  </conditionalFormatting>
  <conditionalFormatting sqref="C90">
    <cfRule type="expression" dxfId="48" priority="73">
      <formula>C90="Kód dílu"</formula>
    </cfRule>
  </conditionalFormatting>
  <conditionalFormatting sqref="F91:F95">
    <cfRule type="expression" dxfId="47" priority="72">
      <formula>F91="Název dílu"</formula>
    </cfRule>
  </conditionalFormatting>
  <conditionalFormatting sqref="C91:C95">
    <cfRule type="expression" dxfId="46" priority="71">
      <formula>C91="Kód dílu"</formula>
    </cfRule>
  </conditionalFormatting>
  <conditionalFormatting sqref="C92">
    <cfRule type="expression" dxfId="45" priority="70">
      <formula>C92=""</formula>
    </cfRule>
  </conditionalFormatting>
  <conditionalFormatting sqref="E92">
    <cfRule type="expression" dxfId="44" priority="69">
      <formula>E92=""</formula>
    </cfRule>
  </conditionalFormatting>
  <conditionalFormatting sqref="F92">
    <cfRule type="expression" dxfId="43" priority="68">
      <formula>F92=""</formula>
    </cfRule>
  </conditionalFormatting>
  <conditionalFormatting sqref="F93">
    <cfRule type="expression" dxfId="42" priority="67">
      <formula>F93=""</formula>
    </cfRule>
  </conditionalFormatting>
  <conditionalFormatting sqref="F94">
    <cfRule type="expression" dxfId="41" priority="66">
      <formula>F94=""</formula>
    </cfRule>
  </conditionalFormatting>
  <conditionalFormatting sqref="F95">
    <cfRule type="expression" dxfId="40" priority="65">
      <formula>F95=""</formula>
    </cfRule>
  </conditionalFormatting>
  <conditionalFormatting sqref="G92">
    <cfRule type="expression" dxfId="39" priority="64">
      <formula>G92=""</formula>
    </cfRule>
  </conditionalFormatting>
  <conditionalFormatting sqref="H92">
    <cfRule type="expression" dxfId="38" priority="63">
      <formula>H92=""</formula>
    </cfRule>
  </conditionalFormatting>
  <conditionalFormatting sqref="I92">
    <cfRule type="expression" dxfId="37" priority="62">
      <formula>I92=""</formula>
    </cfRule>
  </conditionalFormatting>
  <conditionalFormatting sqref="J92">
    <cfRule type="expression" dxfId="36" priority="61">
      <formula>J92=""</formula>
    </cfRule>
  </conditionalFormatting>
  <conditionalFormatting sqref="K92">
    <cfRule type="expression" dxfId="35" priority="60">
      <formula>K92=""</formula>
    </cfRule>
  </conditionalFormatting>
  <conditionalFormatting sqref="D92">
    <cfRule type="expression" dxfId="34" priority="59">
      <formula>D92=""</formula>
    </cfRule>
  </conditionalFormatting>
  <conditionalFormatting sqref="E92">
    <cfRule type="expression" dxfId="33" priority="58">
      <formula>E92=""</formula>
    </cfRule>
  </conditionalFormatting>
  <conditionalFormatting sqref="E92">
    <cfRule type="expression" dxfId="32" priority="57">
      <formula>E92=""</formula>
    </cfRule>
  </conditionalFormatting>
  <conditionalFormatting sqref="E92">
    <cfRule type="expression" dxfId="31" priority="56">
      <formula>E92=""</formula>
    </cfRule>
  </conditionalFormatting>
  <conditionalFormatting sqref="E92">
    <cfRule type="expression" dxfId="30" priority="55">
      <formula>E92=""</formula>
    </cfRule>
  </conditionalFormatting>
  <conditionalFormatting sqref="E92">
    <cfRule type="expression" dxfId="29" priority="54">
      <formula>E92=""</formula>
    </cfRule>
  </conditionalFormatting>
  <conditionalFormatting sqref="E92">
    <cfRule type="expression" dxfId="28" priority="53">
      <formula>E92=""</formula>
    </cfRule>
  </conditionalFormatting>
  <conditionalFormatting sqref="E92">
    <cfRule type="expression" dxfId="27" priority="52">
      <formula>E92=""</formula>
    </cfRule>
  </conditionalFormatting>
  <conditionalFormatting sqref="E92">
    <cfRule type="expression" dxfId="26" priority="51">
      <formula>E92=""</formula>
    </cfRule>
  </conditionalFormatting>
  <conditionalFormatting sqref="E92">
    <cfRule type="expression" dxfId="25" priority="50">
      <formula>E92=""</formula>
    </cfRule>
  </conditionalFormatting>
  <conditionalFormatting sqref="E92">
    <cfRule type="expression" dxfId="24" priority="49">
      <formula>E92=""</formula>
    </cfRule>
  </conditionalFormatting>
  <conditionalFormatting sqref="E92">
    <cfRule type="expression" dxfId="23" priority="48">
      <formula>E92=""</formula>
    </cfRule>
  </conditionalFormatting>
  <conditionalFormatting sqref="E92">
    <cfRule type="expression" dxfId="22" priority="47">
      <formula>E92=""</formula>
    </cfRule>
  </conditionalFormatting>
  <conditionalFormatting sqref="E92">
    <cfRule type="expression" dxfId="21" priority="46">
      <formula>E92=""</formula>
    </cfRule>
  </conditionalFormatting>
  <conditionalFormatting sqref="E92">
    <cfRule type="expression" dxfId="20" priority="45">
      <formula>E92=""</formula>
    </cfRule>
  </conditionalFormatting>
  <conditionalFormatting sqref="E92">
    <cfRule type="expression" dxfId="19" priority="44">
      <formula>E92=""</formula>
    </cfRule>
  </conditionalFormatting>
  <conditionalFormatting sqref="E92">
    <cfRule type="expression" dxfId="18" priority="43">
      <formula>E92=""</formula>
    </cfRule>
  </conditionalFormatting>
  <conditionalFormatting sqref="E92">
    <cfRule type="expression" dxfId="17" priority="42">
      <formula>E92=""</formula>
    </cfRule>
  </conditionalFormatting>
  <conditionalFormatting sqref="F96">
    <cfRule type="expression" dxfId="16" priority="41">
      <formula>F96="Název dílu"</formula>
    </cfRule>
  </conditionalFormatting>
  <conditionalFormatting sqref="C96">
    <cfRule type="expression" dxfId="15" priority="40">
      <formula>C96="Kód dílu"</formula>
    </cfRule>
  </conditionalFormatting>
  <dataValidations xWindow="760" yWindow="211" count="15">
    <dataValidation allowBlank="1" showInputMessage="1" showErrorMessage="1" promptTitle="Název položky" prompt="Přesný název položky dle cenové soustavy, nebo vlastní název v případě položky mimo cenovou soustavu." sqref="F92 F32 F28 F18 F24 F36 F40 F44 F48 F52 F56 F60 F14 F86 F82 F78 F74 F70 F66" xr:uid="{00000000-0002-0000-00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93 F83 F29 F19 F25 F37 F41 F45 F49 F53 F57 F61 F15 F87 F33 F79 F75 F71 F67" xr:uid="{00000000-0002-0000-0000-000001000000}"/>
    <dataValidation allowBlank="1" showInputMessage="1" showErrorMessage="1" promptTitle="Výkaz výměr:" prompt="způsob stanovení množství položky, nebo odkaz na příslušnou přílohu dokumentace." sqref="F94 F34 F30 F20 F26 F38 F42 F46 F50 F54 F58 F62 F16 F88 F84 F80 F76 F72 F68" xr:uid="{00000000-0002-0000-00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95 F35 F31 F27 F21 F39 F43 F47 F51 F55 F59 F63 F17 F89 F85 F81 F77 F73 F69" xr:uid="{00000000-0002-0000-0000-000003000000}"/>
    <dataValidation type="list" allowBlank="1" showInputMessage="1" showErrorMessage="1" sqref="D92 D32 D28 D18 D24 D36 D40 D44 D48 D52 D56 D60 D14 D86 D82 D78 D74 D70 D66" xr:uid="{00000000-0002-0000-0000-000004000000}">
      <formula1>"1,2,3,4,5,6,7,8,9,10"</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5000000}">
      <formula1>"SŽDC s.o., Ostatní"</formula1>
    </dataValidation>
    <dataValidation type="date" allowBlank="1" showInputMessage="1" showErrorMessage="1" sqref="L8" xr:uid="{00000000-0002-0000-0000-000006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7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8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9000000}">
      <formula1>42370</formula1>
      <formula2>55153</formula2>
    </dataValidation>
    <dataValidation allowBlank="1" showInputMessage="1" showErrorMessage="1" promptTitle="S-kód" prompt="Číslo pod kterým je stavba evidovaná v systému SŽDC." sqref="K6" xr:uid="{00000000-0002-0000-0000-00000A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B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C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D000000}"/>
    <dataValidation type="date" allowBlank="1" showInputMessage="1" showErrorMessage="1" error="Rozmezí let 2017 - 2050" promptTitle="Vložit rok" prompt="ve formátu:_x000a_rrrr" sqref="K7" xr:uid="{00000000-0002-0000-0000-00000E000000}">
      <formula1>2017</formula1>
      <formula2>2050</formula2>
    </dataValidation>
  </dataValidations>
  <pageMargins left="0.70866141732283472" right="0.70866141732283472" top="0.74803149606299213" bottom="0.74803149606299213" header="0.31496062992125984" footer="0.31496062992125984"/>
  <pageSetup paperSize="9" scale="46" fitToHeight="0" orientation="portrait"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2019-02-05T08:31:58Z</cp:lastPrinted>
  <dcterms:created xsi:type="dcterms:W3CDTF">2015-03-16T09:47:49Z</dcterms:created>
  <dcterms:modified xsi:type="dcterms:W3CDTF">2019-03-08T11:30:09Z</dcterms:modified>
</cp:coreProperties>
</file>