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600" windowWidth="27225" windowHeight="11955"/>
  </bookViews>
  <sheets>
    <sheet name="Rekapitulace stavby" sheetId="1" r:id="rId1"/>
    <sheet name="A.1 - TSO v 52,082 - 52,5..." sheetId="2" r:id="rId2"/>
    <sheet name="A.2 - TSO v 55,179 - 55,5..." sheetId="3" r:id="rId3"/>
    <sheet name="A.3 - Materiál zajištěný ..." sheetId="4" r:id="rId4"/>
    <sheet name="A.4 - Přepravy (Sborník S..." sheetId="5" r:id="rId5"/>
    <sheet name="A.5.1 - km 54,250 - most" sheetId="6" r:id="rId6"/>
    <sheet name="A.5.2 - km 54,250 - svršek" sheetId="7" r:id="rId7"/>
    <sheet name="A.6.1 - ST KV - soubory A..." sheetId="8" r:id="rId8"/>
    <sheet name="A.6.2 - SMT KV - soubor A.5 " sheetId="9" r:id="rId9"/>
  </sheets>
  <definedNames>
    <definedName name="_xlnm._FilterDatabase" localSheetId="1" hidden="1">'A.1 - TSO v 52,082 - 52,5...'!$C$78:$K$208</definedName>
    <definedName name="_xlnm._FilterDatabase" localSheetId="2" hidden="1">'A.2 - TSO v 55,179 - 55,5...'!$C$78:$K$178</definedName>
    <definedName name="_xlnm._FilterDatabase" localSheetId="3" hidden="1">'A.3 - Materiál zajištěný ...'!$C$78:$K$85</definedName>
    <definedName name="_xlnm._FilterDatabase" localSheetId="4" hidden="1">'A.4 - Přepravy (Sborník S...'!$C$78:$K$97</definedName>
    <definedName name="_xlnm._FilterDatabase" localSheetId="5" hidden="1">'A.5.1 - km 54,250 - most'!$C$96:$K$362</definedName>
    <definedName name="_xlnm._FilterDatabase" localSheetId="6" hidden="1">'A.5.2 - km 54,250 - svršek'!$C$87:$K$197</definedName>
    <definedName name="_xlnm._FilterDatabase" localSheetId="7" hidden="1">'A.6.1 - ST KV - soubory A...'!$C$84:$K$107</definedName>
    <definedName name="_xlnm._FilterDatabase" localSheetId="8" hidden="1">'A.6.2 - SMT KV - soubor A.5 '!$C$88:$K$105</definedName>
    <definedName name="_xlnm.Print_Titles" localSheetId="1">'A.1 - TSO v 52,082 - 52,5...'!$78:$78</definedName>
    <definedName name="_xlnm.Print_Titles" localSheetId="2">'A.2 - TSO v 55,179 - 55,5...'!$78:$78</definedName>
    <definedName name="_xlnm.Print_Titles" localSheetId="3">'A.3 - Materiál zajištěný ...'!$78:$78</definedName>
    <definedName name="_xlnm.Print_Titles" localSheetId="4">'A.4 - Přepravy (Sborník S...'!$78:$78</definedName>
    <definedName name="_xlnm.Print_Titles" localSheetId="5">'A.5.1 - km 54,250 - most'!$96:$96</definedName>
    <definedName name="_xlnm.Print_Titles" localSheetId="6">'A.5.2 - km 54,250 - svršek'!$87:$87</definedName>
    <definedName name="_xlnm.Print_Titles" localSheetId="7">'A.6.1 - ST KV - soubory A...'!$84:$84</definedName>
    <definedName name="_xlnm.Print_Titles" localSheetId="8">'A.6.2 - SMT KV - soubor A.5 '!$88:$88</definedName>
    <definedName name="_xlnm.Print_Titles" localSheetId="0">'Rekapitulace stavby'!$52:$52</definedName>
    <definedName name="_xlnm.Print_Area" localSheetId="1">'A.1 - TSO v 52,082 - 52,5...'!$C$4:$J$39,'A.1 - TSO v 52,082 - 52,5...'!$C$45:$J$60,'A.1 - TSO v 52,082 - 52,5...'!$C$66:$K$208</definedName>
    <definedName name="_xlnm.Print_Area" localSheetId="2">'A.2 - TSO v 55,179 - 55,5...'!$C$4:$J$39,'A.2 - TSO v 55,179 - 55,5...'!$C$45:$J$60,'A.2 - TSO v 55,179 - 55,5...'!$C$66:$K$178</definedName>
    <definedName name="_xlnm.Print_Area" localSheetId="3">'A.3 - Materiál zajištěný ...'!$C$4:$J$39,'A.3 - Materiál zajištěný ...'!$C$45:$J$60,'A.3 - Materiál zajištěný ...'!$C$66:$K$85</definedName>
    <definedName name="_xlnm.Print_Area" localSheetId="4">'A.4 - Přepravy (Sborník S...'!$C$4:$J$39,'A.4 - Přepravy (Sborník S...'!$C$45:$J$60,'A.4 - Přepravy (Sborník S...'!$C$66:$K$97</definedName>
    <definedName name="_xlnm.Print_Area" localSheetId="5">'A.5.1 - km 54,250 - most'!$C$4:$J$41,'A.5.1 - km 54,250 - most'!$C$47:$J$76,'A.5.1 - km 54,250 - most'!$C$82:$K$362</definedName>
    <definedName name="_xlnm.Print_Area" localSheetId="6">'A.5.2 - km 54,250 - svršek'!$C$4:$J$41,'A.5.2 - km 54,250 - svršek'!$C$47:$J$67,'A.5.2 - km 54,250 - svršek'!$C$73:$K$197</definedName>
    <definedName name="_xlnm.Print_Area" localSheetId="7">'A.6.1 - ST KV - soubory A...'!$C$4:$J$41,'A.6.1 - ST KV - soubory A...'!$C$47:$J$64,'A.6.1 - ST KV - soubory A...'!$C$70:$K$107</definedName>
    <definedName name="_xlnm.Print_Area" localSheetId="8">'A.6.2 - SMT KV - soubor A.5 '!$C$4:$J$41,'A.6.2 - SMT KV - soubor A.5 '!$C$47:$J$68,'A.6.2 - SMT KV - soubor A.5 '!$C$74:$K$105</definedName>
    <definedName name="_xlnm.Print_Area" localSheetId="0">'Rekapitulace stavby'!$D$4:$AO$36,'Rekapitulace stavby'!$C$42:$AQ$65</definedName>
  </definedNames>
  <calcPr calcId="145621"/>
</workbook>
</file>

<file path=xl/calcChain.xml><?xml version="1.0" encoding="utf-8"?>
<calcChain xmlns="http://schemas.openxmlformats.org/spreadsheetml/2006/main">
  <c r="J39" i="9" l="1"/>
  <c r="J38" i="9"/>
  <c r="AY64" i="1"/>
  <c r="J37" i="9"/>
  <c r="AX64" i="1"/>
  <c r="BI103" i="9"/>
  <c r="BH103" i="9"/>
  <c r="BG103" i="9"/>
  <c r="BF103" i="9"/>
  <c r="T103" i="9"/>
  <c r="T102" i="9"/>
  <c r="R103" i="9"/>
  <c r="R102" i="9"/>
  <c r="P103" i="9"/>
  <c r="P102" i="9"/>
  <c r="BK103" i="9"/>
  <c r="BK102" i="9" s="1"/>
  <c r="J102" i="9" s="1"/>
  <c r="J67" i="9" s="1"/>
  <c r="J103" i="9"/>
  <c r="BE103" i="9"/>
  <c r="BI99" i="9"/>
  <c r="BH99" i="9"/>
  <c r="BG99" i="9"/>
  <c r="BF99" i="9"/>
  <c r="T99" i="9"/>
  <c r="T98" i="9" s="1"/>
  <c r="R99" i="9"/>
  <c r="R98" i="9" s="1"/>
  <c r="P99" i="9"/>
  <c r="P98" i="9"/>
  <c r="BK99" i="9"/>
  <c r="BK98" i="9" s="1"/>
  <c r="J98" i="9" s="1"/>
  <c r="J66" i="9" s="1"/>
  <c r="J99" i="9"/>
  <c r="BE99" i="9"/>
  <c r="BI95" i="9"/>
  <c r="BH95" i="9"/>
  <c r="BG95" i="9"/>
  <c r="BF95" i="9"/>
  <c r="T95" i="9"/>
  <c r="R95" i="9"/>
  <c r="P95" i="9"/>
  <c r="BK95" i="9"/>
  <c r="J95" i="9"/>
  <c r="BE95" i="9"/>
  <c r="BI92" i="9"/>
  <c r="F39" i="9" s="1"/>
  <c r="BD64" i="1" s="1"/>
  <c r="BH92" i="9"/>
  <c r="F38" i="9" s="1"/>
  <c r="BC64" i="1" s="1"/>
  <c r="BG92" i="9"/>
  <c r="F37" i="9"/>
  <c r="BB64" i="1" s="1"/>
  <c r="BF92" i="9"/>
  <c r="J36" i="9"/>
  <c r="AW64" i="1"/>
  <c r="F36" i="9"/>
  <c r="BA64" i="1" s="1"/>
  <c r="T92" i="9"/>
  <c r="T91" i="9"/>
  <c r="T90" i="9" s="1"/>
  <c r="T89" i="9" s="1"/>
  <c r="R92" i="9"/>
  <c r="R91" i="9"/>
  <c r="R90" i="9" s="1"/>
  <c r="R89" i="9" s="1"/>
  <c r="P92" i="9"/>
  <c r="P91" i="9"/>
  <c r="P90" i="9" s="1"/>
  <c r="P89" i="9" s="1"/>
  <c r="AU64" i="1" s="1"/>
  <c r="BK92" i="9"/>
  <c r="BK91" i="9" s="1"/>
  <c r="J92" i="9"/>
  <c r="BE92" i="9"/>
  <c r="F35" i="9" s="1"/>
  <c r="AZ64" i="1" s="1"/>
  <c r="F83" i="9"/>
  <c r="E81" i="9"/>
  <c r="F56" i="9"/>
  <c r="E54" i="9"/>
  <c r="J26" i="9"/>
  <c r="E26" i="9"/>
  <c r="J59" i="9" s="1"/>
  <c r="J25" i="9"/>
  <c r="J23" i="9"/>
  <c r="E23" i="9"/>
  <c r="J85" i="9" s="1"/>
  <c r="J22" i="9"/>
  <c r="J20" i="9"/>
  <c r="E20" i="9"/>
  <c r="F86" i="9"/>
  <c r="F59" i="9"/>
  <c r="J19" i="9"/>
  <c r="J17" i="9"/>
  <c r="E17" i="9"/>
  <c r="F85" i="9"/>
  <c r="F58" i="9"/>
  <c r="J16" i="9"/>
  <c r="J14" i="9"/>
  <c r="J83" i="9"/>
  <c r="J56" i="9"/>
  <c r="E7" i="9"/>
  <c r="E77" i="9"/>
  <c r="E50" i="9"/>
  <c r="J39" i="8"/>
  <c r="J38" i="8"/>
  <c r="AY63" i="1"/>
  <c r="J37" i="8"/>
  <c r="AX63" i="1" s="1"/>
  <c r="BI106" i="8"/>
  <c r="BH106" i="8"/>
  <c r="BG106" i="8"/>
  <c r="BF106" i="8"/>
  <c r="T106" i="8"/>
  <c r="R106" i="8"/>
  <c r="P106" i="8"/>
  <c r="BK106" i="8"/>
  <c r="J106" i="8"/>
  <c r="BE106" i="8"/>
  <c r="BI103" i="8"/>
  <c r="BH103" i="8"/>
  <c r="BG103" i="8"/>
  <c r="BF103" i="8"/>
  <c r="T103" i="8"/>
  <c r="R103" i="8"/>
  <c r="P103" i="8"/>
  <c r="BK103" i="8"/>
  <c r="J103" i="8"/>
  <c r="BE103" i="8" s="1"/>
  <c r="BI100" i="8"/>
  <c r="BH100" i="8"/>
  <c r="BG100" i="8"/>
  <c r="BF100" i="8"/>
  <c r="T100" i="8"/>
  <c r="R100" i="8"/>
  <c r="P100" i="8"/>
  <c r="BK100" i="8"/>
  <c r="J100" i="8"/>
  <c r="BE100" i="8"/>
  <c r="BI97" i="8"/>
  <c r="BH97" i="8"/>
  <c r="BG97" i="8"/>
  <c r="BF97" i="8"/>
  <c r="T97" i="8"/>
  <c r="R97" i="8"/>
  <c r="P97" i="8"/>
  <c r="BK97" i="8"/>
  <c r="J97" i="8"/>
  <c r="BE97" i="8" s="1"/>
  <c r="BI94" i="8"/>
  <c r="BH94" i="8"/>
  <c r="BG94" i="8"/>
  <c r="BF94" i="8"/>
  <c r="T94" i="8"/>
  <c r="R94" i="8"/>
  <c r="P94" i="8"/>
  <c r="BK94" i="8"/>
  <c r="J94" i="8"/>
  <c r="BE94" i="8"/>
  <c r="BI91" i="8"/>
  <c r="BH91" i="8"/>
  <c r="BG91" i="8"/>
  <c r="BF91" i="8"/>
  <c r="T91" i="8"/>
  <c r="R91" i="8"/>
  <c r="P91" i="8"/>
  <c r="BK91" i="8"/>
  <c r="J91" i="8"/>
  <c r="BE91" i="8" s="1"/>
  <c r="BI88" i="8"/>
  <c r="BH88" i="8"/>
  <c r="BG88" i="8"/>
  <c r="BF88" i="8"/>
  <c r="T88" i="8"/>
  <c r="R88" i="8"/>
  <c r="P88" i="8"/>
  <c r="BK88" i="8"/>
  <c r="J88" i="8"/>
  <c r="BE88" i="8"/>
  <c r="BI86" i="8"/>
  <c r="F39" i="8" s="1"/>
  <c r="BD63" i="1" s="1"/>
  <c r="BH86" i="8"/>
  <c r="F38" i="8" s="1"/>
  <c r="BC63" i="1" s="1"/>
  <c r="BG86" i="8"/>
  <c r="F37" i="8"/>
  <c r="BB63" i="1" s="1"/>
  <c r="BF86" i="8"/>
  <c r="J36" i="8"/>
  <c r="AW63" i="1" s="1"/>
  <c r="F36" i="8"/>
  <c r="BA63" i="1" s="1"/>
  <c r="T86" i="8"/>
  <c r="T85" i="8"/>
  <c r="R86" i="8"/>
  <c r="R85" i="8" s="1"/>
  <c r="P86" i="8"/>
  <c r="P85" i="8"/>
  <c r="AU63" i="1" s="1"/>
  <c r="BK86" i="8"/>
  <c r="BK85" i="8"/>
  <c r="J85" i="8" s="1"/>
  <c r="J63" i="8" s="1"/>
  <c r="J86" i="8"/>
  <c r="BE86" i="8"/>
  <c r="J82" i="8"/>
  <c r="F81" i="8"/>
  <c r="F79" i="8"/>
  <c r="E77" i="8"/>
  <c r="J59" i="8"/>
  <c r="F58" i="8"/>
  <c r="F56" i="8"/>
  <c r="E54" i="8"/>
  <c r="J23" i="8"/>
  <c r="E23" i="8"/>
  <c r="J81" i="8" s="1"/>
  <c r="J22" i="8"/>
  <c r="J20" i="8"/>
  <c r="E20" i="8"/>
  <c r="F59" i="8" s="1"/>
  <c r="J19" i="8"/>
  <c r="J14" i="8"/>
  <c r="J56" i="8" s="1"/>
  <c r="E7" i="8"/>
  <c r="E73" i="8" s="1"/>
  <c r="J39" i="7"/>
  <c r="J38" i="7"/>
  <c r="AY61" i="1" s="1"/>
  <c r="J37" i="7"/>
  <c r="AX61" i="1"/>
  <c r="BI194" i="7"/>
  <c r="BH194" i="7"/>
  <c r="BG194" i="7"/>
  <c r="BF194" i="7"/>
  <c r="T194" i="7"/>
  <c r="R194" i="7"/>
  <c r="P194" i="7"/>
  <c r="BK194" i="7"/>
  <c r="J194" i="7"/>
  <c r="BE194" i="7" s="1"/>
  <c r="BI189" i="7"/>
  <c r="BH189" i="7"/>
  <c r="BG189" i="7"/>
  <c r="BF189" i="7"/>
  <c r="T189" i="7"/>
  <c r="R189" i="7"/>
  <c r="P189" i="7"/>
  <c r="BK189" i="7"/>
  <c r="J189" i="7"/>
  <c r="BE189" i="7"/>
  <c r="BI184" i="7"/>
  <c r="BH184" i="7"/>
  <c r="BG184" i="7"/>
  <c r="BF184" i="7"/>
  <c r="T184" i="7"/>
  <c r="T183" i="7" s="1"/>
  <c r="R184" i="7"/>
  <c r="R183" i="7"/>
  <c r="P184" i="7"/>
  <c r="P183" i="7" s="1"/>
  <c r="BK184" i="7"/>
  <c r="BK183" i="7"/>
  <c r="J183" i="7" s="1"/>
  <c r="J66" i="7" s="1"/>
  <c r="J184" i="7"/>
  <c r="BE184" i="7" s="1"/>
  <c r="BI179" i="7"/>
  <c r="BH179" i="7"/>
  <c r="BG179" i="7"/>
  <c r="BF179" i="7"/>
  <c r="T179" i="7"/>
  <c r="R179" i="7"/>
  <c r="P179" i="7"/>
  <c r="BK179" i="7"/>
  <c r="J179" i="7"/>
  <c r="BE179" i="7"/>
  <c r="BI177" i="7"/>
  <c r="BH177" i="7"/>
  <c r="BG177" i="7"/>
  <c r="BF177" i="7"/>
  <c r="T177" i="7"/>
  <c r="R177" i="7"/>
  <c r="P177" i="7"/>
  <c r="BK177" i="7"/>
  <c r="J177" i="7"/>
  <c r="BE177" i="7"/>
  <c r="BI174" i="7"/>
  <c r="BH174" i="7"/>
  <c r="BG174" i="7"/>
  <c r="BF174" i="7"/>
  <c r="T174" i="7"/>
  <c r="R174" i="7"/>
  <c r="P174" i="7"/>
  <c r="BK174" i="7"/>
  <c r="J174" i="7"/>
  <c r="BE174" i="7"/>
  <c r="BI170" i="7"/>
  <c r="BH170" i="7"/>
  <c r="BG170" i="7"/>
  <c r="BF170" i="7"/>
  <c r="T170" i="7"/>
  <c r="R170" i="7"/>
  <c r="P170" i="7"/>
  <c r="BK170" i="7"/>
  <c r="J170" i="7"/>
  <c r="BE170" i="7"/>
  <c r="BI166" i="7"/>
  <c r="BH166" i="7"/>
  <c r="BG166" i="7"/>
  <c r="BF166" i="7"/>
  <c r="T166" i="7"/>
  <c r="R166" i="7"/>
  <c r="P166" i="7"/>
  <c r="BK166" i="7"/>
  <c r="J166" i="7"/>
  <c r="BE166" i="7"/>
  <c r="BI161" i="7"/>
  <c r="BH161" i="7"/>
  <c r="BG161" i="7"/>
  <c r="BF161" i="7"/>
  <c r="T161" i="7"/>
  <c r="R161" i="7"/>
  <c r="P161" i="7"/>
  <c r="BK161" i="7"/>
  <c r="J161" i="7"/>
  <c r="BE161" i="7"/>
  <c r="BI156" i="7"/>
  <c r="BH156" i="7"/>
  <c r="BG156" i="7"/>
  <c r="BF156" i="7"/>
  <c r="T156" i="7"/>
  <c r="R156" i="7"/>
  <c r="P156" i="7"/>
  <c r="BK156" i="7"/>
  <c r="J156" i="7"/>
  <c r="BE156" i="7"/>
  <c r="BI151" i="7"/>
  <c r="BH151" i="7"/>
  <c r="BG151" i="7"/>
  <c r="BF151" i="7"/>
  <c r="T151" i="7"/>
  <c r="R151" i="7"/>
  <c r="P151" i="7"/>
  <c r="BK151" i="7"/>
  <c r="J151" i="7"/>
  <c r="BE151" i="7"/>
  <c r="BI146" i="7"/>
  <c r="BH146" i="7"/>
  <c r="BG146" i="7"/>
  <c r="BF146" i="7"/>
  <c r="T146" i="7"/>
  <c r="R146" i="7"/>
  <c r="P146" i="7"/>
  <c r="BK146" i="7"/>
  <c r="J146" i="7"/>
  <c r="BE146" i="7"/>
  <c r="BI143" i="7"/>
  <c r="BH143" i="7"/>
  <c r="BG143" i="7"/>
  <c r="BF143" i="7"/>
  <c r="T143" i="7"/>
  <c r="R143" i="7"/>
  <c r="P143" i="7"/>
  <c r="BK143" i="7"/>
  <c r="J143" i="7"/>
  <c r="BE143" i="7"/>
  <c r="BI138" i="7"/>
  <c r="BH138" i="7"/>
  <c r="BG138" i="7"/>
  <c r="BF138" i="7"/>
  <c r="T138" i="7"/>
  <c r="R138" i="7"/>
  <c r="P138" i="7"/>
  <c r="BK138" i="7"/>
  <c r="J138" i="7"/>
  <c r="BE138" i="7"/>
  <c r="BI133" i="7"/>
  <c r="BH133" i="7"/>
  <c r="BG133" i="7"/>
  <c r="BF133" i="7"/>
  <c r="T133" i="7"/>
  <c r="R133" i="7"/>
  <c r="P133" i="7"/>
  <c r="BK133" i="7"/>
  <c r="J133" i="7"/>
  <c r="BE133" i="7"/>
  <c r="BI131" i="7"/>
  <c r="BH131" i="7"/>
  <c r="BG131" i="7"/>
  <c r="BF131" i="7"/>
  <c r="T131" i="7"/>
  <c r="R131" i="7"/>
  <c r="P131" i="7"/>
  <c r="BK131" i="7"/>
  <c r="J131" i="7"/>
  <c r="BE131" i="7"/>
  <c r="BI127" i="7"/>
  <c r="BH127" i="7"/>
  <c r="BG127" i="7"/>
  <c r="BF127" i="7"/>
  <c r="T127" i="7"/>
  <c r="R127" i="7"/>
  <c r="P127" i="7"/>
  <c r="BK127" i="7"/>
  <c r="J127" i="7"/>
  <c r="BE127" i="7"/>
  <c r="BI124" i="7"/>
  <c r="BH124" i="7"/>
  <c r="BG124" i="7"/>
  <c r="BF124" i="7"/>
  <c r="T124" i="7"/>
  <c r="R124" i="7"/>
  <c r="P124" i="7"/>
  <c r="BK124" i="7"/>
  <c r="J124" i="7"/>
  <c r="BE124" i="7"/>
  <c r="BI120" i="7"/>
  <c r="BH120" i="7"/>
  <c r="BG120" i="7"/>
  <c r="BF120" i="7"/>
  <c r="T120" i="7"/>
  <c r="R120" i="7"/>
  <c r="P120" i="7"/>
  <c r="BK120" i="7"/>
  <c r="J120" i="7"/>
  <c r="BE120" i="7"/>
  <c r="BI115" i="7"/>
  <c r="BH115" i="7"/>
  <c r="BG115" i="7"/>
  <c r="BF115" i="7"/>
  <c r="T115" i="7"/>
  <c r="R115" i="7"/>
  <c r="P115" i="7"/>
  <c r="BK115" i="7"/>
  <c r="J115" i="7"/>
  <c r="BE115" i="7"/>
  <c r="BI111" i="7"/>
  <c r="BH111" i="7"/>
  <c r="BG111" i="7"/>
  <c r="BF111" i="7"/>
  <c r="T111" i="7"/>
  <c r="R111" i="7"/>
  <c r="P111" i="7"/>
  <c r="BK111" i="7"/>
  <c r="J111" i="7"/>
  <c r="BE111" i="7"/>
  <c r="BI106" i="7"/>
  <c r="BH106" i="7"/>
  <c r="BG106" i="7"/>
  <c r="BF106" i="7"/>
  <c r="T106" i="7"/>
  <c r="R106" i="7"/>
  <c r="P106" i="7"/>
  <c r="BK106" i="7"/>
  <c r="J106" i="7"/>
  <c r="BE106" i="7"/>
  <c r="BI103" i="7"/>
  <c r="BH103" i="7"/>
  <c r="BG103" i="7"/>
  <c r="BF103" i="7"/>
  <c r="T103" i="7"/>
  <c r="R103" i="7"/>
  <c r="P103" i="7"/>
  <c r="BK103" i="7"/>
  <c r="J103" i="7"/>
  <c r="BE103" i="7"/>
  <c r="BI98" i="7"/>
  <c r="BH98" i="7"/>
  <c r="BG98" i="7"/>
  <c r="BF98" i="7"/>
  <c r="T98" i="7"/>
  <c r="R98" i="7"/>
  <c r="P98" i="7"/>
  <c r="BK98" i="7"/>
  <c r="J98" i="7"/>
  <c r="BE98" i="7"/>
  <c r="BI94" i="7"/>
  <c r="BH94" i="7"/>
  <c r="BG94" i="7"/>
  <c r="BF94" i="7"/>
  <c r="T94" i="7"/>
  <c r="R94" i="7"/>
  <c r="P94" i="7"/>
  <c r="BK94" i="7"/>
  <c r="J94" i="7"/>
  <c r="BE94" i="7"/>
  <c r="BI91" i="7"/>
  <c r="F39" i="7"/>
  <c r="BD61" i="1" s="1"/>
  <c r="BH91" i="7"/>
  <c r="F38" i="7" s="1"/>
  <c r="BC61" i="1" s="1"/>
  <c r="BG91" i="7"/>
  <c r="F37" i="7"/>
  <c r="BB61" i="1" s="1"/>
  <c r="BF91" i="7"/>
  <c r="F36" i="7" s="1"/>
  <c r="BA61" i="1" s="1"/>
  <c r="T91" i="7"/>
  <c r="T90" i="7"/>
  <c r="T89" i="7" s="1"/>
  <c r="T88" i="7" s="1"/>
  <c r="R91" i="7"/>
  <c r="R90" i="7"/>
  <c r="R89" i="7" s="1"/>
  <c r="R88" i="7" s="1"/>
  <c r="P91" i="7"/>
  <c r="P90" i="7"/>
  <c r="P89" i="7" s="1"/>
  <c r="P88" i="7" s="1"/>
  <c r="AU61" i="1" s="1"/>
  <c r="BK91" i="7"/>
  <c r="BK90" i="7" s="1"/>
  <c r="J91" i="7"/>
  <c r="BE91" i="7" s="1"/>
  <c r="F82" i="7"/>
  <c r="E80" i="7"/>
  <c r="F56" i="7"/>
  <c r="E54" i="7"/>
  <c r="J26" i="7"/>
  <c r="E26" i="7"/>
  <c r="J85" i="7" s="1"/>
  <c r="J25" i="7"/>
  <c r="J23" i="7"/>
  <c r="E23" i="7"/>
  <c r="J84" i="7"/>
  <c r="J58" i="7"/>
  <c r="J22" i="7"/>
  <c r="J20" i="7"/>
  <c r="E20" i="7"/>
  <c r="F85" i="7" s="1"/>
  <c r="F59" i="7"/>
  <c r="J19" i="7"/>
  <c r="J17" i="7"/>
  <c r="E17" i="7"/>
  <c r="F58" i="7" s="1"/>
  <c r="F84" i="7"/>
  <c r="J16" i="7"/>
  <c r="J14" i="7"/>
  <c r="J56" i="7" s="1"/>
  <c r="J82" i="7"/>
  <c r="E7" i="7"/>
  <c r="E76" i="7" s="1"/>
  <c r="E50" i="7"/>
  <c r="J39" i="6"/>
  <c r="J38" i="6"/>
  <c r="AY60" i="1" s="1"/>
  <c r="J37" i="6"/>
  <c r="AX60" i="1" s="1"/>
  <c r="BI361" i="6"/>
  <c r="BH361" i="6"/>
  <c r="BG361" i="6"/>
  <c r="BF361" i="6"/>
  <c r="T361" i="6"/>
  <c r="R361" i="6"/>
  <c r="P361" i="6"/>
  <c r="BK361" i="6"/>
  <c r="J361" i="6"/>
  <c r="BE361" i="6" s="1"/>
  <c r="BI358" i="6"/>
  <c r="BH358" i="6"/>
  <c r="BG358" i="6"/>
  <c r="BF358" i="6"/>
  <c r="T358" i="6"/>
  <c r="R358" i="6"/>
  <c r="P358" i="6"/>
  <c r="BK358" i="6"/>
  <c r="J358" i="6"/>
  <c r="BE358" i="6" s="1"/>
  <c r="BI355" i="6"/>
  <c r="BH355" i="6"/>
  <c r="BG355" i="6"/>
  <c r="BF355" i="6"/>
  <c r="T355" i="6"/>
  <c r="T354" i="6" s="1"/>
  <c r="T353" i="6" s="1"/>
  <c r="R355" i="6"/>
  <c r="R354" i="6"/>
  <c r="R353" i="6" s="1"/>
  <c r="P355" i="6"/>
  <c r="P354" i="6" s="1"/>
  <c r="P353" i="6" s="1"/>
  <c r="BK355" i="6"/>
  <c r="BK354" i="6"/>
  <c r="J354" i="6" s="1"/>
  <c r="J75" i="6" s="1"/>
  <c r="J355" i="6"/>
  <c r="BE355" i="6" s="1"/>
  <c r="BI350" i="6"/>
  <c r="BH350" i="6"/>
  <c r="BG350" i="6"/>
  <c r="BF350" i="6"/>
  <c r="T350" i="6"/>
  <c r="T349" i="6" s="1"/>
  <c r="R350" i="6"/>
  <c r="R349" i="6" s="1"/>
  <c r="P350" i="6"/>
  <c r="P349" i="6" s="1"/>
  <c r="BK350" i="6"/>
  <c r="BK349" i="6" s="1"/>
  <c r="J349" i="6" s="1"/>
  <c r="J73" i="6" s="1"/>
  <c r="J350" i="6"/>
  <c r="BE350" i="6"/>
  <c r="BI346" i="6"/>
  <c r="BH346" i="6"/>
  <c r="BG346" i="6"/>
  <c r="BF346" i="6"/>
  <c r="T346" i="6"/>
  <c r="R346" i="6"/>
  <c r="P346" i="6"/>
  <c r="BK346" i="6"/>
  <c r="J346" i="6"/>
  <c r="BE346" i="6" s="1"/>
  <c r="BI344" i="6"/>
  <c r="BH344" i="6"/>
  <c r="BG344" i="6"/>
  <c r="BF344" i="6"/>
  <c r="T344" i="6"/>
  <c r="R344" i="6"/>
  <c r="P344" i="6"/>
  <c r="BK344" i="6"/>
  <c r="J344" i="6"/>
  <c r="BE344" i="6" s="1"/>
  <c r="BI340" i="6"/>
  <c r="BH340" i="6"/>
  <c r="BG340" i="6"/>
  <c r="BF340" i="6"/>
  <c r="T340" i="6"/>
  <c r="R340" i="6"/>
  <c r="P340" i="6"/>
  <c r="BK340" i="6"/>
  <c r="J340" i="6"/>
  <c r="BE340" i="6" s="1"/>
  <c r="BI331" i="6"/>
  <c r="BH331" i="6"/>
  <c r="BG331" i="6"/>
  <c r="BF331" i="6"/>
  <c r="T331" i="6"/>
  <c r="R331" i="6"/>
  <c r="P331" i="6"/>
  <c r="BK331" i="6"/>
  <c r="J331" i="6"/>
  <c r="BE331" i="6"/>
  <c r="BI328" i="6"/>
  <c r="BH328" i="6"/>
  <c r="BG328" i="6"/>
  <c r="BF328" i="6"/>
  <c r="T328" i="6"/>
  <c r="T327" i="6" s="1"/>
  <c r="R328" i="6"/>
  <c r="R327" i="6"/>
  <c r="P328" i="6"/>
  <c r="P327" i="6" s="1"/>
  <c r="BK328" i="6"/>
  <c r="BK327" i="6"/>
  <c r="J327" i="6"/>
  <c r="J72" i="6" s="1"/>
  <c r="J328" i="6"/>
  <c r="BE328" i="6"/>
  <c r="BI323" i="6"/>
  <c r="BH323" i="6"/>
  <c r="BG323" i="6"/>
  <c r="BF323" i="6"/>
  <c r="T323" i="6"/>
  <c r="R323" i="6"/>
  <c r="P323" i="6"/>
  <c r="BK323" i="6"/>
  <c r="J323" i="6"/>
  <c r="BE323" i="6" s="1"/>
  <c r="BI317" i="6"/>
  <c r="BH317" i="6"/>
  <c r="BG317" i="6"/>
  <c r="BF317" i="6"/>
  <c r="T317" i="6"/>
  <c r="R317" i="6"/>
  <c r="P317" i="6"/>
  <c r="BK317" i="6"/>
  <c r="J317" i="6"/>
  <c r="BE317" i="6"/>
  <c r="BI311" i="6"/>
  <c r="BH311" i="6"/>
  <c r="BG311" i="6"/>
  <c r="BF311" i="6"/>
  <c r="T311" i="6"/>
  <c r="R311" i="6"/>
  <c r="P311" i="6"/>
  <c r="BK311" i="6"/>
  <c r="J311" i="6"/>
  <c r="BE311" i="6" s="1"/>
  <c r="BI307" i="6"/>
  <c r="BH307" i="6"/>
  <c r="BG307" i="6"/>
  <c r="BF307" i="6"/>
  <c r="T307" i="6"/>
  <c r="R307" i="6"/>
  <c r="P307" i="6"/>
  <c r="BK307" i="6"/>
  <c r="J307" i="6"/>
  <c r="BE307" i="6"/>
  <c r="BI304" i="6"/>
  <c r="BH304" i="6"/>
  <c r="BG304" i="6"/>
  <c r="BF304" i="6"/>
  <c r="T304" i="6"/>
  <c r="R304" i="6"/>
  <c r="P304" i="6"/>
  <c r="BK304" i="6"/>
  <c r="J304" i="6"/>
  <c r="BE304" i="6" s="1"/>
  <c r="BI298" i="6"/>
  <c r="BH298" i="6"/>
  <c r="BG298" i="6"/>
  <c r="BF298" i="6"/>
  <c r="T298" i="6"/>
  <c r="R298" i="6"/>
  <c r="P298" i="6"/>
  <c r="BK298" i="6"/>
  <c r="J298" i="6"/>
  <c r="BE298" i="6"/>
  <c r="BI294" i="6"/>
  <c r="BH294" i="6"/>
  <c r="BG294" i="6"/>
  <c r="BF294" i="6"/>
  <c r="T294" i="6"/>
  <c r="R294" i="6"/>
  <c r="P294" i="6"/>
  <c r="BK294" i="6"/>
  <c r="J294" i="6"/>
  <c r="BE294" i="6" s="1"/>
  <c r="BI291" i="6"/>
  <c r="BH291" i="6"/>
  <c r="BG291" i="6"/>
  <c r="BF291" i="6"/>
  <c r="T291" i="6"/>
  <c r="R291" i="6"/>
  <c r="P291" i="6"/>
  <c r="BK291" i="6"/>
  <c r="J291" i="6"/>
  <c r="BE291" i="6"/>
  <c r="BI287" i="6"/>
  <c r="BH287" i="6"/>
  <c r="BG287" i="6"/>
  <c r="BF287" i="6"/>
  <c r="T287" i="6"/>
  <c r="R287" i="6"/>
  <c r="P287" i="6"/>
  <c r="BK287" i="6"/>
  <c r="J287" i="6"/>
  <c r="BE287" i="6" s="1"/>
  <c r="BI281" i="6"/>
  <c r="BH281" i="6"/>
  <c r="BG281" i="6"/>
  <c r="BF281" i="6"/>
  <c r="T281" i="6"/>
  <c r="R281" i="6"/>
  <c r="P281" i="6"/>
  <c r="BK281" i="6"/>
  <c r="J281" i="6"/>
  <c r="BE281" i="6"/>
  <c r="BI275" i="6"/>
  <c r="BH275" i="6"/>
  <c r="BG275" i="6"/>
  <c r="BF275" i="6"/>
  <c r="T275" i="6"/>
  <c r="R275" i="6"/>
  <c r="P275" i="6"/>
  <c r="BK275" i="6"/>
  <c r="J275" i="6"/>
  <c r="BE275" i="6" s="1"/>
  <c r="BI267" i="6"/>
  <c r="BH267" i="6"/>
  <c r="BG267" i="6"/>
  <c r="BF267" i="6"/>
  <c r="T267" i="6"/>
  <c r="R267" i="6"/>
  <c r="P267" i="6"/>
  <c r="BK267" i="6"/>
  <c r="J267" i="6"/>
  <c r="BE267" i="6"/>
  <c r="BI261" i="6"/>
  <c r="BH261" i="6"/>
  <c r="BG261" i="6"/>
  <c r="BF261" i="6"/>
  <c r="T261" i="6"/>
  <c r="R261" i="6"/>
  <c r="P261" i="6"/>
  <c r="BK261" i="6"/>
  <c r="J261" i="6"/>
  <c r="BE261" i="6" s="1"/>
  <c r="BI257" i="6"/>
  <c r="BH257" i="6"/>
  <c r="BG257" i="6"/>
  <c r="BF257" i="6"/>
  <c r="T257" i="6"/>
  <c r="R257" i="6"/>
  <c r="P257" i="6"/>
  <c r="BK257" i="6"/>
  <c r="J257" i="6"/>
  <c r="BE257" i="6"/>
  <c r="BI253" i="6"/>
  <c r="BH253" i="6"/>
  <c r="BG253" i="6"/>
  <c r="BF253" i="6"/>
  <c r="T253" i="6"/>
  <c r="R253" i="6"/>
  <c r="P253" i="6"/>
  <c r="BK253" i="6"/>
  <c r="J253" i="6"/>
  <c r="BE253" i="6" s="1"/>
  <c r="BI249" i="6"/>
  <c r="BH249" i="6"/>
  <c r="BG249" i="6"/>
  <c r="BF249" i="6"/>
  <c r="T249" i="6"/>
  <c r="R249" i="6"/>
  <c r="P249" i="6"/>
  <c r="BK249" i="6"/>
  <c r="J249" i="6"/>
  <c r="BE249" i="6"/>
  <c r="BI245" i="6"/>
  <c r="BH245" i="6"/>
  <c r="BG245" i="6"/>
  <c r="BF245" i="6"/>
  <c r="T245" i="6"/>
  <c r="R245" i="6"/>
  <c r="P245" i="6"/>
  <c r="BK245" i="6"/>
  <c r="J245" i="6"/>
  <c r="BE245" i="6" s="1"/>
  <c r="BI243" i="6"/>
  <c r="BH243" i="6"/>
  <c r="BG243" i="6"/>
  <c r="BF243" i="6"/>
  <c r="T243" i="6"/>
  <c r="R243" i="6"/>
  <c r="P243" i="6"/>
  <c r="BK243" i="6"/>
  <c r="J243" i="6"/>
  <c r="BE243" i="6"/>
  <c r="BI240" i="6"/>
  <c r="BH240" i="6"/>
  <c r="BG240" i="6"/>
  <c r="BF240" i="6"/>
  <c r="T240" i="6"/>
  <c r="R240" i="6"/>
  <c r="P240" i="6"/>
  <c r="BK240" i="6"/>
  <c r="J240" i="6"/>
  <c r="BE240" i="6" s="1"/>
  <c r="BI237" i="6"/>
  <c r="BH237" i="6"/>
  <c r="BG237" i="6"/>
  <c r="BF237" i="6"/>
  <c r="T237" i="6"/>
  <c r="R237" i="6"/>
  <c r="P237" i="6"/>
  <c r="BK237" i="6"/>
  <c r="J237" i="6"/>
  <c r="BE237" i="6"/>
  <c r="BI235" i="6"/>
  <c r="BH235" i="6"/>
  <c r="BG235" i="6"/>
  <c r="BF235" i="6"/>
  <c r="T235" i="6"/>
  <c r="R235" i="6"/>
  <c r="P235" i="6"/>
  <c r="BK235" i="6"/>
  <c r="J235" i="6"/>
  <c r="BE235" i="6" s="1"/>
  <c r="BI232" i="6"/>
  <c r="BH232" i="6"/>
  <c r="BG232" i="6"/>
  <c r="BF232" i="6"/>
  <c r="T232" i="6"/>
  <c r="R232" i="6"/>
  <c r="P232" i="6"/>
  <c r="BK232" i="6"/>
  <c r="J232" i="6"/>
  <c r="BE232" i="6"/>
  <c r="BI229" i="6"/>
  <c r="BH229" i="6"/>
  <c r="BG229" i="6"/>
  <c r="BF229" i="6"/>
  <c r="T229" i="6"/>
  <c r="R229" i="6"/>
  <c r="P229" i="6"/>
  <c r="BK229" i="6"/>
  <c r="J229" i="6"/>
  <c r="BE229" i="6" s="1"/>
  <c r="BI223" i="6"/>
  <c r="BH223" i="6"/>
  <c r="BG223" i="6"/>
  <c r="BF223" i="6"/>
  <c r="T223" i="6"/>
  <c r="R223" i="6"/>
  <c r="P223" i="6"/>
  <c r="BK223" i="6"/>
  <c r="J223" i="6"/>
  <c r="BE223" i="6"/>
  <c r="BI219" i="6"/>
  <c r="BH219" i="6"/>
  <c r="BG219" i="6"/>
  <c r="BF219" i="6"/>
  <c r="T219" i="6"/>
  <c r="R219" i="6"/>
  <c r="P219" i="6"/>
  <c r="BK219" i="6"/>
  <c r="J219" i="6"/>
  <c r="BE219" i="6" s="1"/>
  <c r="BI216" i="6"/>
  <c r="BH216" i="6"/>
  <c r="BG216" i="6"/>
  <c r="BF216" i="6"/>
  <c r="T216" i="6"/>
  <c r="R216" i="6"/>
  <c r="P216" i="6"/>
  <c r="BK216" i="6"/>
  <c r="J216" i="6"/>
  <c r="BE216" i="6"/>
  <c r="BI212" i="6"/>
  <c r="BH212" i="6"/>
  <c r="BG212" i="6"/>
  <c r="BF212" i="6"/>
  <c r="T212" i="6"/>
  <c r="R212" i="6"/>
  <c r="P212" i="6"/>
  <c r="BK212" i="6"/>
  <c r="J212" i="6"/>
  <c r="BE212" i="6" s="1"/>
  <c r="BI209" i="6"/>
  <c r="BH209" i="6"/>
  <c r="BG209" i="6"/>
  <c r="BF209" i="6"/>
  <c r="T209" i="6"/>
  <c r="R209" i="6"/>
  <c r="P209" i="6"/>
  <c r="BK209" i="6"/>
  <c r="J209" i="6"/>
  <c r="BE209" i="6"/>
  <c r="BI206" i="6"/>
  <c r="BH206" i="6"/>
  <c r="BG206" i="6"/>
  <c r="BF206" i="6"/>
  <c r="T206" i="6"/>
  <c r="T205" i="6" s="1"/>
  <c r="R206" i="6"/>
  <c r="R205" i="6"/>
  <c r="P206" i="6"/>
  <c r="P205" i="6" s="1"/>
  <c r="BK206" i="6"/>
  <c r="BK205" i="6"/>
  <c r="J205" i="6" s="1"/>
  <c r="J71" i="6" s="1"/>
  <c r="J206" i="6"/>
  <c r="BE206" i="6"/>
  <c r="BI197" i="6"/>
  <c r="BH197" i="6"/>
  <c r="BG197" i="6"/>
  <c r="BF197" i="6"/>
  <c r="T197" i="6"/>
  <c r="T196" i="6" s="1"/>
  <c r="R197" i="6"/>
  <c r="R196" i="6"/>
  <c r="P197" i="6"/>
  <c r="P196" i="6" s="1"/>
  <c r="BK197" i="6"/>
  <c r="BK196" i="6"/>
  <c r="J196" i="6" s="1"/>
  <c r="J70" i="6" s="1"/>
  <c r="J197" i="6"/>
  <c r="BE197" i="6"/>
  <c r="BI192" i="6"/>
  <c r="BH192" i="6"/>
  <c r="BG192" i="6"/>
  <c r="BF192" i="6"/>
  <c r="T192" i="6"/>
  <c r="R192" i="6"/>
  <c r="P192" i="6"/>
  <c r="BK192" i="6"/>
  <c r="J192" i="6"/>
  <c r="BE192" i="6" s="1"/>
  <c r="BI186" i="6"/>
  <c r="BH186" i="6"/>
  <c r="BG186" i="6"/>
  <c r="BF186" i="6"/>
  <c r="T186" i="6"/>
  <c r="T185" i="6"/>
  <c r="R186" i="6"/>
  <c r="R185" i="6" s="1"/>
  <c r="P186" i="6"/>
  <c r="P185" i="6"/>
  <c r="BK186" i="6"/>
  <c r="BK185" i="6" s="1"/>
  <c r="J185" i="6" s="1"/>
  <c r="J69" i="6" s="1"/>
  <c r="J186" i="6"/>
  <c r="BE186" i="6" s="1"/>
  <c r="BI181" i="6"/>
  <c r="BH181" i="6"/>
  <c r="BG181" i="6"/>
  <c r="BF181" i="6"/>
  <c r="T181" i="6"/>
  <c r="R181" i="6"/>
  <c r="P181" i="6"/>
  <c r="BK181" i="6"/>
  <c r="J181" i="6"/>
  <c r="BE181" i="6"/>
  <c r="BI178" i="6"/>
  <c r="BH178" i="6"/>
  <c r="BG178" i="6"/>
  <c r="BF178" i="6"/>
  <c r="T178" i="6"/>
  <c r="R178" i="6"/>
  <c r="P178" i="6"/>
  <c r="BK178" i="6"/>
  <c r="J178" i="6"/>
  <c r="BE178" i="6" s="1"/>
  <c r="BI174" i="6"/>
  <c r="BH174" i="6"/>
  <c r="BG174" i="6"/>
  <c r="BF174" i="6"/>
  <c r="T174" i="6"/>
  <c r="R174" i="6"/>
  <c r="P174" i="6"/>
  <c r="BK174" i="6"/>
  <c r="J174" i="6"/>
  <c r="BE174" i="6"/>
  <c r="BI170" i="6"/>
  <c r="BH170" i="6"/>
  <c r="BG170" i="6"/>
  <c r="BF170" i="6"/>
  <c r="T170" i="6"/>
  <c r="R170" i="6"/>
  <c r="P170" i="6"/>
  <c r="BK170" i="6"/>
  <c r="J170" i="6"/>
  <c r="BE170" i="6" s="1"/>
  <c r="BI166" i="6"/>
  <c r="BH166" i="6"/>
  <c r="BG166" i="6"/>
  <c r="BF166" i="6"/>
  <c r="T166" i="6"/>
  <c r="T165" i="6"/>
  <c r="R166" i="6"/>
  <c r="R165" i="6" s="1"/>
  <c r="P166" i="6"/>
  <c r="P165" i="6"/>
  <c r="BK166" i="6"/>
  <c r="BK165" i="6" s="1"/>
  <c r="J165" i="6" s="1"/>
  <c r="J68" i="6" s="1"/>
  <c r="J166" i="6"/>
  <c r="BE166" i="6" s="1"/>
  <c r="BI163" i="6"/>
  <c r="BH163" i="6"/>
  <c r="BG163" i="6"/>
  <c r="BF163" i="6"/>
  <c r="T163" i="6"/>
  <c r="R163" i="6"/>
  <c r="P163" i="6"/>
  <c r="BK163" i="6"/>
  <c r="J163" i="6"/>
  <c r="BE163" i="6"/>
  <c r="BI158" i="6"/>
  <c r="BH158" i="6"/>
  <c r="BG158" i="6"/>
  <c r="BF158" i="6"/>
  <c r="T158" i="6"/>
  <c r="T157" i="6" s="1"/>
  <c r="R158" i="6"/>
  <c r="R157" i="6"/>
  <c r="P158" i="6"/>
  <c r="P157" i="6" s="1"/>
  <c r="BK158" i="6"/>
  <c r="BK157" i="6"/>
  <c r="J157" i="6" s="1"/>
  <c r="J67" i="6" s="1"/>
  <c r="J158" i="6"/>
  <c r="BE158" i="6"/>
  <c r="BI152" i="6"/>
  <c r="BH152" i="6"/>
  <c r="BG152" i="6"/>
  <c r="BF152" i="6"/>
  <c r="T152" i="6"/>
  <c r="R152" i="6"/>
  <c r="P152" i="6"/>
  <c r="BK152" i="6"/>
  <c r="J152" i="6"/>
  <c r="BE152" i="6" s="1"/>
  <c r="BI147" i="6"/>
  <c r="BH147" i="6"/>
  <c r="BG147" i="6"/>
  <c r="BF147" i="6"/>
  <c r="T147" i="6"/>
  <c r="R147" i="6"/>
  <c r="P147" i="6"/>
  <c r="BK147" i="6"/>
  <c r="J147" i="6"/>
  <c r="BE147" i="6"/>
  <c r="BI144" i="6"/>
  <c r="BH144" i="6"/>
  <c r="BG144" i="6"/>
  <c r="BF144" i="6"/>
  <c r="T144" i="6"/>
  <c r="T143" i="6" s="1"/>
  <c r="R144" i="6"/>
  <c r="R143" i="6"/>
  <c r="P144" i="6"/>
  <c r="P143" i="6" s="1"/>
  <c r="BK144" i="6"/>
  <c r="BK143" i="6"/>
  <c r="J143" i="6" s="1"/>
  <c r="J66" i="6" s="1"/>
  <c r="J144" i="6"/>
  <c r="BE144" i="6"/>
  <c r="BI140" i="6"/>
  <c r="BH140" i="6"/>
  <c r="BG140" i="6"/>
  <c r="BF140" i="6"/>
  <c r="T140" i="6"/>
  <c r="R140" i="6"/>
  <c r="P140" i="6"/>
  <c r="BK140" i="6"/>
  <c r="J140" i="6"/>
  <c r="BE140" i="6" s="1"/>
  <c r="BI137" i="6"/>
  <c r="BH137" i="6"/>
  <c r="BG137" i="6"/>
  <c r="BF137" i="6"/>
  <c r="T137" i="6"/>
  <c r="R137" i="6"/>
  <c r="P137" i="6"/>
  <c r="BK137" i="6"/>
  <c r="J137" i="6"/>
  <c r="BE137" i="6"/>
  <c r="BI135" i="6"/>
  <c r="BH135" i="6"/>
  <c r="BG135" i="6"/>
  <c r="BF135" i="6"/>
  <c r="T135" i="6"/>
  <c r="R135" i="6"/>
  <c r="P135" i="6"/>
  <c r="BK135" i="6"/>
  <c r="J135" i="6"/>
  <c r="BE135" i="6" s="1"/>
  <c r="BI132" i="6"/>
  <c r="BH132" i="6"/>
  <c r="BG132" i="6"/>
  <c r="BF132" i="6"/>
  <c r="T132" i="6"/>
  <c r="R132" i="6"/>
  <c r="P132" i="6"/>
  <c r="BK132" i="6"/>
  <c r="J132" i="6"/>
  <c r="BE132" i="6"/>
  <c r="BI128" i="6"/>
  <c r="BH128" i="6"/>
  <c r="BG128" i="6"/>
  <c r="BF128" i="6"/>
  <c r="T128" i="6"/>
  <c r="R128" i="6"/>
  <c r="P128" i="6"/>
  <c r="BK128" i="6"/>
  <c r="J128" i="6"/>
  <c r="BE128" i="6"/>
  <c r="BI125" i="6"/>
  <c r="BH125" i="6"/>
  <c r="BG125" i="6"/>
  <c r="BF125" i="6"/>
  <c r="T125" i="6"/>
  <c r="R125" i="6"/>
  <c r="P125" i="6"/>
  <c r="BK125" i="6"/>
  <c r="J125" i="6"/>
  <c r="BE125" i="6"/>
  <c r="BI121" i="6"/>
  <c r="BH121" i="6"/>
  <c r="BG121" i="6"/>
  <c r="BF121" i="6"/>
  <c r="T121" i="6"/>
  <c r="R121" i="6"/>
  <c r="P121" i="6"/>
  <c r="BK121" i="6"/>
  <c r="J121" i="6"/>
  <c r="BE121" i="6"/>
  <c r="BI119" i="6"/>
  <c r="BH119" i="6"/>
  <c r="BG119" i="6"/>
  <c r="BF119" i="6"/>
  <c r="T119" i="6"/>
  <c r="R119" i="6"/>
  <c r="P119" i="6"/>
  <c r="BK119" i="6"/>
  <c r="J119" i="6"/>
  <c r="BE119" i="6"/>
  <c r="BI117" i="6"/>
  <c r="BH117" i="6"/>
  <c r="BG117" i="6"/>
  <c r="BF117" i="6"/>
  <c r="T117" i="6"/>
  <c r="R117" i="6"/>
  <c r="P117" i="6"/>
  <c r="BK117" i="6"/>
  <c r="J117" i="6"/>
  <c r="BE117" i="6"/>
  <c r="BI114" i="6"/>
  <c r="BH114" i="6"/>
  <c r="BG114" i="6"/>
  <c r="BF114" i="6"/>
  <c r="T114" i="6"/>
  <c r="R114" i="6"/>
  <c r="P114" i="6"/>
  <c r="BK114" i="6"/>
  <c r="J114" i="6"/>
  <c r="BE114" i="6"/>
  <c r="BI110" i="6"/>
  <c r="BH110" i="6"/>
  <c r="BG110" i="6"/>
  <c r="BF110" i="6"/>
  <c r="T110" i="6"/>
  <c r="R110" i="6"/>
  <c r="P110" i="6"/>
  <c r="BK110" i="6"/>
  <c r="J110" i="6"/>
  <c r="BE110" i="6"/>
  <c r="BI105" i="6"/>
  <c r="BH105" i="6"/>
  <c r="BG105" i="6"/>
  <c r="BF105" i="6"/>
  <c r="T105" i="6"/>
  <c r="R105" i="6"/>
  <c r="P105" i="6"/>
  <c r="BK105" i="6"/>
  <c r="J105" i="6"/>
  <c r="BE105" i="6"/>
  <c r="BI102" i="6"/>
  <c r="BH102" i="6"/>
  <c r="BG102" i="6"/>
  <c r="BF102" i="6"/>
  <c r="T102" i="6"/>
  <c r="R102" i="6"/>
  <c r="P102" i="6"/>
  <c r="BK102" i="6"/>
  <c r="J102" i="6"/>
  <c r="BE102" i="6"/>
  <c r="BI100" i="6"/>
  <c r="F39" i="6"/>
  <c r="BD60" i="1" s="1"/>
  <c r="BH100" i="6"/>
  <c r="F38" i="6" s="1"/>
  <c r="BC60" i="1" s="1"/>
  <c r="BG100" i="6"/>
  <c r="F37" i="6"/>
  <c r="BB60" i="1" s="1"/>
  <c r="BF100" i="6"/>
  <c r="J36" i="6" s="1"/>
  <c r="AW60" i="1" s="1"/>
  <c r="T100" i="6"/>
  <c r="T99" i="6"/>
  <c r="R100" i="6"/>
  <c r="R99" i="6"/>
  <c r="R98" i="6" s="1"/>
  <c r="R97" i="6" s="1"/>
  <c r="P100" i="6"/>
  <c r="P99" i="6"/>
  <c r="BK100" i="6"/>
  <c r="BK99" i="6" s="1"/>
  <c r="J100" i="6"/>
  <c r="BE100" i="6" s="1"/>
  <c r="F91" i="6"/>
  <c r="E89" i="6"/>
  <c r="F56" i="6"/>
  <c r="E54" i="6"/>
  <c r="J26" i="6"/>
  <c r="E26" i="6"/>
  <c r="J94" i="6" s="1"/>
  <c r="J25" i="6"/>
  <c r="J23" i="6"/>
  <c r="E23" i="6"/>
  <c r="J93" i="6"/>
  <c r="J58" i="6"/>
  <c r="J22" i="6"/>
  <c r="J20" i="6"/>
  <c r="E20" i="6"/>
  <c r="F94" i="6" s="1"/>
  <c r="F59" i="6"/>
  <c r="J19" i="6"/>
  <c r="J17" i="6"/>
  <c r="E17" i="6"/>
  <c r="F58" i="6" s="1"/>
  <c r="F93" i="6"/>
  <c r="J16" i="6"/>
  <c r="J14" i="6"/>
  <c r="J56" i="6" s="1"/>
  <c r="J91" i="6"/>
  <c r="E7" i="6"/>
  <c r="E85" i="6" s="1"/>
  <c r="E50" i="6"/>
  <c r="J37" i="5"/>
  <c r="J36" i="5"/>
  <c r="AY58" i="1" s="1"/>
  <c r="J35" i="5"/>
  <c r="AX58" i="1" s="1"/>
  <c r="BI95" i="5"/>
  <c r="BH95" i="5"/>
  <c r="BG95" i="5"/>
  <c r="BF95" i="5"/>
  <c r="T95" i="5"/>
  <c r="R95" i="5"/>
  <c r="P95" i="5"/>
  <c r="BK95" i="5"/>
  <c r="J95" i="5"/>
  <c r="BE95" i="5" s="1"/>
  <c r="BI92" i="5"/>
  <c r="BH92" i="5"/>
  <c r="BG92" i="5"/>
  <c r="BF92" i="5"/>
  <c r="T92" i="5"/>
  <c r="R92" i="5"/>
  <c r="P92" i="5"/>
  <c r="BK92" i="5"/>
  <c r="J92" i="5"/>
  <c r="BE92" i="5" s="1"/>
  <c r="BI89" i="5"/>
  <c r="BH89" i="5"/>
  <c r="BG89" i="5"/>
  <c r="BF89" i="5"/>
  <c r="T89" i="5"/>
  <c r="R89" i="5"/>
  <c r="P89" i="5"/>
  <c r="BK89" i="5"/>
  <c r="J89" i="5"/>
  <c r="BE89" i="5" s="1"/>
  <c r="BI86" i="5"/>
  <c r="BH86" i="5"/>
  <c r="BG86" i="5"/>
  <c r="BF86" i="5"/>
  <c r="T86" i="5"/>
  <c r="R86" i="5"/>
  <c r="P86" i="5"/>
  <c r="BK86" i="5"/>
  <c r="J86" i="5"/>
  <c r="BE86" i="5" s="1"/>
  <c r="BI83" i="5"/>
  <c r="BH83" i="5"/>
  <c r="BG83" i="5"/>
  <c r="BF83" i="5"/>
  <c r="T83" i="5"/>
  <c r="R83" i="5"/>
  <c r="P83" i="5"/>
  <c r="BK83" i="5"/>
  <c r="J83" i="5"/>
  <c r="BE83" i="5" s="1"/>
  <c r="BI80" i="5"/>
  <c r="F37" i="5" s="1"/>
  <c r="BD58" i="1" s="1"/>
  <c r="BH80" i="5"/>
  <c r="F36" i="5"/>
  <c r="BC58" i="1" s="1"/>
  <c r="BG80" i="5"/>
  <c r="F35" i="5" s="1"/>
  <c r="BB58" i="1" s="1"/>
  <c r="BF80" i="5"/>
  <c r="J34" i="5"/>
  <c r="AW58" i="1" s="1"/>
  <c r="F34" i="5"/>
  <c r="BA58" i="1" s="1"/>
  <c r="T80" i="5"/>
  <c r="T79" i="5" s="1"/>
  <c r="R80" i="5"/>
  <c r="R79" i="5" s="1"/>
  <c r="P80" i="5"/>
  <c r="P79" i="5" s="1"/>
  <c r="AU58" i="1" s="1"/>
  <c r="BK80" i="5"/>
  <c r="BK79" i="5"/>
  <c r="J79" i="5" s="1"/>
  <c r="J80" i="5"/>
  <c r="BE80" i="5"/>
  <c r="J76" i="5"/>
  <c r="F75" i="5"/>
  <c r="F73" i="5"/>
  <c r="E71" i="5"/>
  <c r="J55" i="5"/>
  <c r="F54" i="5"/>
  <c r="F52" i="5"/>
  <c r="E50" i="5"/>
  <c r="J21" i="5"/>
  <c r="E21" i="5"/>
  <c r="J54" i="5" s="1"/>
  <c r="J75" i="5"/>
  <c r="J20" i="5"/>
  <c r="J18" i="5"/>
  <c r="E18" i="5"/>
  <c r="F76" i="5" s="1"/>
  <c r="J17" i="5"/>
  <c r="J12" i="5"/>
  <c r="J73" i="5" s="1"/>
  <c r="E7" i="5"/>
  <c r="E48" i="5" s="1"/>
  <c r="E69" i="5"/>
  <c r="J37" i="4"/>
  <c r="J36" i="4"/>
  <c r="AY57" i="1"/>
  <c r="J35" i="4"/>
  <c r="AX57" i="1"/>
  <c r="BI84" i="4"/>
  <c r="BH84" i="4"/>
  <c r="BG84" i="4"/>
  <c r="BF84" i="4"/>
  <c r="T84" i="4"/>
  <c r="R84" i="4"/>
  <c r="P84" i="4"/>
  <c r="BK84" i="4"/>
  <c r="J84" i="4"/>
  <c r="BE84" i="4"/>
  <c r="F33" i="4" s="1"/>
  <c r="AZ57" i="1" s="1"/>
  <c r="BI82" i="4"/>
  <c r="BH82" i="4"/>
  <c r="BG82" i="4"/>
  <c r="BF82" i="4"/>
  <c r="T82" i="4"/>
  <c r="R82" i="4"/>
  <c r="P82" i="4"/>
  <c r="BK82" i="4"/>
  <c r="J82" i="4"/>
  <c r="BE82" i="4"/>
  <c r="BI80" i="4"/>
  <c r="F37" i="4"/>
  <c r="BD57" i="1" s="1"/>
  <c r="BH80" i="4"/>
  <c r="F36" i="4" s="1"/>
  <c r="BC57" i="1" s="1"/>
  <c r="BG80" i="4"/>
  <c r="F35" i="4"/>
  <c r="BB57" i="1" s="1"/>
  <c r="BF80" i="4"/>
  <c r="F34" i="4" s="1"/>
  <c r="BA57" i="1" s="1"/>
  <c r="T80" i="4"/>
  <c r="T79" i="4"/>
  <c r="R80" i="4"/>
  <c r="R79" i="4"/>
  <c r="P80" i="4"/>
  <c r="P79" i="4"/>
  <c r="AU57" i="1" s="1"/>
  <c r="BK80" i="4"/>
  <c r="BK79" i="4" s="1"/>
  <c r="J79" i="4" s="1"/>
  <c r="J80" i="4"/>
  <c r="BE80" i="4"/>
  <c r="J33" i="4"/>
  <c r="AV57" i="1" s="1"/>
  <c r="J76" i="4"/>
  <c r="F75" i="4"/>
  <c r="F73" i="4"/>
  <c r="E71" i="4"/>
  <c r="J55" i="4"/>
  <c r="F54" i="4"/>
  <c r="F52" i="4"/>
  <c r="E50" i="4"/>
  <c r="J21" i="4"/>
  <c r="E21" i="4"/>
  <c r="J75" i="4" s="1"/>
  <c r="J54" i="4"/>
  <c r="J20" i="4"/>
  <c r="J18" i="4"/>
  <c r="E18" i="4"/>
  <c r="F55" i="4" s="1"/>
  <c r="F76" i="4"/>
  <c r="J17" i="4"/>
  <c r="J12" i="4"/>
  <c r="J52" i="4" s="1"/>
  <c r="J73" i="4"/>
  <c r="E7" i="4"/>
  <c r="E69" i="4" s="1"/>
  <c r="E48" i="4"/>
  <c r="J37" i="3"/>
  <c r="J36" i="3"/>
  <c r="AY56" i="1" s="1"/>
  <c r="J35" i="3"/>
  <c r="AX56" i="1" s="1"/>
  <c r="BI177" i="3"/>
  <c r="BH177" i="3"/>
  <c r="BG177" i="3"/>
  <c r="BF177" i="3"/>
  <c r="T177" i="3"/>
  <c r="R177" i="3"/>
  <c r="P177" i="3"/>
  <c r="BK177" i="3"/>
  <c r="J177" i="3"/>
  <c r="BE177" i="3"/>
  <c r="BI175" i="3"/>
  <c r="BH175" i="3"/>
  <c r="BG175" i="3"/>
  <c r="BF175" i="3"/>
  <c r="T175" i="3"/>
  <c r="R175" i="3"/>
  <c r="P175" i="3"/>
  <c r="BK175" i="3"/>
  <c r="J175" i="3"/>
  <c r="BE175" i="3" s="1"/>
  <c r="BI173" i="3"/>
  <c r="BH173" i="3"/>
  <c r="BG173" i="3"/>
  <c r="BF173" i="3"/>
  <c r="T173" i="3"/>
  <c r="R173" i="3"/>
  <c r="P173" i="3"/>
  <c r="BK173" i="3"/>
  <c r="J173" i="3"/>
  <c r="BE173" i="3"/>
  <c r="BI171" i="3"/>
  <c r="BH171" i="3"/>
  <c r="BG171" i="3"/>
  <c r="BF171" i="3"/>
  <c r="T171" i="3"/>
  <c r="R171" i="3"/>
  <c r="P171" i="3"/>
  <c r="BK171" i="3"/>
  <c r="J171" i="3"/>
  <c r="BE171" i="3" s="1"/>
  <c r="BI169" i="3"/>
  <c r="BH169" i="3"/>
  <c r="BG169" i="3"/>
  <c r="BF169" i="3"/>
  <c r="T169" i="3"/>
  <c r="R169" i="3"/>
  <c r="P169" i="3"/>
  <c r="BK169" i="3"/>
  <c r="J169" i="3"/>
  <c r="BE169" i="3"/>
  <c r="BI166" i="3"/>
  <c r="BH166" i="3"/>
  <c r="BG166" i="3"/>
  <c r="BF166" i="3"/>
  <c r="T166" i="3"/>
  <c r="R166" i="3"/>
  <c r="P166" i="3"/>
  <c r="BK166" i="3"/>
  <c r="J166" i="3"/>
  <c r="BE166" i="3" s="1"/>
  <c r="BI163" i="3"/>
  <c r="BH163" i="3"/>
  <c r="BG163" i="3"/>
  <c r="BF163" i="3"/>
  <c r="T163" i="3"/>
  <c r="R163" i="3"/>
  <c r="P163" i="3"/>
  <c r="BK163" i="3"/>
  <c r="J163" i="3"/>
  <c r="BE163" i="3"/>
  <c r="BI160" i="3"/>
  <c r="BH160" i="3"/>
  <c r="BG160" i="3"/>
  <c r="BF160" i="3"/>
  <c r="T160" i="3"/>
  <c r="R160" i="3"/>
  <c r="P160" i="3"/>
  <c r="BK160" i="3"/>
  <c r="J160" i="3"/>
  <c r="BE160" i="3" s="1"/>
  <c r="BI157" i="3"/>
  <c r="BH157" i="3"/>
  <c r="BG157" i="3"/>
  <c r="BF157" i="3"/>
  <c r="T157" i="3"/>
  <c r="R157" i="3"/>
  <c r="P157" i="3"/>
  <c r="BK157" i="3"/>
  <c r="J157" i="3"/>
  <c r="BE157" i="3"/>
  <c r="BI154" i="3"/>
  <c r="BH154" i="3"/>
  <c r="BG154" i="3"/>
  <c r="BF154" i="3"/>
  <c r="T154" i="3"/>
  <c r="R154" i="3"/>
  <c r="P154" i="3"/>
  <c r="BK154" i="3"/>
  <c r="J154" i="3"/>
  <c r="BE154" i="3" s="1"/>
  <c r="BI151" i="3"/>
  <c r="BH151" i="3"/>
  <c r="BG151" i="3"/>
  <c r="BF151" i="3"/>
  <c r="T151" i="3"/>
  <c r="R151" i="3"/>
  <c r="P151" i="3"/>
  <c r="BK151" i="3"/>
  <c r="J151" i="3"/>
  <c r="BE151" i="3"/>
  <c r="BI148" i="3"/>
  <c r="BH148" i="3"/>
  <c r="BG148" i="3"/>
  <c r="BF148" i="3"/>
  <c r="T148" i="3"/>
  <c r="R148" i="3"/>
  <c r="P148" i="3"/>
  <c r="BK148" i="3"/>
  <c r="J148" i="3"/>
  <c r="BE148" i="3" s="1"/>
  <c r="BI145" i="3"/>
  <c r="BH145" i="3"/>
  <c r="BG145" i="3"/>
  <c r="BF145" i="3"/>
  <c r="T145" i="3"/>
  <c r="R145" i="3"/>
  <c r="P145" i="3"/>
  <c r="BK145" i="3"/>
  <c r="J145" i="3"/>
  <c r="BE145" i="3"/>
  <c r="BI142" i="3"/>
  <c r="BH142" i="3"/>
  <c r="BG142" i="3"/>
  <c r="BF142" i="3"/>
  <c r="T142" i="3"/>
  <c r="R142" i="3"/>
  <c r="P142" i="3"/>
  <c r="BK142" i="3"/>
  <c r="J142" i="3"/>
  <c r="BE142" i="3" s="1"/>
  <c r="BI140" i="3"/>
  <c r="BH140" i="3"/>
  <c r="BG140" i="3"/>
  <c r="BF140" i="3"/>
  <c r="T140" i="3"/>
  <c r="R140" i="3"/>
  <c r="P140" i="3"/>
  <c r="BK140" i="3"/>
  <c r="J140" i="3"/>
  <c r="BE140" i="3"/>
  <c r="BI137" i="3"/>
  <c r="BH137" i="3"/>
  <c r="BG137" i="3"/>
  <c r="BF137" i="3"/>
  <c r="T137" i="3"/>
  <c r="R137" i="3"/>
  <c r="P137" i="3"/>
  <c r="BK137" i="3"/>
  <c r="J137" i="3"/>
  <c r="BE137" i="3" s="1"/>
  <c r="BI134" i="3"/>
  <c r="BH134" i="3"/>
  <c r="BG134" i="3"/>
  <c r="BF134" i="3"/>
  <c r="T134" i="3"/>
  <c r="R134" i="3"/>
  <c r="P134" i="3"/>
  <c r="BK134" i="3"/>
  <c r="J134" i="3"/>
  <c r="BE134" i="3"/>
  <c r="BI132" i="3"/>
  <c r="BH132" i="3"/>
  <c r="BG132" i="3"/>
  <c r="BF132" i="3"/>
  <c r="T132" i="3"/>
  <c r="R132" i="3"/>
  <c r="P132" i="3"/>
  <c r="BK132" i="3"/>
  <c r="J132" i="3"/>
  <c r="BE132" i="3" s="1"/>
  <c r="BI130" i="3"/>
  <c r="BH130" i="3"/>
  <c r="BG130" i="3"/>
  <c r="BF130" i="3"/>
  <c r="T130" i="3"/>
  <c r="R130" i="3"/>
  <c r="P130" i="3"/>
  <c r="BK130" i="3"/>
  <c r="J130" i="3"/>
  <c r="BE130" i="3"/>
  <c r="BI127" i="3"/>
  <c r="BH127" i="3"/>
  <c r="BG127" i="3"/>
  <c r="BF127" i="3"/>
  <c r="T127" i="3"/>
  <c r="R127" i="3"/>
  <c r="P127" i="3"/>
  <c r="BK127" i="3"/>
  <c r="J127" i="3"/>
  <c r="BE127" i="3" s="1"/>
  <c r="BI124" i="3"/>
  <c r="BH124" i="3"/>
  <c r="BG124" i="3"/>
  <c r="BF124" i="3"/>
  <c r="T124" i="3"/>
  <c r="R124" i="3"/>
  <c r="P124" i="3"/>
  <c r="BK124" i="3"/>
  <c r="J124" i="3"/>
  <c r="BE124" i="3"/>
  <c r="BI120" i="3"/>
  <c r="BH120" i="3"/>
  <c r="BG120" i="3"/>
  <c r="BF120" i="3"/>
  <c r="T120" i="3"/>
  <c r="R120" i="3"/>
  <c r="P120" i="3"/>
  <c r="BK120" i="3"/>
  <c r="J120" i="3"/>
  <c r="BE120" i="3" s="1"/>
  <c r="BI111" i="3"/>
  <c r="BH111" i="3"/>
  <c r="BG111" i="3"/>
  <c r="BF111" i="3"/>
  <c r="T111" i="3"/>
  <c r="R111" i="3"/>
  <c r="P111" i="3"/>
  <c r="BK111" i="3"/>
  <c r="J111" i="3"/>
  <c r="BE111" i="3"/>
  <c r="BI108" i="3"/>
  <c r="BH108" i="3"/>
  <c r="BG108" i="3"/>
  <c r="BF108" i="3"/>
  <c r="T108" i="3"/>
  <c r="R108" i="3"/>
  <c r="P108" i="3"/>
  <c r="BK108" i="3"/>
  <c r="J108" i="3"/>
  <c r="BE108" i="3" s="1"/>
  <c r="BI105" i="3"/>
  <c r="BH105" i="3"/>
  <c r="BG105" i="3"/>
  <c r="BF105" i="3"/>
  <c r="T105" i="3"/>
  <c r="R105" i="3"/>
  <c r="P105" i="3"/>
  <c r="BK105" i="3"/>
  <c r="J105" i="3"/>
  <c r="BE105" i="3"/>
  <c r="BI102" i="3"/>
  <c r="BH102" i="3"/>
  <c r="BG102" i="3"/>
  <c r="BF102" i="3"/>
  <c r="T102" i="3"/>
  <c r="R102" i="3"/>
  <c r="P102" i="3"/>
  <c r="BK102" i="3"/>
  <c r="J102" i="3"/>
  <c r="BE102" i="3" s="1"/>
  <c r="BI98" i="3"/>
  <c r="BH98" i="3"/>
  <c r="BG98" i="3"/>
  <c r="BF98" i="3"/>
  <c r="T98" i="3"/>
  <c r="R98" i="3"/>
  <c r="P98" i="3"/>
  <c r="BK98" i="3"/>
  <c r="J98" i="3"/>
  <c r="BE98" i="3"/>
  <c r="BI96" i="3"/>
  <c r="BH96" i="3"/>
  <c r="BG96" i="3"/>
  <c r="BF96" i="3"/>
  <c r="T96" i="3"/>
  <c r="R96" i="3"/>
  <c r="P96" i="3"/>
  <c r="BK96" i="3"/>
  <c r="J96" i="3"/>
  <c r="BE96" i="3" s="1"/>
  <c r="BI93" i="3"/>
  <c r="BH93" i="3"/>
  <c r="BG93" i="3"/>
  <c r="BF93" i="3"/>
  <c r="T93" i="3"/>
  <c r="R93" i="3"/>
  <c r="P93" i="3"/>
  <c r="BK93" i="3"/>
  <c r="J93" i="3"/>
  <c r="BE93" i="3"/>
  <c r="BI91" i="3"/>
  <c r="BH91" i="3"/>
  <c r="BG91" i="3"/>
  <c r="BF91" i="3"/>
  <c r="T91" i="3"/>
  <c r="R91" i="3"/>
  <c r="P91" i="3"/>
  <c r="BK91" i="3"/>
  <c r="J91" i="3"/>
  <c r="BE91" i="3" s="1"/>
  <c r="BI89" i="3"/>
  <c r="BH89" i="3"/>
  <c r="BG89" i="3"/>
  <c r="BF89" i="3"/>
  <c r="T89" i="3"/>
  <c r="R89" i="3"/>
  <c r="P89" i="3"/>
  <c r="BK89" i="3"/>
  <c r="J89" i="3"/>
  <c r="BE89" i="3"/>
  <c r="BI86" i="3"/>
  <c r="BH86" i="3"/>
  <c r="BG86" i="3"/>
  <c r="BF86" i="3"/>
  <c r="T86" i="3"/>
  <c r="R86" i="3"/>
  <c r="P86" i="3"/>
  <c r="BK86" i="3"/>
  <c r="J86" i="3"/>
  <c r="BE86" i="3" s="1"/>
  <c r="BI83" i="3"/>
  <c r="BH83" i="3"/>
  <c r="BG83" i="3"/>
  <c r="F35" i="3" s="1"/>
  <c r="BF83" i="3"/>
  <c r="T83" i="3"/>
  <c r="R83" i="3"/>
  <c r="P83" i="3"/>
  <c r="BK83" i="3"/>
  <c r="J83" i="3"/>
  <c r="BE83" i="3"/>
  <c r="BI80" i="3"/>
  <c r="F37" i="3" s="1"/>
  <c r="BD56" i="1" s="1"/>
  <c r="BH80" i="3"/>
  <c r="F36" i="3"/>
  <c r="BC56" i="1" s="1"/>
  <c r="BG80" i="3"/>
  <c r="BB56" i="1"/>
  <c r="BF80" i="3"/>
  <c r="J34" i="3" s="1"/>
  <c r="AW56" i="1" s="1"/>
  <c r="T80" i="3"/>
  <c r="T79" i="3"/>
  <c r="R80" i="3"/>
  <c r="R79" i="3" s="1"/>
  <c r="P80" i="3"/>
  <c r="P79" i="3"/>
  <c r="AU56" i="1" s="1"/>
  <c r="BK80" i="3"/>
  <c r="BK79" i="3" s="1"/>
  <c r="J79" i="3"/>
  <c r="J30" i="3" s="1"/>
  <c r="J59" i="3"/>
  <c r="J80" i="3"/>
  <c r="BE80" i="3"/>
  <c r="F33" i="3" s="1"/>
  <c r="AZ56" i="1" s="1"/>
  <c r="J33" i="3"/>
  <c r="AV56" i="1" s="1"/>
  <c r="J76" i="3"/>
  <c r="F75" i="3"/>
  <c r="F73" i="3"/>
  <c r="E71" i="3"/>
  <c r="J55" i="3"/>
  <c r="F54" i="3"/>
  <c r="F52" i="3"/>
  <c r="E50" i="3"/>
  <c r="J21" i="3"/>
  <c r="E21" i="3"/>
  <c r="J75" i="3"/>
  <c r="J54" i="3"/>
  <c r="J20" i="3"/>
  <c r="J18" i="3"/>
  <c r="E18" i="3"/>
  <c r="F55" i="3" s="1"/>
  <c r="J17" i="3"/>
  <c r="J12" i="3"/>
  <c r="J73" i="3"/>
  <c r="J52" i="3"/>
  <c r="E7" i="3"/>
  <c r="E69" i="3" s="1"/>
  <c r="J37" i="2"/>
  <c r="J36" i="2"/>
  <c r="AY55" i="1" s="1"/>
  <c r="J35" i="2"/>
  <c r="AX55" i="1" s="1"/>
  <c r="BI207" i="2"/>
  <c r="BH207" i="2"/>
  <c r="BG207" i="2"/>
  <c r="BF207" i="2"/>
  <c r="T207" i="2"/>
  <c r="R207" i="2"/>
  <c r="P207" i="2"/>
  <c r="BK207" i="2"/>
  <c r="J207" i="2"/>
  <c r="BE207" i="2" s="1"/>
  <c r="BI205" i="2"/>
  <c r="BH205" i="2"/>
  <c r="BG205" i="2"/>
  <c r="BF205" i="2"/>
  <c r="T205" i="2"/>
  <c r="R205" i="2"/>
  <c r="P205" i="2"/>
  <c r="BK205" i="2"/>
  <c r="J205" i="2"/>
  <c r="BE205" i="2"/>
  <c r="BI203" i="2"/>
  <c r="BH203" i="2"/>
  <c r="BG203" i="2"/>
  <c r="BF203" i="2"/>
  <c r="T203" i="2"/>
  <c r="R203" i="2"/>
  <c r="P203" i="2"/>
  <c r="BK203" i="2"/>
  <c r="J203" i="2"/>
  <c r="BE203" i="2" s="1"/>
  <c r="BI201" i="2"/>
  <c r="BH201" i="2"/>
  <c r="BG201" i="2"/>
  <c r="BF201" i="2"/>
  <c r="T201" i="2"/>
  <c r="R201" i="2"/>
  <c r="P201" i="2"/>
  <c r="BK201" i="2"/>
  <c r="J201" i="2"/>
  <c r="BE201" i="2"/>
  <c r="BI199" i="2"/>
  <c r="BH199" i="2"/>
  <c r="BG199" i="2"/>
  <c r="BF199" i="2"/>
  <c r="T199" i="2"/>
  <c r="R199" i="2"/>
  <c r="P199" i="2"/>
  <c r="BK199" i="2"/>
  <c r="J199" i="2"/>
  <c r="BE199" i="2" s="1"/>
  <c r="BI197" i="2"/>
  <c r="BH197" i="2"/>
  <c r="BG197" i="2"/>
  <c r="BF197" i="2"/>
  <c r="T197" i="2"/>
  <c r="R197" i="2"/>
  <c r="P197" i="2"/>
  <c r="BK197" i="2"/>
  <c r="J197" i="2"/>
  <c r="BE197" i="2"/>
  <c r="BI195" i="2"/>
  <c r="BH195" i="2"/>
  <c r="BG195" i="2"/>
  <c r="BF195" i="2"/>
  <c r="T195" i="2"/>
  <c r="R195" i="2"/>
  <c r="P195" i="2"/>
  <c r="BK195" i="2"/>
  <c r="J195" i="2"/>
  <c r="BE195" i="2" s="1"/>
  <c r="BI192" i="2"/>
  <c r="BH192" i="2"/>
  <c r="BG192" i="2"/>
  <c r="BF192" i="2"/>
  <c r="T192" i="2"/>
  <c r="R192" i="2"/>
  <c r="P192" i="2"/>
  <c r="BK192" i="2"/>
  <c r="J192" i="2"/>
  <c r="BE192" i="2"/>
  <c r="BI189" i="2"/>
  <c r="BH189" i="2"/>
  <c r="BG189" i="2"/>
  <c r="BF189" i="2"/>
  <c r="T189" i="2"/>
  <c r="R189" i="2"/>
  <c r="P189" i="2"/>
  <c r="BK189" i="2"/>
  <c r="J189" i="2"/>
  <c r="BE189" i="2" s="1"/>
  <c r="BI186" i="2"/>
  <c r="BH186" i="2"/>
  <c r="BG186" i="2"/>
  <c r="BF186" i="2"/>
  <c r="T186" i="2"/>
  <c r="R186" i="2"/>
  <c r="P186" i="2"/>
  <c r="BK186" i="2"/>
  <c r="J186" i="2"/>
  <c r="BE186" i="2"/>
  <c r="BI183" i="2"/>
  <c r="BH183" i="2"/>
  <c r="BG183" i="2"/>
  <c r="BF183" i="2"/>
  <c r="T183" i="2"/>
  <c r="R183" i="2"/>
  <c r="P183" i="2"/>
  <c r="BK183" i="2"/>
  <c r="J183" i="2"/>
  <c r="BE183" i="2" s="1"/>
  <c r="BI179" i="2"/>
  <c r="BH179" i="2"/>
  <c r="BG179" i="2"/>
  <c r="BF179" i="2"/>
  <c r="T179" i="2"/>
  <c r="R179" i="2"/>
  <c r="P179" i="2"/>
  <c r="BK179" i="2"/>
  <c r="J179" i="2"/>
  <c r="BE179" i="2"/>
  <c r="BI175" i="2"/>
  <c r="BH175" i="2"/>
  <c r="BG175" i="2"/>
  <c r="BF175" i="2"/>
  <c r="T175" i="2"/>
  <c r="R175" i="2"/>
  <c r="P175" i="2"/>
  <c r="BK175" i="2"/>
  <c r="J175" i="2"/>
  <c r="BE175" i="2" s="1"/>
  <c r="BI172" i="2"/>
  <c r="BH172" i="2"/>
  <c r="BG172" i="2"/>
  <c r="BF172" i="2"/>
  <c r="T172" i="2"/>
  <c r="R172" i="2"/>
  <c r="P172" i="2"/>
  <c r="BK172" i="2"/>
  <c r="J172" i="2"/>
  <c r="BE172" i="2"/>
  <c r="BI170" i="2"/>
  <c r="BH170" i="2"/>
  <c r="BG170" i="2"/>
  <c r="BF170" i="2"/>
  <c r="T170" i="2"/>
  <c r="R170" i="2"/>
  <c r="P170" i="2"/>
  <c r="BK170" i="2"/>
  <c r="J170" i="2"/>
  <c r="BE170" i="2" s="1"/>
  <c r="BI167" i="2"/>
  <c r="BH167" i="2"/>
  <c r="BG167" i="2"/>
  <c r="BF167" i="2"/>
  <c r="T167" i="2"/>
  <c r="R167" i="2"/>
  <c r="P167" i="2"/>
  <c r="BK167" i="2"/>
  <c r="J167" i="2"/>
  <c r="BE167" i="2"/>
  <c r="BI164" i="2"/>
  <c r="BH164" i="2"/>
  <c r="BG164" i="2"/>
  <c r="BF164" i="2"/>
  <c r="T164" i="2"/>
  <c r="R164" i="2"/>
  <c r="P164" i="2"/>
  <c r="BK164" i="2"/>
  <c r="J164" i="2"/>
  <c r="BE164" i="2" s="1"/>
  <c r="BI161" i="2"/>
  <c r="BH161" i="2"/>
  <c r="BG161" i="2"/>
  <c r="BF161" i="2"/>
  <c r="T161" i="2"/>
  <c r="R161" i="2"/>
  <c r="P161" i="2"/>
  <c r="BK161" i="2"/>
  <c r="J161" i="2"/>
  <c r="BE161" i="2"/>
  <c r="BI159" i="2"/>
  <c r="BH159" i="2"/>
  <c r="BG159" i="2"/>
  <c r="BF159" i="2"/>
  <c r="T159" i="2"/>
  <c r="R159" i="2"/>
  <c r="P159" i="2"/>
  <c r="BK159" i="2"/>
  <c r="J159" i="2"/>
  <c r="BE159" i="2" s="1"/>
  <c r="BI157" i="2"/>
  <c r="BH157" i="2"/>
  <c r="BG157" i="2"/>
  <c r="BF157" i="2"/>
  <c r="T157" i="2"/>
  <c r="R157" i="2"/>
  <c r="P157" i="2"/>
  <c r="BK157" i="2"/>
  <c r="J157" i="2"/>
  <c r="BE157" i="2"/>
  <c r="BI155" i="2"/>
  <c r="BH155" i="2"/>
  <c r="BG155" i="2"/>
  <c r="BF155" i="2"/>
  <c r="T155" i="2"/>
  <c r="R155" i="2"/>
  <c r="P155" i="2"/>
  <c r="BK155" i="2"/>
  <c r="J155" i="2"/>
  <c r="BE155" i="2" s="1"/>
  <c r="BI152" i="2"/>
  <c r="BH152" i="2"/>
  <c r="BG152" i="2"/>
  <c r="BF152" i="2"/>
  <c r="T152" i="2"/>
  <c r="R152" i="2"/>
  <c r="P152" i="2"/>
  <c r="BK152" i="2"/>
  <c r="J152" i="2"/>
  <c r="BE152" i="2"/>
  <c r="BI149" i="2"/>
  <c r="BH149" i="2"/>
  <c r="BG149" i="2"/>
  <c r="BF149" i="2"/>
  <c r="T149" i="2"/>
  <c r="R149" i="2"/>
  <c r="P149" i="2"/>
  <c r="BK149" i="2"/>
  <c r="J149" i="2"/>
  <c r="BE149" i="2" s="1"/>
  <c r="BI146" i="2"/>
  <c r="BH146" i="2"/>
  <c r="BG146" i="2"/>
  <c r="BF146" i="2"/>
  <c r="T146" i="2"/>
  <c r="R146" i="2"/>
  <c r="P146" i="2"/>
  <c r="BK146" i="2"/>
  <c r="J146" i="2"/>
  <c r="BE146" i="2"/>
  <c r="BI143" i="2"/>
  <c r="BH143" i="2"/>
  <c r="BG143" i="2"/>
  <c r="BF143" i="2"/>
  <c r="T143" i="2"/>
  <c r="R143" i="2"/>
  <c r="P143" i="2"/>
  <c r="BK143" i="2"/>
  <c r="J143" i="2"/>
  <c r="BE143" i="2" s="1"/>
  <c r="BI140" i="2"/>
  <c r="BH140" i="2"/>
  <c r="BG140" i="2"/>
  <c r="BF140" i="2"/>
  <c r="T140" i="2"/>
  <c r="R140" i="2"/>
  <c r="P140" i="2"/>
  <c r="BK140" i="2"/>
  <c r="J140" i="2"/>
  <c r="BE140" i="2"/>
  <c r="BI137" i="2"/>
  <c r="BH137" i="2"/>
  <c r="BG137" i="2"/>
  <c r="BF137" i="2"/>
  <c r="T137" i="2"/>
  <c r="R137" i="2"/>
  <c r="P137" i="2"/>
  <c r="BK137" i="2"/>
  <c r="J137" i="2"/>
  <c r="BE137" i="2" s="1"/>
  <c r="BI130" i="2"/>
  <c r="BH130" i="2"/>
  <c r="BG130" i="2"/>
  <c r="BF130" i="2"/>
  <c r="T130" i="2"/>
  <c r="R130" i="2"/>
  <c r="P130" i="2"/>
  <c r="BK130" i="2"/>
  <c r="J130" i="2"/>
  <c r="BE130" i="2"/>
  <c r="BI121" i="2"/>
  <c r="BH121" i="2"/>
  <c r="BG121" i="2"/>
  <c r="BF121" i="2"/>
  <c r="T121" i="2"/>
  <c r="R121" i="2"/>
  <c r="P121" i="2"/>
  <c r="BK121" i="2"/>
  <c r="J121" i="2"/>
  <c r="BE121" i="2" s="1"/>
  <c r="BI117" i="2"/>
  <c r="BH117" i="2"/>
  <c r="BG117" i="2"/>
  <c r="BF117" i="2"/>
  <c r="T117" i="2"/>
  <c r="R117" i="2"/>
  <c r="P117" i="2"/>
  <c r="BK117" i="2"/>
  <c r="J117" i="2"/>
  <c r="BE117" i="2"/>
  <c r="BI114" i="2"/>
  <c r="BH114" i="2"/>
  <c r="BG114" i="2"/>
  <c r="BF114" i="2"/>
  <c r="T114" i="2"/>
  <c r="R114" i="2"/>
  <c r="P114" i="2"/>
  <c r="BK114" i="2"/>
  <c r="J114" i="2"/>
  <c r="BE114" i="2" s="1"/>
  <c r="BI111" i="2"/>
  <c r="BH111" i="2"/>
  <c r="BG111" i="2"/>
  <c r="BF111" i="2"/>
  <c r="T111" i="2"/>
  <c r="R111" i="2"/>
  <c r="P111" i="2"/>
  <c r="BK111" i="2"/>
  <c r="J111" i="2"/>
  <c r="BE111" i="2"/>
  <c r="BI108" i="2"/>
  <c r="BH108" i="2"/>
  <c r="BG108" i="2"/>
  <c r="BF108" i="2"/>
  <c r="T108" i="2"/>
  <c r="R108" i="2"/>
  <c r="P108" i="2"/>
  <c r="BK108" i="2"/>
  <c r="J108" i="2"/>
  <c r="BE108" i="2" s="1"/>
  <c r="BI105" i="2"/>
  <c r="BH105" i="2"/>
  <c r="BG105" i="2"/>
  <c r="BF105" i="2"/>
  <c r="T105" i="2"/>
  <c r="R105" i="2"/>
  <c r="P105" i="2"/>
  <c r="BK105" i="2"/>
  <c r="J105" i="2"/>
  <c r="BE105" i="2"/>
  <c r="BI101" i="2"/>
  <c r="BH101" i="2"/>
  <c r="BG101" i="2"/>
  <c r="BF101" i="2"/>
  <c r="T101" i="2"/>
  <c r="R101" i="2"/>
  <c r="P101" i="2"/>
  <c r="BK101" i="2"/>
  <c r="J101" i="2"/>
  <c r="BE101" i="2" s="1"/>
  <c r="BI99" i="2"/>
  <c r="BH99" i="2"/>
  <c r="BG99" i="2"/>
  <c r="BF99" i="2"/>
  <c r="T99" i="2"/>
  <c r="R99" i="2"/>
  <c r="P99" i="2"/>
  <c r="BK99" i="2"/>
  <c r="J99" i="2"/>
  <c r="BE99" i="2"/>
  <c r="BI96" i="2"/>
  <c r="BH96" i="2"/>
  <c r="BG96" i="2"/>
  <c r="BF96" i="2"/>
  <c r="T96" i="2"/>
  <c r="R96" i="2"/>
  <c r="P96" i="2"/>
  <c r="BK96" i="2"/>
  <c r="J96" i="2"/>
  <c r="BE96" i="2" s="1"/>
  <c r="BI94" i="2"/>
  <c r="BH94" i="2"/>
  <c r="BG94" i="2"/>
  <c r="BF94" i="2"/>
  <c r="T94" i="2"/>
  <c r="R94" i="2"/>
  <c r="P94" i="2"/>
  <c r="BK94" i="2"/>
  <c r="J94" i="2"/>
  <c r="BE94" i="2"/>
  <c r="BI92" i="2"/>
  <c r="BH92" i="2"/>
  <c r="BG92" i="2"/>
  <c r="BF92" i="2"/>
  <c r="T92" i="2"/>
  <c r="R92" i="2"/>
  <c r="P92" i="2"/>
  <c r="BK92" i="2"/>
  <c r="J92" i="2"/>
  <c r="BE92" i="2" s="1"/>
  <c r="BI89" i="2"/>
  <c r="BH89" i="2"/>
  <c r="BG89" i="2"/>
  <c r="BF89" i="2"/>
  <c r="T89" i="2"/>
  <c r="R89" i="2"/>
  <c r="P89" i="2"/>
  <c r="BK89" i="2"/>
  <c r="J89" i="2"/>
  <c r="BE89" i="2"/>
  <c r="BI86" i="2"/>
  <c r="BH86" i="2"/>
  <c r="BG86" i="2"/>
  <c r="BF86" i="2"/>
  <c r="T86" i="2"/>
  <c r="R86" i="2"/>
  <c r="P86" i="2"/>
  <c r="BK86" i="2"/>
  <c r="J86" i="2"/>
  <c r="BE86" i="2" s="1"/>
  <c r="BI83" i="2"/>
  <c r="BH83" i="2"/>
  <c r="BG83" i="2"/>
  <c r="BF83" i="2"/>
  <c r="T83" i="2"/>
  <c r="R83" i="2"/>
  <c r="P83" i="2"/>
  <c r="BK83" i="2"/>
  <c r="J83" i="2"/>
  <c r="BE83" i="2"/>
  <c r="BI80" i="2"/>
  <c r="F37" i="2" s="1"/>
  <c r="BD55" i="1" s="1"/>
  <c r="BH80" i="2"/>
  <c r="F36" i="2"/>
  <c r="BC55" i="1" s="1"/>
  <c r="BG80" i="2"/>
  <c r="F35" i="2" s="1"/>
  <c r="BB55" i="1" s="1"/>
  <c r="BF80" i="2"/>
  <c r="J34" i="2"/>
  <c r="AW55" i="1" s="1"/>
  <c r="F34" i="2"/>
  <c r="BA55" i="1" s="1"/>
  <c r="T80" i="2"/>
  <c r="T79" i="2" s="1"/>
  <c r="R80" i="2"/>
  <c r="R79" i="2" s="1"/>
  <c r="P80" i="2"/>
  <c r="P79" i="2" s="1"/>
  <c r="AU55" i="1" s="1"/>
  <c r="BK80" i="2"/>
  <c r="BK79" i="2"/>
  <c r="J79" i="2" s="1"/>
  <c r="J80" i="2"/>
  <c r="BE80" i="2"/>
  <c r="J76" i="2"/>
  <c r="F75" i="2"/>
  <c r="F73" i="2"/>
  <c r="E71" i="2"/>
  <c r="J55" i="2"/>
  <c r="F54" i="2"/>
  <c r="F52" i="2"/>
  <c r="E50" i="2"/>
  <c r="J21" i="2"/>
  <c r="E21" i="2"/>
  <c r="J54" i="2" s="1"/>
  <c r="J75" i="2"/>
  <c r="J20" i="2"/>
  <c r="J18" i="2"/>
  <c r="E18" i="2"/>
  <c r="F76" i="2" s="1"/>
  <c r="J17" i="2"/>
  <c r="J12" i="2"/>
  <c r="J73" i="2" s="1"/>
  <c r="E7" i="2"/>
  <c r="E48" i="2" s="1"/>
  <c r="E69" i="2"/>
  <c r="BD62" i="1"/>
  <c r="BC62" i="1"/>
  <c r="BB62" i="1"/>
  <c r="AX62" i="1" s="1"/>
  <c r="BA62" i="1"/>
  <c r="AW62" i="1" s="1"/>
  <c r="AY62" i="1"/>
  <c r="AU62" i="1"/>
  <c r="AS62" i="1"/>
  <c r="BD59" i="1"/>
  <c r="BC59" i="1"/>
  <c r="AY59" i="1" s="1"/>
  <c r="BB59" i="1"/>
  <c r="AX59" i="1"/>
  <c r="AS59" i="1"/>
  <c r="AS54" i="1"/>
  <c r="AT56" i="1"/>
  <c r="L50" i="1"/>
  <c r="AM50" i="1"/>
  <c r="AM49" i="1"/>
  <c r="L49" i="1"/>
  <c r="AM47" i="1"/>
  <c r="L47" i="1"/>
  <c r="L45" i="1"/>
  <c r="L44" i="1"/>
  <c r="BD54" i="1" l="1"/>
  <c r="W33" i="1" s="1"/>
  <c r="BB54" i="1"/>
  <c r="W31" i="1" s="1"/>
  <c r="BC54" i="1"/>
  <c r="W32" i="1" s="1"/>
  <c r="AG56" i="1"/>
  <c r="AN56" i="1" s="1"/>
  <c r="J39" i="3"/>
  <c r="J33" i="2"/>
  <c r="AV55" i="1" s="1"/>
  <c r="AT55" i="1" s="1"/>
  <c r="J59" i="2"/>
  <c r="J30" i="2"/>
  <c r="F33" i="2"/>
  <c r="AZ55" i="1" s="1"/>
  <c r="F76" i="3"/>
  <c r="BK98" i="6"/>
  <c r="J99" i="6"/>
  <c r="J65" i="6" s="1"/>
  <c r="J52" i="2"/>
  <c r="F55" i="2"/>
  <c r="E48" i="3"/>
  <c r="J59" i="4"/>
  <c r="J30" i="4"/>
  <c r="F33" i="5"/>
  <c r="AZ58" i="1" s="1"/>
  <c r="P98" i="6"/>
  <c r="P97" i="6" s="1"/>
  <c r="AU60" i="1" s="1"/>
  <c r="AU59" i="1" s="1"/>
  <c r="AU54" i="1" s="1"/>
  <c r="T98" i="6"/>
  <c r="T97" i="6" s="1"/>
  <c r="J35" i="7"/>
  <c r="AV61" i="1" s="1"/>
  <c r="F35" i="7"/>
  <c r="AZ61" i="1" s="1"/>
  <c r="F35" i="8"/>
  <c r="AZ63" i="1" s="1"/>
  <c r="AZ62" i="1" s="1"/>
  <c r="AV62" i="1" s="1"/>
  <c r="AT62" i="1" s="1"/>
  <c r="F34" i="3"/>
  <c r="BA56" i="1" s="1"/>
  <c r="BA54" i="1" s="1"/>
  <c r="J90" i="7"/>
  <c r="J65" i="7" s="1"/>
  <c r="BK89" i="7"/>
  <c r="J91" i="9"/>
  <c r="J65" i="9" s="1"/>
  <c r="BK90" i="9"/>
  <c r="J59" i="5"/>
  <c r="J30" i="5"/>
  <c r="J35" i="6"/>
  <c r="AV60" i="1" s="1"/>
  <c r="AT60" i="1" s="1"/>
  <c r="F35" i="6"/>
  <c r="AZ60" i="1" s="1"/>
  <c r="AZ59" i="1" s="1"/>
  <c r="AV59" i="1" s="1"/>
  <c r="J52" i="5"/>
  <c r="F55" i="5"/>
  <c r="J59" i="6"/>
  <c r="J36" i="7"/>
  <c r="AW61" i="1" s="1"/>
  <c r="E50" i="8"/>
  <c r="J79" i="8"/>
  <c r="F82" i="8"/>
  <c r="J58" i="8"/>
  <c r="J35" i="8"/>
  <c r="AV63" i="1" s="1"/>
  <c r="AT63" i="1" s="1"/>
  <c r="J32" i="8"/>
  <c r="J86" i="9"/>
  <c r="J34" i="4"/>
  <c r="AW57" i="1" s="1"/>
  <c r="AT57" i="1" s="1"/>
  <c r="J33" i="5"/>
  <c r="AV58" i="1" s="1"/>
  <c r="AT58" i="1" s="1"/>
  <c r="F36" i="6"/>
  <c r="BA60" i="1" s="1"/>
  <c r="BA59" i="1" s="1"/>
  <c r="AW59" i="1" s="1"/>
  <c r="BK353" i="6"/>
  <c r="J353" i="6" s="1"/>
  <c r="J74" i="6" s="1"/>
  <c r="J59" i="7"/>
  <c r="J35" i="9"/>
  <c r="AV64" i="1" s="1"/>
  <c r="AT64" i="1" s="1"/>
  <c r="J58" i="9"/>
  <c r="AX54" i="1" l="1"/>
  <c r="AY54" i="1"/>
  <c r="AW54" i="1"/>
  <c r="AK30" i="1" s="1"/>
  <c r="W30" i="1"/>
  <c r="AT61" i="1"/>
  <c r="J39" i="4"/>
  <c r="AG57" i="1"/>
  <c r="AN57" i="1" s="1"/>
  <c r="AZ54" i="1"/>
  <c r="J39" i="2"/>
  <c r="AG55" i="1"/>
  <c r="AT59" i="1"/>
  <c r="J90" i="9"/>
  <c r="J64" i="9" s="1"/>
  <c r="BK89" i="9"/>
  <c r="J89" i="9" s="1"/>
  <c r="J98" i="6"/>
  <c r="J64" i="6" s="1"/>
  <c r="BK97" i="6"/>
  <c r="J97" i="6" s="1"/>
  <c r="AG63" i="1"/>
  <c r="J41" i="8"/>
  <c r="J39" i="5"/>
  <c r="AG58" i="1"/>
  <c r="AN58" i="1" s="1"/>
  <c r="J89" i="7"/>
  <c r="J64" i="7" s="1"/>
  <c r="BK88" i="7"/>
  <c r="J88" i="7" s="1"/>
  <c r="J63" i="6" l="1"/>
  <c r="J32" i="6"/>
  <c r="AN55" i="1"/>
  <c r="J32" i="7"/>
  <c r="J63" i="7"/>
  <c r="J63" i="9"/>
  <c r="J32" i="9"/>
  <c r="AN63" i="1"/>
  <c r="W29" i="1"/>
  <c r="AV54" i="1"/>
  <c r="AG61" i="1" l="1"/>
  <c r="AN61" i="1" s="1"/>
  <c r="J41" i="7"/>
  <c r="AT54" i="1"/>
  <c r="AK29" i="1"/>
  <c r="J41" i="9"/>
  <c r="AG64" i="1"/>
  <c r="AG60" i="1"/>
  <c r="J41" i="6"/>
  <c r="AN60" i="1" l="1"/>
  <c r="AG59" i="1"/>
  <c r="AN59" i="1" s="1"/>
  <c r="AN64" i="1"/>
  <c r="AG62" i="1"/>
  <c r="AN62" i="1" l="1"/>
  <c r="AG54" i="1"/>
  <c r="AN54" i="1" l="1"/>
  <c r="AK26" i="1"/>
  <c r="AK35" i="1" s="1"/>
</calcChain>
</file>

<file path=xl/sharedStrings.xml><?xml version="1.0" encoding="utf-8"?>
<sst xmlns="http://schemas.openxmlformats.org/spreadsheetml/2006/main" count="6731" uniqueCount="1078">
  <si>
    <t>Export Komplet</t>
  </si>
  <si>
    <t/>
  </si>
  <si>
    <t>2.0</t>
  </si>
  <si>
    <t>ZAMOK</t>
  </si>
  <si>
    <t>False</t>
  </si>
  <si>
    <t>{85350ea4-8258-4a91-9ce3-f4f804c8a21a}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</si>
  <si>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</si>
  <si>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</si>
  <si>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</si>
  <si>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</si>
  <si>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</si>
  <si>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</si>
  <si>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</si>
  <si>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</si>
  <si>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650180153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</si>
  <si>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</si>
  <si>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</si>
  <si>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traťového úseku Bad Brambach - Vojtanov (vybrané úseky)</t>
  </si>
  <si>
    <t>0,1</t>
  </si>
  <si>
    <t>KSO:</t>
  </si>
  <si>
    <t>CC-CZ:</t>
  </si>
  <si>
    <t>1</t>
  </si>
  <si>
    <t>Místo:</t>
  </si>
  <si>
    <t>Plesná st. hr. 2 - Plesná st. hr. 3</t>
  </si>
  <si>
    <t>Datum:</t>
  </si>
  <si>
    <t>19. 2. 2019</t>
  </si>
  <si>
    <t>10</t>
  </si>
  <si>
    <t>100</t>
  </si>
  <si>
    <t>Zadavatel:</t>
  </si>
  <si>
    <t>IČ:</t>
  </si>
  <si>
    <t>70994234</t>
  </si>
  <si>
    <t>SŽDC, s.o.; OŘ UNL - ST K. Vary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</si>
  <si>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</si>
  <si>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</si>
  <si>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</si>
  <si>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</si>
  <si>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</si>
  <si>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</si>
  <si>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</si>
  <si>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</si>
  <si>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Monika Roztočilová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</si>
  <si>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</si>
  <si>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</si>
  <si>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</si>
  <si>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</si>
  <si>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</si>
  <si>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</si>
  <si>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</si>
  <si>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</si>
  <si>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</si>
  <si>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</si>
  <si>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</si>
  <si>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</si>
  <si>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</si>
  <si>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</si>
  <si>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</si>
  <si>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</si>
  <si>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</si>
  <si>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</si>
  <si>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</si>
  <si>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</si>
  <si>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</si>
  <si>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</si>
  <si>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</si>
  <si>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</si>
  <si>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</si>
  <si>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</si>
  <si>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</si>
  <si>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</si>
  <si>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</si>
  <si>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</si>
  <si>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</si>
  <si>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</si>
  <si>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</si>
  <si>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</si>
  <si>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</si>
  <si>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</si>
  <si>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</si>
  <si>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</si>
  <si>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</si>
  <si>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</si>
  <si>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A.1</t>
  </si>
  <si>
    <t>TSO v 52,082 - 52,572 v úseku Plesná st. hr.2 - Plesná st. hr. 3 (Sborník SŽDC 2019)</t>
  </si>
  <si>
    <t>STA</t>
  </si>
  <si>
    <t>{482b680c-64c1-42a8-a3ce-41c7cbb1c422}</t>
  </si>
  <si>
    <t>2</t>
  </si>
  <si>
    <t>A.2</t>
  </si>
  <si>
    <t>TSO v 55,179 - 55,525 v úseku Plesná st. hr.2 - Plesná st. hr. 3 (Sborník SŽDC 2019)</t>
  </si>
  <si>
    <t>{ec378ba1-d71b-430b-97c9-813db022f396}</t>
  </si>
  <si>
    <t>A.3</t>
  </si>
  <si>
    <t>Materiál zajištěný objednatelem - NEOCEŇOVAT</t>
  </si>
  <si>
    <t>{d6c2ff8e-29a2-4261-a53b-ee570d06032d}</t>
  </si>
  <si>
    <t>A.4</t>
  </si>
  <si>
    <t>Přepravy (Sborník SŽDC 2019)</t>
  </si>
  <si>
    <t>{11c46960-b6c1-45ae-8a7f-7ea96540a3da}</t>
  </si>
  <si>
    <t>A.5</t>
  </si>
  <si>
    <t>SO SMT - Oprava mostu v km 54,250 Bad Brambach (DBAG) - Cheb</t>
  </si>
  <si>
    <t>{5d1acd09-d3b1-4c31-917b-b86981c34f65}</t>
  </si>
  <si>
    <t>A.5.1</t>
  </si>
  <si>
    <t>km 54,250 - most</t>
  </si>
  <si>
    <t>Soupis</t>
  </si>
  <si>
    <t>{6da18bed-9ef5-4c4f-8e15-018b1d9dfc97}</t>
  </si>
  <si>
    <t>A.5.2</t>
  </si>
  <si>
    <t>km 54,250 - svršek</t>
  </si>
  <si>
    <t>{dff70680-58d3-4a0b-a657-165509dc6504}</t>
  </si>
  <si>
    <t>A.6</t>
  </si>
  <si>
    <t xml:space="preserve">VON </t>
  </si>
  <si>
    <t>{947d367a-3679-4542-82a6-f1cb90d3d134}</t>
  </si>
  <si>
    <t>A.6.1</t>
  </si>
  <si>
    <t>ST KV - soubory A.1 - A.4 (Sborník SŽDC 2019)</t>
  </si>
  <si>
    <t>{c72e25fb-b7bf-42f4-a018-136a44bbb221}</t>
  </si>
  <si>
    <t>A.6.2</t>
  </si>
  <si>
    <t xml:space="preserve">SMT KV - soubor A.5 </t>
  </si>
  <si>
    <t>{8498b492-641b-43c7-ba25-599d9b4c8860}</t>
  </si>
  <si>
    <t>KRYCÍ LIST SOUPISU PRACÍ</t>
  </si>
  <si>
    <t>Objekt:</t>
  </si>
  <si>
    <t>A.1 - TSO v 52,082 - 52,572 v úseku Plesná st. hr.2 - Plesná st. hr. 3 (Sborník SŽDC 2019)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</si>
  <si>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</si>
  <si>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</si>
  <si>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</si>
  <si>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</si>
  <si>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</si>
  <si>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</si>
  <si>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</si>
  <si>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</si>
  <si>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</si>
  <si>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</si>
  <si>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</si>
  <si>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</si>
  <si>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</si>
  <si>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</si>
  <si>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</si>
  <si>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</si>
  <si>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</si>
  <si>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</si>
  <si>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</si>
  <si>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5908005430</t>
  </si>
  <si>
    <t>Oprava kolejnicového styku demontáž spojek tv. S49</t>
  </si>
  <si>
    <t>styk</t>
  </si>
  <si>
    <t>Sborník UOŽI 01 2019</t>
  </si>
  <si>
    <t>4</t>
  </si>
  <si>
    <t>ROZPOCET</t>
  </si>
  <si>
    <t>-725576772</t>
  </si>
  <si>
    <t>PP</t>
  </si>
  <si>
    <t>Oprava kolejnicového styku demontáž spojek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</si>
  <si>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P</t>
  </si>
  <si>
    <t>Poznámka k položce:_x000D_
Spojka=kus</t>
  </si>
  <si>
    <t>5907050020</t>
  </si>
  <si>
    <t>Dělení kolejnic řezáním nebo rozbroušením tv. S49</t>
  </si>
  <si>
    <t>kus</t>
  </si>
  <si>
    <t>-159011090</t>
  </si>
  <si>
    <t>Dělení kolejnic řezáním nebo rozbroušením tv. S49. Poznámka: 1. V cenách jsou započteny náklady na manipulaci podložení, označení a provedení řezu kolejnice.</t>
  </si>
  <si>
    <t>Poznámka k položce:_x000D_
Řez=kus</t>
  </si>
  <si>
    <t>3</t>
  </si>
  <si>
    <t>5906140070</t>
  </si>
  <si>
    <t>Demontáž kolejového roštu koleje v ose koleje pražce dřevěné tv. S49 rozdělení "c"</t>
  </si>
  <si>
    <t>km</t>
  </si>
  <si>
    <t>268976777</t>
  </si>
  <si>
    <t>Demontáž kolejového roštu koleje v ose koleje pražce dřevěné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</si>
  <si>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Poznámka k položce:_x000D_
km 52,192 - 52,339 = dl. 147,0 m_x000D_
* S49/dřevo/1:20/ŽT</t>
  </si>
  <si>
    <t>5906140190</t>
  </si>
  <si>
    <t>Demontáž kolejového roštu koleje v ose koleje pražce betonové tv. S49 rozdělení "c"</t>
  </si>
  <si>
    <t>-1350162547</t>
  </si>
  <si>
    <t>Demontáž kolejového roštu koleje v ose koleje pražce betonové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</si>
  <si>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Poznámka k položce:_x000D_
km 52,339 - 52,346 = dl. 7,0 m_x000D_
* S49/SB5/1:20/RT</t>
  </si>
  <si>
    <t>36</t>
  </si>
  <si>
    <t>5906105010</t>
  </si>
  <si>
    <t>Demontáž pražce dřevěný</t>
  </si>
  <si>
    <t>-1333875378</t>
  </si>
  <si>
    <t>Demontáž pražce dřevěný. Poznámka: 1. V cenách jsou započteny náklady na manipulaci, demontáž, odstrojení do součástí a uložení pražců.</t>
  </si>
  <si>
    <t>37</t>
  </si>
  <si>
    <t>5906105020</t>
  </si>
  <si>
    <t>Demontáž pražce betonový</t>
  </si>
  <si>
    <t>-2124055092</t>
  </si>
  <si>
    <t>Demontáž pražce betonový. Poznámka: 1. V cenách jsou započteny náklady na manipulaci, demontáž, odstrojení do součástí a uložení pražců.</t>
  </si>
  <si>
    <t>38</t>
  </si>
  <si>
    <t>5999005020</t>
  </si>
  <si>
    <t>Třídění pražců a kolejnicových podpor</t>
  </si>
  <si>
    <t>t</t>
  </si>
  <si>
    <t>2064475388</t>
  </si>
  <si>
    <t>Třídění pražců a kolejnicových podpor. Poznámka: 1. V cenách jsou započteny náklady na manipulaci, vytřídění a uložení materiálu na úložiště nebo do skladu.</t>
  </si>
  <si>
    <t>Poznámka k položce:_x000D_
Uložení a přetřídění pražců na zpevněné ploše ŽST Vojtanov:_x000D_
A.1 - dřevo = 223,0 ks x 0,100 t = 22,300 t_x000D_
         SB5 = 11 ks x 0,285 t =3,135 t</t>
  </si>
  <si>
    <t>11</t>
  </si>
  <si>
    <t>9909000400</t>
  </si>
  <si>
    <t>Poplatek za likvidaci plastových součástí</t>
  </si>
  <si>
    <t>512</t>
  </si>
  <si>
    <t>-250645999</t>
  </si>
  <si>
    <t>Poplatek za likvidaci plastových součástí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</si>
  <si>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47</t>
  </si>
  <si>
    <t>5905065010</t>
  </si>
  <si>
    <t>Samostatná úprava vrstvy kolejového lože pod ložnou plochou pražců v koleji</t>
  </si>
  <si>
    <t>m2</t>
  </si>
  <si>
    <t>167643842</t>
  </si>
  <si>
    <t>Samostatná úprava vrstvy kolejového lože pod ložnou plochou pražců v koleji. Poznámka: 1. V cenách jsou započteny náklady na urovnání a homogenizaci vrstvy kameniva. 2. V cenách nejsou obsaženy náklady na dodávku a doplnění kameniva.</t>
  </si>
  <si>
    <t>VV</t>
  </si>
  <si>
    <t>km 52,192 - 52,572 = 380,0 m → rozhrnutí a přihrnutí ŠL před SČ</t>
  </si>
  <si>
    <t>380,0*4,0</t>
  </si>
  <si>
    <t>25</t>
  </si>
  <si>
    <t>5906130390</t>
  </si>
  <si>
    <t>Montáž kolejového roštu v ose koleje pražce betonové vystrojené tv. S49 rozdělení "d"</t>
  </si>
  <si>
    <t>78630580</t>
  </si>
  <si>
    <t>Montáž kolejového roštu v ose koleje pražce betonové vystrojené tv. S49 rozdělení "d". Poznámka: 1. V cenách jsou započteny náklady na vrtání pražců dřevěných nevystrojených, manipulaci a montáž KR. 2. V cenách nejsou obsaženy náklady na dodávku materiálu.</t>
  </si>
  <si>
    <t>Poznámka k položce:_x000D_
km 52,192 - 52,346 = dl. 154,0 m_x000D_
* 49 E1/B91S/1:40/W14 (Skl14)</t>
  </si>
  <si>
    <t>6</t>
  </si>
  <si>
    <t>5907020035</t>
  </si>
  <si>
    <t>Souvislá výměna kolejnic stávající upevnění tv. S49 rozdělení "c"</t>
  </si>
  <si>
    <t>m</t>
  </si>
  <si>
    <t>-456405057</t>
  </si>
  <si>
    <t>Souvislá výměna kolejnic stávající upevnění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</si>
  <si>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Poznámka k položce:_x000D_
km 52,082 - 52,192 = dl. 110,0 m x 2_x000D_
Metr kolejnice=m</t>
  </si>
  <si>
    <t>8</t>
  </si>
  <si>
    <t>5905085050</t>
  </si>
  <si>
    <t>Souvislé čištění KL strojně koleje pražce betonové rozdělení "d"</t>
  </si>
  <si>
    <t>465726849</t>
  </si>
  <si>
    <t>Souvislé čištění KL strojně koleje pražce betonové rozdělení "d".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</si>
  <si>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Poznámka k položce:_x000D_
km 52,192 - 52,346 = dl. 154,0 m</t>
  </si>
  <si>
    <t>9</t>
  </si>
  <si>
    <t>5905085040</t>
  </si>
  <si>
    <t>Souvislé čištění KL strojně koleje pražce betonové rozdělení "c"</t>
  </si>
  <si>
    <t>451495598</t>
  </si>
  <si>
    <t>Souvislé čištění KL strojně koleje pražce betonové rozdělení "c".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</si>
  <si>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Poznámka k položce:_x000D_
km 52,346 - 52,572 = dl. 226,0 m</t>
  </si>
  <si>
    <t>12</t>
  </si>
  <si>
    <t>9909000700</t>
  </si>
  <si>
    <t>Poplatek za recyklaci kameniva</t>
  </si>
  <si>
    <t>-689864344</t>
  </si>
  <si>
    <t>Poplatek za recyklaci kameniva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</si>
  <si>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staré výzisky u koleje - recyklace ŽST Vojtanov</t>
  </si>
  <si>
    <t>(19,0 "hromada" * 15)*1,8</t>
  </si>
  <si>
    <t>9909000100</t>
  </si>
  <si>
    <t>Poplatek za uložení suti nebo hmot na oficiální skládku</t>
  </si>
  <si>
    <t>-2051323687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</si>
  <si>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</si>
  <si>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40% odpad ze SČ → km 52,192 - 52,572</t>
  </si>
  <si>
    <t>(((380,0*4,0*0,5 - 60,947 "pražce") + 90,803 "výzisk")*0,4)*1,8</t>
  </si>
  <si>
    <t>50% odpad z recyklace kameniva</t>
  </si>
  <si>
    <t>(513,0*0,5)</t>
  </si>
  <si>
    <t>likvidace porostu vč. kořenů (svahování)</t>
  </si>
  <si>
    <t>(1225,0*0,15)*1,8</t>
  </si>
  <si>
    <t>Součet</t>
  </si>
  <si>
    <t>7</t>
  </si>
  <si>
    <t>5905105030</t>
  </si>
  <si>
    <t>Doplnění KL kamenivem souvisle strojně v koleji</t>
  </si>
  <si>
    <t>m3</t>
  </si>
  <si>
    <t>-1147602499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</si>
  <si>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</si>
  <si>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staré výzisky u koleje - část dosypat do ŠL před SČ</t>
  </si>
  <si>
    <t>((380,0*3,4)-383,968 "pražce")*0,1</t>
  </si>
  <si>
    <t>((380,0*4,0*0,5 - 60,947 "pražce") + 90,803 "výzisk")*0,4</t>
  </si>
  <si>
    <t>31</t>
  </si>
  <si>
    <t>5905115010</t>
  </si>
  <si>
    <t>Příplatek za úpravu nadvýšení KL v oblouku o malém poloměru</t>
  </si>
  <si>
    <t>-935624488</t>
  </si>
  <si>
    <t>Příplatek za úpravu nadvýšení KL v oblouku o malém poloměru. Poznámka: 1. V cenách jsou započteny náklady na úpravu nadvýšení KL ručně. 2. V cenách nejsou obsaženy náklady na doplnění a zřízení nadvýšení z vozů a na dodávku kameniva.</t>
  </si>
  <si>
    <t>Poznámka k položce:_x000D_
km 52,209 - 52,282 = dl. 73,0m_x000D_
Kilometr koleje=km</t>
  </si>
  <si>
    <t>13</t>
  </si>
  <si>
    <t>5909032020</t>
  </si>
  <si>
    <t>Přesná úprava GPK koleje směrové a výškové uspořádání pražce betonové</t>
  </si>
  <si>
    <t>-2101207585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</si>
  <si>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</si>
  <si>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Poznámka k položce:_x000D_
km 52,082 - 52,572 = dl. 490,0 m - 2. podbití_x000D_
Kilometr koleje=km</t>
  </si>
  <si>
    <t>14</t>
  </si>
  <si>
    <t>5907040030</t>
  </si>
  <si>
    <t>Posun kolejnic před svařováním tv. S49</t>
  </si>
  <si>
    <t>325091167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</si>
  <si>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</si>
  <si>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Poznámka k položce:_x000D_
km 52,346 - 52,572 = dl. 226,0 m_x000D_
→ 26,0 m vložené vložky_x000D_
Metr kolejnice=m</t>
  </si>
  <si>
    <t>5907015035</t>
  </si>
  <si>
    <t>Ojedinělá výměna kolejnic stávající upevnění tv. S49 rozdělení "c"</t>
  </si>
  <si>
    <t>1230743903</t>
  </si>
  <si>
    <t>Ojedinělá výměna kolejnic stávající upevnění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</si>
  <si>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Poznámka k položce:_x000D_
Posuny - vložení kolejnice + vložky_x000D_
Metr kolejnice=m</t>
  </si>
  <si>
    <t>29</t>
  </si>
  <si>
    <t>5908052010</t>
  </si>
  <si>
    <t>Výměna podložky pryžové pod patu kolejnice</t>
  </si>
  <si>
    <t>-1817720972</t>
  </si>
  <si>
    <t>Výměna podložky pryžové pod patu kolejnice. Poznámka: 1. V cenách jsou započteny náklady na demontáž upevňovadel, výměnu součásti, montáž upevňovadel a ošetření součástí mazivem. 2. V cenách nejsou obsaženy náklady na dodávku materiálu.</t>
  </si>
  <si>
    <t>Poznámka k položce:_x000D_
km 52,346 - 52,572 → vč. výměny vložky M</t>
  </si>
  <si>
    <t>46</t>
  </si>
  <si>
    <t>5907045120</t>
  </si>
  <si>
    <t>Příplatek za obtížnost při výměně kolejnic na rozponových podkladnicích tv. S49</t>
  </si>
  <si>
    <t>-1104707747</t>
  </si>
  <si>
    <t>Příplatek za obtížnost při výměně kolejnic na rozponových podkladnicích tv. S49. Poznámka: 1. V cenách jsou započteny náklady za obtížné podmínky výměny kolejnic. 2. V cenách nejsou obsaženy náklady na povolení a dotažení upevňovadel.</t>
  </si>
  <si>
    <t>Poznámka k položce:_x000D_
km 52,346 - 52,572 = dl. 226,0 m x 2_x000D_
Metr kolejnice=m</t>
  </si>
  <si>
    <t>17</t>
  </si>
  <si>
    <t>5910015020</t>
  </si>
  <si>
    <t>Odtavovací stykové svařování mobilní svářečkou kolejnic nových délky do 150 m tv. S49</t>
  </si>
  <si>
    <t>svar</t>
  </si>
  <si>
    <t>1329226365</t>
  </si>
  <si>
    <t>Odtavovací stykové svařování mobilní svářečkou kolejnic nových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</si>
  <si>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18</t>
  </si>
  <si>
    <t>5910015230</t>
  </si>
  <si>
    <t>Odtavovací stykové svařování mobilní svářečkou kolejnic užitých délky do 150 m tv. S49</t>
  </si>
  <si>
    <t>781870040</t>
  </si>
  <si>
    <t>Odtavovací stykové svařování mobilní svářečkou kolejnic užitých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</si>
  <si>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19</t>
  </si>
  <si>
    <t>5910021120</t>
  </si>
  <si>
    <t>Svařování kolejnic termitem zkrácený předehřev standardní spára svar jednotlivý tv. S49</t>
  </si>
  <si>
    <t>-898970176</t>
  </si>
  <si>
    <t>Svařování kolejnic termitem zkrácený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</si>
  <si>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26</t>
  </si>
  <si>
    <t>5910020320</t>
  </si>
  <si>
    <t>Svařování kolejnic termitem plný předehřev standardní spára svar přechodový tv. R65/S49</t>
  </si>
  <si>
    <t>1100334196</t>
  </si>
  <si>
    <t>Svařování kolejnic termitem plný předehřev standardní spára svar přechodový tv. R65/S49.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</si>
  <si>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Poznámka k položce:_x000D_
hranice SRN - km 52,082</t>
  </si>
  <si>
    <t>20</t>
  </si>
  <si>
    <t>5910040210</t>
  </si>
  <si>
    <t>Umožnění volné dilatace kolejnice bez demontáže nebo montáže upevňovadel s osazením a odstraněním kluzných podložek rozdělení pražců "c"</t>
  </si>
  <si>
    <t>-252803161</t>
  </si>
  <si>
    <t>Umožnění volné dilatace kolejnice bez demontáže nebo montáže upevňovadel s osazením a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</si>
  <si>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Poznámka k položce:_x000D_
Metr kolejnice=m</t>
  </si>
  <si>
    <t>5910040220</t>
  </si>
  <si>
    <t>Umožnění volné dilatace kolejnice bez demontáže nebo montáže upevňovadel s osazením a odstraněním kluzných podložek rozdělení pražců "d"</t>
  </si>
  <si>
    <t>-1286523696</t>
  </si>
  <si>
    <t>Umožnění volné dilatace kolejnice bez demontáže nebo montáže upevňovadel s osazením a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</si>
  <si>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33</t>
  </si>
  <si>
    <t>5910035030</t>
  </si>
  <si>
    <t>Dosažení dovolené upínací teploty v BK prodloužením kolejnicového pásu v koleji tv. S49</t>
  </si>
  <si>
    <t>-1772941449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</si>
  <si>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</si>
  <si>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27</t>
  </si>
  <si>
    <t>5910136010</t>
  </si>
  <si>
    <t>Montáž pražcové kotvy v koleji</t>
  </si>
  <si>
    <t>-1181809961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</si>
  <si>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</si>
  <si>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Poznámka k položce:_x000D_
oblouk → km 52,213 - 52,278 = dl. 65,0 m = 36 kotev_x000D_
přechodnice → km 52,209 - 52,213 + 52,278 - 52,282 = dl. 8,0 m = 4 kotvy_x000D_
_x000D_
přechodový svár - 20,0 m, každý 3. pražec_x000D_
→ 52,082 - 52,102 = 30 pr/10 kotev_x000D_
→ od místa změny tvaru kolejnic s kolejnicemi s menší hmotností budou osazeny pražcové kotvy funkční plochou ven z oblouku</t>
  </si>
  <si>
    <t>35</t>
  </si>
  <si>
    <t>5904020110</t>
  </si>
  <si>
    <t>Vyřezání křovin porost hustý 6 a více kusů stonků na m2 plochy sklon terénu do 1:2</t>
  </si>
  <si>
    <t>833350126</t>
  </si>
  <si>
    <t>Vyřezání křovin porost hustý 6 a více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</si>
  <si>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vpravo - km 52,085 - 52,600</t>
  </si>
  <si>
    <t>515,0*3,0</t>
  </si>
  <si>
    <t>22</t>
  </si>
  <si>
    <t>5915015010</t>
  </si>
  <si>
    <t>Svahování zemního tělesa železničního spodku v náspu</t>
  </si>
  <si>
    <t>-879734175</t>
  </si>
  <si>
    <t>Svahování zemního tělesa železničního spodku v náspu. Poznámka: 1. V cenách jsou započteny náklady na svahování železničního tělesa a uložení výzisku na terén nebo naložení na dopravní prostředek.</t>
  </si>
  <si>
    <t>úprava povrchu po hromadách kameniva</t>
  </si>
  <si>
    <t>(4,0*4,0)*20,0</t>
  </si>
  <si>
    <t>48</t>
  </si>
  <si>
    <t>5904030010</t>
  </si>
  <si>
    <t>Likvidace porostu odhrnutí včetně kořenů</t>
  </si>
  <si>
    <t>-1835071794</t>
  </si>
  <si>
    <t>Likvidace porostu odhrnutí včetně kořenů. Poznámka: 1. V cenách jsou započteny náklady na naložení na dopravní prostředek a uložení na skládku. 2. V cenách nejsou obsaženy náklady na dopravu a skládkovné.</t>
  </si>
  <si>
    <t>1545,0-320,0</t>
  </si>
  <si>
    <t>39</t>
  </si>
  <si>
    <t>5912065210</t>
  </si>
  <si>
    <t>Montáž zajišťovací značky včetně sloupku a základu konzolové</t>
  </si>
  <si>
    <t>-576573885</t>
  </si>
  <si>
    <t>Montáž zajišťovací značky včetně sloupku a základu konzolové. Poznámka: 1. V cenách jsou započteny náklady na montáž součástí značky včetně zemních prací a úpravy terénu. 2. V cenách nejsou obsaženy náklady na dodávku materiálu.</t>
  </si>
  <si>
    <t>Poznámka k položce:_x000D_
km 52,200 - 52,600_x000D_
Značka=kus</t>
  </si>
  <si>
    <t>41</t>
  </si>
  <si>
    <t>5912055010</t>
  </si>
  <si>
    <t>Výměna zajišťovací značky samostatné konzolové</t>
  </si>
  <si>
    <t>1170964108</t>
  </si>
  <si>
    <t>Výměna zajišťovací značky samostatné konzolové. Poznámka: 1. V cenách jsou započteny náklady na demontáž, výměnu a montáž součástí značky včetně zemních prací a úpravy terénu. 2. V cenách nejsou obsaženy náklady na dodávku materiálu.</t>
  </si>
  <si>
    <t>Poznámka k položce:_x000D_
výměna štítků ZZ:_x000D_
km 52,085 - 52,200 = 6 ks_x000D_
Značka=kus</t>
  </si>
  <si>
    <t>34</t>
  </si>
  <si>
    <t>5909030020</t>
  </si>
  <si>
    <t>Následná úprava GPK koleje směrové a výškové uspořádání pražce betonové</t>
  </si>
  <si>
    <t>1892329052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</si>
  <si>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</si>
  <si>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Poznámka k položce:_x000D_
km 52,082 - 52,572 = dl. 490,0 m_x000D_
Kilometr koleje=km</t>
  </si>
  <si>
    <t>23</t>
  </si>
  <si>
    <t>M</t>
  </si>
  <si>
    <t>5955101000</t>
  </si>
  <si>
    <t>Kamenivo drcené štěrk frakce 31,5/63 třídy BI</t>
  </si>
  <si>
    <t>1533536672</t>
  </si>
  <si>
    <t>24</t>
  </si>
  <si>
    <t>5956140030</t>
  </si>
  <si>
    <t>Pražec betonový příčný vystrojený včetně kompletů tv. B 91S/2 (S)</t>
  </si>
  <si>
    <t>1400306750</t>
  </si>
  <si>
    <t>28</t>
  </si>
  <si>
    <t>5960101000</t>
  </si>
  <si>
    <t>Pražcové kotvy TDHB pro pražec betonový B 91</t>
  </si>
  <si>
    <t>131828483</t>
  </si>
  <si>
    <t>30</t>
  </si>
  <si>
    <t>5958158005</t>
  </si>
  <si>
    <t>Podložka pryžová pod patu kolejnice S49  183/126/6</t>
  </si>
  <si>
    <t>-2039735488</t>
  </si>
  <si>
    <t>42</t>
  </si>
  <si>
    <t>5962119000</t>
  </si>
  <si>
    <t>Zajištění PPK sloupek zajišťovací značka</t>
  </si>
  <si>
    <t>819614182</t>
  </si>
  <si>
    <t>43</t>
  </si>
  <si>
    <t>5962119005</t>
  </si>
  <si>
    <t>Zajištění PPK betonový prefabrikovaný základ</t>
  </si>
  <si>
    <t>-405931305</t>
  </si>
  <si>
    <t>45</t>
  </si>
  <si>
    <t>5962119020</t>
  </si>
  <si>
    <t>Zajištění PPK štítek konzolové a hřebové značky</t>
  </si>
  <si>
    <t>1101947892</t>
  </si>
  <si>
    <t>A.2 - TSO v 55,179 - 55,525 v úseku Plesná st. hr.2 - Plesná st. hr. 3 (Sborník SŽDC 2019)</t>
  </si>
  <si>
    <t>2000982977</t>
  </si>
  <si>
    <t>-1581036856</t>
  </si>
  <si>
    <t>Poznámka k položce:_x000D_
km 55,197 - 55,505 = dl. 308,0 m_x000D_
* S49/SB5/1:20/RT</t>
  </si>
  <si>
    <t>-558706382</t>
  </si>
  <si>
    <t>Poznámka k položce:_x000D_
km 55,505 - 55,525 = dl. 20,0 m_x000D_
* S49/dřevo/1:20/RT</t>
  </si>
  <si>
    <t>-2037821870</t>
  </si>
  <si>
    <t>512227504</t>
  </si>
  <si>
    <t>-289092740</t>
  </si>
  <si>
    <t>Poznámka k položce:_x000D_
Uložení a přetřídění pražců na zpevněné ploše ŽST Vojtanov:_x000D_
A.2 - dřevo = 31 ks x 0,100 t = 3,100 t_x000D_
         SB5 = 468,0 ks x 0,285 t =133,380 t</t>
  </si>
  <si>
    <t>-1752261237</t>
  </si>
  <si>
    <t>-100445014</t>
  </si>
  <si>
    <t>km 55,197 - 55,525 = 328,0 m → rozhrnutí a přihrnutí ŠL před SČ</t>
  </si>
  <si>
    <t>328,0*4,0</t>
  </si>
  <si>
    <t>-40809638</t>
  </si>
  <si>
    <t>Poznámka k položce:_x000D_
km 55,179 - 55,197 = dl. 18,0 m x 2_x000D_
Metr kolejnice=m</t>
  </si>
  <si>
    <t>5906130380</t>
  </si>
  <si>
    <t>Montáž kolejového roštu v ose koleje pražce betonové vystrojené tv. S49 rozdělení "c"</t>
  </si>
  <si>
    <t>-639748479</t>
  </si>
  <si>
    <t>Montáž kolejového roštu v ose koleje pražce betonové vystrojené tv. S49 rozdělení "c". Poznámka: 1. V cenách jsou započteny náklady na vrtání pražců dřevěných nevystrojených, manipulaci a montáž KR. 2. V cenách nejsou obsaženy náklady na dodávku materiálu.</t>
  </si>
  <si>
    <t>Poznámka k položce:_x000D_
km 55,197 - 55,525 = dl. 328,0 m_x000D_
* 49 E1/B91S/1:40/W14 (Skl14)</t>
  </si>
  <si>
    <t>1257675360</t>
  </si>
  <si>
    <t>Poznámka k položce:_x000D_
km 55,197 - 55,525 = dl. 328,0 m</t>
  </si>
  <si>
    <t>-1499317174</t>
  </si>
  <si>
    <t>40% odpad z SČ → km 55,197 - 55,525</t>
  </si>
  <si>
    <t>((328,0*4,0*0,5 - 52,395 "pražce")*0,4)*1,8</t>
  </si>
  <si>
    <t>čištění příkopu</t>
  </si>
  <si>
    <t>"km 55,400 - 55,525 → vpravo" 50,0*1,8</t>
  </si>
  <si>
    <t>odstranění porostu vč. kořenů a zeminy</t>
  </si>
  <si>
    <t>"km 55,400 - 55,525 → vlevo" (125,0*3,0*0,15)*1,6</t>
  </si>
  <si>
    <t>-169792490</t>
  </si>
  <si>
    <t>(328,0*4,0*0,5 - 52,395 "pražce")*0,4</t>
  </si>
  <si>
    <t>816753578</t>
  </si>
  <si>
    <t>Poznámka k položce:_x000D_
km 55,237 - 55,359 = dl. 122,0 m_x000D_
Kilometr koleje=km</t>
  </si>
  <si>
    <t>1452758997</t>
  </si>
  <si>
    <t>Poznámka k položce:_x000D_
km 55,179 - 55,525 = dl. 346,0 m - 2. podbití_x000D_
Kilometr koleje=km</t>
  </si>
  <si>
    <t>-481316625</t>
  </si>
  <si>
    <t>1235181220</t>
  </si>
  <si>
    <t>16</t>
  </si>
  <si>
    <t>-790151707</t>
  </si>
  <si>
    <t>Poznámka k položce:_x000D_
hranice SRN - km 55,525</t>
  </si>
  <si>
    <t>277910122</t>
  </si>
  <si>
    <t>-117315575</t>
  </si>
  <si>
    <t>5914020020</t>
  </si>
  <si>
    <t>Čištění otevřených odvodňovacích zařízení strojně příkop nezpevněný</t>
  </si>
  <si>
    <t>-553750043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</si>
  <si>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</si>
  <si>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"km 55,400 - 55,525 → vpravo" 125,0*0,8*0,5</t>
  </si>
  <si>
    <t>-1163963332</t>
  </si>
  <si>
    <t>"km 55,400 - 55,525 → vlevo" 125,0*3,0</t>
  </si>
  <si>
    <t>776571835</t>
  </si>
  <si>
    <t>-662558662</t>
  </si>
  <si>
    <t>Poznámka k položce:_x000D_
km 55,279 - 55,525_x000D_
Značka=kus</t>
  </si>
  <si>
    <t>524273338</t>
  </si>
  <si>
    <t>Poznámka k položce:_x000D_
výměna štítků ZZ:_x000D_
km 55,179 - 55,279 = 4 ks_x000D_
Značka=kus</t>
  </si>
  <si>
    <t>5910135010</t>
  </si>
  <si>
    <t>Demontáž pražcové kotvy v koleji</t>
  </si>
  <si>
    <t>263409190</t>
  </si>
  <si>
    <t>Demontáž pražcové kotvy v koleji. Poznámka: 1. V cenách jsou započteny náklady na odstranění kameniva, demontáž, dohození a úpravu kameniva a naložení výzisku na dopravní prostředek.</t>
  </si>
  <si>
    <t>Poznámka k položce:_x000D_
zádržné opěrky proti putování - něměcké zařízení_x000D_
→ pražec = 1 kus (2 x opěrka)</t>
  </si>
  <si>
    <t>685368441</t>
  </si>
  <si>
    <t>243000364</t>
  </si>
  <si>
    <t>Poznámka k položce:_x000D_
přechodový svár - 20,0 m, každý 3. pražec_x000D_
→ 55,505 - 55,525 = 30 pr/10 kotev_x000D_
→ od místa změny tvaru kolejnic s kolejnicemi s menší hmotností budou osazeny pražcové kotvy funkční plochou vystřídaně</t>
  </si>
  <si>
    <t>2055795701</t>
  </si>
  <si>
    <t>Poznámka k položce:_x000D_
km 55,179 - 55,525 = dl. 346,0 m _x000D_
Kilometr koleje=km</t>
  </si>
  <si>
    <t>1057331204</t>
  </si>
  <si>
    <t>1019083758</t>
  </si>
  <si>
    <t>-378819762</t>
  </si>
  <si>
    <t>1631658772</t>
  </si>
  <si>
    <t>32</t>
  </si>
  <si>
    <t>1698092533</t>
  </si>
  <si>
    <t>A.3 - Materiál zajištěný objednatelem - NEOCEŇOVAT</t>
  </si>
  <si>
    <t>5957104025</t>
  </si>
  <si>
    <t>Kolejnicové pásy třídy R260 tv. 49 E1 délky 75 metrů</t>
  </si>
  <si>
    <t>-883847706</t>
  </si>
  <si>
    <t>5958134140</t>
  </si>
  <si>
    <t>Součásti upevňovací vložka M</t>
  </si>
  <si>
    <t>886415561</t>
  </si>
  <si>
    <t>5957201010</t>
  </si>
  <si>
    <t>Kolejnice užité tv. S49</t>
  </si>
  <si>
    <t>-1387981468</t>
  </si>
  <si>
    <t>A.4 - Přepravy (Sborník SŽDC 2019)</t>
  </si>
  <si>
    <t>9902100200</t>
  </si>
  <si>
    <t>Doprava dodávek zhotovitele, dodávek objednatele nebo výzisku mechanizací přes 3,5 t sypanin  do 20 km</t>
  </si>
  <si>
    <t>-2142513053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</si>
  <si>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</si>
  <si>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Skládka:_x000D_
A.1 - 1156,146 t_x000D_
A.2 - 614,596 t_x000D_
_x000D_
Měrnou jednotkou je t přepravovaného materiálu.</t>
  </si>
  <si>
    <t>9902100100</t>
  </si>
  <si>
    <t>Doprava dodávek zhotovitele, dodávek objednatele nebo výzisku mechanizací přes 3,5 t sypanin  do 10 km</t>
  </si>
  <si>
    <t>-707752639</t>
  </si>
  <si>
    <t>Doprava dodávek zhotovitele, dodávek objednatele nebo výzisku mechanizací přes 3,5 t sypanin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</si>
  <si>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Dodávka kameniva:_x000D_
A.1 - 537,101 t_x000D_
A.2 - 410,451 t_x000D_
_x000D_
A.1 - Vývoz výzisku uloženého kameniva - 513,000 t_x000D_
_x000D_
Měrnou jednotkou je t přepravovaného materiálu.</t>
  </si>
  <si>
    <t>9901000900</t>
  </si>
  <si>
    <t>Doprava dodávek zhotovitele, dodávek objednatele nebo výzisku mechanizací o nosnosti do 3,5 t do 200 km</t>
  </si>
  <si>
    <t>1674082298</t>
  </si>
  <si>
    <t>Doprava dodávek zhotovitele, dodávek objednatele nebo výzisku mechanizací o nosnosti do 3,5 t do 200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</si>
  <si>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Dodávka drobného kolejiva:_x000D_
A.1 - 2,496 t (1 ks)_x000D_
A.1 - 1,700 t (1 ks)_x000D_
Měrnou jednotkou je kus stroje.</t>
  </si>
  <si>
    <t>9902200100</t>
  </si>
  <si>
    <t>Doprava dodávek zhotovitele, dodávek objednatele nebo výzisku mechanizací přes 3,5 t objemnějšího kusového materiálu do 10 km</t>
  </si>
  <si>
    <t>-1214719932</t>
  </si>
  <si>
    <t>Doprava dodávek zhotovitele, dodávek objednatele nebo výzisku mechanizací přes 3,5 t objemnějšího kusového materiálu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</si>
  <si>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Doprava a uložení stávajících pražců v ŽST Vojtanov:_x000D_
A.1 - dřevo = 223,0 ks x 0,100 t = 22,300 t_x000D_
         SB5 = 11 ks x 0,285 t =3,135 t_x000D_
A.2 - dřevo = 31 ks x 0,100 t = 3,100 t_x000D_
         SB5 = 468,0 ks x 0,285 t =133,380 t_x000D_
_x000D_
Měrnou jednotkou je t přepravovaného materiálu.</t>
  </si>
  <si>
    <t>5</t>
  </si>
  <si>
    <t>9902200600</t>
  </si>
  <si>
    <t>Doprava dodávek zhotovitele, dodávek objednatele nebo výzisku mechanizací přes 3,5 t objemnějšího kusového materiálu do 80 km</t>
  </si>
  <si>
    <t>1861740638</t>
  </si>
  <si>
    <t>Doprava dodávek zhotovitele, dodávek objednatele nebo výzisku mechanizací přes 3,5 t objemnějšího kusového materiálu do 80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</si>
  <si>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Dodávka pražců B91/S:_x000D_
752,0 ks x 0,308 = 231,616 t_x000D_
Měrnou jednotkou je t přepravovaného materiálu.</t>
  </si>
  <si>
    <t>9903200200</t>
  </si>
  <si>
    <t>Přeprava mechanizace na místo prováděných prací o hmotnosti přes 12 t do 200 km</t>
  </si>
  <si>
    <t>1996540300</t>
  </si>
  <si>
    <t>Přeprava mechanizace na místo prováděných prací o hmotnosti přes 12 t do 200 km Poznámka: Ceny jsou určeny pro dopravu mechanizmů na místo prováděných prací po silnici i po kolejích.V ceně jsou započteny i náklady na zpáteční cestu dopravního prostředku. Měrnou jednotkou je kus přepravovaného stroje.</t>
  </si>
  <si>
    <t>Poznámka k položce:_x000D_
stavba - MHS, ASP, PUŠL, soustava na recyklaci, mobilní svařovna_x000D_
následné podbití - ASP, PUŠL</t>
  </si>
  <si>
    <t>A.5 - SO SMT - Oprava mostu v km 54,250 Bad Brambach (DBAG) - Cheb</t>
  </si>
  <si>
    <t>Soupis:</t>
  </si>
  <si>
    <t>A.5.1 - km 54,250 - most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</si>
  <si>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</si>
  <si>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</si>
  <si>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</si>
  <si>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</si>
  <si>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</si>
  <si>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</si>
  <si>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</si>
  <si>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</si>
  <si>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</si>
  <si>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</si>
  <si>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</si>
  <si>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</si>
  <si>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HSV</t>
  </si>
  <si>
    <t>Práce a dodávky HSV</t>
  </si>
  <si>
    <t>Zemní práce</t>
  </si>
  <si>
    <t>111201101</t>
  </si>
  <si>
    <t>Odstranění křovin a stromů průměru kmene do 100 mm i s kořeny z celkové plochy do 1000 m2</t>
  </si>
  <si>
    <t>CS ÚRS 2019 01</t>
  </si>
  <si>
    <t>936005885</t>
  </si>
  <si>
    <t>Odstranění křovin a stromů s odstraněním kořenů  průměru kmene do 100 mm do sklonu terénu 1 : 5, při celkové ploše do 1 000 m2</t>
  </si>
  <si>
    <t>111251111</t>
  </si>
  <si>
    <t>Drcení ořezaných větví D do 100 mm s odvozem do 20 km</t>
  </si>
  <si>
    <t>1624328394</t>
  </si>
  <si>
    <t>Drcení ořezaných větví strojně - (štěpkování) o průměru větví do 100 mm</t>
  </si>
  <si>
    <t>40,0*0,02</t>
  </si>
  <si>
    <t>119001421</t>
  </si>
  <si>
    <t>Dočasné zajištění kabelů a kabelových tratí ze 3 volně ložených kabelů</t>
  </si>
  <si>
    <t>-737954518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</si>
  <si>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</si>
  <si>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Poznámka k položce:_x000D_
včetně přeložení (bez přerušení vedení, s vyvěšením)</t>
  </si>
  <si>
    <t>při výkopech pro izolaci:</t>
  </si>
  <si>
    <t>12,5</t>
  </si>
  <si>
    <t>122202501</t>
  </si>
  <si>
    <t>Odkopávky a prokopávky nezapažené pro spodní stavbu železnic do 100 m3 v hornině tř. 3</t>
  </si>
  <si>
    <t>-1377717791</t>
  </si>
  <si>
    <t>Odkopávky a prokopávky nezapažené pro spodní stavbu železnic strojně s přemístěním výkopku v příčných profilech do 15 m nebo s naložením na dopravní prostředek v hornině tř. 3 do 100 m3</t>
  </si>
  <si>
    <t>Odkopávka (izolace)</t>
  </si>
  <si>
    <t>12,50*8,70*0,4</t>
  </si>
  <si>
    <t>122202509</t>
  </si>
  <si>
    <t>Příplatek k odkopávkám pro spodní stavbu železnic v hornině tř. 3 za lepivost</t>
  </si>
  <si>
    <t>475549611</t>
  </si>
  <si>
    <t>Odkopávky a prokopávky nezapažené pro spodní stavbu železnic strojně s přemístěním výkopku v příčných profilech do 15 m nebo s naložením na dopravní prostředek v hornině tř. 3 Příplatek k cenám za lepivost horniny tř. 3</t>
  </si>
  <si>
    <t>43,50/2</t>
  </si>
  <si>
    <t>130001101</t>
  </si>
  <si>
    <t>Příplatek za ztížení vykopávky v blízkosti podzemního vedení</t>
  </si>
  <si>
    <t>-1907461845</t>
  </si>
  <si>
    <t>Příplatek k cenám hloubených vykopávek za ztížení vykopávky  v blízkosti podzemního vedení nebo výbušnin pro jakoukoliv třídu horniny</t>
  </si>
  <si>
    <t>162701105</t>
  </si>
  <si>
    <t>Vodorovné přemístění do 10000 m výkopku/sypaniny z horniny tř. 1 až 4</t>
  </si>
  <si>
    <t>1141052933</t>
  </si>
  <si>
    <t>Vodorovné přemístění výkopku nebo sypaniny po suchu  na obvyklém dopravním prostředku, bez naložení výkopku, avšak se složením bez rozhrnutí z horniny tř. 1 až 4 na vzdálenost přes 9 000 do 10 000 m</t>
  </si>
  <si>
    <t>162701109</t>
  </si>
  <si>
    <t>Příplatek k vodorovnému přemístění výkopku/sypaniny z horniny tř. 1 až 4 ZKD 1000 m přes 10000 m</t>
  </si>
  <si>
    <t>1635944194</t>
  </si>
  <si>
    <t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</si>
  <si>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Poznámka k položce:_x000D_
např. skládka Chocovice, 17 km</t>
  </si>
  <si>
    <t>43,50*7</t>
  </si>
  <si>
    <t>171201211</t>
  </si>
  <si>
    <t>Poplatek za uložení stavebního odpadu - zeminy a kameniva na skládce</t>
  </si>
  <si>
    <t>397026712</t>
  </si>
  <si>
    <t>Poplatek za uložení stavebního odpadu na skládce (skládkovné) zeminy a kameniva zatříděného do Katalogu odpadů pod kódem 170 504</t>
  </si>
  <si>
    <t>43,50*1,8</t>
  </si>
  <si>
    <t>174111311</t>
  </si>
  <si>
    <t>Zásyp sypaninou se zhutněním přes 3 m3 pro spodní stavbu železnic</t>
  </si>
  <si>
    <t>1129227905</t>
  </si>
  <si>
    <t>Zásyp sypaninou pro spodní stavbu železnic objemu přes 3 m3 se zhutněním</t>
  </si>
  <si>
    <t>Zásyp SVI tl. cca 25 cm, dosypání pláně:</t>
  </si>
  <si>
    <t>12,50*8,70*0,25</t>
  </si>
  <si>
    <t>58343930</t>
  </si>
  <si>
    <t>kamenivo drcené hrubé frakce 16-32</t>
  </si>
  <si>
    <t>655667989</t>
  </si>
  <si>
    <t>27,188*1,7</t>
  </si>
  <si>
    <t>181411122</t>
  </si>
  <si>
    <t>Založení lučního trávníku výsevem plochy do 1000 m2 ve svahu do 1:2</t>
  </si>
  <si>
    <t>1823540615</t>
  </si>
  <si>
    <t>Založení trávníku na půdě předem připravené plochy do 1000 m2 výsevem včetně utažení lučního na svahu přes 1:5 do 1:2</t>
  </si>
  <si>
    <t>005724740</t>
  </si>
  <si>
    <t>osivo směs travní krajinná-svahová</t>
  </si>
  <si>
    <t>kg</t>
  </si>
  <si>
    <t>1554554098</t>
  </si>
  <si>
    <t>38*0,03</t>
  </si>
  <si>
    <t>182201101</t>
  </si>
  <si>
    <t>Svahování násypů</t>
  </si>
  <si>
    <t>-903697748</t>
  </si>
  <si>
    <t>Svahování trvalých svahů do projektovaných profilů  s potřebným přemístěním výkopku při svahování násypů v jakékoliv hornině</t>
  </si>
  <si>
    <t>Poznámka k položce:_x000D_
Úprava přilehlého terénu_x000D_
(využít materiál vytěžený z otvoru a za křídly, cca 4 m3)</t>
  </si>
  <si>
    <t>Zakládání</t>
  </si>
  <si>
    <t>212795111</t>
  </si>
  <si>
    <t>Příčné odvodnění mostní opěry z plastových trub DN 160 včetně podkladního betonu, štěrkového obsypu</t>
  </si>
  <si>
    <t>2074570572</t>
  </si>
  <si>
    <t>Příčné odvodnění za opěrou z plastových trub</t>
  </si>
  <si>
    <t>12,0*2</t>
  </si>
  <si>
    <t>224311114</t>
  </si>
  <si>
    <t>Vrty maloprofilové D do 156 mm úklon do 45° hl do 25 m hor. III a IV</t>
  </si>
  <si>
    <t>-501366691</t>
  </si>
  <si>
    <t>Maloprofilové vrty průběžným sacím vrtáním průměru přes 93 do 156 mm do úklonu 45° v hl 0 až 25 m v hornině tř. III a IV</t>
  </si>
  <si>
    <t>Poznámka k položce:_x000D_
ve zdivu NK (v dolní části)_x000D_
2x 2ks</t>
  </si>
  <si>
    <t>Nové odvodňovače</t>
  </si>
  <si>
    <t>4*1,2</t>
  </si>
  <si>
    <t>274313711</t>
  </si>
  <si>
    <t>Základové pásy z betonu tř. C 20/25</t>
  </si>
  <si>
    <t>-281320983</t>
  </si>
  <si>
    <t>Základy z betonu prostého pasy betonu kamenem neprokládaného tř. C 20/25</t>
  </si>
  <si>
    <t>Poznámka k položce:_x000D_
Přechodové zíďky kamenné_x000D_
na levé straně</t>
  </si>
  <si>
    <t>přechodové zíďky</t>
  </si>
  <si>
    <t>2,2*0,6*0,8*2</t>
  </si>
  <si>
    <t>Svislé a kompletní konstrukce</t>
  </si>
  <si>
    <t>334213111</t>
  </si>
  <si>
    <t>Zdivo mostů z nepravidelných kamenů na maltu, objem jednoho kamene do 0,02 m3</t>
  </si>
  <si>
    <t>-2016994187</t>
  </si>
  <si>
    <t>Zdivo pilířů, opěr a křídel mostů z lomového kamene štípaného nebo ručně vybíraného na maltu z nepravidelných kamenů objemu 1 kusu kamene do 0,02 m3</t>
  </si>
  <si>
    <t>2,0*0,6*1,0*2</t>
  </si>
  <si>
    <t>334213911</t>
  </si>
  <si>
    <t>Příplatek k cenám zdiva mostů z kamene na maltu za jednostranné lícování zdiva</t>
  </si>
  <si>
    <t>1756799418</t>
  </si>
  <si>
    <t>Zdivo pilířů, opěr a křídel mostů z lomového kamene štípaného nebo ručně vybíraného na maltu Příplatek k cenám za lícování zdiva jednostranné</t>
  </si>
  <si>
    <t>Vodorovné konstrukce</t>
  </si>
  <si>
    <t>451475111</t>
  </si>
  <si>
    <t>Podkladní vrstva plastbetonová samonivelační první vrstva tl 10 mm</t>
  </si>
  <si>
    <t>2022188297</t>
  </si>
  <si>
    <t>Podkladní vrstva plastbetonová  samonivelační, tloušťky do 10 mm první vrstva</t>
  </si>
  <si>
    <t>pod kotevní desky zábradlí</t>
  </si>
  <si>
    <t>0,2*0,24*5*2</t>
  </si>
  <si>
    <t>451475112</t>
  </si>
  <si>
    <t>Podkladní vrstva plastbetonová samonivelační každá další vrstva tl 10 mm</t>
  </si>
  <si>
    <t>-1436528119</t>
  </si>
  <si>
    <t>Podkladní vrstva plastbetonová  samonivelační, tloušťky do 10 mm každá další vrstva</t>
  </si>
  <si>
    <t>457311117</t>
  </si>
  <si>
    <t>Vyrovnávací nebo spádový beton C 25/30 včetně úpravy povrchu</t>
  </si>
  <si>
    <t>822900694</t>
  </si>
  <si>
    <t>Vyrovnávací nebo spádový beton včetně úpravy povrchu  C 25/30</t>
  </si>
  <si>
    <t>Betonová deska (ze suchého betonu) pod SVI</t>
  </si>
  <si>
    <t>12,50*8,70*0,15</t>
  </si>
  <si>
    <t>273361412</t>
  </si>
  <si>
    <t>Výztuž základových desek ze svařovaných sítí do 6 kg/m2</t>
  </si>
  <si>
    <t>685639167</t>
  </si>
  <si>
    <t>Výztuž základových konstrukcí desek ze svařovaných sítí, hmotnosti přes 3,5 do 6 kg/m2</t>
  </si>
  <si>
    <t>12,50*8,70*5,506/1000</t>
  </si>
  <si>
    <t>465513156</t>
  </si>
  <si>
    <t>Dlažba svahu u opěr z upraveného lomového žulového kamene tl 200 mm do lože C 25/30 pl do 10 m2</t>
  </si>
  <si>
    <t>-1290324299</t>
  </si>
  <si>
    <t>Dlažba svahu u mostních opěr z upraveného lomového žulového kamene  s vyspárováním maltou MC 25, šíře spáry 15 mm do betonového lože C 25/30 tloušťky 200 mm, plochy do 10 m2</t>
  </si>
  <si>
    <t>vyústění drenáží</t>
  </si>
  <si>
    <t>4,0*2</t>
  </si>
  <si>
    <t>Úpravy povrchů, podlahy a osazování výplní</t>
  </si>
  <si>
    <t>628613233</t>
  </si>
  <si>
    <t>Protikorozní ochrana OK mostu III. tř.- základní a podkladní epoxidový, vrchní PU nátěr s metalizací</t>
  </si>
  <si>
    <t>-1568915419</t>
  </si>
  <si>
    <t>Protikorozní ochrana ocelových mostních konstrukcí včetně otryskání povrchu základní a podkladní epoxidový a vrchní polyuretanový nátěr s metalizací III. třídy</t>
  </si>
  <si>
    <t>2*8,10*3*0,28</t>
  </si>
  <si>
    <t>2*1,1*5*0,34</t>
  </si>
  <si>
    <t>(2*5)*((2*0,24*0,2)+(2*0,016*0,24)+(2*0,016*0,2))</t>
  </si>
  <si>
    <t>132610500.R</t>
  </si>
  <si>
    <t>Metalizační drát Zn</t>
  </si>
  <si>
    <t>99745387</t>
  </si>
  <si>
    <t>Poznámka k položce:_x000D_
1,517 kg/m2</t>
  </si>
  <si>
    <t>18,449*1,517</t>
  </si>
  <si>
    <t>Trubní vedení</t>
  </si>
  <si>
    <t>871265231</t>
  </si>
  <si>
    <t>Kanalizační potrubí z tvrdého PVC jednovrstvé tuhost třídy SN10 DN 110</t>
  </si>
  <si>
    <t>578657249</t>
  </si>
  <si>
    <t>Kanalizační potrubí z tvrdého PVC v otevřeném výkopu ve sklonu do 20 %, hladkého plnostěnného jednovrstvého, tuhost třídy SN 10 DN 110</t>
  </si>
  <si>
    <t>Poznámka k položce:_x000D_
pro vložení do vyvrtaného odvoru odvodnění včetně utěsnění vhodným tmelem</t>
  </si>
  <si>
    <t>původní odvodňovače</t>
  </si>
  <si>
    <t>8*0,3</t>
  </si>
  <si>
    <t>nové odvodňovače</t>
  </si>
  <si>
    <t>Ostatní konstrukce a práce-bourání</t>
  </si>
  <si>
    <t>911121211</t>
  </si>
  <si>
    <t>Výroba ocelového zábradli při opravách mostů</t>
  </si>
  <si>
    <t>-145986937</t>
  </si>
  <si>
    <t>Oprava ocelového zábradlí svařovaného nebo šroubovaného výroba</t>
  </si>
  <si>
    <t>8,10*2</t>
  </si>
  <si>
    <t>911121311</t>
  </si>
  <si>
    <t>Montáž ocelového zábradli při opravách mostů</t>
  </si>
  <si>
    <t>-1581950799</t>
  </si>
  <si>
    <t>Oprava ocelového zábradlí svařovaného nebo šroubovaného montáž</t>
  </si>
  <si>
    <t>130104280</t>
  </si>
  <si>
    <t>úhelník ocelový rovnostranný jakost 11 375 70x70x6mm</t>
  </si>
  <si>
    <t>-2020586293</t>
  </si>
  <si>
    <t>Poznámka k položce:_x000D_
Hmotnost: 6,40 kg/m</t>
  </si>
  <si>
    <t>8,10*3*2*6,4/1000</t>
  </si>
  <si>
    <t>13011067</t>
  </si>
  <si>
    <t>úhelník ocelový rovnostranný jakost 11 375 80x80x10mm</t>
  </si>
  <si>
    <t>-1610788719</t>
  </si>
  <si>
    <t>1,1*5*2*11,86/1000</t>
  </si>
  <si>
    <t>136112380-01</t>
  </si>
  <si>
    <t>plech tlustý hladký jakost S 235 JR, 16x200x240 mm</t>
  </si>
  <si>
    <t>426923118</t>
  </si>
  <si>
    <t>plechy tlusté hladké - tabule jakost oceli S 235JR  (11 375.1) 16  x 2000 x 3000 mm</t>
  </si>
  <si>
    <t>Poznámka k položce:_x000D_
kotevní desky zábradlí 240*200*16mm, hmotnost 125,6 kg/m2</t>
  </si>
  <si>
    <t>5*2*6,029/1000</t>
  </si>
  <si>
    <t>938131111</t>
  </si>
  <si>
    <t>Odstranění přebytečné zeminy (nánosů) u říms průčelního zdiva a křídel ručně</t>
  </si>
  <si>
    <t>-1407730813</t>
  </si>
  <si>
    <t>římsy křídel</t>
  </si>
  <si>
    <t>8,2*2,0*0,3*2</t>
  </si>
  <si>
    <t>7,4*2,0*0,3*2</t>
  </si>
  <si>
    <t>941111131</t>
  </si>
  <si>
    <t>Montáž lešení řadového trubkového lehkého s podlahami zatížení do 200 kg/m2 š do 1,5 m v do 10 m</t>
  </si>
  <si>
    <t>599276801</t>
  </si>
  <si>
    <t>Montáž lešení řadového trubkového lehkého pracovního s podlahami  s provozním zatížením tř. 3 do 200 kg/m2 šířky tř. W12 přes 1,2 do 1,5 m, výšky do 10 m</t>
  </si>
  <si>
    <t>5,0*4,0*2</t>
  </si>
  <si>
    <t>941111231</t>
  </si>
  <si>
    <t>Příplatek k lešení řadovému trubkovému lehkému s podlahami š 1,5 m v 10 m za první a ZKD den použití</t>
  </si>
  <si>
    <t>-2113247004</t>
  </si>
  <si>
    <t>Montáž lešení řadového trubkového lehkého pracovního s podlahami  s provozním zatížením tř. 3 do 200 kg/m2 Příplatek za první a každý další den použití lešení k ceně -1131</t>
  </si>
  <si>
    <t>40,0*20</t>
  </si>
  <si>
    <t>941111831</t>
  </si>
  <si>
    <t>Demontáž lešení řadového trubkového lehkého s podlahami zatížení do 200 kg/m2 š do 1,5 m v do 10 m</t>
  </si>
  <si>
    <t>1285601646</t>
  </si>
  <si>
    <t>Demontáž lešení řadového trubkového lehkého pracovního s podlahami  s provozním zatížením tř. 3 do 200 kg/m2 šířky tř. W12 přes 1,2 do 1,5 m, výšky do 10 m</t>
  </si>
  <si>
    <t>943211111</t>
  </si>
  <si>
    <t>Montáž lešení prostorového rámového lehkého s podlahami zatížení do 200 kg/m2 v do 10 m</t>
  </si>
  <si>
    <t>-2067325255</t>
  </si>
  <si>
    <t>Montáž lešení prostorového rámového lehkého pracovního s podlahami  s provozním zatížením tř. 3 do 200 kg/m2, výšky do 10 m</t>
  </si>
  <si>
    <t>4,0*9,5*2,5</t>
  </si>
  <si>
    <t>943211211</t>
  </si>
  <si>
    <t>Příplatek k lešení prostorovému rámovému lehkému s podlahami v do 10 m za první a ZKD den použití</t>
  </si>
  <si>
    <t>596296902</t>
  </si>
  <si>
    <t>Montáž lešení prostorového rámového lehkého pracovního s podlahami  Příplatek za první a každý další den použití lešení k ceně -1111</t>
  </si>
  <si>
    <t>95,0*20</t>
  </si>
  <si>
    <t>943211811</t>
  </si>
  <si>
    <t>Demontáž lešení prostorového rámového lehkého s podlahami zatížení do 200 kg/m2 v do 10 m</t>
  </si>
  <si>
    <t>-2080182988</t>
  </si>
  <si>
    <t>Demontáž lešení prostorového rámového lehkého pracovního s podlahami  s provozním zatížením tř. 3 do 200 kg/m2, výšky do 10 m</t>
  </si>
  <si>
    <t>40</t>
  </si>
  <si>
    <t>952904111</t>
  </si>
  <si>
    <t>Čištění mostních objektů - strojní odstranění nánosů z otvorů</t>
  </si>
  <si>
    <t>-2014768253</t>
  </si>
  <si>
    <t>Čištění mostních objektů odstranění nánosů z otvorů strojně</t>
  </si>
  <si>
    <t>podél opěr a křídel</t>
  </si>
  <si>
    <t>22,0*0,75*0,6*2</t>
  </si>
  <si>
    <t>952904141</t>
  </si>
  <si>
    <t>Čištění mostních objektů - pročištění odvodňovačů ve zdivu</t>
  </si>
  <si>
    <t>165910878</t>
  </si>
  <si>
    <t>Čištění mostních objektů pročištění odvodňovačů ve zdivu</t>
  </si>
  <si>
    <t>8*1,2</t>
  </si>
  <si>
    <t>953965132</t>
  </si>
  <si>
    <t>Kotevní šroub pro chemické kotvy M 16 dl 260 mm</t>
  </si>
  <si>
    <t>-298101200</t>
  </si>
  <si>
    <t>Kotvy chemické s vyvrtáním otvoru  kotevní šrouby pro chemické kotvy, velikost M 16, délka 260 mm</t>
  </si>
  <si>
    <t>Poznámka k položce:_x000D_
pro ukotvení patních desek zábradlí</t>
  </si>
  <si>
    <t>5*2*4</t>
  </si>
  <si>
    <t>966075141</t>
  </si>
  <si>
    <t>Odstranění kovového zábradlí vcelku</t>
  </si>
  <si>
    <t>-990438511</t>
  </si>
  <si>
    <t>Odstranění různých konstrukcí na mostech kovového zábradlí vcelku</t>
  </si>
  <si>
    <t>Poznámka k položce:_x000D_
Odvést do určeného kovošrotu</t>
  </si>
  <si>
    <t>44</t>
  </si>
  <si>
    <t>985112123</t>
  </si>
  <si>
    <t>Odsekání degradovaného betonu líce kleneb a podhledů tl do 50 mm</t>
  </si>
  <si>
    <t>-1720726596</t>
  </si>
  <si>
    <t>Odsekání degradovaného betonu líce kleneb a podhledů, tloušťky přes 30 do 50 mm</t>
  </si>
  <si>
    <t>Nosná konstrukce (z podhledu)</t>
  </si>
  <si>
    <t>9,40*2,0*2</t>
  </si>
  <si>
    <t>9,40*(3,14*5,0/2)</t>
  </si>
  <si>
    <t>985131111</t>
  </si>
  <si>
    <t>Očištění ploch stěn, rubu kleneb a podlah tlakovou vodou</t>
  </si>
  <si>
    <t>-1603442597</t>
  </si>
  <si>
    <t>průčelí</t>
  </si>
  <si>
    <t>4,5*2</t>
  </si>
  <si>
    <t>křídla</t>
  </si>
  <si>
    <t>6,50*5,0</t>
  </si>
  <si>
    <t>5,50*5,0</t>
  </si>
  <si>
    <t>985132111</t>
  </si>
  <si>
    <t>Očištění ploch líce kleneb a podhledů tlakovou vodou</t>
  </si>
  <si>
    <t>1096039475</t>
  </si>
  <si>
    <t>985142212</t>
  </si>
  <si>
    <t>Vysekání spojovací hmoty ze spár zdiva hl přes 40 mm dl do 12 m/m2</t>
  </si>
  <si>
    <t>-391688235</t>
  </si>
  <si>
    <t>Vysekání spojovací hmoty ze spár zdiva včetně vyčištění hloubky spáry přes 40 mm délky spáry na 1 m2 upravované plochy přes 6 do 12 m</t>
  </si>
  <si>
    <t>985223210</t>
  </si>
  <si>
    <t>Přezdívání kamenného zdiva do aktivované malty do 1 m3</t>
  </si>
  <si>
    <t>1786206854</t>
  </si>
  <si>
    <t>Přezdívání zdiva do aktivované malty kamenného, objemu do 1 m3</t>
  </si>
  <si>
    <t>0,8*0,8*0,4*4</t>
  </si>
  <si>
    <t>49</t>
  </si>
  <si>
    <t>583807560</t>
  </si>
  <si>
    <t>kámen lomový soklový (1t=1,7m2)</t>
  </si>
  <si>
    <t>924528782</t>
  </si>
  <si>
    <t>1,024*2,8</t>
  </si>
  <si>
    <t>50</t>
  </si>
  <si>
    <t>985231112</t>
  </si>
  <si>
    <t>Spárování zdiva aktivovanou maltou spára hl do 40 mm dl do 12 m/m2</t>
  </si>
  <si>
    <t>581467609</t>
  </si>
  <si>
    <t>Spárování zdiva hloubky do 40 mm aktivovanou maltou délky spáry na 1 m2 upravované plochy přes 6 do 12 m</t>
  </si>
  <si>
    <t>přezdívané zdivo</t>
  </si>
  <si>
    <t>0,8*0,8*4</t>
  </si>
  <si>
    <t>51</t>
  </si>
  <si>
    <t>985232112</t>
  </si>
  <si>
    <t>Hloubkové spárování zdiva aktivovanou maltou spára hl do 80 mm dl do 12 m/m2</t>
  </si>
  <si>
    <t>1828313750</t>
  </si>
  <si>
    <t>Hloubkové spárování zdiva hloubky přes 40 do 80 mm aktivovanou maltou délky spáry na 1 m2 upravované plochy přes 6 do 12 m</t>
  </si>
  <si>
    <t>52</t>
  </si>
  <si>
    <t>985233121</t>
  </si>
  <si>
    <t>Úprava spár po spárování zdiva uhlazením spára dl do 12 m/m2</t>
  </si>
  <si>
    <t>-1758638251</t>
  </si>
  <si>
    <t>Úprava spár po spárování zdiva kamenného nebo cihelného délky spáry na 1 m2 upravované plochy přes 6 do 12 m uhlazením</t>
  </si>
  <si>
    <t>2,56+60,0</t>
  </si>
  <si>
    <t>53</t>
  </si>
  <si>
    <t>985241110</t>
  </si>
  <si>
    <t>Plombování zdiva betonem s upěchováním včetně vybourání narušeného zdiva do 1 m3</t>
  </si>
  <si>
    <t>-1316500277</t>
  </si>
  <si>
    <t>Plombování zdiva včetně vybourání narušeného zdiva betonem s upěchováním, objemu do 1 m3</t>
  </si>
  <si>
    <t>20% plochy zdiva, do hl. 25cm</t>
  </si>
  <si>
    <t>111,39*0,2*0,25</t>
  </si>
  <si>
    <t>54</t>
  </si>
  <si>
    <t>985511213</t>
  </si>
  <si>
    <t>Stříkaný beton ze suché směsi pevnosti 25 MPa líce kleneb a pohledů tl 50 mm</t>
  </si>
  <si>
    <t>-1861684490</t>
  </si>
  <si>
    <t>Stříkaný beton ze suché směsi pevnosti v tlaku 25 MPa (tř. R3) líce kleneb a podhledů, jedné vrstvy tloušťky 50 mm</t>
  </si>
  <si>
    <t>55</t>
  </si>
  <si>
    <t>985562322</t>
  </si>
  <si>
    <t>Výztuž stříkaného betonu líce kleneb ze svařovaných sítí jednovrstvých D drátu 6 mm oka přes 100 mm</t>
  </si>
  <si>
    <t>-1920616483</t>
  </si>
  <si>
    <t>Výztuž stříkaného betonu ze svařovaných sítí velikosti ok přes 100 mm jednovrstvých líce kleneb a podhledů, průměru drátu 6 mm</t>
  </si>
  <si>
    <t>56</t>
  </si>
  <si>
    <t>985564112</t>
  </si>
  <si>
    <t>Kotvičky pro výztuž stříkaného betonu hl do 200 mm z oceli D 8 mm do cementové malty</t>
  </si>
  <si>
    <t>1696066270</t>
  </si>
  <si>
    <t>Kotvičky pro výztuž stříkaného betonu z betonářské oceli do cementové malty, hloubky kotvení do 200 mm, průměru přes 6 do 8 mm</t>
  </si>
  <si>
    <t>111,39*4</t>
  </si>
  <si>
    <t>446</t>
  </si>
  <si>
    <t>997</t>
  </si>
  <si>
    <t>Přesun sutě</t>
  </si>
  <si>
    <t>57</t>
  </si>
  <si>
    <t>997013801</t>
  </si>
  <si>
    <t>Poplatek za uložení na skládce (skládkovné) stavebního odpadu betonového kód odpadu 170 101</t>
  </si>
  <si>
    <t>-1919393638</t>
  </si>
  <si>
    <t>Poplatek za uložení stavebního odpadu na skládce (skládkovné) z prostého betonu zatříděného do Katalogu odpadů pod kódem 170 101</t>
  </si>
  <si>
    <t>12,253+4,674+2,629</t>
  </si>
  <si>
    <t>58</t>
  </si>
  <si>
    <t>997211511</t>
  </si>
  <si>
    <t>Vodorovná doprava suti po suchu na vzdálenost do 1 km</t>
  </si>
  <si>
    <t>192881986</t>
  </si>
  <si>
    <t>Vodorovná doprava suti nebo vybouraných hmot  suti se složením a hrubým urovnáním, na vzdálenost do 1 km</t>
  </si>
  <si>
    <t>autom. výpočet:</t>
  </si>
  <si>
    <t>103,993</t>
  </si>
  <si>
    <t>odpočet otryskání při PKO v zinkovně:</t>
  </si>
  <si>
    <t>-1,384</t>
  </si>
  <si>
    <t>odpočet zeminy ke svahování, 4 m3:</t>
  </si>
  <si>
    <t>-4*2</t>
  </si>
  <si>
    <t>59</t>
  </si>
  <si>
    <t>997211519</t>
  </si>
  <si>
    <t>Příplatek ZKD 1 km u vodorovné dopravy suti</t>
  </si>
  <si>
    <t>-1014867966</t>
  </si>
  <si>
    <t>Vodorovná doprava suti nebo vybouraných hmot  suti se složením a hrubým urovnáním, na vzdálenost Příplatek k ceně za každý další i započatý 1 km přes 1 km</t>
  </si>
  <si>
    <t xml:space="preserve">Poznámka k položce:_x000D_
např. skládka Chocovice, 17 km, demontované zábradlí odvést do určeného kovošrotu (výzisk SMT)_x000D_
</t>
  </si>
  <si>
    <t>94,609*16</t>
  </si>
  <si>
    <t>60</t>
  </si>
  <si>
    <t>997211611</t>
  </si>
  <si>
    <t>Nakládání suti na dopravní prostředky pro vodorovnou dopravu</t>
  </si>
  <si>
    <t>-1758224116</t>
  </si>
  <si>
    <t>Nakládání suti nebo vybouraných hmot  na dopravní prostředky pro vodorovnou dopravu suti</t>
  </si>
  <si>
    <t>61</t>
  </si>
  <si>
    <t>997221855</t>
  </si>
  <si>
    <t>Poplatek za uložení na skládce (skládkovné) zeminy a kameniva kód odpadu 170 504</t>
  </si>
  <si>
    <t>-764173527</t>
  </si>
  <si>
    <t>94,609-19,556-0,292</t>
  </si>
  <si>
    <t>998</t>
  </si>
  <si>
    <t>Přesun hmot</t>
  </si>
  <si>
    <t>62</t>
  </si>
  <si>
    <t>998212111</t>
  </si>
  <si>
    <t>Přesun hmot pro mosty zděné, monolitické betonové nebo ocelové v do 20 m</t>
  </si>
  <si>
    <t>37453482</t>
  </si>
  <si>
    <t>Přesun hmot pro mosty zděné, betonové monolitické, spřažené ocelobetonové nebo kovové  vodorovná dopravní vzdálenost do 100 m výška mostu do 20 m</t>
  </si>
  <si>
    <t>Poznámka k položce:_x000D_
dobrý přístup k mostu, lesní cesta pod mostem</t>
  </si>
  <si>
    <t>PSV</t>
  </si>
  <si>
    <t>Práce a dodávky PSV</t>
  </si>
  <si>
    <t>711</t>
  </si>
  <si>
    <t>Izolace proti vodě, vlhkosti a plynům</t>
  </si>
  <si>
    <t>63</t>
  </si>
  <si>
    <t>711-R00</t>
  </si>
  <si>
    <t>Dodávka + montáž vodotěsné izolace schváleného typu - SVI (přípravná, vodotěsná a ochranná vrstva)</t>
  </si>
  <si>
    <t>582628782</t>
  </si>
  <si>
    <t>12,5*10,0</t>
  </si>
  <si>
    <t>64</t>
  </si>
  <si>
    <t>711-R01</t>
  </si>
  <si>
    <t>Dodávka + montáž přichycení SVI nerezovou lištou včetně navrtání, osazení hmoždinek a zatmelení</t>
  </si>
  <si>
    <t>1577643442</t>
  </si>
  <si>
    <t>65</t>
  </si>
  <si>
    <t>998711201</t>
  </si>
  <si>
    <t>Přesun hmot procentní pro izolace proti vodě, vlhkosti a plynům v objektech v do 6 m</t>
  </si>
  <si>
    <t>%</t>
  </si>
  <si>
    <t>332006068</t>
  </si>
  <si>
    <t>Přesun hmot pro izolace proti vodě, vlhkosti a plynům  stanovený procentní sazbou (%) z ceny vodorovná dopravní vzdálenost do 50 m v objektech výšky do 6 m</t>
  </si>
  <si>
    <t>A.5.2 - km 54,250 - svršek</t>
  </si>
  <si>
    <t xml:space="preserve">    5 - Komunikace</t>
  </si>
  <si>
    <t>OST - Ostatní</t>
  </si>
  <si>
    <t>Komunikace</t>
  </si>
  <si>
    <t>5901005010</t>
  </si>
  <si>
    <t>Měření geometrických parametrů měřícím vozíkem v koleji</t>
  </si>
  <si>
    <t>900480049</t>
  </si>
  <si>
    <t>Měření geometrických parametrů měřícím vozíkem v koleji. Poznámka: 1. V cenách jsou započteny náklady na měření provozních odchylek dle ČSN, zpracování a předání tištěných výstupů objednateli.</t>
  </si>
  <si>
    <t>Poznámka k položce:_x000D_
Kilometr koleje=km</t>
  </si>
  <si>
    <t>5905055010</t>
  </si>
  <si>
    <t>Odstranění stávajícího kolejového lože odtěžením v koleji</t>
  </si>
  <si>
    <t>-563965458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</si>
  <si>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</si>
  <si>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na mostě v délce 13 m, rozdělení pražců "d":</t>
  </si>
  <si>
    <t>13,0*6,2*1,0</t>
  </si>
  <si>
    <t>5905060010</t>
  </si>
  <si>
    <t>Zřízení nového kolejového lože v koleji</t>
  </si>
  <si>
    <t>434666878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</si>
  <si>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kolejnice.3. Položka se použije v případech nově zřizované koleje nebo výhybky.</t>
  </si>
  <si>
    <t>Poznámka k položce:_x000D_
Včetně hutnění kolejového lože po vrstvách.</t>
  </si>
  <si>
    <t>na mostě v délce 13 m po zhotovení izolace a odvodnění, rozdělení pražců "d":</t>
  </si>
  <si>
    <t>5955101005</t>
  </si>
  <si>
    <t>Kamenivo drcené štěrk frakce 31,5/63 třídy min. BII</t>
  </si>
  <si>
    <t>376037144</t>
  </si>
  <si>
    <t>(80,6+17,5)*1,6</t>
  </si>
  <si>
    <t>1053074384</t>
  </si>
  <si>
    <t>Poznámka k položce:_x000D_
ve vhodném termínu při ASP (cca 300 m) v etapě A dle ROV 73181</t>
  </si>
  <si>
    <t>1/2 vozu Sa:</t>
  </si>
  <si>
    <t>35/2</t>
  </si>
  <si>
    <t>-1301011002</t>
  </si>
  <si>
    <t>pro úsek demontovaného KR (13 m):</t>
  </si>
  <si>
    <t>22*2</t>
  </si>
  <si>
    <t>568653195</t>
  </si>
  <si>
    <t>Poznámka k položce:_x000D_
zpětná montáž KR, strojní úpravu GPK (ASP+PUŠL) včetně doplnění KL kamenivem provést ve vhodném termínu v etapě A</t>
  </si>
  <si>
    <t>Na mostě a ve výbězích mostu:</t>
  </si>
  <si>
    <t>13/1000</t>
  </si>
  <si>
    <t>5906140200</t>
  </si>
  <si>
    <t>Demontáž kolejového roštu koleje v ose koleje pražce betonové tv. S49 rozdělení "d"</t>
  </si>
  <si>
    <t>-1969579275</t>
  </si>
  <si>
    <t>Demontáž kolejového roštu koleje v ose koleje pražce betonové tv. S49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</si>
  <si>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-304370916</t>
  </si>
  <si>
    <t>5908053270</t>
  </si>
  <si>
    <t>Výměna drobného kolejiva vložka "M"</t>
  </si>
  <si>
    <t>-773536680</t>
  </si>
  <si>
    <t>Výměna drobného kolejiva vložka "M". Poznámka: 1. V cenách jsou započteny náklady na demontáž upevňovadel, výměnu součásti, montáž upevňovadel a ošetření součástí mazivem. 2. V cenách nejsou obsaženy náklady na dodávku materiálu.</t>
  </si>
  <si>
    <t>z důvodu upevnění tvaru ,,T":</t>
  </si>
  <si>
    <t>159196134</t>
  </si>
  <si>
    <t>5909010030</t>
  </si>
  <si>
    <t>Ojedinělé ruční podbití pražců příčných betonových</t>
  </si>
  <si>
    <t>-705122595</t>
  </si>
  <si>
    <t>Ojedinělé ruční podbití pražců příčných betonových. Poznámka: 1. V cenách jsou započteny náklady na podbití pražce oboustranně v otevřeném i zapuštěném KL, odstranění kameniva, zdvih, ruční podbití, úprava profilu KL a případná úprava snížení pod patou kolejnice.</t>
  </si>
  <si>
    <t>Poznámka k položce:_x000D_
pro nutnou sjízdnost kolejové mechanizace přes most v etapě A dle ROV 73181</t>
  </si>
  <si>
    <t>po zpětné montáži KR (13 m), provést na konci etapy C:</t>
  </si>
  <si>
    <t>-1550199411</t>
  </si>
  <si>
    <t>Poznámka k položce:_x000D_
Kilometr koleje=km.</t>
  </si>
  <si>
    <t>provést ve výluce v etapě A dle ROV 73181 - využít nasazenou mechanizaci, cca 1,5 hod.:</t>
  </si>
  <si>
    <t>0,3</t>
  </si>
  <si>
    <t>5910020130</t>
  </si>
  <si>
    <t>Svařování kolejnic termitem plný předehřev standardní spára svar jednotlivý tv. S49</t>
  </si>
  <si>
    <t>1385730289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</si>
  <si>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</si>
  <si>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Poznámka k položce:_x000D_
po ASP</t>
  </si>
  <si>
    <t>-1345883580</t>
  </si>
  <si>
    <t>Poznámka k položce:_x000D_
po ASP v etapě A dle ROV 73181</t>
  </si>
  <si>
    <t>při opětovném zřízení BK:</t>
  </si>
  <si>
    <t>1+1</t>
  </si>
  <si>
    <t>5910040320</t>
  </si>
  <si>
    <t>Umožnění volné dilatace kolejnice demontáž upevňovadel s osazením kluzných podložek rozdělení pražců "d"</t>
  </si>
  <si>
    <t>1828923297</t>
  </si>
  <si>
    <t>Umožnění volné dilatace kolejnice demontáž upevňovadel s osazením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</si>
  <si>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Poznámka k položce:_x000D_
Metr kolejnice=m. Po ASP v etapě A dle ROV 73181</t>
  </si>
  <si>
    <t>opětovné zřízení BK:</t>
  </si>
  <si>
    <t>2*200</t>
  </si>
  <si>
    <t>5910040420</t>
  </si>
  <si>
    <t>Umožnění volné dilatace kolejnice montáž upevňovadel s odstraněním kluzných podložek rozdělení pražců "d"</t>
  </si>
  <si>
    <t>868094602</t>
  </si>
  <si>
    <t>Umožnění volné dilatace kolejnice montáž upevňovadel s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</si>
  <si>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5910045020</t>
  </si>
  <si>
    <t>Zajištění polohy kolejnice bočními válečkovými opěrkami rozdělení pražců "d"</t>
  </si>
  <si>
    <t>1682154674</t>
  </si>
  <si>
    <t>Zajištění polohy kolejnice bočními válečkovými opěrkami rozdělení pražců "d". Poznámka: 1. V cenách jsou započteny náklady na montáž a demontáž bočních opěrek v oblouku o malém poloměru.</t>
  </si>
  <si>
    <t>-43371857</t>
  </si>
  <si>
    <t>u demontovaného kolejového roštu (25 m, každý 3. pražec - 22/3):</t>
  </si>
  <si>
    <t>-431910314</t>
  </si>
  <si>
    <t>u zpětně montovaného kolejového roštu (25 m, každý 3. pražec - 22/3):</t>
  </si>
  <si>
    <t>5912055210</t>
  </si>
  <si>
    <t>Výměna zajišťovací značky včetně sloupku a základu konzolové</t>
  </si>
  <si>
    <t>1581432989</t>
  </si>
  <si>
    <t>Výměna zajišťovací značky včetně sloupku a základu konzolové. Poznámka: 1. V cenách jsou započteny náklady na demontáž, výměnu a montáž součástí značky včetně zemních prací a úpravy terénu. 2. V cenách nejsou obsaženy náklady na dodávku materiálu.</t>
  </si>
  <si>
    <t>Poznámka k položce:_x000D_
Značka=kus. Nivelační značka (betonový sloupek), levá strtana u římsy NK</t>
  </si>
  <si>
    <t>-815055145</t>
  </si>
  <si>
    <t>5915020010</t>
  </si>
  <si>
    <t>Povrchová úprava plochy železničního spodku</t>
  </si>
  <si>
    <t>-1413322888</t>
  </si>
  <si>
    <t>Povrchová úprava plochy železničního spodku. Poznámka: 1. V cenách jsou započteny náklady na urovnání a úpravu ploch nebo skládek výzisku kameniva a zeminy s jejich případnou rekultivací.</t>
  </si>
  <si>
    <t>úprava terénu podél trati po vysypání odtěženého štěrku z KL, dle pokynů traťmistra:</t>
  </si>
  <si>
    <t>25,935/0,1</t>
  </si>
  <si>
    <t>OST</t>
  </si>
  <si>
    <t>Ostatní</t>
  </si>
  <si>
    <t>961935805</t>
  </si>
  <si>
    <t>Poznámka k položce:_x000D_
Měrnou jednotkou je t přepravovaného materiálu.</t>
  </si>
  <si>
    <t>odvoz odtěženého štěrku z KL na místo podél trati , včetně vysypání, dle pokynů traťmistra:</t>
  </si>
  <si>
    <t>25,935*1,8</t>
  </si>
  <si>
    <t>9902100300</t>
  </si>
  <si>
    <t>Doprava dodávek zhotovitele, dodávek objednatele nebo výzisku mechanizací přes 3,5 t sypanin  do 30 km</t>
  </si>
  <si>
    <t>1833637446</t>
  </si>
  <si>
    <t>Doprava dodávek zhotovitele, dodávek objednatele nebo výzisku mechanizací přes 3,5 t sypanin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</si>
  <si>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nový štěrk KL, např. z kamenolomu Libá (21 km):</t>
  </si>
  <si>
    <t>(25,935+17,5)*1,6</t>
  </si>
  <si>
    <t>-1879709237</t>
  </si>
  <si>
    <t>demontované pryžové podložky z kolejového roštu:</t>
  </si>
  <si>
    <t>(22*2)*0,00018</t>
  </si>
  <si>
    <t xml:space="preserve">A.6 - VON </t>
  </si>
  <si>
    <t>A.6.1 - ST KV - soubory A.1 - A.4 (Sborník SŽDC 2019)</t>
  </si>
  <si>
    <t>021211001</t>
  </si>
  <si>
    <t>Průzkumné práce pro opravy Doplňující laboratorní rozbor kontaminace zeminy nebo kol. lože</t>
  </si>
  <si>
    <t>-956093152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</si>
  <si>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</si>
  <si>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022111001</t>
  </si>
  <si>
    <t>Geodetické práce Kontrola PPK při směrové a výškové úpravě koleje zaměřením APK trať jednokolejná</t>
  </si>
  <si>
    <t>1683140647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</si>
  <si>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</si>
  <si>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Poznámka k položce:_x000D_
stavba _x000D_
- podklady pro ASP_x000D_
A.1 - dl. 490,0 m_x000D_
A.2 - dl. 346,0 m_x000D_
- před zřízením BK_x000D_
A.1 - dl. 490,0 m_x000D_
A.2 - dl. 346,0 m_x000D_
_x000D_
následné podbití (podklady pro ASP)_x000D_
A.1 - dl. 490,0 m_x000D_
A.2 - dl. 346,0 m</t>
  </si>
  <si>
    <t>023111001</t>
  </si>
  <si>
    <t>Projektové práce Technický projekt zajištění PPK bez optimalizace nivelety/osy koleje trať jednokolejná zaměření ZZ</t>
  </si>
  <si>
    <t>1969380732</t>
  </si>
  <si>
    <t>Projektové práce Technický projekt zajištění PPK bez optimalizace nivelety/osy koleje trať jednokolejná zaměření ZZ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</si>
  <si>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Poznámka k položce:_x000D_
zaměření a přelepení štítků na stávajících značkách (vč. Technického projektu)_x000D_
A.1 - 52,085 - 52,200 = dl. 115,0 m_x000D_
A.2 - 55,179 - 55,279 = dl. 100,0 m</t>
  </si>
  <si>
    <t>023111011</t>
  </si>
  <si>
    <t>Projektové práce Technický projekt zajištění PPK bez optimalizace nivelety/osy koleje trať jednokolejná zajištění PPK</t>
  </si>
  <si>
    <t>-1446669543</t>
  </si>
  <si>
    <t>Projektové práce Technický projekt zajištění PPK bez optimalizace nivelety/osy koleje trať jednokolejná zajištění PPK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</si>
  <si>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Poznámka k položce:_x000D_
zaměření a zajištění nových ZZ (vč. Technického projektu)_x000D_
A.1 - 52,200 - 52,600 = dl. 400,0 m_x000D_
A.2 - 52,279 - 55,525 = dl. 246,0 m</t>
  </si>
  <si>
    <t>023131001</t>
  </si>
  <si>
    <t>Projektové práce Dokumentace skutečného provedení železničního svršku a spodku</t>
  </si>
  <si>
    <t>-395881423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</si>
  <si>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</si>
  <si>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Poznámka k položce:_x000D_
Vyhotovení GDSP_x000D_
Základna pro výpočet - dotyčné práce_x000D_
- matematicky podělena 100 → součin základna x sazba = vypočtená hodnota v %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</si>
  <si>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</si>
  <si>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</si>
  <si>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1358025915</t>
  </si>
  <si>
    <t>Poznámka k položce:_x000D_
Základna pro výpočet - ZRN_x000D_
- matematicky podělena 100 → součin základna x sazba = vypočtená hodnota v %</t>
  </si>
  <si>
    <t>022121001</t>
  </si>
  <si>
    <t>Geodetické práce Diagnostika technické infrastruktury Vytýčení trasy inženýrských sítí</t>
  </si>
  <si>
    <t>-273951895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</si>
  <si>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</si>
  <si>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Poznámka k položce:_x000D_
Základna pro výpočet - dotyčné práce</t>
  </si>
  <si>
    <t>033131001</t>
  </si>
  <si>
    <t>Provozní vlivy Organizační zajištění prací při zřizování a udržování BK kolejí a výhybek</t>
  </si>
  <si>
    <t>-854091172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</si>
  <si>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</si>
  <si>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 xml:space="preserve">A.6.2 - SMT KV - soubor A.5 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</si>
  <si>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</si>
  <si>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</si>
  <si>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</si>
  <si>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</si>
  <si>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</si>
  <si>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</si>
  <si>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</si>
  <si>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</si>
  <si>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</si>
  <si>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</si>
  <si>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kpl</t>
  </si>
  <si>
    <t>1024</t>
  </si>
  <si>
    <t>1883445355</t>
  </si>
  <si>
    <t>Průzkumné, geodetické a projektové práce geodetické práce před výstavbou</t>
  </si>
  <si>
    <t>Poznámka k položce:_x000D_
Vytyčení dotčených inženýrských sítí včetně zajištění dohledu správce sítí při provádění stavebních prací v blízkosti sítí.</t>
  </si>
  <si>
    <t>013002000</t>
  </si>
  <si>
    <t>Projektové práce</t>
  </si>
  <si>
    <t>-266552800</t>
  </si>
  <si>
    <t>Poznámka k položce:_x000D_
Zpracování dokumentace zhotovitele (izolace vč. odvodnění, přechody do tratě, nová zábradlí)._x000D_
Zpracování dokumentace skutečného provedení stavby - 2x (v trvalém tisku i digitálně) s využitím železničního bodového pole a po projednání a schválení SŽG.</t>
  </si>
  <si>
    <t>VRN3</t>
  </si>
  <si>
    <t>Zařízení staveniště</t>
  </si>
  <si>
    <t>030001000</t>
  </si>
  <si>
    <t>1606469210</t>
  </si>
  <si>
    <t>Poznámka k položce:_x000D_
Dodávky vody a energie, příjezdové komunikace včetně příp. omezení provozu a dopravního značení, příp. pronájmy pozemků, střežení pracoviště, uvedení pozemků do původního stavu, včetně přípravy a likvidace staveniště. Dobrý přístup k mostu, lesní cesta pod mostem.</t>
  </si>
  <si>
    <t>VRN4</t>
  </si>
  <si>
    <t>Inženýrská činnost</t>
  </si>
  <si>
    <t>043134000</t>
  </si>
  <si>
    <t>Zkoušky zatěžovací</t>
  </si>
  <si>
    <t>1597209450</t>
  </si>
  <si>
    <t>Poznámka k položce:_x000D_
Statická zatěžovací zkouška pláně (vhodné v místě příčného odvodnění)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</si>
</sst>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9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34" fillId="0" borderId="0" xfId="0" applyFont="1" applyAlignment="1" applyProtection="1">
      <alignment vertical="center" wrapText="1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1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>
      <alignment vertical="center"/>
    </xf>
    <xf numFmtId="0" fontId="7" fillId="0" borderId="1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20" xfId="0" applyFont="1" applyBorder="1" applyAlignment="1" applyProtection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  <protection locked="0"/>
    </xf>
    <xf numFmtId="4" fontId="9" fillId="0" borderId="20" xfId="0" applyNumberFormat="1" applyFont="1" applyBorder="1" applyAlignment="1" applyProtection="1">
      <alignment vertical="center"/>
    </xf>
    <xf numFmtId="0" fontId="9" fillId="0" borderId="3" xfId="0" applyFont="1" applyBorder="1" applyAlignment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  <protection locked="0"/>
    </xf>
    <xf numFmtId="4" fontId="10" fillId="0" borderId="20" xfId="0" applyNumberFormat="1" applyFont="1" applyBorder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1" fillId="0" borderId="3" xfId="0" applyFont="1" applyBorder="1" applyAlignment="1" applyProtection="1"/>
    <xf numFmtId="0" fontId="11" fillId="0" borderId="0" xfId="0" applyFont="1" applyAlignment="1" applyProtection="1"/>
    <xf numFmtId="0" fontId="11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11" fillId="0" borderId="0" xfId="0" applyFont="1" applyAlignment="1" applyProtection="1">
      <protection locked="0"/>
    </xf>
    <xf numFmtId="4" fontId="9" fillId="0" borderId="0" xfId="0" applyNumberFormat="1" applyFont="1" applyAlignment="1" applyProtection="1"/>
    <xf numFmtId="0" fontId="11" fillId="0" borderId="3" xfId="0" applyFont="1" applyBorder="1" applyAlignment="1"/>
    <xf numFmtId="0" fontId="11" fillId="0" borderId="14" xfId="0" applyFont="1" applyBorder="1" applyAlignment="1" applyProtection="1"/>
    <xf numFmtId="0" fontId="11" fillId="0" borderId="0" xfId="0" applyFont="1" applyBorder="1" applyAlignment="1" applyProtection="1"/>
    <xf numFmtId="166" fontId="11" fillId="0" borderId="0" xfId="0" applyNumberFormat="1" applyFont="1" applyBorder="1" applyAlignment="1" applyProtection="1"/>
    <xf numFmtId="166" fontId="11" fillId="0" borderId="15" xfId="0" applyNumberFormat="1" applyFont="1" applyBorder="1" applyAlignment="1" applyProtection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4" fontId="11" fillId="0" borderId="0" xfId="0" applyNumberFormat="1" applyFont="1" applyAlignment="1">
      <alignment vertical="center"/>
    </xf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  <xf numFmtId="167" fontId="0" fillId="2" borderId="22" xfId="0" applyNumberFormat="1" applyFont="1" applyFill="1" applyBorder="1" applyAlignment="1" applyProtection="1">
      <alignment vertical="center"/>
      <protection locked="0"/>
    </xf>
    <xf numFmtId="0" fontId="7" fillId="0" borderId="19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horizontal="left" vertical="center" wrapText="1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6"/>
  <sheetViews>
    <sheetView showGridLines="0" tabSelected="1" topLeftCell="A34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256"/>
      <c r="AS2" s="256"/>
      <c r="AT2" s="256"/>
      <c r="AU2" s="256"/>
      <c r="AV2" s="256"/>
      <c r="AW2" s="256"/>
      <c r="AX2" s="256"/>
      <c r="AY2" s="256"/>
      <c r="AZ2" s="256"/>
      <c r="BA2" s="256"/>
      <c r="BB2" s="256"/>
      <c r="BC2" s="256"/>
      <c r="BD2" s="256"/>
      <c r="BE2" s="256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8" t="s">
        <v>14</v>
      </c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269"/>
      <c r="W5" s="269"/>
      <c r="X5" s="269"/>
      <c r="Y5" s="269"/>
      <c r="Z5" s="269"/>
      <c r="AA5" s="269"/>
      <c r="AB5" s="269"/>
      <c r="AC5" s="269"/>
      <c r="AD5" s="269"/>
      <c r="AE5" s="269"/>
      <c r="AF5" s="269"/>
      <c r="AG5" s="269"/>
      <c r="AH5" s="269"/>
      <c r="AI5" s="269"/>
      <c r="AJ5" s="269"/>
      <c r="AK5" s="269"/>
      <c r="AL5" s="269"/>
      <c r="AM5" s="269"/>
      <c r="AN5" s="269"/>
      <c r="AO5" s="269"/>
      <c r="AP5" s="21"/>
      <c r="AQ5" s="21"/>
      <c r="AR5" s="19"/>
      <c r="BE5" s="248" t="s">
        <v>15</v>
      </c>
      <c r="BS5" s="16" t="s">
        <v>6</v>
      </c>
    </row>
    <row r="6" spans="1:74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70" t="s">
        <v>17</v>
      </c>
      <c r="L6" s="269"/>
      <c r="M6" s="269"/>
      <c r="N6" s="269"/>
      <c r="O6" s="269"/>
      <c r="P6" s="269"/>
      <c r="Q6" s="269"/>
      <c r="R6" s="269"/>
      <c r="S6" s="269"/>
      <c r="T6" s="269"/>
      <c r="U6" s="269"/>
      <c r="V6" s="269"/>
      <c r="W6" s="269"/>
      <c r="X6" s="269"/>
      <c r="Y6" s="269"/>
      <c r="Z6" s="269"/>
      <c r="AA6" s="269"/>
      <c r="AB6" s="269"/>
      <c r="AC6" s="269"/>
      <c r="AD6" s="269"/>
      <c r="AE6" s="269"/>
      <c r="AF6" s="269"/>
      <c r="AG6" s="269"/>
      <c r="AH6" s="269"/>
      <c r="AI6" s="269"/>
      <c r="AJ6" s="269"/>
      <c r="AK6" s="269"/>
      <c r="AL6" s="269"/>
      <c r="AM6" s="269"/>
      <c r="AN6" s="269"/>
      <c r="AO6" s="269"/>
      <c r="AP6" s="21"/>
      <c r="AQ6" s="21"/>
      <c r="AR6" s="19"/>
      <c r="BE6" s="249"/>
      <c r="BS6" s="16" t="s">
        <v>18</v>
      </c>
    </row>
    <row r="7" spans="1:74" ht="12" customHeight="1">
      <c r="B7" s="20"/>
      <c r="C7" s="21"/>
      <c r="D7" s="28" t="s">
        <v>19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</v>
      </c>
      <c r="AO7" s="21"/>
      <c r="AP7" s="21"/>
      <c r="AQ7" s="21"/>
      <c r="AR7" s="19"/>
      <c r="BE7" s="249"/>
      <c r="BS7" s="16" t="s">
        <v>21</v>
      </c>
    </row>
    <row r="8" spans="1:74" ht="12" customHeight="1">
      <c r="B8" s="20"/>
      <c r="C8" s="21"/>
      <c r="D8" s="28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24</v>
      </c>
      <c r="AL8" s="21"/>
      <c r="AM8" s="21"/>
      <c r="AN8" s="29" t="s">
        <v>25</v>
      </c>
      <c r="AO8" s="21"/>
      <c r="AP8" s="21"/>
      <c r="AQ8" s="21"/>
      <c r="AR8" s="19"/>
      <c r="BE8" s="249"/>
      <c r="BS8" s="16" t="s">
        <v>26</v>
      </c>
    </row>
    <row r="9" spans="1:74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49"/>
      <c r="BS9" s="16" t="s">
        <v>27</v>
      </c>
    </row>
    <row r="10" spans="1:74" ht="12" customHeight="1">
      <c r="B10" s="20"/>
      <c r="C10" s="21"/>
      <c r="D10" s="28" t="s">
        <v>28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29</v>
      </c>
      <c r="AL10" s="21"/>
      <c r="AM10" s="21"/>
      <c r="AN10" s="26" t="s">
        <v>30</v>
      </c>
      <c r="AO10" s="21"/>
      <c r="AP10" s="21"/>
      <c r="AQ10" s="21"/>
      <c r="AR10" s="19"/>
      <c r="BE10" s="249"/>
      <c r="BS10" s="16" t="s">
        <v>18</v>
      </c>
    </row>
    <row r="11" spans="1:74" ht="18.399999999999999" customHeight="1">
      <c r="B11" s="20"/>
      <c r="C11" s="21"/>
      <c r="D11" s="21"/>
      <c r="E11" s="26" t="s">
        <v>31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32</v>
      </c>
      <c r="AL11" s="21"/>
      <c r="AM11" s="21"/>
      <c r="AN11" s="26" t="s">
        <v>33</v>
      </c>
      <c r="AO11" s="21"/>
      <c r="AP11" s="21"/>
      <c r="AQ11" s="21"/>
      <c r="AR11" s="19"/>
      <c r="BE11" s="249"/>
      <c r="BS11" s="16" t="s">
        <v>18</v>
      </c>
    </row>
    <row r="12" spans="1:74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49"/>
      <c r="BS12" s="16" t="s">
        <v>18</v>
      </c>
    </row>
    <row r="13" spans="1:74" ht="12" customHeight="1">
      <c r="B13" s="20"/>
      <c r="C13" s="21"/>
      <c r="D13" s="28" t="s">
        <v>34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29</v>
      </c>
      <c r="AL13" s="21"/>
      <c r="AM13" s="21"/>
      <c r="AN13" s="30" t="s">
        <v>35</v>
      </c>
      <c r="AO13" s="21"/>
      <c r="AP13" s="21"/>
      <c r="AQ13" s="21"/>
      <c r="AR13" s="19"/>
      <c r="BE13" s="249"/>
      <c r="BS13" s="16" t="s">
        <v>18</v>
      </c>
    </row>
    <row r="14" spans="1:74" ht="11.25">
      <c r="B14" s="20"/>
      <c r="C14" s="21"/>
      <c r="D14" s="21"/>
      <c r="E14" s="271" t="s">
        <v>35</v>
      </c>
      <c r="F14" s="272"/>
      <c r="G14" s="272"/>
      <c r="H14" s="272"/>
      <c r="I14" s="272"/>
      <c r="J14" s="272"/>
      <c r="K14" s="272"/>
      <c r="L14" s="272"/>
      <c r="M14" s="272"/>
      <c r="N14" s="272"/>
      <c r="O14" s="272"/>
      <c r="P14" s="272"/>
      <c r="Q14" s="272"/>
      <c r="R14" s="272"/>
      <c r="S14" s="272"/>
      <c r="T14" s="272"/>
      <c r="U14" s="272"/>
      <c r="V14" s="272"/>
      <c r="W14" s="272"/>
      <c r="X14" s="272"/>
      <c r="Y14" s="272"/>
      <c r="Z14" s="272"/>
      <c r="AA14" s="272"/>
      <c r="AB14" s="272"/>
      <c r="AC14" s="272"/>
      <c r="AD14" s="272"/>
      <c r="AE14" s="272"/>
      <c r="AF14" s="272"/>
      <c r="AG14" s="272"/>
      <c r="AH14" s="272"/>
      <c r="AI14" s="272"/>
      <c r="AJ14" s="272"/>
      <c r="AK14" s="28" t="s">
        <v>32</v>
      </c>
      <c r="AL14" s="21"/>
      <c r="AM14" s="21"/>
      <c r="AN14" s="30" t="s">
        <v>35</v>
      </c>
      <c r="AO14" s="21"/>
      <c r="AP14" s="21"/>
      <c r="AQ14" s="21"/>
      <c r="AR14" s="19"/>
      <c r="BE14" s="249"/>
      <c r="BS14" s="16" t="s">
        <v>18</v>
      </c>
    </row>
    <row r="15" spans="1:74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49"/>
      <c r="BS15" s="16" t="s">
        <v>4</v>
      </c>
    </row>
    <row r="16" spans="1:74" ht="12" customHeight="1">
      <c r="B16" s="20"/>
      <c r="C16" s="21"/>
      <c r="D16" s="28" t="s">
        <v>36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29</v>
      </c>
      <c r="AL16" s="21"/>
      <c r="AM16" s="21"/>
      <c r="AN16" s="26" t="s">
        <v>1</v>
      </c>
      <c r="AO16" s="21"/>
      <c r="AP16" s="21"/>
      <c r="AQ16" s="21"/>
      <c r="AR16" s="19"/>
      <c r="BE16" s="249"/>
      <c r="BS16" s="16" t="s">
        <v>4</v>
      </c>
    </row>
    <row r="17" spans="2:71" ht="18.399999999999999" customHeight="1">
      <c r="B17" s="20"/>
      <c r="C17" s="21"/>
      <c r="D17" s="21"/>
      <c r="E17" s="26" t="s">
        <v>37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32</v>
      </c>
      <c r="AL17" s="21"/>
      <c r="AM17" s="21"/>
      <c r="AN17" s="26" t="s">
        <v>1</v>
      </c>
      <c r="AO17" s="21"/>
      <c r="AP17" s="21"/>
      <c r="AQ17" s="21"/>
      <c r="AR17" s="19"/>
      <c r="BE17" s="249"/>
      <c r="BS17" s="16" t="s">
        <v>38</v>
      </c>
    </row>
    <row r="18" spans="2:7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49"/>
      <c r="BS18" s="16" t="s">
        <v>6</v>
      </c>
    </row>
    <row r="19" spans="2:71" ht="12" customHeight="1">
      <c r="B19" s="20"/>
      <c r="C19" s="21"/>
      <c r="D19" s="28" t="s">
        <v>39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29</v>
      </c>
      <c r="AL19" s="21"/>
      <c r="AM19" s="21"/>
      <c r="AN19" s="26" t="s">
        <v>1</v>
      </c>
      <c r="AO19" s="21"/>
      <c r="AP19" s="21"/>
      <c r="AQ19" s="21"/>
      <c r="AR19" s="19"/>
      <c r="BE19" s="249"/>
      <c r="BS19" s="16" t="s">
        <v>6</v>
      </c>
    </row>
    <row r="20" spans="2:71" ht="18.399999999999999" customHeight="1">
      <c r="B20" s="20"/>
      <c r="C20" s="21"/>
      <c r="D20" s="21"/>
      <c r="E20" s="26" t="s">
        <v>40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32</v>
      </c>
      <c r="AL20" s="21"/>
      <c r="AM20" s="21"/>
      <c r="AN20" s="26" t="s">
        <v>1</v>
      </c>
      <c r="AO20" s="21"/>
      <c r="AP20" s="21"/>
      <c r="AQ20" s="21"/>
      <c r="AR20" s="19"/>
      <c r="BE20" s="249"/>
      <c r="BS20" s="16" t="s">
        <v>38</v>
      </c>
    </row>
    <row r="21" spans="2:7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49"/>
    </row>
    <row r="22" spans="2:71" ht="12" customHeight="1">
      <c r="B22" s="20"/>
      <c r="C22" s="21"/>
      <c r="D22" s="28" t="s">
        <v>41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49"/>
    </row>
    <row r="23" spans="2:71" ht="16.5" customHeight="1">
      <c r="B23" s="20"/>
      <c r="C23" s="21"/>
      <c r="D23" s="21"/>
      <c r="E23" s="273" t="s">
        <v>1</v>
      </c>
      <c r="F23" s="273"/>
      <c r="G23" s="273"/>
      <c r="H23" s="273"/>
      <c r="I23" s="273"/>
      <c r="J23" s="273"/>
      <c r="K23" s="273"/>
      <c r="L23" s="273"/>
      <c r="M23" s="273"/>
      <c r="N23" s="273"/>
      <c r="O23" s="273"/>
      <c r="P23" s="273"/>
      <c r="Q23" s="273"/>
      <c r="R23" s="273"/>
      <c r="S23" s="273"/>
      <c r="T23" s="273"/>
      <c r="U23" s="273"/>
      <c r="V23" s="273"/>
      <c r="W23" s="273"/>
      <c r="X23" s="273"/>
      <c r="Y23" s="273"/>
      <c r="Z23" s="273"/>
      <c r="AA23" s="273"/>
      <c r="AB23" s="273"/>
      <c r="AC23" s="273"/>
      <c r="AD23" s="273"/>
      <c r="AE23" s="273"/>
      <c r="AF23" s="273"/>
      <c r="AG23" s="273"/>
      <c r="AH23" s="273"/>
      <c r="AI23" s="273"/>
      <c r="AJ23" s="273"/>
      <c r="AK23" s="273"/>
      <c r="AL23" s="273"/>
      <c r="AM23" s="273"/>
      <c r="AN23" s="273"/>
      <c r="AO23" s="21"/>
      <c r="AP23" s="21"/>
      <c r="AQ23" s="21"/>
      <c r="AR23" s="19"/>
      <c r="BE23" s="249"/>
    </row>
    <row r="24" spans="2:7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49"/>
    </row>
    <row r="25" spans="2:7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49"/>
    </row>
    <row r="26" spans="2:71" s="1" customFormat="1" ht="25.9" customHeight="1">
      <c r="B26" s="33"/>
      <c r="C26" s="34"/>
      <c r="D26" s="35" t="s">
        <v>42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50">
        <f>ROUND(AG54,2)</f>
        <v>0</v>
      </c>
      <c r="AL26" s="251"/>
      <c r="AM26" s="251"/>
      <c r="AN26" s="251"/>
      <c r="AO26" s="251"/>
      <c r="AP26" s="34"/>
      <c r="AQ26" s="34"/>
      <c r="AR26" s="37"/>
      <c r="BE26" s="249"/>
    </row>
    <row r="27" spans="2:71" s="1" customFormat="1" ht="6.95" customHeight="1"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49"/>
    </row>
    <row r="28" spans="2:71" s="1" customFormat="1" ht="11.25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74" t="s">
        <v>43</v>
      </c>
      <c r="M28" s="274"/>
      <c r="N28" s="274"/>
      <c r="O28" s="274"/>
      <c r="P28" s="274"/>
      <c r="Q28" s="34"/>
      <c r="R28" s="34"/>
      <c r="S28" s="34"/>
      <c r="T28" s="34"/>
      <c r="U28" s="34"/>
      <c r="V28" s="34"/>
      <c r="W28" s="274" t="s">
        <v>44</v>
      </c>
      <c r="X28" s="274"/>
      <c r="Y28" s="274"/>
      <c r="Z28" s="274"/>
      <c r="AA28" s="274"/>
      <c r="AB28" s="274"/>
      <c r="AC28" s="274"/>
      <c r="AD28" s="274"/>
      <c r="AE28" s="274"/>
      <c r="AF28" s="34"/>
      <c r="AG28" s="34"/>
      <c r="AH28" s="34"/>
      <c r="AI28" s="34"/>
      <c r="AJ28" s="34"/>
      <c r="AK28" s="274" t="s">
        <v>45</v>
      </c>
      <c r="AL28" s="274"/>
      <c r="AM28" s="274"/>
      <c r="AN28" s="274"/>
      <c r="AO28" s="274"/>
      <c r="AP28" s="34"/>
      <c r="AQ28" s="34"/>
      <c r="AR28" s="37"/>
      <c r="BE28" s="249"/>
    </row>
    <row r="29" spans="2:71" s="2" customFormat="1" ht="14.45" customHeight="1">
      <c r="B29" s="38"/>
      <c r="C29" s="39"/>
      <c r="D29" s="28" t="s">
        <v>46</v>
      </c>
      <c r="E29" s="39"/>
      <c r="F29" s="28" t="s">
        <v>47</v>
      </c>
      <c r="G29" s="39"/>
      <c r="H29" s="39"/>
      <c r="I29" s="39"/>
      <c r="J29" s="39"/>
      <c r="K29" s="39"/>
      <c r="L29" s="275">
        <v>0.21</v>
      </c>
      <c r="M29" s="247"/>
      <c r="N29" s="247"/>
      <c r="O29" s="247"/>
      <c r="P29" s="247"/>
      <c r="Q29" s="39"/>
      <c r="R29" s="39"/>
      <c r="S29" s="39"/>
      <c r="T29" s="39"/>
      <c r="U29" s="39"/>
      <c r="V29" s="39"/>
      <c r="W29" s="246">
        <f>ROUND(AZ54, 2)</f>
        <v>0</v>
      </c>
      <c r="X29" s="247"/>
      <c r="Y29" s="247"/>
      <c r="Z29" s="247"/>
      <c r="AA29" s="247"/>
      <c r="AB29" s="247"/>
      <c r="AC29" s="247"/>
      <c r="AD29" s="247"/>
      <c r="AE29" s="247"/>
      <c r="AF29" s="39"/>
      <c r="AG29" s="39"/>
      <c r="AH29" s="39"/>
      <c r="AI29" s="39"/>
      <c r="AJ29" s="39"/>
      <c r="AK29" s="246">
        <f>ROUND(AV54, 2)</f>
        <v>0</v>
      </c>
      <c r="AL29" s="247"/>
      <c r="AM29" s="247"/>
      <c r="AN29" s="247"/>
      <c r="AO29" s="247"/>
      <c r="AP29" s="39"/>
      <c r="AQ29" s="39"/>
      <c r="AR29" s="40"/>
      <c r="BE29" s="249"/>
    </row>
    <row r="30" spans="2:71" s="2" customFormat="1" ht="14.45" customHeight="1">
      <c r="B30" s="38"/>
      <c r="C30" s="39"/>
      <c r="D30" s="39"/>
      <c r="E30" s="39"/>
      <c r="F30" s="28" t="s">
        <v>48</v>
      </c>
      <c r="G30" s="39"/>
      <c r="H30" s="39"/>
      <c r="I30" s="39"/>
      <c r="J30" s="39"/>
      <c r="K30" s="39"/>
      <c r="L30" s="275">
        <v>0.15</v>
      </c>
      <c r="M30" s="247"/>
      <c r="N30" s="247"/>
      <c r="O30" s="247"/>
      <c r="P30" s="247"/>
      <c r="Q30" s="39"/>
      <c r="R30" s="39"/>
      <c r="S30" s="39"/>
      <c r="T30" s="39"/>
      <c r="U30" s="39"/>
      <c r="V30" s="39"/>
      <c r="W30" s="246">
        <f>ROUND(BA54, 2)</f>
        <v>0</v>
      </c>
      <c r="X30" s="247"/>
      <c r="Y30" s="247"/>
      <c r="Z30" s="247"/>
      <c r="AA30" s="247"/>
      <c r="AB30" s="247"/>
      <c r="AC30" s="247"/>
      <c r="AD30" s="247"/>
      <c r="AE30" s="247"/>
      <c r="AF30" s="39"/>
      <c r="AG30" s="39"/>
      <c r="AH30" s="39"/>
      <c r="AI30" s="39"/>
      <c r="AJ30" s="39"/>
      <c r="AK30" s="246">
        <f>ROUND(AW54, 2)</f>
        <v>0</v>
      </c>
      <c r="AL30" s="247"/>
      <c r="AM30" s="247"/>
      <c r="AN30" s="247"/>
      <c r="AO30" s="247"/>
      <c r="AP30" s="39"/>
      <c r="AQ30" s="39"/>
      <c r="AR30" s="40"/>
      <c r="BE30" s="249"/>
    </row>
    <row r="31" spans="2:71" s="2" customFormat="1" ht="14.45" hidden="1" customHeight="1">
      <c r="B31" s="38"/>
      <c r="C31" s="39"/>
      <c r="D31" s="39"/>
      <c r="E31" s="39"/>
      <c r="F31" s="28" t="s">
        <v>49</v>
      </c>
      <c r="G31" s="39"/>
      <c r="H31" s="39"/>
      <c r="I31" s="39"/>
      <c r="J31" s="39"/>
      <c r="K31" s="39"/>
      <c r="L31" s="275">
        <v>0.21</v>
      </c>
      <c r="M31" s="247"/>
      <c r="N31" s="247"/>
      <c r="O31" s="247"/>
      <c r="P31" s="247"/>
      <c r="Q31" s="39"/>
      <c r="R31" s="39"/>
      <c r="S31" s="39"/>
      <c r="T31" s="39"/>
      <c r="U31" s="39"/>
      <c r="V31" s="39"/>
      <c r="W31" s="246">
        <f>ROUND(BB54, 2)</f>
        <v>0</v>
      </c>
      <c r="X31" s="247"/>
      <c r="Y31" s="247"/>
      <c r="Z31" s="247"/>
      <c r="AA31" s="247"/>
      <c r="AB31" s="247"/>
      <c r="AC31" s="247"/>
      <c r="AD31" s="247"/>
      <c r="AE31" s="247"/>
      <c r="AF31" s="39"/>
      <c r="AG31" s="39"/>
      <c r="AH31" s="39"/>
      <c r="AI31" s="39"/>
      <c r="AJ31" s="39"/>
      <c r="AK31" s="246">
        <v>0</v>
      </c>
      <c r="AL31" s="247"/>
      <c r="AM31" s="247"/>
      <c r="AN31" s="247"/>
      <c r="AO31" s="247"/>
      <c r="AP31" s="39"/>
      <c r="AQ31" s="39"/>
      <c r="AR31" s="40"/>
      <c r="BE31" s="249"/>
    </row>
    <row r="32" spans="2:71" s="2" customFormat="1" ht="14.45" hidden="1" customHeight="1">
      <c r="B32" s="38"/>
      <c r="C32" s="39"/>
      <c r="D32" s="39"/>
      <c r="E32" s="39"/>
      <c r="F32" s="28" t="s">
        <v>50</v>
      </c>
      <c r="G32" s="39"/>
      <c r="H32" s="39"/>
      <c r="I32" s="39"/>
      <c r="J32" s="39"/>
      <c r="K32" s="39"/>
      <c r="L32" s="275">
        <v>0.15</v>
      </c>
      <c r="M32" s="247"/>
      <c r="N32" s="247"/>
      <c r="O32" s="247"/>
      <c r="P32" s="247"/>
      <c r="Q32" s="39"/>
      <c r="R32" s="39"/>
      <c r="S32" s="39"/>
      <c r="T32" s="39"/>
      <c r="U32" s="39"/>
      <c r="V32" s="39"/>
      <c r="W32" s="246">
        <f>ROUND(BC54, 2)</f>
        <v>0</v>
      </c>
      <c r="X32" s="247"/>
      <c r="Y32" s="247"/>
      <c r="Z32" s="247"/>
      <c r="AA32" s="247"/>
      <c r="AB32" s="247"/>
      <c r="AC32" s="247"/>
      <c r="AD32" s="247"/>
      <c r="AE32" s="247"/>
      <c r="AF32" s="39"/>
      <c r="AG32" s="39"/>
      <c r="AH32" s="39"/>
      <c r="AI32" s="39"/>
      <c r="AJ32" s="39"/>
      <c r="AK32" s="246">
        <v>0</v>
      </c>
      <c r="AL32" s="247"/>
      <c r="AM32" s="247"/>
      <c r="AN32" s="247"/>
      <c r="AO32" s="247"/>
      <c r="AP32" s="39"/>
      <c r="AQ32" s="39"/>
      <c r="AR32" s="40"/>
      <c r="BE32" s="249"/>
    </row>
    <row r="33" spans="2:57" s="2" customFormat="1" ht="14.45" hidden="1" customHeight="1">
      <c r="B33" s="38"/>
      <c r="C33" s="39"/>
      <c r="D33" s="39"/>
      <c r="E33" s="39"/>
      <c r="F33" s="28" t="s">
        <v>51</v>
      </c>
      <c r="G33" s="39"/>
      <c r="H33" s="39"/>
      <c r="I33" s="39"/>
      <c r="J33" s="39"/>
      <c r="K33" s="39"/>
      <c r="L33" s="275">
        <v>0</v>
      </c>
      <c r="M33" s="247"/>
      <c r="N33" s="247"/>
      <c r="O33" s="247"/>
      <c r="P33" s="247"/>
      <c r="Q33" s="39"/>
      <c r="R33" s="39"/>
      <c r="S33" s="39"/>
      <c r="T33" s="39"/>
      <c r="U33" s="39"/>
      <c r="V33" s="39"/>
      <c r="W33" s="246">
        <f>ROUND(BD54, 2)</f>
        <v>0</v>
      </c>
      <c r="X33" s="247"/>
      <c r="Y33" s="247"/>
      <c r="Z33" s="247"/>
      <c r="AA33" s="247"/>
      <c r="AB33" s="247"/>
      <c r="AC33" s="247"/>
      <c r="AD33" s="247"/>
      <c r="AE33" s="247"/>
      <c r="AF33" s="39"/>
      <c r="AG33" s="39"/>
      <c r="AH33" s="39"/>
      <c r="AI33" s="39"/>
      <c r="AJ33" s="39"/>
      <c r="AK33" s="246">
        <v>0</v>
      </c>
      <c r="AL33" s="247"/>
      <c r="AM33" s="247"/>
      <c r="AN33" s="247"/>
      <c r="AO33" s="247"/>
      <c r="AP33" s="39"/>
      <c r="AQ33" s="39"/>
      <c r="AR33" s="40"/>
      <c r="BE33" s="249"/>
    </row>
    <row r="34" spans="2:57" s="1" customFormat="1" ht="6.95" customHeight="1"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249"/>
    </row>
    <row r="35" spans="2:57" s="1" customFormat="1" ht="25.9" customHeight="1">
      <c r="B35" s="33"/>
      <c r="C35" s="41"/>
      <c r="D35" s="42" t="s">
        <v>52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53</v>
      </c>
      <c r="U35" s="43"/>
      <c r="V35" s="43"/>
      <c r="W35" s="43"/>
      <c r="X35" s="252" t="s">
        <v>54</v>
      </c>
      <c r="Y35" s="253"/>
      <c r="Z35" s="253"/>
      <c r="AA35" s="253"/>
      <c r="AB35" s="253"/>
      <c r="AC35" s="43"/>
      <c r="AD35" s="43"/>
      <c r="AE35" s="43"/>
      <c r="AF35" s="43"/>
      <c r="AG35" s="43"/>
      <c r="AH35" s="43"/>
      <c r="AI35" s="43"/>
      <c r="AJ35" s="43"/>
      <c r="AK35" s="254">
        <f>SUM(AK26:AK33)</f>
        <v>0</v>
      </c>
      <c r="AL35" s="253"/>
      <c r="AM35" s="253"/>
      <c r="AN35" s="253"/>
      <c r="AO35" s="255"/>
      <c r="AP35" s="41"/>
      <c r="AQ35" s="41"/>
      <c r="AR35" s="37"/>
    </row>
    <row r="36" spans="2:57" s="1" customFormat="1" ht="6.95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</row>
    <row r="37" spans="2:57" s="1" customFormat="1" ht="6.95" customHeight="1"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7"/>
    </row>
    <row r="41" spans="2:57" s="1" customFormat="1" ht="6.95" customHeight="1"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7"/>
    </row>
    <row r="42" spans="2:57" s="1" customFormat="1" ht="24.95" customHeight="1">
      <c r="B42" s="33"/>
      <c r="C42" s="22" t="s">
        <v>55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</row>
    <row r="43" spans="2:57" s="1" customFormat="1" ht="6.95" customHeight="1"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</row>
    <row r="44" spans="2:57" s="1" customFormat="1" ht="12" customHeight="1">
      <c r="B44" s="33"/>
      <c r="C44" s="28" t="s">
        <v>13</v>
      </c>
      <c r="D44" s="34"/>
      <c r="E44" s="34"/>
      <c r="F44" s="34"/>
      <c r="G44" s="34"/>
      <c r="H44" s="34"/>
      <c r="I44" s="34"/>
      <c r="J44" s="34"/>
      <c r="K44" s="34"/>
      <c r="L44" s="34" t="str">
        <f>K5</f>
        <v>650180153</v>
      </c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7"/>
    </row>
    <row r="45" spans="2:57" s="3" customFormat="1" ht="36.950000000000003" customHeight="1">
      <c r="B45" s="49"/>
      <c r="C45" s="50" t="s">
        <v>16</v>
      </c>
      <c r="D45" s="51"/>
      <c r="E45" s="51"/>
      <c r="F45" s="51"/>
      <c r="G45" s="51"/>
      <c r="H45" s="51"/>
      <c r="I45" s="51"/>
      <c r="J45" s="51"/>
      <c r="K45" s="51"/>
      <c r="L45" s="265" t="str">
        <f>K6</f>
        <v>Oprava traťového úseku Bad Brambach - Vojtanov (vybrané úseky)</v>
      </c>
      <c r="M45" s="266"/>
      <c r="N45" s="266"/>
      <c r="O45" s="266"/>
      <c r="P45" s="266"/>
      <c r="Q45" s="266"/>
      <c r="R45" s="266"/>
      <c r="S45" s="266"/>
      <c r="T45" s="266"/>
      <c r="U45" s="266"/>
      <c r="V45" s="266"/>
      <c r="W45" s="266"/>
      <c r="X45" s="266"/>
      <c r="Y45" s="266"/>
      <c r="Z45" s="266"/>
      <c r="AA45" s="266"/>
      <c r="AB45" s="266"/>
      <c r="AC45" s="266"/>
      <c r="AD45" s="266"/>
      <c r="AE45" s="266"/>
      <c r="AF45" s="266"/>
      <c r="AG45" s="266"/>
      <c r="AH45" s="266"/>
      <c r="AI45" s="266"/>
      <c r="AJ45" s="266"/>
      <c r="AK45" s="266"/>
      <c r="AL45" s="266"/>
      <c r="AM45" s="266"/>
      <c r="AN45" s="266"/>
      <c r="AO45" s="266"/>
      <c r="AP45" s="51"/>
      <c r="AQ45" s="51"/>
      <c r="AR45" s="52"/>
    </row>
    <row r="46" spans="2:57" s="1" customFormat="1" ht="6.95" customHeight="1"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</row>
    <row r="47" spans="2:57" s="1" customFormat="1" ht="12" customHeight="1">
      <c r="B47" s="33"/>
      <c r="C47" s="28" t="s">
        <v>22</v>
      </c>
      <c r="D47" s="34"/>
      <c r="E47" s="34"/>
      <c r="F47" s="34"/>
      <c r="G47" s="34"/>
      <c r="H47" s="34"/>
      <c r="I47" s="34"/>
      <c r="J47" s="34"/>
      <c r="K47" s="34"/>
      <c r="L47" s="53" t="str">
        <f>IF(K8="","",K8)</f>
        <v>Plesná st. hr. 2 - Plesná st. hr. 3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8" t="s">
        <v>24</v>
      </c>
      <c r="AJ47" s="34"/>
      <c r="AK47" s="34"/>
      <c r="AL47" s="34"/>
      <c r="AM47" s="267" t="str">
        <f>IF(AN8= "","",AN8)</f>
        <v>19. 2. 2019</v>
      </c>
      <c r="AN47" s="267"/>
      <c r="AO47" s="34"/>
      <c r="AP47" s="34"/>
      <c r="AQ47" s="34"/>
      <c r="AR47" s="37"/>
    </row>
    <row r="48" spans="2:57" s="1" customFormat="1" ht="6.95" customHeight="1"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</row>
    <row r="49" spans="1:91" s="1" customFormat="1" ht="13.7" customHeight="1">
      <c r="B49" s="33"/>
      <c r="C49" s="28" t="s">
        <v>28</v>
      </c>
      <c r="D49" s="34"/>
      <c r="E49" s="34"/>
      <c r="F49" s="34"/>
      <c r="G49" s="34"/>
      <c r="H49" s="34"/>
      <c r="I49" s="34"/>
      <c r="J49" s="34"/>
      <c r="K49" s="34"/>
      <c r="L49" s="34" t="str">
        <f>IF(E11= "","",E11)</f>
        <v>SŽDC, s.o.; OŘ UNL - ST K. Vary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8" t="s">
        <v>36</v>
      </c>
      <c r="AJ49" s="34"/>
      <c r="AK49" s="34"/>
      <c r="AL49" s="34"/>
      <c r="AM49" s="263" t="str">
        <f>IF(E17="","",E17)</f>
        <v xml:space="preserve"> </v>
      </c>
      <c r="AN49" s="264"/>
      <c r="AO49" s="264"/>
      <c r="AP49" s="264"/>
      <c r="AQ49" s="34"/>
      <c r="AR49" s="37"/>
      <c r="AS49" s="257" t="s">
        <v>56</v>
      </c>
      <c r="AT49" s="258"/>
      <c r="AU49" s="55"/>
      <c r="AV49" s="55"/>
      <c r="AW49" s="55"/>
      <c r="AX49" s="55"/>
      <c r="AY49" s="55"/>
      <c r="AZ49" s="55"/>
      <c r="BA49" s="55"/>
      <c r="BB49" s="55"/>
      <c r="BC49" s="55"/>
      <c r="BD49" s="56"/>
    </row>
    <row r="50" spans="1:91" s="1" customFormat="1" ht="13.7" customHeight="1">
      <c r="B50" s="33"/>
      <c r="C50" s="28" t="s">
        <v>34</v>
      </c>
      <c r="D50" s="34"/>
      <c r="E50" s="34"/>
      <c r="F50" s="34"/>
      <c r="G50" s="34"/>
      <c r="H50" s="34"/>
      <c r="I50" s="34"/>
      <c r="J50" s="34"/>
      <c r="K50" s="34"/>
      <c r="L50" s="3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8" t="s">
        <v>39</v>
      </c>
      <c r="AJ50" s="34"/>
      <c r="AK50" s="34"/>
      <c r="AL50" s="34"/>
      <c r="AM50" s="263" t="str">
        <f>IF(E20="","",E20)</f>
        <v>Monika Roztočilová</v>
      </c>
      <c r="AN50" s="264"/>
      <c r="AO50" s="264"/>
      <c r="AP50" s="264"/>
      <c r="AQ50" s="34"/>
      <c r="AR50" s="37"/>
      <c r="AS50" s="259"/>
      <c r="AT50" s="260"/>
      <c r="AU50" s="57"/>
      <c r="AV50" s="57"/>
      <c r="AW50" s="57"/>
      <c r="AX50" s="57"/>
      <c r="AY50" s="57"/>
      <c r="AZ50" s="57"/>
      <c r="BA50" s="57"/>
      <c r="BB50" s="57"/>
      <c r="BC50" s="57"/>
      <c r="BD50" s="58"/>
    </row>
    <row r="51" spans="1:91" s="1" customFormat="1" ht="10.9" customHeight="1"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261"/>
      <c r="AT51" s="262"/>
      <c r="AU51" s="59"/>
      <c r="AV51" s="59"/>
      <c r="AW51" s="59"/>
      <c r="AX51" s="59"/>
      <c r="AY51" s="59"/>
      <c r="AZ51" s="59"/>
      <c r="BA51" s="59"/>
      <c r="BB51" s="59"/>
      <c r="BC51" s="59"/>
      <c r="BD51" s="60"/>
    </row>
    <row r="52" spans="1:91" s="1" customFormat="1" ht="29.25" customHeight="1">
      <c r="B52" s="33"/>
      <c r="C52" s="282" t="s">
        <v>57</v>
      </c>
      <c r="D52" s="283"/>
      <c r="E52" s="283"/>
      <c r="F52" s="283"/>
      <c r="G52" s="283"/>
      <c r="H52" s="61"/>
      <c r="I52" s="284" t="s">
        <v>58</v>
      </c>
      <c r="J52" s="283"/>
      <c r="K52" s="283"/>
      <c r="L52" s="283"/>
      <c r="M52" s="283"/>
      <c r="N52" s="283"/>
      <c r="O52" s="283"/>
      <c r="P52" s="283"/>
      <c r="Q52" s="283"/>
      <c r="R52" s="283"/>
      <c r="S52" s="283"/>
      <c r="T52" s="283"/>
      <c r="U52" s="283"/>
      <c r="V52" s="283"/>
      <c r="W52" s="283"/>
      <c r="X52" s="283"/>
      <c r="Y52" s="283"/>
      <c r="Z52" s="283"/>
      <c r="AA52" s="283"/>
      <c r="AB52" s="283"/>
      <c r="AC52" s="283"/>
      <c r="AD52" s="283"/>
      <c r="AE52" s="283"/>
      <c r="AF52" s="283"/>
      <c r="AG52" s="286" t="s">
        <v>59</v>
      </c>
      <c r="AH52" s="283"/>
      <c r="AI52" s="283"/>
      <c r="AJ52" s="283"/>
      <c r="AK52" s="283"/>
      <c r="AL52" s="283"/>
      <c r="AM52" s="283"/>
      <c r="AN52" s="284" t="s">
        <v>60</v>
      </c>
      <c r="AO52" s="283"/>
      <c r="AP52" s="285"/>
      <c r="AQ52" s="62" t="s">
        <v>61</v>
      </c>
      <c r="AR52" s="37"/>
      <c r="AS52" s="63" t="s">
        <v>62</v>
      </c>
      <c r="AT52" s="64" t="s">
        <v>63</v>
      </c>
      <c r="AU52" s="64" t="s">
        <v>64</v>
      </c>
      <c r="AV52" s="64" t="s">
        <v>65</v>
      </c>
      <c r="AW52" s="64" t="s">
        <v>66</v>
      </c>
      <c r="AX52" s="64" t="s">
        <v>67</v>
      </c>
      <c r="AY52" s="64" t="s">
        <v>68</v>
      </c>
      <c r="AZ52" s="64" t="s">
        <v>69</v>
      </c>
      <c r="BA52" s="64" t="s">
        <v>70</v>
      </c>
      <c r="BB52" s="64" t="s">
        <v>71</v>
      </c>
      <c r="BC52" s="64" t="s">
        <v>72</v>
      </c>
      <c r="BD52" s="65" t="s">
        <v>73</v>
      </c>
    </row>
    <row r="53" spans="1:91" s="1" customFormat="1" ht="10.9" customHeight="1"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7"/>
      <c r="AS53" s="66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8"/>
    </row>
    <row r="54" spans="1:91" s="4" customFormat="1" ht="32.450000000000003" customHeight="1">
      <c r="B54" s="69"/>
      <c r="C54" s="70" t="s">
        <v>74</v>
      </c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288">
        <f>ROUND(AG55+SUM(AG56:AG59)+AG62,2)</f>
        <v>0</v>
      </c>
      <c r="AH54" s="288"/>
      <c r="AI54" s="288"/>
      <c r="AJ54" s="288"/>
      <c r="AK54" s="288"/>
      <c r="AL54" s="288"/>
      <c r="AM54" s="288"/>
      <c r="AN54" s="289">
        <f t="shared" ref="AN54:AN64" si="0">SUM(AG54,AT54)</f>
        <v>0</v>
      </c>
      <c r="AO54" s="289"/>
      <c r="AP54" s="289"/>
      <c r="AQ54" s="73" t="s">
        <v>1</v>
      </c>
      <c r="AR54" s="74"/>
      <c r="AS54" s="75">
        <f>ROUND(AS55+SUM(AS56:AS59)+AS62,2)</f>
        <v>0</v>
      </c>
      <c r="AT54" s="76">
        <f t="shared" ref="AT54:AT64" si="1">ROUND(SUM(AV54:AW54),2)</f>
        <v>0</v>
      </c>
      <c r="AU54" s="77">
        <f>ROUND(AU55+SUM(AU56:AU59)+AU62,5)</f>
        <v>0</v>
      </c>
      <c r="AV54" s="76">
        <f>ROUND(AZ54*L29,2)</f>
        <v>0</v>
      </c>
      <c r="AW54" s="76">
        <f>ROUND(BA54*L30,2)</f>
        <v>0</v>
      </c>
      <c r="AX54" s="76">
        <f>ROUND(BB54*L29,2)</f>
        <v>0</v>
      </c>
      <c r="AY54" s="76">
        <f>ROUND(BC54*L30,2)</f>
        <v>0</v>
      </c>
      <c r="AZ54" s="76">
        <f>ROUND(AZ55+SUM(AZ56:AZ59)+AZ62,2)</f>
        <v>0</v>
      </c>
      <c r="BA54" s="76">
        <f>ROUND(BA55+SUM(BA56:BA59)+BA62,2)</f>
        <v>0</v>
      </c>
      <c r="BB54" s="76">
        <f>ROUND(BB55+SUM(BB56:BB59)+BB62,2)</f>
        <v>0</v>
      </c>
      <c r="BC54" s="76">
        <f>ROUND(BC55+SUM(BC56:BC59)+BC62,2)</f>
        <v>0</v>
      </c>
      <c r="BD54" s="78">
        <f>ROUND(BD55+SUM(BD56:BD59)+BD62,2)</f>
        <v>0</v>
      </c>
      <c r="BS54" s="79" t="s">
        <v>75</v>
      </c>
      <c r="BT54" s="79" t="s">
        <v>76</v>
      </c>
      <c r="BU54" s="80" t="s">
        <v>77</v>
      </c>
      <c r="BV54" s="79" t="s">
        <v>78</v>
      </c>
      <c r="BW54" s="79" t="s">
        <v>5</v>
      </c>
      <c r="BX54" s="79" t="s">
        <v>79</v>
      </c>
      <c r="CL54" s="79" t="s">
        <v>1</v>
      </c>
    </row>
    <row r="55" spans="1:91" s="5" customFormat="1" ht="40.5" customHeight="1">
      <c r="A55" s="81" t="s">
        <v>80</v>
      </c>
      <c r="B55" s="82"/>
      <c r="C55" s="83"/>
      <c r="D55" s="280" t="s">
        <v>81</v>
      </c>
      <c r="E55" s="280"/>
      <c r="F55" s="280"/>
      <c r="G55" s="280"/>
      <c r="H55" s="280"/>
      <c r="I55" s="84"/>
      <c r="J55" s="280" t="s">
        <v>82</v>
      </c>
      <c r="K55" s="280"/>
      <c r="L55" s="280"/>
      <c r="M55" s="280"/>
      <c r="N55" s="280"/>
      <c r="O55" s="280"/>
      <c r="P55" s="280"/>
      <c r="Q55" s="280"/>
      <c r="R55" s="280"/>
      <c r="S55" s="280"/>
      <c r="T55" s="280"/>
      <c r="U55" s="280"/>
      <c r="V55" s="280"/>
      <c r="W55" s="280"/>
      <c r="X55" s="280"/>
      <c r="Y55" s="280"/>
      <c r="Z55" s="280"/>
      <c r="AA55" s="280"/>
      <c r="AB55" s="280"/>
      <c r="AC55" s="280"/>
      <c r="AD55" s="280"/>
      <c r="AE55" s="280"/>
      <c r="AF55" s="280"/>
      <c r="AG55" s="278">
        <f>'A.1 - TSO v 52,082 - 52,5...'!J30</f>
        <v>0</v>
      </c>
      <c r="AH55" s="279"/>
      <c r="AI55" s="279"/>
      <c r="AJ55" s="279"/>
      <c r="AK55" s="279"/>
      <c r="AL55" s="279"/>
      <c r="AM55" s="279"/>
      <c r="AN55" s="278">
        <f t="shared" si="0"/>
        <v>0</v>
      </c>
      <c r="AO55" s="279"/>
      <c r="AP55" s="279"/>
      <c r="AQ55" s="85" t="s">
        <v>83</v>
      </c>
      <c r="AR55" s="86"/>
      <c r="AS55" s="87">
        <v>0</v>
      </c>
      <c r="AT55" s="88">
        <f t="shared" si="1"/>
        <v>0</v>
      </c>
      <c r="AU55" s="89">
        <f>'A.1 - TSO v 52,082 - 52,5...'!P79</f>
        <v>0</v>
      </c>
      <c r="AV55" s="88">
        <f>'A.1 - TSO v 52,082 - 52,5...'!J33</f>
        <v>0</v>
      </c>
      <c r="AW55" s="88">
        <f>'A.1 - TSO v 52,082 - 52,5...'!J34</f>
        <v>0</v>
      </c>
      <c r="AX55" s="88">
        <f>'A.1 - TSO v 52,082 - 52,5...'!J35</f>
        <v>0</v>
      </c>
      <c r="AY55" s="88">
        <f>'A.1 - TSO v 52,082 - 52,5...'!J36</f>
        <v>0</v>
      </c>
      <c r="AZ55" s="88">
        <f>'A.1 - TSO v 52,082 - 52,5...'!F33</f>
        <v>0</v>
      </c>
      <c r="BA55" s="88">
        <f>'A.1 - TSO v 52,082 - 52,5...'!F34</f>
        <v>0</v>
      </c>
      <c r="BB55" s="88">
        <f>'A.1 - TSO v 52,082 - 52,5...'!F35</f>
        <v>0</v>
      </c>
      <c r="BC55" s="88">
        <f>'A.1 - TSO v 52,082 - 52,5...'!F36</f>
        <v>0</v>
      </c>
      <c r="BD55" s="90">
        <f>'A.1 - TSO v 52,082 - 52,5...'!F37</f>
        <v>0</v>
      </c>
      <c r="BT55" s="91" t="s">
        <v>21</v>
      </c>
      <c r="BV55" s="91" t="s">
        <v>78</v>
      </c>
      <c r="BW55" s="91" t="s">
        <v>84</v>
      </c>
      <c r="BX55" s="91" t="s">
        <v>5</v>
      </c>
      <c r="CL55" s="91" t="s">
        <v>1</v>
      </c>
      <c r="CM55" s="91" t="s">
        <v>85</v>
      </c>
    </row>
    <row r="56" spans="1:91" s="5" customFormat="1" ht="40.5" customHeight="1">
      <c r="A56" s="81" t="s">
        <v>80</v>
      </c>
      <c r="B56" s="82"/>
      <c r="C56" s="83"/>
      <c r="D56" s="280" t="s">
        <v>86</v>
      </c>
      <c r="E56" s="280"/>
      <c r="F56" s="280"/>
      <c r="G56" s="280"/>
      <c r="H56" s="280"/>
      <c r="I56" s="84"/>
      <c r="J56" s="280" t="s">
        <v>87</v>
      </c>
      <c r="K56" s="280"/>
      <c r="L56" s="280"/>
      <c r="M56" s="280"/>
      <c r="N56" s="280"/>
      <c r="O56" s="280"/>
      <c r="P56" s="280"/>
      <c r="Q56" s="280"/>
      <c r="R56" s="280"/>
      <c r="S56" s="280"/>
      <c r="T56" s="280"/>
      <c r="U56" s="280"/>
      <c r="V56" s="280"/>
      <c r="W56" s="280"/>
      <c r="X56" s="280"/>
      <c r="Y56" s="280"/>
      <c r="Z56" s="280"/>
      <c r="AA56" s="280"/>
      <c r="AB56" s="280"/>
      <c r="AC56" s="280"/>
      <c r="AD56" s="280"/>
      <c r="AE56" s="280"/>
      <c r="AF56" s="280"/>
      <c r="AG56" s="278">
        <f>'A.2 - TSO v 55,179 - 55,5...'!J30</f>
        <v>0</v>
      </c>
      <c r="AH56" s="279"/>
      <c r="AI56" s="279"/>
      <c r="AJ56" s="279"/>
      <c r="AK56" s="279"/>
      <c r="AL56" s="279"/>
      <c r="AM56" s="279"/>
      <c r="AN56" s="278">
        <f t="shared" si="0"/>
        <v>0</v>
      </c>
      <c r="AO56" s="279"/>
      <c r="AP56" s="279"/>
      <c r="AQ56" s="85" t="s">
        <v>83</v>
      </c>
      <c r="AR56" s="86"/>
      <c r="AS56" s="87">
        <v>0</v>
      </c>
      <c r="AT56" s="88">
        <f t="shared" si="1"/>
        <v>0</v>
      </c>
      <c r="AU56" s="89">
        <f>'A.2 - TSO v 55,179 - 55,5...'!P79</f>
        <v>0</v>
      </c>
      <c r="AV56" s="88">
        <f>'A.2 - TSO v 55,179 - 55,5...'!J33</f>
        <v>0</v>
      </c>
      <c r="AW56" s="88">
        <f>'A.2 - TSO v 55,179 - 55,5...'!J34</f>
        <v>0</v>
      </c>
      <c r="AX56" s="88">
        <f>'A.2 - TSO v 55,179 - 55,5...'!J35</f>
        <v>0</v>
      </c>
      <c r="AY56" s="88">
        <f>'A.2 - TSO v 55,179 - 55,5...'!J36</f>
        <v>0</v>
      </c>
      <c r="AZ56" s="88">
        <f>'A.2 - TSO v 55,179 - 55,5...'!F33</f>
        <v>0</v>
      </c>
      <c r="BA56" s="88">
        <f>'A.2 - TSO v 55,179 - 55,5...'!F34</f>
        <v>0</v>
      </c>
      <c r="BB56" s="88">
        <f>'A.2 - TSO v 55,179 - 55,5...'!F35</f>
        <v>0</v>
      </c>
      <c r="BC56" s="88">
        <f>'A.2 - TSO v 55,179 - 55,5...'!F36</f>
        <v>0</v>
      </c>
      <c r="BD56" s="90">
        <f>'A.2 - TSO v 55,179 - 55,5...'!F37</f>
        <v>0</v>
      </c>
      <c r="BT56" s="91" t="s">
        <v>21</v>
      </c>
      <c r="BV56" s="91" t="s">
        <v>78</v>
      </c>
      <c r="BW56" s="91" t="s">
        <v>88</v>
      </c>
      <c r="BX56" s="91" t="s">
        <v>5</v>
      </c>
      <c r="CL56" s="91" t="s">
        <v>1</v>
      </c>
      <c r="CM56" s="91" t="s">
        <v>85</v>
      </c>
    </row>
    <row r="57" spans="1:91" s="5" customFormat="1" ht="27" customHeight="1">
      <c r="A57" s="81" t="s">
        <v>80</v>
      </c>
      <c r="B57" s="82"/>
      <c r="C57" s="83"/>
      <c r="D57" s="280" t="s">
        <v>89</v>
      </c>
      <c r="E57" s="280"/>
      <c r="F57" s="280"/>
      <c r="G57" s="280"/>
      <c r="H57" s="280"/>
      <c r="I57" s="84"/>
      <c r="J57" s="280" t="s">
        <v>90</v>
      </c>
      <c r="K57" s="280"/>
      <c r="L57" s="280"/>
      <c r="M57" s="280"/>
      <c r="N57" s="280"/>
      <c r="O57" s="280"/>
      <c r="P57" s="280"/>
      <c r="Q57" s="280"/>
      <c r="R57" s="280"/>
      <c r="S57" s="280"/>
      <c r="T57" s="280"/>
      <c r="U57" s="280"/>
      <c r="V57" s="280"/>
      <c r="W57" s="280"/>
      <c r="X57" s="280"/>
      <c r="Y57" s="280"/>
      <c r="Z57" s="280"/>
      <c r="AA57" s="280"/>
      <c r="AB57" s="280"/>
      <c r="AC57" s="280"/>
      <c r="AD57" s="280"/>
      <c r="AE57" s="280"/>
      <c r="AF57" s="280"/>
      <c r="AG57" s="278">
        <f>'A.3 - Materiál zajištěný ...'!J30</f>
        <v>0</v>
      </c>
      <c r="AH57" s="279"/>
      <c r="AI57" s="279"/>
      <c r="AJ57" s="279"/>
      <c r="AK57" s="279"/>
      <c r="AL57" s="279"/>
      <c r="AM57" s="279"/>
      <c r="AN57" s="278">
        <f t="shared" si="0"/>
        <v>0</v>
      </c>
      <c r="AO57" s="279"/>
      <c r="AP57" s="279"/>
      <c r="AQ57" s="85" t="s">
        <v>83</v>
      </c>
      <c r="AR57" s="86"/>
      <c r="AS57" s="87">
        <v>0</v>
      </c>
      <c r="AT57" s="88">
        <f t="shared" si="1"/>
        <v>0</v>
      </c>
      <c r="AU57" s="89">
        <f>'A.3 - Materiál zajištěný ...'!P79</f>
        <v>0</v>
      </c>
      <c r="AV57" s="88">
        <f>'A.3 - Materiál zajištěný ...'!J33</f>
        <v>0</v>
      </c>
      <c r="AW57" s="88">
        <f>'A.3 - Materiál zajištěný ...'!J34</f>
        <v>0</v>
      </c>
      <c r="AX57" s="88">
        <f>'A.3 - Materiál zajištěný ...'!J35</f>
        <v>0</v>
      </c>
      <c r="AY57" s="88">
        <f>'A.3 - Materiál zajištěný ...'!J36</f>
        <v>0</v>
      </c>
      <c r="AZ57" s="88">
        <f>'A.3 - Materiál zajištěný ...'!F33</f>
        <v>0</v>
      </c>
      <c r="BA57" s="88">
        <f>'A.3 - Materiál zajištěný ...'!F34</f>
        <v>0</v>
      </c>
      <c r="BB57" s="88">
        <f>'A.3 - Materiál zajištěný ...'!F35</f>
        <v>0</v>
      </c>
      <c r="BC57" s="88">
        <f>'A.3 - Materiál zajištěný ...'!F36</f>
        <v>0</v>
      </c>
      <c r="BD57" s="90">
        <f>'A.3 - Materiál zajištěný ...'!F37</f>
        <v>0</v>
      </c>
      <c r="BT57" s="91" t="s">
        <v>21</v>
      </c>
      <c r="BV57" s="91" t="s">
        <v>78</v>
      </c>
      <c r="BW57" s="91" t="s">
        <v>91</v>
      </c>
      <c r="BX57" s="91" t="s">
        <v>5</v>
      </c>
      <c r="CL57" s="91" t="s">
        <v>1</v>
      </c>
      <c r="CM57" s="91" t="s">
        <v>85</v>
      </c>
    </row>
    <row r="58" spans="1:91" s="5" customFormat="1" ht="16.5" customHeight="1">
      <c r="A58" s="81" t="s">
        <v>80</v>
      </c>
      <c r="B58" s="82"/>
      <c r="C58" s="83"/>
      <c r="D58" s="280" t="s">
        <v>92</v>
      </c>
      <c r="E58" s="280"/>
      <c r="F58" s="280"/>
      <c r="G58" s="280"/>
      <c r="H58" s="280"/>
      <c r="I58" s="84"/>
      <c r="J58" s="280" t="s">
        <v>93</v>
      </c>
      <c r="K58" s="280"/>
      <c r="L58" s="280"/>
      <c r="M58" s="280"/>
      <c r="N58" s="280"/>
      <c r="O58" s="280"/>
      <c r="P58" s="280"/>
      <c r="Q58" s="280"/>
      <c r="R58" s="280"/>
      <c r="S58" s="280"/>
      <c r="T58" s="280"/>
      <c r="U58" s="280"/>
      <c r="V58" s="280"/>
      <c r="W58" s="280"/>
      <c r="X58" s="280"/>
      <c r="Y58" s="280"/>
      <c r="Z58" s="280"/>
      <c r="AA58" s="280"/>
      <c r="AB58" s="280"/>
      <c r="AC58" s="280"/>
      <c r="AD58" s="280"/>
      <c r="AE58" s="280"/>
      <c r="AF58" s="280"/>
      <c r="AG58" s="278">
        <f>'A.4 - Přepravy (Sborník S...'!J30</f>
        <v>0</v>
      </c>
      <c r="AH58" s="279"/>
      <c r="AI58" s="279"/>
      <c r="AJ58" s="279"/>
      <c r="AK58" s="279"/>
      <c r="AL58" s="279"/>
      <c r="AM58" s="279"/>
      <c r="AN58" s="278">
        <f t="shared" si="0"/>
        <v>0</v>
      </c>
      <c r="AO58" s="279"/>
      <c r="AP58" s="279"/>
      <c r="AQ58" s="85" t="s">
        <v>83</v>
      </c>
      <c r="AR58" s="86"/>
      <c r="AS58" s="87">
        <v>0</v>
      </c>
      <c r="AT58" s="88">
        <f t="shared" si="1"/>
        <v>0</v>
      </c>
      <c r="AU58" s="89">
        <f>'A.4 - Přepravy (Sborník S...'!P79</f>
        <v>0</v>
      </c>
      <c r="AV58" s="88">
        <f>'A.4 - Přepravy (Sborník S...'!J33</f>
        <v>0</v>
      </c>
      <c r="AW58" s="88">
        <f>'A.4 - Přepravy (Sborník S...'!J34</f>
        <v>0</v>
      </c>
      <c r="AX58" s="88">
        <f>'A.4 - Přepravy (Sborník S...'!J35</f>
        <v>0</v>
      </c>
      <c r="AY58" s="88">
        <f>'A.4 - Přepravy (Sborník S...'!J36</f>
        <v>0</v>
      </c>
      <c r="AZ58" s="88">
        <f>'A.4 - Přepravy (Sborník S...'!F33</f>
        <v>0</v>
      </c>
      <c r="BA58" s="88">
        <f>'A.4 - Přepravy (Sborník S...'!F34</f>
        <v>0</v>
      </c>
      <c r="BB58" s="88">
        <f>'A.4 - Přepravy (Sborník S...'!F35</f>
        <v>0</v>
      </c>
      <c r="BC58" s="88">
        <f>'A.4 - Přepravy (Sborník S...'!F36</f>
        <v>0</v>
      </c>
      <c r="BD58" s="90">
        <f>'A.4 - Přepravy (Sborník S...'!F37</f>
        <v>0</v>
      </c>
      <c r="BT58" s="91" t="s">
        <v>21</v>
      </c>
      <c r="BV58" s="91" t="s">
        <v>78</v>
      </c>
      <c r="BW58" s="91" t="s">
        <v>94</v>
      </c>
      <c r="BX58" s="91" t="s">
        <v>5</v>
      </c>
      <c r="CL58" s="91" t="s">
        <v>1</v>
      </c>
      <c r="CM58" s="91" t="s">
        <v>85</v>
      </c>
    </row>
    <row r="59" spans="1:91" s="5" customFormat="1" ht="27" customHeight="1">
      <c r="B59" s="82"/>
      <c r="C59" s="83"/>
      <c r="D59" s="280" t="s">
        <v>95</v>
      </c>
      <c r="E59" s="280"/>
      <c r="F59" s="280"/>
      <c r="G59" s="280"/>
      <c r="H59" s="280"/>
      <c r="I59" s="84"/>
      <c r="J59" s="280" t="s">
        <v>96</v>
      </c>
      <c r="K59" s="280"/>
      <c r="L59" s="280"/>
      <c r="M59" s="280"/>
      <c r="N59" s="280"/>
      <c r="O59" s="280"/>
      <c r="P59" s="280"/>
      <c r="Q59" s="280"/>
      <c r="R59" s="280"/>
      <c r="S59" s="280"/>
      <c r="T59" s="280"/>
      <c r="U59" s="280"/>
      <c r="V59" s="280"/>
      <c r="W59" s="280"/>
      <c r="X59" s="280"/>
      <c r="Y59" s="280"/>
      <c r="Z59" s="280"/>
      <c r="AA59" s="280"/>
      <c r="AB59" s="280"/>
      <c r="AC59" s="280"/>
      <c r="AD59" s="280"/>
      <c r="AE59" s="280"/>
      <c r="AF59" s="280"/>
      <c r="AG59" s="287">
        <f>ROUND(SUM(AG60:AG61),2)</f>
        <v>0</v>
      </c>
      <c r="AH59" s="279"/>
      <c r="AI59" s="279"/>
      <c r="AJ59" s="279"/>
      <c r="AK59" s="279"/>
      <c r="AL59" s="279"/>
      <c r="AM59" s="279"/>
      <c r="AN59" s="278">
        <f t="shared" si="0"/>
        <v>0</v>
      </c>
      <c r="AO59" s="279"/>
      <c r="AP59" s="279"/>
      <c r="AQ59" s="85" t="s">
        <v>83</v>
      </c>
      <c r="AR59" s="86"/>
      <c r="AS59" s="87">
        <f>ROUND(SUM(AS60:AS61),2)</f>
        <v>0</v>
      </c>
      <c r="AT59" s="88">
        <f t="shared" si="1"/>
        <v>0</v>
      </c>
      <c r="AU59" s="89">
        <f>ROUND(SUM(AU60:AU61),5)</f>
        <v>0</v>
      </c>
      <c r="AV59" s="88">
        <f>ROUND(AZ59*L29,2)</f>
        <v>0</v>
      </c>
      <c r="AW59" s="88">
        <f>ROUND(BA59*L30,2)</f>
        <v>0</v>
      </c>
      <c r="AX59" s="88">
        <f>ROUND(BB59*L29,2)</f>
        <v>0</v>
      </c>
      <c r="AY59" s="88">
        <f>ROUND(BC59*L30,2)</f>
        <v>0</v>
      </c>
      <c r="AZ59" s="88">
        <f>ROUND(SUM(AZ60:AZ61),2)</f>
        <v>0</v>
      </c>
      <c r="BA59" s="88">
        <f>ROUND(SUM(BA60:BA61),2)</f>
        <v>0</v>
      </c>
      <c r="BB59" s="88">
        <f>ROUND(SUM(BB60:BB61),2)</f>
        <v>0</v>
      </c>
      <c r="BC59" s="88">
        <f>ROUND(SUM(BC60:BC61),2)</f>
        <v>0</v>
      </c>
      <c r="BD59" s="90">
        <f>ROUND(SUM(BD60:BD61),2)</f>
        <v>0</v>
      </c>
      <c r="BS59" s="91" t="s">
        <v>75</v>
      </c>
      <c r="BT59" s="91" t="s">
        <v>21</v>
      </c>
      <c r="BU59" s="91" t="s">
        <v>77</v>
      </c>
      <c r="BV59" s="91" t="s">
        <v>78</v>
      </c>
      <c r="BW59" s="91" t="s">
        <v>97</v>
      </c>
      <c r="BX59" s="91" t="s">
        <v>5</v>
      </c>
      <c r="CL59" s="91" t="s">
        <v>1</v>
      </c>
      <c r="CM59" s="91" t="s">
        <v>85</v>
      </c>
    </row>
    <row r="60" spans="1:91" s="6" customFormat="1" ht="16.5" customHeight="1">
      <c r="A60" s="81" t="s">
        <v>80</v>
      </c>
      <c r="B60" s="92"/>
      <c r="C60" s="93"/>
      <c r="D60" s="93"/>
      <c r="E60" s="281" t="s">
        <v>98</v>
      </c>
      <c r="F60" s="281"/>
      <c r="G60" s="281"/>
      <c r="H60" s="281"/>
      <c r="I60" s="281"/>
      <c r="J60" s="93"/>
      <c r="K60" s="281" t="s">
        <v>99</v>
      </c>
      <c r="L60" s="281"/>
      <c r="M60" s="281"/>
      <c r="N60" s="281"/>
      <c r="O60" s="281"/>
      <c r="P60" s="281"/>
      <c r="Q60" s="281"/>
      <c r="R60" s="281"/>
      <c r="S60" s="281"/>
      <c r="T60" s="281"/>
      <c r="U60" s="281"/>
      <c r="V60" s="281"/>
      <c r="W60" s="281"/>
      <c r="X60" s="281"/>
      <c r="Y60" s="281"/>
      <c r="Z60" s="281"/>
      <c r="AA60" s="281"/>
      <c r="AB60" s="281"/>
      <c r="AC60" s="281"/>
      <c r="AD60" s="281"/>
      <c r="AE60" s="281"/>
      <c r="AF60" s="281"/>
      <c r="AG60" s="276">
        <f>'A.5.1 - km 54,250 - most'!J32</f>
        <v>0</v>
      </c>
      <c r="AH60" s="277"/>
      <c r="AI60" s="277"/>
      <c r="AJ60" s="277"/>
      <c r="AK60" s="277"/>
      <c r="AL60" s="277"/>
      <c r="AM60" s="277"/>
      <c r="AN60" s="276">
        <f t="shared" si="0"/>
        <v>0</v>
      </c>
      <c r="AO60" s="277"/>
      <c r="AP60" s="277"/>
      <c r="AQ60" s="94" t="s">
        <v>100</v>
      </c>
      <c r="AR60" s="95"/>
      <c r="AS60" s="96">
        <v>0</v>
      </c>
      <c r="AT60" s="97">
        <f t="shared" si="1"/>
        <v>0</v>
      </c>
      <c r="AU60" s="98">
        <f>'A.5.1 - km 54,250 - most'!P97</f>
        <v>0</v>
      </c>
      <c r="AV60" s="97">
        <f>'A.5.1 - km 54,250 - most'!J35</f>
        <v>0</v>
      </c>
      <c r="AW60" s="97">
        <f>'A.5.1 - km 54,250 - most'!J36</f>
        <v>0</v>
      </c>
      <c r="AX60" s="97">
        <f>'A.5.1 - km 54,250 - most'!J37</f>
        <v>0</v>
      </c>
      <c r="AY60" s="97">
        <f>'A.5.1 - km 54,250 - most'!J38</f>
        <v>0</v>
      </c>
      <c r="AZ60" s="97">
        <f>'A.5.1 - km 54,250 - most'!F35</f>
        <v>0</v>
      </c>
      <c r="BA60" s="97">
        <f>'A.5.1 - km 54,250 - most'!F36</f>
        <v>0</v>
      </c>
      <c r="BB60" s="97">
        <f>'A.5.1 - km 54,250 - most'!F37</f>
        <v>0</v>
      </c>
      <c r="BC60" s="97">
        <f>'A.5.1 - km 54,250 - most'!F38</f>
        <v>0</v>
      </c>
      <c r="BD60" s="99">
        <f>'A.5.1 - km 54,250 - most'!F39</f>
        <v>0</v>
      </c>
      <c r="BT60" s="100" t="s">
        <v>85</v>
      </c>
      <c r="BV60" s="100" t="s">
        <v>78</v>
      </c>
      <c r="BW60" s="100" t="s">
        <v>101</v>
      </c>
      <c r="BX60" s="100" t="s">
        <v>97</v>
      </c>
      <c r="CL60" s="100" t="s">
        <v>1</v>
      </c>
    </row>
    <row r="61" spans="1:91" s="6" customFormat="1" ht="16.5" customHeight="1">
      <c r="A61" s="81" t="s">
        <v>80</v>
      </c>
      <c r="B61" s="92"/>
      <c r="C61" s="93"/>
      <c r="D61" s="93"/>
      <c r="E61" s="281" t="s">
        <v>102</v>
      </c>
      <c r="F61" s="281"/>
      <c r="G61" s="281"/>
      <c r="H61" s="281"/>
      <c r="I61" s="281"/>
      <c r="J61" s="93"/>
      <c r="K61" s="281" t="s">
        <v>103</v>
      </c>
      <c r="L61" s="281"/>
      <c r="M61" s="281"/>
      <c r="N61" s="281"/>
      <c r="O61" s="281"/>
      <c r="P61" s="281"/>
      <c r="Q61" s="281"/>
      <c r="R61" s="281"/>
      <c r="S61" s="281"/>
      <c r="T61" s="281"/>
      <c r="U61" s="281"/>
      <c r="V61" s="281"/>
      <c r="W61" s="281"/>
      <c r="X61" s="281"/>
      <c r="Y61" s="281"/>
      <c r="Z61" s="281"/>
      <c r="AA61" s="281"/>
      <c r="AB61" s="281"/>
      <c r="AC61" s="281"/>
      <c r="AD61" s="281"/>
      <c r="AE61" s="281"/>
      <c r="AF61" s="281"/>
      <c r="AG61" s="276">
        <f>'A.5.2 - km 54,250 - svršek'!J32</f>
        <v>0</v>
      </c>
      <c r="AH61" s="277"/>
      <c r="AI61" s="277"/>
      <c r="AJ61" s="277"/>
      <c r="AK61" s="277"/>
      <c r="AL61" s="277"/>
      <c r="AM61" s="277"/>
      <c r="AN61" s="276">
        <f t="shared" si="0"/>
        <v>0</v>
      </c>
      <c r="AO61" s="277"/>
      <c r="AP61" s="277"/>
      <c r="AQ61" s="94" t="s">
        <v>100</v>
      </c>
      <c r="AR61" s="95"/>
      <c r="AS61" s="96">
        <v>0</v>
      </c>
      <c r="AT61" s="97">
        <f t="shared" si="1"/>
        <v>0</v>
      </c>
      <c r="AU61" s="98">
        <f>'A.5.2 - km 54,250 - svršek'!P88</f>
        <v>0</v>
      </c>
      <c r="AV61" s="97">
        <f>'A.5.2 - km 54,250 - svršek'!J35</f>
        <v>0</v>
      </c>
      <c r="AW61" s="97">
        <f>'A.5.2 - km 54,250 - svršek'!J36</f>
        <v>0</v>
      </c>
      <c r="AX61" s="97">
        <f>'A.5.2 - km 54,250 - svršek'!J37</f>
        <v>0</v>
      </c>
      <c r="AY61" s="97">
        <f>'A.5.2 - km 54,250 - svršek'!J38</f>
        <v>0</v>
      </c>
      <c r="AZ61" s="97">
        <f>'A.5.2 - km 54,250 - svršek'!F35</f>
        <v>0</v>
      </c>
      <c r="BA61" s="97">
        <f>'A.5.2 - km 54,250 - svršek'!F36</f>
        <v>0</v>
      </c>
      <c r="BB61" s="97">
        <f>'A.5.2 - km 54,250 - svršek'!F37</f>
        <v>0</v>
      </c>
      <c r="BC61" s="97">
        <f>'A.5.2 - km 54,250 - svršek'!F38</f>
        <v>0</v>
      </c>
      <c r="BD61" s="99">
        <f>'A.5.2 - km 54,250 - svršek'!F39</f>
        <v>0</v>
      </c>
      <c r="BT61" s="100" t="s">
        <v>85</v>
      </c>
      <c r="BV61" s="100" t="s">
        <v>78</v>
      </c>
      <c r="BW61" s="100" t="s">
        <v>104</v>
      </c>
      <c r="BX61" s="100" t="s">
        <v>97</v>
      </c>
      <c r="CL61" s="100" t="s">
        <v>1</v>
      </c>
    </row>
    <row r="62" spans="1:91" s="5" customFormat="1" ht="16.5" customHeight="1">
      <c r="B62" s="82"/>
      <c r="C62" s="83"/>
      <c r="D62" s="280" t="s">
        <v>105</v>
      </c>
      <c r="E62" s="280"/>
      <c r="F62" s="280"/>
      <c r="G62" s="280"/>
      <c r="H62" s="280"/>
      <c r="I62" s="84"/>
      <c r="J62" s="280" t="s">
        <v>106</v>
      </c>
      <c r="K62" s="280"/>
      <c r="L62" s="280"/>
      <c r="M62" s="280"/>
      <c r="N62" s="280"/>
      <c r="O62" s="280"/>
      <c r="P62" s="280"/>
      <c r="Q62" s="280"/>
      <c r="R62" s="280"/>
      <c r="S62" s="280"/>
      <c r="T62" s="280"/>
      <c r="U62" s="280"/>
      <c r="V62" s="280"/>
      <c r="W62" s="280"/>
      <c r="X62" s="280"/>
      <c r="Y62" s="280"/>
      <c r="Z62" s="280"/>
      <c r="AA62" s="280"/>
      <c r="AB62" s="280"/>
      <c r="AC62" s="280"/>
      <c r="AD62" s="280"/>
      <c r="AE62" s="280"/>
      <c r="AF62" s="280"/>
      <c r="AG62" s="287">
        <f>ROUND(SUM(AG63:AG64),2)</f>
        <v>0</v>
      </c>
      <c r="AH62" s="279"/>
      <c r="AI62" s="279"/>
      <c r="AJ62" s="279"/>
      <c r="AK62" s="279"/>
      <c r="AL62" s="279"/>
      <c r="AM62" s="279"/>
      <c r="AN62" s="278">
        <f t="shared" si="0"/>
        <v>0</v>
      </c>
      <c r="AO62" s="279"/>
      <c r="AP62" s="279"/>
      <c r="AQ62" s="85" t="s">
        <v>83</v>
      </c>
      <c r="AR62" s="86"/>
      <c r="AS62" s="87">
        <f>ROUND(SUM(AS63:AS64),2)</f>
        <v>0</v>
      </c>
      <c r="AT62" s="88">
        <f t="shared" si="1"/>
        <v>0</v>
      </c>
      <c r="AU62" s="89">
        <f>ROUND(SUM(AU63:AU64),5)</f>
        <v>0</v>
      </c>
      <c r="AV62" s="88">
        <f>ROUND(AZ62*L29,2)</f>
        <v>0</v>
      </c>
      <c r="AW62" s="88">
        <f>ROUND(BA62*L30,2)</f>
        <v>0</v>
      </c>
      <c r="AX62" s="88">
        <f>ROUND(BB62*L29,2)</f>
        <v>0</v>
      </c>
      <c r="AY62" s="88">
        <f>ROUND(BC62*L30,2)</f>
        <v>0</v>
      </c>
      <c r="AZ62" s="88">
        <f>ROUND(SUM(AZ63:AZ64),2)</f>
        <v>0</v>
      </c>
      <c r="BA62" s="88">
        <f>ROUND(SUM(BA63:BA64),2)</f>
        <v>0</v>
      </c>
      <c r="BB62" s="88">
        <f>ROUND(SUM(BB63:BB64),2)</f>
        <v>0</v>
      </c>
      <c r="BC62" s="88">
        <f>ROUND(SUM(BC63:BC64),2)</f>
        <v>0</v>
      </c>
      <c r="BD62" s="90">
        <f>ROUND(SUM(BD63:BD64),2)</f>
        <v>0</v>
      </c>
      <c r="BS62" s="91" t="s">
        <v>75</v>
      </c>
      <c r="BT62" s="91" t="s">
        <v>21</v>
      </c>
      <c r="BU62" s="91" t="s">
        <v>77</v>
      </c>
      <c r="BV62" s="91" t="s">
        <v>78</v>
      </c>
      <c r="BW62" s="91" t="s">
        <v>107</v>
      </c>
      <c r="BX62" s="91" t="s">
        <v>5</v>
      </c>
      <c r="CL62" s="91" t="s">
        <v>1</v>
      </c>
      <c r="CM62" s="91" t="s">
        <v>85</v>
      </c>
    </row>
    <row r="63" spans="1:91" s="6" customFormat="1" ht="25.5" customHeight="1">
      <c r="A63" s="81" t="s">
        <v>80</v>
      </c>
      <c r="B63" s="92"/>
      <c r="C63" s="93"/>
      <c r="D63" s="93"/>
      <c r="E63" s="281" t="s">
        <v>108</v>
      </c>
      <c r="F63" s="281"/>
      <c r="G63" s="281"/>
      <c r="H63" s="281"/>
      <c r="I63" s="281"/>
      <c r="J63" s="93"/>
      <c r="K63" s="281" t="s">
        <v>109</v>
      </c>
      <c r="L63" s="281"/>
      <c r="M63" s="281"/>
      <c r="N63" s="281"/>
      <c r="O63" s="281"/>
      <c r="P63" s="281"/>
      <c r="Q63" s="281"/>
      <c r="R63" s="281"/>
      <c r="S63" s="281"/>
      <c r="T63" s="281"/>
      <c r="U63" s="281"/>
      <c r="V63" s="281"/>
      <c r="W63" s="281"/>
      <c r="X63" s="281"/>
      <c r="Y63" s="281"/>
      <c r="Z63" s="281"/>
      <c r="AA63" s="281"/>
      <c r="AB63" s="281"/>
      <c r="AC63" s="281"/>
      <c r="AD63" s="281"/>
      <c r="AE63" s="281"/>
      <c r="AF63" s="281"/>
      <c r="AG63" s="276">
        <f>'A.6.1 - ST KV - soubory A...'!J32</f>
        <v>0</v>
      </c>
      <c r="AH63" s="277"/>
      <c r="AI63" s="277"/>
      <c r="AJ63" s="277"/>
      <c r="AK63" s="277"/>
      <c r="AL63" s="277"/>
      <c r="AM63" s="277"/>
      <c r="AN63" s="276">
        <f t="shared" si="0"/>
        <v>0</v>
      </c>
      <c r="AO63" s="277"/>
      <c r="AP63" s="277"/>
      <c r="AQ63" s="94" t="s">
        <v>100</v>
      </c>
      <c r="AR63" s="95"/>
      <c r="AS63" s="96">
        <v>0</v>
      </c>
      <c r="AT63" s="97">
        <f t="shared" si="1"/>
        <v>0</v>
      </c>
      <c r="AU63" s="98">
        <f>'A.6.1 - ST KV - soubory A...'!P85</f>
        <v>0</v>
      </c>
      <c r="AV63" s="97">
        <f>'A.6.1 - ST KV - soubory A...'!J35</f>
        <v>0</v>
      </c>
      <c r="AW63" s="97">
        <f>'A.6.1 - ST KV - soubory A...'!J36</f>
        <v>0</v>
      </c>
      <c r="AX63" s="97">
        <f>'A.6.1 - ST KV - soubory A...'!J37</f>
        <v>0</v>
      </c>
      <c r="AY63" s="97">
        <f>'A.6.1 - ST KV - soubory A...'!J38</f>
        <v>0</v>
      </c>
      <c r="AZ63" s="97">
        <f>'A.6.1 - ST KV - soubory A...'!F35</f>
        <v>0</v>
      </c>
      <c r="BA63" s="97">
        <f>'A.6.1 - ST KV - soubory A...'!F36</f>
        <v>0</v>
      </c>
      <c r="BB63" s="97">
        <f>'A.6.1 - ST KV - soubory A...'!F37</f>
        <v>0</v>
      </c>
      <c r="BC63" s="97">
        <f>'A.6.1 - ST KV - soubory A...'!F38</f>
        <v>0</v>
      </c>
      <c r="BD63" s="99">
        <f>'A.6.1 - ST KV - soubory A...'!F39</f>
        <v>0</v>
      </c>
      <c r="BT63" s="100" t="s">
        <v>85</v>
      </c>
      <c r="BV63" s="100" t="s">
        <v>78</v>
      </c>
      <c r="BW63" s="100" t="s">
        <v>110</v>
      </c>
      <c r="BX63" s="100" t="s">
        <v>107</v>
      </c>
      <c r="CL63" s="100" t="s">
        <v>1</v>
      </c>
    </row>
    <row r="64" spans="1:91" s="6" customFormat="1" ht="16.5" customHeight="1">
      <c r="A64" s="81" t="s">
        <v>80</v>
      </c>
      <c r="B64" s="92"/>
      <c r="C64" s="93"/>
      <c r="D64" s="93"/>
      <c r="E64" s="281" t="s">
        <v>111</v>
      </c>
      <c r="F64" s="281"/>
      <c r="G64" s="281"/>
      <c r="H64" s="281"/>
      <c r="I64" s="281"/>
      <c r="J64" s="93"/>
      <c r="K64" s="281" t="s">
        <v>112</v>
      </c>
      <c r="L64" s="281"/>
      <c r="M64" s="281"/>
      <c r="N64" s="281"/>
      <c r="O64" s="281"/>
      <c r="P64" s="281"/>
      <c r="Q64" s="281"/>
      <c r="R64" s="281"/>
      <c r="S64" s="281"/>
      <c r="T64" s="281"/>
      <c r="U64" s="281"/>
      <c r="V64" s="281"/>
      <c r="W64" s="281"/>
      <c r="X64" s="281"/>
      <c r="Y64" s="281"/>
      <c r="Z64" s="281"/>
      <c r="AA64" s="281"/>
      <c r="AB64" s="281"/>
      <c r="AC64" s="281"/>
      <c r="AD64" s="281"/>
      <c r="AE64" s="281"/>
      <c r="AF64" s="281"/>
      <c r="AG64" s="276">
        <f>'A.6.2 - SMT KV - soubor A.5 '!J32</f>
        <v>0</v>
      </c>
      <c r="AH64" s="277"/>
      <c r="AI64" s="277"/>
      <c r="AJ64" s="277"/>
      <c r="AK64" s="277"/>
      <c r="AL64" s="277"/>
      <c r="AM64" s="277"/>
      <c r="AN64" s="276">
        <f t="shared" si="0"/>
        <v>0</v>
      </c>
      <c r="AO64" s="277"/>
      <c r="AP64" s="277"/>
      <c r="AQ64" s="94" t="s">
        <v>100</v>
      </c>
      <c r="AR64" s="95"/>
      <c r="AS64" s="101">
        <v>0</v>
      </c>
      <c r="AT64" s="102">
        <f t="shared" si="1"/>
        <v>0</v>
      </c>
      <c r="AU64" s="103">
        <f>'A.6.2 - SMT KV - soubor A.5 '!P89</f>
        <v>0</v>
      </c>
      <c r="AV64" s="102">
        <f>'A.6.2 - SMT KV - soubor A.5 '!J35</f>
        <v>0</v>
      </c>
      <c r="AW64" s="102">
        <f>'A.6.2 - SMT KV - soubor A.5 '!J36</f>
        <v>0</v>
      </c>
      <c r="AX64" s="102">
        <f>'A.6.2 - SMT KV - soubor A.5 '!J37</f>
        <v>0</v>
      </c>
      <c r="AY64" s="102">
        <f>'A.6.2 - SMT KV - soubor A.5 '!J38</f>
        <v>0</v>
      </c>
      <c r="AZ64" s="102">
        <f>'A.6.2 - SMT KV - soubor A.5 '!F35</f>
        <v>0</v>
      </c>
      <c r="BA64" s="102">
        <f>'A.6.2 - SMT KV - soubor A.5 '!F36</f>
        <v>0</v>
      </c>
      <c r="BB64" s="102">
        <f>'A.6.2 - SMT KV - soubor A.5 '!F37</f>
        <v>0</v>
      </c>
      <c r="BC64" s="102">
        <f>'A.6.2 - SMT KV - soubor A.5 '!F38</f>
        <v>0</v>
      </c>
      <c r="BD64" s="104">
        <f>'A.6.2 - SMT KV - soubor A.5 '!F39</f>
        <v>0</v>
      </c>
      <c r="BT64" s="100" t="s">
        <v>85</v>
      </c>
      <c r="BV64" s="100" t="s">
        <v>78</v>
      </c>
      <c r="BW64" s="100" t="s">
        <v>113</v>
      </c>
      <c r="BX64" s="100" t="s">
        <v>107</v>
      </c>
      <c r="CL64" s="100" t="s">
        <v>1</v>
      </c>
    </row>
    <row r="65" spans="2:44" s="1" customFormat="1" ht="30" customHeight="1">
      <c r="B65" s="33"/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  <c r="AF65" s="34"/>
      <c r="AG65" s="34"/>
      <c r="AH65" s="34"/>
      <c r="AI65" s="34"/>
      <c r="AJ65" s="34"/>
      <c r="AK65" s="34"/>
      <c r="AL65" s="34"/>
      <c r="AM65" s="34"/>
      <c r="AN65" s="34"/>
      <c r="AO65" s="34"/>
      <c r="AP65" s="34"/>
      <c r="AQ65" s="34"/>
      <c r="AR65" s="37"/>
    </row>
    <row r="66" spans="2:44" s="1" customFormat="1" ht="6.95" customHeight="1">
      <c r="B66" s="45"/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46"/>
      <c r="AP66" s="46"/>
      <c r="AQ66" s="46"/>
      <c r="AR66" s="37"/>
    </row>
  </sheetData>
  <sheetProtection algorithmName="SHA-512" hashValue="j1a9rB1XXNTmZsKhy4nU6EFMSYBWnrxuRtx9aFRM8tdYkS9uLuluMY7mQmL9DZVcXLg7Q7rWJ6vESncjDvLagw==" saltValue="H3fqem08xCT4xeKldqETvt0bIkJSvoOWtcVmVqI+YjH1CRGw1/loBoW4BTocPOmhZGT9OKfp5J6d/fGjUzIdww==" spinCount="100000" sheet="1" objects="1" scenarios="1" formatColumns="0" formatRows="0"/>
  <mergeCells count="78">
    <mergeCell ref="J62:AF62"/>
    <mergeCell ref="K63:AF63"/>
    <mergeCell ref="K64:AF64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8:AM58"/>
    <mergeCell ref="AG59:AM59"/>
    <mergeCell ref="AG60:AM60"/>
    <mergeCell ref="AG61:AM61"/>
    <mergeCell ref="AG62:AM62"/>
    <mergeCell ref="C52:G52"/>
    <mergeCell ref="I52:AF52"/>
    <mergeCell ref="J55:AF55"/>
    <mergeCell ref="J56:AF56"/>
    <mergeCell ref="J57:AF57"/>
    <mergeCell ref="AN62:AP62"/>
    <mergeCell ref="AN63:AP63"/>
    <mergeCell ref="AN64:AP64"/>
    <mergeCell ref="D62:H62"/>
    <mergeCell ref="D55:H55"/>
    <mergeCell ref="D56:H56"/>
    <mergeCell ref="D57:H57"/>
    <mergeCell ref="D58:H58"/>
    <mergeCell ref="D59:H59"/>
    <mergeCell ref="E60:I60"/>
    <mergeCell ref="E61:I61"/>
    <mergeCell ref="E63:I63"/>
    <mergeCell ref="E64:I64"/>
    <mergeCell ref="AG64:AM64"/>
    <mergeCell ref="AG63:AM63"/>
    <mergeCell ref="J58:AF58"/>
    <mergeCell ref="L30:P30"/>
    <mergeCell ref="L31:P31"/>
    <mergeCell ref="L32:P32"/>
    <mergeCell ref="L33:P33"/>
    <mergeCell ref="AN61:AP61"/>
    <mergeCell ref="AN58:AP58"/>
    <mergeCell ref="AN59:AP59"/>
    <mergeCell ref="AN60:AP60"/>
    <mergeCell ref="J59:AF59"/>
    <mergeCell ref="K60:AF60"/>
    <mergeCell ref="K61:AF61"/>
    <mergeCell ref="AG54:AM54"/>
    <mergeCell ref="AN54:AP54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5" location="'A.1 - TSO v 52,082 - 52,5...'!C2" display="/"/>
    <hyperlink ref="A56" location="'A.2 - TSO v 55,179 - 55,5...'!C2" display="/"/>
    <hyperlink ref="A57" location="'A.3 - Materiál zajištěný ...'!C2" display="/"/>
    <hyperlink ref="A58" location="'A.4 - Přepravy (Sborník S...'!C2" display="/"/>
    <hyperlink ref="A60" location="'A.5.1 - km 54,250 - most'!C2" display="/"/>
    <hyperlink ref="A61" location="'A.5.2 - km 54,250 - svršek'!C2" display="/"/>
    <hyperlink ref="A63" location="'A.6.1 - ST KV - soubory A...'!C2" display="/"/>
    <hyperlink ref="A64" location="'A.6.2 - SMT KV - soubor A.5 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09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5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6" t="s">
        <v>84</v>
      </c>
    </row>
    <row r="3" spans="2:46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9"/>
      <c r="AT3" s="16" t="s">
        <v>85</v>
      </c>
    </row>
    <row r="4" spans="2:46" ht="24.95" customHeight="1">
      <c r="B4" s="19"/>
      <c r="D4" s="109" t="s">
        <v>114</v>
      </c>
      <c r="L4" s="19"/>
      <c r="M4" s="2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10" t="s">
        <v>16</v>
      </c>
      <c r="L6" s="19"/>
    </row>
    <row r="7" spans="2:46" ht="16.5" customHeight="1">
      <c r="B7" s="19"/>
      <c r="E7" s="290" t="str">
        <f>'Rekapitulace stavby'!K6</f>
        <v>Oprava traťového úseku Bad Brambach - Vojtanov (vybrané úseky)</v>
      </c>
      <c r="F7" s="291"/>
      <c r="G7" s="291"/>
      <c r="H7" s="291"/>
      <c r="L7" s="19"/>
    </row>
    <row r="8" spans="2:46" s="1" customFormat="1" ht="12" customHeight="1">
      <c r="B8" s="37"/>
      <c r="D8" s="110" t="s">
        <v>115</v>
      </c>
      <c r="I8" s="111"/>
      <c r="L8" s="37"/>
    </row>
    <row r="9" spans="2:46" s="1" customFormat="1" ht="36.950000000000003" customHeight="1">
      <c r="B9" s="37"/>
      <c r="E9" s="292" t="s">
        <v>116</v>
      </c>
      <c r="F9" s="293"/>
      <c r="G9" s="293"/>
      <c r="H9" s="293"/>
      <c r="I9" s="111"/>
      <c r="L9" s="37"/>
    </row>
    <row r="10" spans="2:46" s="1" customFormat="1" ht="11.25">
      <c r="B10" s="37"/>
      <c r="I10" s="111"/>
      <c r="L10" s="37"/>
    </row>
    <row r="11" spans="2:46" s="1" customFormat="1" ht="12" customHeight="1">
      <c r="B11" s="37"/>
      <c r="D11" s="110" t="s">
        <v>19</v>
      </c>
      <c r="F11" s="16" t="s">
        <v>1</v>
      </c>
      <c r="I11" s="112" t="s">
        <v>20</v>
      </c>
      <c r="J11" s="16" t="s">
        <v>1</v>
      </c>
      <c r="L11" s="37"/>
    </row>
    <row r="12" spans="2:46" s="1" customFormat="1" ht="12" customHeight="1">
      <c r="B12" s="37"/>
      <c r="D12" s="110" t="s">
        <v>22</v>
      </c>
      <c r="F12" s="16" t="s">
        <v>23</v>
      </c>
      <c r="I12" s="112" t="s">
        <v>24</v>
      </c>
      <c r="J12" s="113" t="str">
        <f>'Rekapitulace stavby'!AN8</f>
        <v>19. 2. 2019</v>
      </c>
      <c r="L12" s="37"/>
    </row>
    <row r="13" spans="2:46" s="1" customFormat="1" ht="10.9" customHeight="1">
      <c r="B13" s="37"/>
      <c r="I13" s="111"/>
      <c r="L13" s="37"/>
    </row>
    <row r="14" spans="2:46" s="1" customFormat="1" ht="12" customHeight="1">
      <c r="B14" s="37"/>
      <c r="D14" s="110" t="s">
        <v>28</v>
      </c>
      <c r="I14" s="112" t="s">
        <v>29</v>
      </c>
      <c r="J14" s="16" t="s">
        <v>30</v>
      </c>
      <c r="L14" s="37"/>
    </row>
    <row r="15" spans="2:46" s="1" customFormat="1" ht="18" customHeight="1">
      <c r="B15" s="37"/>
      <c r="E15" s="16" t="s">
        <v>31</v>
      </c>
      <c r="I15" s="112" t="s">
        <v>32</v>
      </c>
      <c r="J15" s="16" t="s">
        <v>33</v>
      </c>
      <c r="L15" s="37"/>
    </row>
    <row r="16" spans="2:46" s="1" customFormat="1" ht="6.95" customHeight="1">
      <c r="B16" s="37"/>
      <c r="I16" s="111"/>
      <c r="L16" s="37"/>
    </row>
    <row r="17" spans="2:12" s="1" customFormat="1" ht="12" customHeight="1">
      <c r="B17" s="37"/>
      <c r="D17" s="110" t="s">
        <v>34</v>
      </c>
      <c r="I17" s="112" t="s">
        <v>29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294" t="str">
        <f>'Rekapitulace stavby'!E14</f>
        <v>Vyplň údaj</v>
      </c>
      <c r="F18" s="295"/>
      <c r="G18" s="295"/>
      <c r="H18" s="295"/>
      <c r="I18" s="112" t="s">
        <v>32</v>
      </c>
      <c r="J18" s="29" t="str">
        <f>'Rekapitulace stavby'!AN14</f>
        <v>Vyplň údaj</v>
      </c>
      <c r="L18" s="37"/>
    </row>
    <row r="19" spans="2:12" s="1" customFormat="1" ht="6.95" customHeight="1">
      <c r="B19" s="37"/>
      <c r="I19" s="111"/>
      <c r="L19" s="37"/>
    </row>
    <row r="20" spans="2:12" s="1" customFormat="1" ht="12" customHeight="1">
      <c r="B20" s="37"/>
      <c r="D20" s="110" t="s">
        <v>36</v>
      </c>
      <c r="I20" s="112" t="s">
        <v>29</v>
      </c>
      <c r="J20" s="16" t="str">
        <f>IF('Rekapitulace stavby'!AN16="","",'Rekapitulace stavby'!AN16)</f>
        <v/>
      </c>
      <c r="L20" s="37"/>
    </row>
    <row r="21" spans="2:12" s="1" customFormat="1" ht="18" customHeight="1">
      <c r="B21" s="37"/>
      <c r="E21" s="16" t="str">
        <f>IF('Rekapitulace stavby'!E17="","",'Rekapitulace stavby'!E17)</f>
        <v xml:space="preserve"> </v>
      </c>
      <c r="I21" s="112" t="s">
        <v>32</v>
      </c>
      <c r="J21" s="16" t="str">
        <f>IF('Rekapitulace stavby'!AN17="","",'Rekapitulace stavby'!AN17)</f>
        <v/>
      </c>
      <c r="L21" s="37"/>
    </row>
    <row r="22" spans="2:12" s="1" customFormat="1" ht="6.95" customHeight="1">
      <c r="B22" s="37"/>
      <c r="I22" s="111"/>
      <c r="L22" s="37"/>
    </row>
    <row r="23" spans="2:12" s="1" customFormat="1" ht="12" customHeight="1">
      <c r="B23" s="37"/>
      <c r="D23" s="110" t="s">
        <v>39</v>
      </c>
      <c r="I23" s="112" t="s">
        <v>29</v>
      </c>
      <c r="J23" s="16" t="s">
        <v>1</v>
      </c>
      <c r="L23" s="37"/>
    </row>
    <row r="24" spans="2:12" s="1" customFormat="1" ht="18" customHeight="1">
      <c r="B24" s="37"/>
      <c r="E24" s="16" t="s">
        <v>40</v>
      </c>
      <c r="I24" s="112" t="s">
        <v>32</v>
      </c>
      <c r="J24" s="16" t="s">
        <v>1</v>
      </c>
      <c r="L24" s="37"/>
    </row>
    <row r="25" spans="2:12" s="1" customFormat="1" ht="6.95" customHeight="1">
      <c r="B25" s="37"/>
      <c r="I25" s="111"/>
      <c r="L25" s="37"/>
    </row>
    <row r="26" spans="2:12" s="1" customFormat="1" ht="12" customHeight="1">
      <c r="B26" s="37"/>
      <c r="D26" s="110" t="s">
        <v>41</v>
      </c>
      <c r="I26" s="111"/>
      <c r="L26" s="37"/>
    </row>
    <row r="27" spans="2:12" s="7" customFormat="1" ht="16.5" customHeight="1">
      <c r="B27" s="114"/>
      <c r="E27" s="296" t="s">
        <v>1</v>
      </c>
      <c r="F27" s="296"/>
      <c r="G27" s="296"/>
      <c r="H27" s="296"/>
      <c r="I27" s="115"/>
      <c r="L27" s="114"/>
    </row>
    <row r="28" spans="2:12" s="1" customFormat="1" ht="6.95" customHeight="1">
      <c r="B28" s="37"/>
      <c r="I28" s="111"/>
      <c r="L28" s="37"/>
    </row>
    <row r="29" spans="2:12" s="1" customFormat="1" ht="6.95" customHeight="1">
      <c r="B29" s="37"/>
      <c r="D29" s="55"/>
      <c r="E29" s="55"/>
      <c r="F29" s="55"/>
      <c r="G29" s="55"/>
      <c r="H29" s="55"/>
      <c r="I29" s="116"/>
      <c r="J29" s="55"/>
      <c r="K29" s="55"/>
      <c r="L29" s="37"/>
    </row>
    <row r="30" spans="2:12" s="1" customFormat="1" ht="25.35" customHeight="1">
      <c r="B30" s="37"/>
      <c r="D30" s="117" t="s">
        <v>42</v>
      </c>
      <c r="I30" s="111"/>
      <c r="J30" s="118">
        <f>ROUND(J79, 2)</f>
        <v>0</v>
      </c>
      <c r="L30" s="37"/>
    </row>
    <row r="31" spans="2:12" s="1" customFormat="1" ht="6.95" customHeight="1">
      <c r="B31" s="37"/>
      <c r="D31" s="55"/>
      <c r="E31" s="55"/>
      <c r="F31" s="55"/>
      <c r="G31" s="55"/>
      <c r="H31" s="55"/>
      <c r="I31" s="116"/>
      <c r="J31" s="55"/>
      <c r="K31" s="55"/>
      <c r="L31" s="37"/>
    </row>
    <row r="32" spans="2:12" s="1" customFormat="1" ht="14.45" customHeight="1">
      <c r="B32" s="37"/>
      <c r="F32" s="119" t="s">
        <v>44</v>
      </c>
      <c r="I32" s="120" t="s">
        <v>43</v>
      </c>
      <c r="J32" s="119" t="s">
        <v>45</v>
      </c>
      <c r="L32" s="37"/>
    </row>
    <row r="33" spans="2:12" s="1" customFormat="1" ht="14.45" customHeight="1">
      <c r="B33" s="37"/>
      <c r="D33" s="110" t="s">
        <v>46</v>
      </c>
      <c r="E33" s="110" t="s">
        <v>47</v>
      </c>
      <c r="F33" s="121">
        <f>ROUND((SUM(BE79:BE208)),  2)</f>
        <v>0</v>
      </c>
      <c r="I33" s="122">
        <v>0.21</v>
      </c>
      <c r="J33" s="121">
        <f>ROUND(((SUM(BE79:BE208))*I33),  2)</f>
        <v>0</v>
      </c>
      <c r="L33" s="37"/>
    </row>
    <row r="34" spans="2:12" s="1" customFormat="1" ht="14.45" customHeight="1">
      <c r="B34" s="37"/>
      <c r="E34" s="110" t="s">
        <v>48</v>
      </c>
      <c r="F34" s="121">
        <f>ROUND((SUM(BF79:BF208)),  2)</f>
        <v>0</v>
      </c>
      <c r="I34" s="122">
        <v>0.15</v>
      </c>
      <c r="J34" s="121">
        <f>ROUND(((SUM(BF79:BF208))*I34),  2)</f>
        <v>0</v>
      </c>
      <c r="L34" s="37"/>
    </row>
    <row r="35" spans="2:12" s="1" customFormat="1" ht="14.45" hidden="1" customHeight="1">
      <c r="B35" s="37"/>
      <c r="E35" s="110" t="s">
        <v>49</v>
      </c>
      <c r="F35" s="121">
        <f>ROUND((SUM(BG79:BG208)),  2)</f>
        <v>0</v>
      </c>
      <c r="I35" s="122">
        <v>0.21</v>
      </c>
      <c r="J35" s="121">
        <f>0</f>
        <v>0</v>
      </c>
      <c r="L35" s="37"/>
    </row>
    <row r="36" spans="2:12" s="1" customFormat="1" ht="14.45" hidden="1" customHeight="1">
      <c r="B36" s="37"/>
      <c r="E36" s="110" t="s">
        <v>50</v>
      </c>
      <c r="F36" s="121">
        <f>ROUND((SUM(BH79:BH208)),  2)</f>
        <v>0</v>
      </c>
      <c r="I36" s="122">
        <v>0.15</v>
      </c>
      <c r="J36" s="121">
        <f>0</f>
        <v>0</v>
      </c>
      <c r="L36" s="37"/>
    </row>
    <row r="37" spans="2:12" s="1" customFormat="1" ht="14.45" hidden="1" customHeight="1">
      <c r="B37" s="37"/>
      <c r="E37" s="110" t="s">
        <v>51</v>
      </c>
      <c r="F37" s="121">
        <f>ROUND((SUM(BI79:BI208)),  2)</f>
        <v>0</v>
      </c>
      <c r="I37" s="122">
        <v>0</v>
      </c>
      <c r="J37" s="121">
        <f>0</f>
        <v>0</v>
      </c>
      <c r="L37" s="37"/>
    </row>
    <row r="38" spans="2:12" s="1" customFormat="1" ht="6.95" customHeight="1">
      <c r="B38" s="37"/>
      <c r="I38" s="111"/>
      <c r="L38" s="37"/>
    </row>
    <row r="39" spans="2:12" s="1" customFormat="1" ht="25.35" customHeight="1">
      <c r="B39" s="37"/>
      <c r="C39" s="123"/>
      <c r="D39" s="124" t="s">
        <v>52</v>
      </c>
      <c r="E39" s="125"/>
      <c r="F39" s="125"/>
      <c r="G39" s="126" t="s">
        <v>53</v>
      </c>
      <c r="H39" s="127" t="s">
        <v>54</v>
      </c>
      <c r="I39" s="128"/>
      <c r="J39" s="129">
        <f>SUM(J30:J37)</f>
        <v>0</v>
      </c>
      <c r="K39" s="130"/>
      <c r="L39" s="37"/>
    </row>
    <row r="40" spans="2:12" s="1" customFormat="1" ht="14.45" customHeight="1">
      <c r="B40" s="131"/>
      <c r="C40" s="132"/>
      <c r="D40" s="132"/>
      <c r="E40" s="132"/>
      <c r="F40" s="132"/>
      <c r="G40" s="132"/>
      <c r="H40" s="132"/>
      <c r="I40" s="133"/>
      <c r="J40" s="132"/>
      <c r="K40" s="132"/>
      <c r="L40" s="37"/>
    </row>
    <row r="44" spans="2:12" s="1" customFormat="1" ht="6.95" customHeight="1">
      <c r="B44" s="134"/>
      <c r="C44" s="135"/>
      <c r="D44" s="135"/>
      <c r="E44" s="135"/>
      <c r="F44" s="135"/>
      <c r="G44" s="135"/>
      <c r="H44" s="135"/>
      <c r="I44" s="136"/>
      <c r="J44" s="135"/>
      <c r="K44" s="135"/>
      <c r="L44" s="37"/>
    </row>
    <row r="45" spans="2:12" s="1" customFormat="1" ht="24.95" customHeight="1">
      <c r="B45" s="33"/>
      <c r="C45" s="22" t="s">
        <v>117</v>
      </c>
      <c r="D45" s="34"/>
      <c r="E45" s="34"/>
      <c r="F45" s="34"/>
      <c r="G45" s="34"/>
      <c r="H45" s="34"/>
      <c r="I45" s="111"/>
      <c r="J45" s="34"/>
      <c r="K45" s="34"/>
      <c r="L45" s="37"/>
    </row>
    <row r="46" spans="2:12" s="1" customFormat="1" ht="6.95" customHeight="1">
      <c r="B46" s="33"/>
      <c r="C46" s="34"/>
      <c r="D46" s="34"/>
      <c r="E46" s="34"/>
      <c r="F46" s="34"/>
      <c r="G46" s="34"/>
      <c r="H46" s="34"/>
      <c r="I46" s="111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11"/>
      <c r="J47" s="34"/>
      <c r="K47" s="34"/>
      <c r="L47" s="37"/>
    </row>
    <row r="48" spans="2:12" s="1" customFormat="1" ht="16.5" customHeight="1">
      <c r="B48" s="33"/>
      <c r="C48" s="34"/>
      <c r="D48" s="34"/>
      <c r="E48" s="297" t="str">
        <f>E7</f>
        <v>Oprava traťového úseku Bad Brambach - Vojtanov (vybrané úseky)</v>
      </c>
      <c r="F48" s="298"/>
      <c r="G48" s="298"/>
      <c r="H48" s="298"/>
      <c r="I48" s="111"/>
      <c r="J48" s="34"/>
      <c r="K48" s="34"/>
      <c r="L48" s="37"/>
    </row>
    <row r="49" spans="2:47" s="1" customFormat="1" ht="12" customHeight="1">
      <c r="B49" s="33"/>
      <c r="C49" s="28" t="s">
        <v>115</v>
      </c>
      <c r="D49" s="34"/>
      <c r="E49" s="34"/>
      <c r="F49" s="34"/>
      <c r="G49" s="34"/>
      <c r="H49" s="34"/>
      <c r="I49" s="111"/>
      <c r="J49" s="34"/>
      <c r="K49" s="34"/>
      <c r="L49" s="37"/>
    </row>
    <row r="50" spans="2:47" s="1" customFormat="1" ht="16.5" customHeight="1">
      <c r="B50" s="33"/>
      <c r="C50" s="34"/>
      <c r="D50" s="34"/>
      <c r="E50" s="265" t="str">
        <f>E9</f>
        <v>A.1 - TSO v 52,082 - 52,572 v úseku Plesná st. hr.2 - Plesná st. hr. 3 (Sborník SŽDC 2019)</v>
      </c>
      <c r="F50" s="264"/>
      <c r="G50" s="264"/>
      <c r="H50" s="264"/>
      <c r="I50" s="111"/>
      <c r="J50" s="34"/>
      <c r="K50" s="34"/>
      <c r="L50" s="37"/>
    </row>
    <row r="51" spans="2:47" s="1" customFormat="1" ht="6.95" customHeight="1">
      <c r="B51" s="33"/>
      <c r="C51" s="34"/>
      <c r="D51" s="34"/>
      <c r="E51" s="34"/>
      <c r="F51" s="34"/>
      <c r="G51" s="34"/>
      <c r="H51" s="34"/>
      <c r="I51" s="111"/>
      <c r="J51" s="34"/>
      <c r="K51" s="34"/>
      <c r="L51" s="37"/>
    </row>
    <row r="52" spans="2:47" s="1" customFormat="1" ht="12" customHeight="1">
      <c r="B52" s="33"/>
      <c r="C52" s="28" t="s">
        <v>22</v>
      </c>
      <c r="D52" s="34"/>
      <c r="E52" s="34"/>
      <c r="F52" s="26" t="str">
        <f>F12</f>
        <v>Plesná st. hr. 2 - Plesná st. hr. 3</v>
      </c>
      <c r="G52" s="34"/>
      <c r="H52" s="34"/>
      <c r="I52" s="112" t="s">
        <v>24</v>
      </c>
      <c r="J52" s="54" t="str">
        <f>IF(J12="","",J12)</f>
        <v>19. 2. 2019</v>
      </c>
      <c r="K52" s="34"/>
      <c r="L52" s="37"/>
    </row>
    <row r="53" spans="2:47" s="1" customFormat="1" ht="6.95" customHeight="1">
      <c r="B53" s="33"/>
      <c r="C53" s="34"/>
      <c r="D53" s="34"/>
      <c r="E53" s="34"/>
      <c r="F53" s="34"/>
      <c r="G53" s="34"/>
      <c r="H53" s="34"/>
      <c r="I53" s="111"/>
      <c r="J53" s="34"/>
      <c r="K53" s="34"/>
      <c r="L53" s="37"/>
    </row>
    <row r="54" spans="2:47" s="1" customFormat="1" ht="13.7" customHeight="1">
      <c r="B54" s="33"/>
      <c r="C54" s="28" t="s">
        <v>28</v>
      </c>
      <c r="D54" s="34"/>
      <c r="E54" s="34"/>
      <c r="F54" s="26" t="str">
        <f>E15</f>
        <v>SŽDC, s.o.; OŘ UNL - ST K. Vary</v>
      </c>
      <c r="G54" s="34"/>
      <c r="H54" s="34"/>
      <c r="I54" s="112" t="s">
        <v>36</v>
      </c>
      <c r="J54" s="31" t="str">
        <f>E21</f>
        <v xml:space="preserve"> </v>
      </c>
      <c r="K54" s="34"/>
      <c r="L54" s="37"/>
    </row>
    <row r="55" spans="2:47" s="1" customFormat="1" ht="13.7" customHeight="1">
      <c r="B55" s="33"/>
      <c r="C55" s="28" t="s">
        <v>34</v>
      </c>
      <c r="D55" s="34"/>
      <c r="E55" s="34"/>
      <c r="F55" s="26" t="str">
        <f>IF(E18="","",E18)</f>
        <v>Vyplň údaj</v>
      </c>
      <c r="G55" s="34"/>
      <c r="H55" s="34"/>
      <c r="I55" s="112" t="s">
        <v>39</v>
      </c>
      <c r="J55" s="31" t="str">
        <f>E24</f>
        <v>Monika Roztočilová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11"/>
      <c r="J56" s="34"/>
      <c r="K56" s="34"/>
      <c r="L56" s="37"/>
    </row>
    <row r="57" spans="2:47" s="1" customFormat="1" ht="29.25" customHeight="1">
      <c r="B57" s="33"/>
      <c r="C57" s="137" t="s">
        <v>118</v>
      </c>
      <c r="D57" s="138"/>
      <c r="E57" s="138"/>
      <c r="F57" s="138"/>
      <c r="G57" s="138"/>
      <c r="H57" s="138"/>
      <c r="I57" s="139"/>
      <c r="J57" s="140" t="s">
        <v>119</v>
      </c>
      <c r="K57" s="138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11"/>
      <c r="J58" s="34"/>
      <c r="K58" s="34"/>
      <c r="L58" s="37"/>
    </row>
    <row r="59" spans="2:47" s="1" customFormat="1" ht="22.9" customHeight="1">
      <c r="B59" s="33"/>
      <c r="C59" s="141" t="s">
        <v>120</v>
      </c>
      <c r="D59" s="34"/>
      <c r="E59" s="34"/>
      <c r="F59" s="34"/>
      <c r="G59" s="34"/>
      <c r="H59" s="34"/>
      <c r="I59" s="111"/>
      <c r="J59" s="72">
        <f>J79</f>
        <v>0</v>
      </c>
      <c r="K59" s="34"/>
      <c r="L59" s="37"/>
      <c r="AU59" s="16" t="s">
        <v>121</v>
      </c>
    </row>
    <row r="60" spans="2:47" s="1" customFormat="1" ht="21.75" customHeight="1">
      <c r="B60" s="33"/>
      <c r="C60" s="34"/>
      <c r="D60" s="34"/>
      <c r="E60" s="34"/>
      <c r="F60" s="34"/>
      <c r="G60" s="34"/>
      <c r="H60" s="34"/>
      <c r="I60" s="111"/>
      <c r="J60" s="34"/>
      <c r="K60" s="34"/>
      <c r="L60" s="37"/>
    </row>
    <row r="61" spans="2:47" s="1" customFormat="1" ht="6.95" customHeight="1">
      <c r="B61" s="45"/>
      <c r="C61" s="46"/>
      <c r="D61" s="46"/>
      <c r="E61" s="46"/>
      <c r="F61" s="46"/>
      <c r="G61" s="46"/>
      <c r="H61" s="46"/>
      <c r="I61" s="133"/>
      <c r="J61" s="46"/>
      <c r="K61" s="46"/>
      <c r="L61" s="37"/>
    </row>
    <row r="65" spans="2:65" s="1" customFormat="1" ht="6.95" customHeight="1">
      <c r="B65" s="47"/>
      <c r="C65" s="48"/>
      <c r="D65" s="48"/>
      <c r="E65" s="48"/>
      <c r="F65" s="48"/>
      <c r="G65" s="48"/>
      <c r="H65" s="48"/>
      <c r="I65" s="136"/>
      <c r="J65" s="48"/>
      <c r="K65" s="48"/>
      <c r="L65" s="37"/>
    </row>
    <row r="66" spans="2:65" s="1" customFormat="1" ht="24.95" customHeight="1">
      <c r="B66" s="33"/>
      <c r="C66" s="22" t="s">
        <v>122</v>
      </c>
      <c r="D66" s="34"/>
      <c r="E66" s="34"/>
      <c r="F66" s="34"/>
      <c r="G66" s="34"/>
      <c r="H66" s="34"/>
      <c r="I66" s="111"/>
      <c r="J66" s="34"/>
      <c r="K66" s="34"/>
      <c r="L66" s="37"/>
    </row>
    <row r="67" spans="2:65" s="1" customFormat="1" ht="6.95" customHeight="1">
      <c r="B67" s="33"/>
      <c r="C67" s="34"/>
      <c r="D67" s="34"/>
      <c r="E67" s="34"/>
      <c r="F67" s="34"/>
      <c r="G67" s="34"/>
      <c r="H67" s="34"/>
      <c r="I67" s="111"/>
      <c r="J67" s="34"/>
      <c r="K67" s="34"/>
      <c r="L67" s="37"/>
    </row>
    <row r="68" spans="2:65" s="1" customFormat="1" ht="12" customHeight="1">
      <c r="B68" s="33"/>
      <c r="C68" s="28" t="s">
        <v>16</v>
      </c>
      <c r="D68" s="34"/>
      <c r="E68" s="34"/>
      <c r="F68" s="34"/>
      <c r="G68" s="34"/>
      <c r="H68" s="34"/>
      <c r="I68" s="111"/>
      <c r="J68" s="34"/>
      <c r="K68" s="34"/>
      <c r="L68" s="37"/>
    </row>
    <row r="69" spans="2:65" s="1" customFormat="1" ht="16.5" customHeight="1">
      <c r="B69" s="33"/>
      <c r="C69" s="34"/>
      <c r="D69" s="34"/>
      <c r="E69" s="297" t="str">
        <f>E7</f>
        <v>Oprava traťového úseku Bad Brambach - Vojtanov (vybrané úseky)</v>
      </c>
      <c r="F69" s="298"/>
      <c r="G69" s="298"/>
      <c r="H69" s="298"/>
      <c r="I69" s="111"/>
      <c r="J69" s="34"/>
      <c r="K69" s="34"/>
      <c r="L69" s="37"/>
    </row>
    <row r="70" spans="2:65" s="1" customFormat="1" ht="12" customHeight="1">
      <c r="B70" s="33"/>
      <c r="C70" s="28" t="s">
        <v>115</v>
      </c>
      <c r="D70" s="34"/>
      <c r="E70" s="34"/>
      <c r="F70" s="34"/>
      <c r="G70" s="34"/>
      <c r="H70" s="34"/>
      <c r="I70" s="111"/>
      <c r="J70" s="34"/>
      <c r="K70" s="34"/>
      <c r="L70" s="37"/>
    </row>
    <row r="71" spans="2:65" s="1" customFormat="1" ht="16.5" customHeight="1">
      <c r="B71" s="33"/>
      <c r="C71" s="34"/>
      <c r="D71" s="34"/>
      <c r="E71" s="265" t="str">
        <f>E9</f>
        <v>A.1 - TSO v 52,082 - 52,572 v úseku Plesná st. hr.2 - Plesná st. hr. 3 (Sborník SŽDC 2019)</v>
      </c>
      <c r="F71" s="264"/>
      <c r="G71" s="264"/>
      <c r="H71" s="264"/>
      <c r="I71" s="111"/>
      <c r="J71" s="34"/>
      <c r="K71" s="34"/>
      <c r="L71" s="37"/>
    </row>
    <row r="72" spans="2:65" s="1" customFormat="1" ht="6.95" customHeight="1">
      <c r="B72" s="33"/>
      <c r="C72" s="34"/>
      <c r="D72" s="34"/>
      <c r="E72" s="34"/>
      <c r="F72" s="34"/>
      <c r="G72" s="34"/>
      <c r="H72" s="34"/>
      <c r="I72" s="111"/>
      <c r="J72" s="34"/>
      <c r="K72" s="34"/>
      <c r="L72" s="37"/>
    </row>
    <row r="73" spans="2:65" s="1" customFormat="1" ht="12" customHeight="1">
      <c r="B73" s="33"/>
      <c r="C73" s="28" t="s">
        <v>22</v>
      </c>
      <c r="D73" s="34"/>
      <c r="E73" s="34"/>
      <c r="F73" s="26" t="str">
        <f>F12</f>
        <v>Plesná st. hr. 2 - Plesná st. hr. 3</v>
      </c>
      <c r="G73" s="34"/>
      <c r="H73" s="34"/>
      <c r="I73" s="112" t="s">
        <v>24</v>
      </c>
      <c r="J73" s="54" t="str">
        <f>IF(J12="","",J12)</f>
        <v>19. 2. 2019</v>
      </c>
      <c r="K73" s="34"/>
      <c r="L73" s="37"/>
    </row>
    <row r="74" spans="2:65" s="1" customFormat="1" ht="6.95" customHeight="1">
      <c r="B74" s="33"/>
      <c r="C74" s="34"/>
      <c r="D74" s="34"/>
      <c r="E74" s="34"/>
      <c r="F74" s="34"/>
      <c r="G74" s="34"/>
      <c r="H74" s="34"/>
      <c r="I74" s="111"/>
      <c r="J74" s="34"/>
      <c r="K74" s="34"/>
      <c r="L74" s="37"/>
    </row>
    <row r="75" spans="2:65" s="1" customFormat="1" ht="13.7" customHeight="1">
      <c r="B75" s="33"/>
      <c r="C75" s="28" t="s">
        <v>28</v>
      </c>
      <c r="D75" s="34"/>
      <c r="E75" s="34"/>
      <c r="F75" s="26" t="str">
        <f>E15</f>
        <v>SŽDC, s.o.; OŘ UNL - ST K. Vary</v>
      </c>
      <c r="G75" s="34"/>
      <c r="H75" s="34"/>
      <c r="I75" s="112" t="s">
        <v>36</v>
      </c>
      <c r="J75" s="31" t="str">
        <f>E21</f>
        <v xml:space="preserve"> </v>
      </c>
      <c r="K75" s="34"/>
      <c r="L75" s="37"/>
    </row>
    <row r="76" spans="2:65" s="1" customFormat="1" ht="13.7" customHeight="1">
      <c r="B76" s="33"/>
      <c r="C76" s="28" t="s">
        <v>34</v>
      </c>
      <c r="D76" s="34"/>
      <c r="E76" s="34"/>
      <c r="F76" s="26" t="str">
        <f>IF(E18="","",E18)</f>
        <v>Vyplň údaj</v>
      </c>
      <c r="G76" s="34"/>
      <c r="H76" s="34"/>
      <c r="I76" s="112" t="s">
        <v>39</v>
      </c>
      <c r="J76" s="31" t="str">
        <f>E24</f>
        <v>Monika Roztočilová</v>
      </c>
      <c r="K76" s="34"/>
      <c r="L76" s="37"/>
    </row>
    <row r="77" spans="2:65" s="1" customFormat="1" ht="10.35" customHeight="1">
      <c r="B77" s="33"/>
      <c r="C77" s="34"/>
      <c r="D77" s="34"/>
      <c r="E77" s="34"/>
      <c r="F77" s="34"/>
      <c r="G77" s="34"/>
      <c r="H77" s="34"/>
      <c r="I77" s="111"/>
      <c r="J77" s="34"/>
      <c r="K77" s="34"/>
      <c r="L77" s="37"/>
    </row>
    <row r="78" spans="2:65" s="8" customFormat="1" ht="29.25" customHeight="1">
      <c r="B78" s="142"/>
      <c r="C78" s="143" t="s">
        <v>123</v>
      </c>
      <c r="D78" s="144" t="s">
        <v>61</v>
      </c>
      <c r="E78" s="144" t="s">
        <v>57</v>
      </c>
      <c r="F78" s="144" t="s">
        <v>58</v>
      </c>
      <c r="G78" s="144" t="s">
        <v>124</v>
      </c>
      <c r="H78" s="144" t="s">
        <v>125</v>
      </c>
      <c r="I78" s="145" t="s">
        <v>126</v>
      </c>
      <c r="J78" s="144" t="s">
        <v>119</v>
      </c>
      <c r="K78" s="146" t="s">
        <v>127</v>
      </c>
      <c r="L78" s="147"/>
      <c r="M78" s="63" t="s">
        <v>1</v>
      </c>
      <c r="N78" s="64" t="s">
        <v>46</v>
      </c>
      <c r="O78" s="64" t="s">
        <v>128</v>
      </c>
      <c r="P78" s="64" t="s">
        <v>129</v>
      </c>
      <c r="Q78" s="64" t="s">
        <v>130</v>
      </c>
      <c r="R78" s="64" t="s">
        <v>131</v>
      </c>
      <c r="S78" s="64" t="s">
        <v>132</v>
      </c>
      <c r="T78" s="65" t="s">
        <v>133</v>
      </c>
    </row>
    <row r="79" spans="2:65" s="1" customFormat="1" ht="22.9" customHeight="1">
      <c r="B79" s="33"/>
      <c r="C79" s="70" t="s">
        <v>134</v>
      </c>
      <c r="D79" s="34"/>
      <c r="E79" s="34"/>
      <c r="F79" s="34"/>
      <c r="G79" s="34"/>
      <c r="H79" s="34"/>
      <c r="I79" s="111"/>
      <c r="J79" s="148">
        <f>BK79</f>
        <v>0</v>
      </c>
      <c r="K79" s="34"/>
      <c r="L79" s="37"/>
      <c r="M79" s="66"/>
      <c r="N79" s="67"/>
      <c r="O79" s="67"/>
      <c r="P79" s="149">
        <f>SUM(P80:P208)</f>
        <v>0</v>
      </c>
      <c r="Q79" s="67"/>
      <c r="R79" s="149">
        <f>SUM(R80:R208)</f>
        <v>620.45783999999992</v>
      </c>
      <c r="S79" s="67"/>
      <c r="T79" s="150">
        <f>SUM(T80:T208)</f>
        <v>0</v>
      </c>
      <c r="AT79" s="16" t="s">
        <v>75</v>
      </c>
      <c r="AU79" s="16" t="s">
        <v>121</v>
      </c>
      <c r="BK79" s="151">
        <f>SUM(BK80:BK208)</f>
        <v>0</v>
      </c>
    </row>
    <row r="80" spans="2:65" s="1" customFormat="1" ht="22.5" customHeight="1">
      <c r="B80" s="33"/>
      <c r="C80" s="152" t="s">
        <v>21</v>
      </c>
      <c r="D80" s="152" t="s">
        <v>135</v>
      </c>
      <c r="E80" s="153" t="s">
        <v>136</v>
      </c>
      <c r="F80" s="154" t="s">
        <v>137</v>
      </c>
      <c r="G80" s="155" t="s">
        <v>138</v>
      </c>
      <c r="H80" s="156">
        <v>12</v>
      </c>
      <c r="I80" s="157"/>
      <c r="J80" s="158">
        <f>ROUND(I80*H80,2)</f>
        <v>0</v>
      </c>
      <c r="K80" s="154" t="s">
        <v>139</v>
      </c>
      <c r="L80" s="37"/>
      <c r="M80" s="159" t="s">
        <v>1</v>
      </c>
      <c r="N80" s="160" t="s">
        <v>47</v>
      </c>
      <c r="O80" s="59"/>
      <c r="P80" s="161">
        <f>O80*H80</f>
        <v>0</v>
      </c>
      <c r="Q80" s="161">
        <v>0</v>
      </c>
      <c r="R80" s="161">
        <f>Q80*H80</f>
        <v>0</v>
      </c>
      <c r="S80" s="161">
        <v>0</v>
      </c>
      <c r="T80" s="162">
        <f>S80*H80</f>
        <v>0</v>
      </c>
      <c r="AR80" s="16" t="s">
        <v>140</v>
      </c>
      <c r="AT80" s="16" t="s">
        <v>135</v>
      </c>
      <c r="AU80" s="16" t="s">
        <v>76</v>
      </c>
      <c r="AY80" s="16" t="s">
        <v>141</v>
      </c>
      <c r="BE80" s="163">
        <f>IF(N80="základní",J80,0)</f>
        <v>0</v>
      </c>
      <c r="BF80" s="163">
        <f>IF(N80="snížená",J80,0)</f>
        <v>0</v>
      </c>
      <c r="BG80" s="163">
        <f>IF(N80="zákl. přenesená",J80,0)</f>
        <v>0</v>
      </c>
      <c r="BH80" s="163">
        <f>IF(N80="sníž. přenesená",J80,0)</f>
        <v>0</v>
      </c>
      <c r="BI80" s="163">
        <f>IF(N80="nulová",J80,0)</f>
        <v>0</v>
      </c>
      <c r="BJ80" s="16" t="s">
        <v>21</v>
      </c>
      <c r="BK80" s="163">
        <f>ROUND(I80*H80,2)</f>
        <v>0</v>
      </c>
      <c r="BL80" s="16" t="s">
        <v>140</v>
      </c>
      <c r="BM80" s="16" t="s">
        <v>142</v>
      </c>
    </row>
    <row r="81" spans="2:65" s="1" customFormat="1" ht="29.25">
      <c r="B81" s="33"/>
      <c r="C81" s="34"/>
      <c r="D81" s="164" t="s">
        <v>143</v>
      </c>
      <c r="E81" s="34"/>
      <c r="F81" s="165" t="s">
        <v>144</v>
      </c>
      <c r="G81" s="34"/>
      <c r="H81" s="34"/>
      <c r="I81" s="111"/>
      <c r="J81" s="34"/>
      <c r="K81" s="34"/>
      <c r="L81" s="37"/>
      <c r="M81" s="166"/>
      <c r="N81" s="59"/>
      <c r="O81" s="59"/>
      <c r="P81" s="59"/>
      <c r="Q81" s="59"/>
      <c r="R81" s="59"/>
      <c r="S81" s="59"/>
      <c r="T81" s="60"/>
      <c r="AT81" s="16" t="s">
        <v>143</v>
      </c>
      <c r="AU81" s="16" t="s">
        <v>76</v>
      </c>
    </row>
    <row r="82" spans="2:65" s="1" customFormat="1" ht="19.5">
      <c r="B82" s="33"/>
      <c r="C82" s="34"/>
      <c r="D82" s="164" t="s">
        <v>145</v>
      </c>
      <c r="E82" s="34"/>
      <c r="F82" s="167" t="s">
        <v>146</v>
      </c>
      <c r="G82" s="34"/>
      <c r="H82" s="34"/>
      <c r="I82" s="111"/>
      <c r="J82" s="34"/>
      <c r="K82" s="34"/>
      <c r="L82" s="37"/>
      <c r="M82" s="166"/>
      <c r="N82" s="59"/>
      <c r="O82" s="59"/>
      <c r="P82" s="59"/>
      <c r="Q82" s="59"/>
      <c r="R82" s="59"/>
      <c r="S82" s="59"/>
      <c r="T82" s="60"/>
      <c r="AT82" s="16" t="s">
        <v>145</v>
      </c>
      <c r="AU82" s="16" t="s">
        <v>76</v>
      </c>
    </row>
    <row r="83" spans="2:65" s="1" customFormat="1" ht="22.5" customHeight="1">
      <c r="B83" s="33"/>
      <c r="C83" s="152" t="s">
        <v>85</v>
      </c>
      <c r="D83" s="152" t="s">
        <v>135</v>
      </c>
      <c r="E83" s="153" t="s">
        <v>147</v>
      </c>
      <c r="F83" s="154" t="s">
        <v>148</v>
      </c>
      <c r="G83" s="155" t="s">
        <v>149</v>
      </c>
      <c r="H83" s="156">
        <v>36</v>
      </c>
      <c r="I83" s="157"/>
      <c r="J83" s="158">
        <f>ROUND(I83*H83,2)</f>
        <v>0</v>
      </c>
      <c r="K83" s="154" t="s">
        <v>139</v>
      </c>
      <c r="L83" s="37"/>
      <c r="M83" s="159" t="s">
        <v>1</v>
      </c>
      <c r="N83" s="160" t="s">
        <v>47</v>
      </c>
      <c r="O83" s="59"/>
      <c r="P83" s="161">
        <f>O83*H83</f>
        <v>0</v>
      </c>
      <c r="Q83" s="161">
        <v>0</v>
      </c>
      <c r="R83" s="161">
        <f>Q83*H83</f>
        <v>0</v>
      </c>
      <c r="S83" s="161">
        <v>0</v>
      </c>
      <c r="T83" s="162">
        <f>S83*H83</f>
        <v>0</v>
      </c>
      <c r="AR83" s="16" t="s">
        <v>140</v>
      </c>
      <c r="AT83" s="16" t="s">
        <v>135</v>
      </c>
      <c r="AU83" s="16" t="s">
        <v>76</v>
      </c>
      <c r="AY83" s="16" t="s">
        <v>141</v>
      </c>
      <c r="BE83" s="163">
        <f>IF(N83="základní",J83,0)</f>
        <v>0</v>
      </c>
      <c r="BF83" s="163">
        <f>IF(N83="snížená",J83,0)</f>
        <v>0</v>
      </c>
      <c r="BG83" s="163">
        <f>IF(N83="zákl. přenesená",J83,0)</f>
        <v>0</v>
      </c>
      <c r="BH83" s="163">
        <f>IF(N83="sníž. přenesená",J83,0)</f>
        <v>0</v>
      </c>
      <c r="BI83" s="163">
        <f>IF(N83="nulová",J83,0)</f>
        <v>0</v>
      </c>
      <c r="BJ83" s="16" t="s">
        <v>21</v>
      </c>
      <c r="BK83" s="163">
        <f>ROUND(I83*H83,2)</f>
        <v>0</v>
      </c>
      <c r="BL83" s="16" t="s">
        <v>140</v>
      </c>
      <c r="BM83" s="16" t="s">
        <v>150</v>
      </c>
    </row>
    <row r="84" spans="2:65" s="1" customFormat="1" ht="19.5">
      <c r="B84" s="33"/>
      <c r="C84" s="34"/>
      <c r="D84" s="164" t="s">
        <v>143</v>
      </c>
      <c r="E84" s="34"/>
      <c r="F84" s="165" t="s">
        <v>151</v>
      </c>
      <c r="G84" s="34"/>
      <c r="H84" s="34"/>
      <c r="I84" s="111"/>
      <c r="J84" s="34"/>
      <c r="K84" s="34"/>
      <c r="L84" s="37"/>
      <c r="M84" s="166"/>
      <c r="N84" s="59"/>
      <c r="O84" s="59"/>
      <c r="P84" s="59"/>
      <c r="Q84" s="59"/>
      <c r="R84" s="59"/>
      <c r="S84" s="59"/>
      <c r="T84" s="60"/>
      <c r="AT84" s="16" t="s">
        <v>143</v>
      </c>
      <c r="AU84" s="16" t="s">
        <v>76</v>
      </c>
    </row>
    <row r="85" spans="2:65" s="1" customFormat="1" ht="19.5">
      <c r="B85" s="33"/>
      <c r="C85" s="34"/>
      <c r="D85" s="164" t="s">
        <v>145</v>
      </c>
      <c r="E85" s="34"/>
      <c r="F85" s="167" t="s">
        <v>152</v>
      </c>
      <c r="G85" s="34"/>
      <c r="H85" s="34"/>
      <c r="I85" s="111"/>
      <c r="J85" s="34"/>
      <c r="K85" s="34"/>
      <c r="L85" s="37"/>
      <c r="M85" s="166"/>
      <c r="N85" s="59"/>
      <c r="O85" s="59"/>
      <c r="P85" s="59"/>
      <c r="Q85" s="59"/>
      <c r="R85" s="59"/>
      <c r="S85" s="59"/>
      <c r="T85" s="60"/>
      <c r="AT85" s="16" t="s">
        <v>145</v>
      </c>
      <c r="AU85" s="16" t="s">
        <v>76</v>
      </c>
    </row>
    <row r="86" spans="2:65" s="1" customFormat="1" ht="22.5" customHeight="1">
      <c r="B86" s="33"/>
      <c r="C86" s="152" t="s">
        <v>153</v>
      </c>
      <c r="D86" s="152" t="s">
        <v>135</v>
      </c>
      <c r="E86" s="153" t="s">
        <v>154</v>
      </c>
      <c r="F86" s="154" t="s">
        <v>155</v>
      </c>
      <c r="G86" s="155" t="s">
        <v>156</v>
      </c>
      <c r="H86" s="156">
        <v>0.14699999999999999</v>
      </c>
      <c r="I86" s="157"/>
      <c r="J86" s="158">
        <f>ROUND(I86*H86,2)</f>
        <v>0</v>
      </c>
      <c r="K86" s="154" t="s">
        <v>139</v>
      </c>
      <c r="L86" s="37"/>
      <c r="M86" s="159" t="s">
        <v>1</v>
      </c>
      <c r="N86" s="160" t="s">
        <v>47</v>
      </c>
      <c r="O86" s="59"/>
      <c r="P86" s="161">
        <f>O86*H86</f>
        <v>0</v>
      </c>
      <c r="Q86" s="161">
        <v>0</v>
      </c>
      <c r="R86" s="161">
        <f>Q86*H86</f>
        <v>0</v>
      </c>
      <c r="S86" s="161">
        <v>0</v>
      </c>
      <c r="T86" s="162">
        <f>S86*H86</f>
        <v>0</v>
      </c>
      <c r="AR86" s="16" t="s">
        <v>140</v>
      </c>
      <c r="AT86" s="16" t="s">
        <v>135</v>
      </c>
      <c r="AU86" s="16" t="s">
        <v>76</v>
      </c>
      <c r="AY86" s="16" t="s">
        <v>141</v>
      </c>
      <c r="BE86" s="163">
        <f>IF(N86="základní",J86,0)</f>
        <v>0</v>
      </c>
      <c r="BF86" s="163">
        <f>IF(N86="snížená",J86,0)</f>
        <v>0</v>
      </c>
      <c r="BG86" s="163">
        <f>IF(N86="zákl. přenesená",J86,0)</f>
        <v>0</v>
      </c>
      <c r="BH86" s="163">
        <f>IF(N86="sníž. přenesená",J86,0)</f>
        <v>0</v>
      </c>
      <c r="BI86" s="163">
        <f>IF(N86="nulová",J86,0)</f>
        <v>0</v>
      </c>
      <c r="BJ86" s="16" t="s">
        <v>21</v>
      </c>
      <c r="BK86" s="163">
        <f>ROUND(I86*H86,2)</f>
        <v>0</v>
      </c>
      <c r="BL86" s="16" t="s">
        <v>140</v>
      </c>
      <c r="BM86" s="16" t="s">
        <v>157</v>
      </c>
    </row>
    <row r="87" spans="2:65" s="1" customFormat="1" ht="29.25">
      <c r="B87" s="33"/>
      <c r="C87" s="34"/>
      <c r="D87" s="164" t="s">
        <v>143</v>
      </c>
      <c r="E87" s="34"/>
      <c r="F87" s="165" t="s">
        <v>158</v>
      </c>
      <c r="G87" s="34"/>
      <c r="H87" s="34"/>
      <c r="I87" s="111"/>
      <c r="J87" s="34"/>
      <c r="K87" s="34"/>
      <c r="L87" s="37"/>
      <c r="M87" s="166"/>
      <c r="N87" s="59"/>
      <c r="O87" s="59"/>
      <c r="P87" s="59"/>
      <c r="Q87" s="59"/>
      <c r="R87" s="59"/>
      <c r="S87" s="59"/>
      <c r="T87" s="60"/>
      <c r="AT87" s="16" t="s">
        <v>143</v>
      </c>
      <c r="AU87" s="16" t="s">
        <v>76</v>
      </c>
    </row>
    <row r="88" spans="2:65" s="1" customFormat="1" ht="29.25">
      <c r="B88" s="33"/>
      <c r="C88" s="34"/>
      <c r="D88" s="164" t="s">
        <v>145</v>
      </c>
      <c r="E88" s="34"/>
      <c r="F88" s="167" t="s">
        <v>159</v>
      </c>
      <c r="G88" s="34"/>
      <c r="H88" s="34"/>
      <c r="I88" s="111"/>
      <c r="J88" s="34"/>
      <c r="K88" s="34"/>
      <c r="L88" s="37"/>
      <c r="M88" s="166"/>
      <c r="N88" s="59"/>
      <c r="O88" s="59"/>
      <c r="P88" s="59"/>
      <c r="Q88" s="59"/>
      <c r="R88" s="59"/>
      <c r="S88" s="59"/>
      <c r="T88" s="60"/>
      <c r="AT88" s="16" t="s">
        <v>145</v>
      </c>
      <c r="AU88" s="16" t="s">
        <v>76</v>
      </c>
    </row>
    <row r="89" spans="2:65" s="1" customFormat="1" ht="22.5" customHeight="1">
      <c r="B89" s="33"/>
      <c r="C89" s="152" t="s">
        <v>140</v>
      </c>
      <c r="D89" s="152" t="s">
        <v>135</v>
      </c>
      <c r="E89" s="153" t="s">
        <v>160</v>
      </c>
      <c r="F89" s="154" t="s">
        <v>161</v>
      </c>
      <c r="G89" s="155" t="s">
        <v>156</v>
      </c>
      <c r="H89" s="156">
        <v>7.0000000000000001E-3</v>
      </c>
      <c r="I89" s="157"/>
      <c r="J89" s="158">
        <f>ROUND(I89*H89,2)</f>
        <v>0</v>
      </c>
      <c r="K89" s="154" t="s">
        <v>139</v>
      </c>
      <c r="L89" s="37"/>
      <c r="M89" s="159" t="s">
        <v>1</v>
      </c>
      <c r="N89" s="160" t="s">
        <v>47</v>
      </c>
      <c r="O89" s="59"/>
      <c r="P89" s="161">
        <f>O89*H89</f>
        <v>0</v>
      </c>
      <c r="Q89" s="161">
        <v>0</v>
      </c>
      <c r="R89" s="161">
        <f>Q89*H89</f>
        <v>0</v>
      </c>
      <c r="S89" s="161">
        <v>0</v>
      </c>
      <c r="T89" s="162">
        <f>S89*H89</f>
        <v>0</v>
      </c>
      <c r="AR89" s="16" t="s">
        <v>140</v>
      </c>
      <c r="AT89" s="16" t="s">
        <v>135</v>
      </c>
      <c r="AU89" s="16" t="s">
        <v>76</v>
      </c>
      <c r="AY89" s="16" t="s">
        <v>141</v>
      </c>
      <c r="BE89" s="163">
        <f>IF(N89="základní",J89,0)</f>
        <v>0</v>
      </c>
      <c r="BF89" s="163">
        <f>IF(N89="snížená",J89,0)</f>
        <v>0</v>
      </c>
      <c r="BG89" s="163">
        <f>IF(N89="zákl. přenesená",J89,0)</f>
        <v>0</v>
      </c>
      <c r="BH89" s="163">
        <f>IF(N89="sníž. přenesená",J89,0)</f>
        <v>0</v>
      </c>
      <c r="BI89" s="163">
        <f>IF(N89="nulová",J89,0)</f>
        <v>0</v>
      </c>
      <c r="BJ89" s="16" t="s">
        <v>21</v>
      </c>
      <c r="BK89" s="163">
        <f>ROUND(I89*H89,2)</f>
        <v>0</v>
      </c>
      <c r="BL89" s="16" t="s">
        <v>140</v>
      </c>
      <c r="BM89" s="16" t="s">
        <v>162</v>
      </c>
    </row>
    <row r="90" spans="2:65" s="1" customFormat="1" ht="29.25">
      <c r="B90" s="33"/>
      <c r="C90" s="34"/>
      <c r="D90" s="164" t="s">
        <v>143</v>
      </c>
      <c r="E90" s="34"/>
      <c r="F90" s="165" t="s">
        <v>163</v>
      </c>
      <c r="G90" s="34"/>
      <c r="H90" s="34"/>
      <c r="I90" s="111"/>
      <c r="J90" s="34"/>
      <c r="K90" s="34"/>
      <c r="L90" s="37"/>
      <c r="M90" s="166"/>
      <c r="N90" s="59"/>
      <c r="O90" s="59"/>
      <c r="P90" s="59"/>
      <c r="Q90" s="59"/>
      <c r="R90" s="59"/>
      <c r="S90" s="59"/>
      <c r="T90" s="60"/>
      <c r="AT90" s="16" t="s">
        <v>143</v>
      </c>
      <c r="AU90" s="16" t="s">
        <v>76</v>
      </c>
    </row>
    <row r="91" spans="2:65" s="1" customFormat="1" ht="29.25">
      <c r="B91" s="33"/>
      <c r="C91" s="34"/>
      <c r="D91" s="164" t="s">
        <v>145</v>
      </c>
      <c r="E91" s="34"/>
      <c r="F91" s="167" t="s">
        <v>164</v>
      </c>
      <c r="G91" s="34"/>
      <c r="H91" s="34"/>
      <c r="I91" s="111"/>
      <c r="J91" s="34"/>
      <c r="K91" s="34"/>
      <c r="L91" s="37"/>
      <c r="M91" s="166"/>
      <c r="N91" s="59"/>
      <c r="O91" s="59"/>
      <c r="P91" s="59"/>
      <c r="Q91" s="59"/>
      <c r="R91" s="59"/>
      <c r="S91" s="59"/>
      <c r="T91" s="60"/>
      <c r="AT91" s="16" t="s">
        <v>145</v>
      </c>
      <c r="AU91" s="16" t="s">
        <v>76</v>
      </c>
    </row>
    <row r="92" spans="2:65" s="1" customFormat="1" ht="22.5" customHeight="1">
      <c r="B92" s="33"/>
      <c r="C92" s="152" t="s">
        <v>165</v>
      </c>
      <c r="D92" s="152" t="s">
        <v>135</v>
      </c>
      <c r="E92" s="153" t="s">
        <v>166</v>
      </c>
      <c r="F92" s="154" t="s">
        <v>167</v>
      </c>
      <c r="G92" s="155" t="s">
        <v>149</v>
      </c>
      <c r="H92" s="156">
        <v>223</v>
      </c>
      <c r="I92" s="157"/>
      <c r="J92" s="158">
        <f>ROUND(I92*H92,2)</f>
        <v>0</v>
      </c>
      <c r="K92" s="154" t="s">
        <v>139</v>
      </c>
      <c r="L92" s="37"/>
      <c r="M92" s="159" t="s">
        <v>1</v>
      </c>
      <c r="N92" s="160" t="s">
        <v>47</v>
      </c>
      <c r="O92" s="59"/>
      <c r="P92" s="161">
        <f>O92*H92</f>
        <v>0</v>
      </c>
      <c r="Q92" s="161">
        <v>0</v>
      </c>
      <c r="R92" s="161">
        <f>Q92*H92</f>
        <v>0</v>
      </c>
      <c r="S92" s="161">
        <v>0</v>
      </c>
      <c r="T92" s="162">
        <f>S92*H92</f>
        <v>0</v>
      </c>
      <c r="AR92" s="16" t="s">
        <v>140</v>
      </c>
      <c r="AT92" s="16" t="s">
        <v>135</v>
      </c>
      <c r="AU92" s="16" t="s">
        <v>76</v>
      </c>
      <c r="AY92" s="16" t="s">
        <v>141</v>
      </c>
      <c r="BE92" s="163">
        <f>IF(N92="základní",J92,0)</f>
        <v>0</v>
      </c>
      <c r="BF92" s="163">
        <f>IF(N92="snížená",J92,0)</f>
        <v>0</v>
      </c>
      <c r="BG92" s="163">
        <f>IF(N92="zákl. přenesená",J92,0)</f>
        <v>0</v>
      </c>
      <c r="BH92" s="163">
        <f>IF(N92="sníž. přenesená",J92,0)</f>
        <v>0</v>
      </c>
      <c r="BI92" s="163">
        <f>IF(N92="nulová",J92,0)</f>
        <v>0</v>
      </c>
      <c r="BJ92" s="16" t="s">
        <v>21</v>
      </c>
      <c r="BK92" s="163">
        <f>ROUND(I92*H92,2)</f>
        <v>0</v>
      </c>
      <c r="BL92" s="16" t="s">
        <v>140</v>
      </c>
      <c r="BM92" s="16" t="s">
        <v>168</v>
      </c>
    </row>
    <row r="93" spans="2:65" s="1" customFormat="1" ht="19.5">
      <c r="B93" s="33"/>
      <c r="C93" s="34"/>
      <c r="D93" s="164" t="s">
        <v>143</v>
      </c>
      <c r="E93" s="34"/>
      <c r="F93" s="165" t="s">
        <v>169</v>
      </c>
      <c r="G93" s="34"/>
      <c r="H93" s="34"/>
      <c r="I93" s="111"/>
      <c r="J93" s="34"/>
      <c r="K93" s="34"/>
      <c r="L93" s="37"/>
      <c r="M93" s="166"/>
      <c r="N93" s="59"/>
      <c r="O93" s="59"/>
      <c r="P93" s="59"/>
      <c r="Q93" s="59"/>
      <c r="R93" s="59"/>
      <c r="S93" s="59"/>
      <c r="T93" s="60"/>
      <c r="AT93" s="16" t="s">
        <v>143</v>
      </c>
      <c r="AU93" s="16" t="s">
        <v>76</v>
      </c>
    </row>
    <row r="94" spans="2:65" s="1" customFormat="1" ht="22.5" customHeight="1">
      <c r="B94" s="33"/>
      <c r="C94" s="152" t="s">
        <v>170</v>
      </c>
      <c r="D94" s="152" t="s">
        <v>135</v>
      </c>
      <c r="E94" s="153" t="s">
        <v>171</v>
      </c>
      <c r="F94" s="154" t="s">
        <v>172</v>
      </c>
      <c r="G94" s="155" t="s">
        <v>149</v>
      </c>
      <c r="H94" s="156">
        <v>11</v>
      </c>
      <c r="I94" s="157"/>
      <c r="J94" s="158">
        <f>ROUND(I94*H94,2)</f>
        <v>0</v>
      </c>
      <c r="K94" s="154" t="s">
        <v>139</v>
      </c>
      <c r="L94" s="37"/>
      <c r="M94" s="159" t="s">
        <v>1</v>
      </c>
      <c r="N94" s="160" t="s">
        <v>47</v>
      </c>
      <c r="O94" s="59"/>
      <c r="P94" s="161">
        <f>O94*H94</f>
        <v>0</v>
      </c>
      <c r="Q94" s="161">
        <v>0</v>
      </c>
      <c r="R94" s="161">
        <f>Q94*H94</f>
        <v>0</v>
      </c>
      <c r="S94" s="161">
        <v>0</v>
      </c>
      <c r="T94" s="162">
        <f>S94*H94</f>
        <v>0</v>
      </c>
      <c r="AR94" s="16" t="s">
        <v>140</v>
      </c>
      <c r="AT94" s="16" t="s">
        <v>135</v>
      </c>
      <c r="AU94" s="16" t="s">
        <v>76</v>
      </c>
      <c r="AY94" s="16" t="s">
        <v>141</v>
      </c>
      <c r="BE94" s="163">
        <f>IF(N94="základní",J94,0)</f>
        <v>0</v>
      </c>
      <c r="BF94" s="163">
        <f>IF(N94="snížená",J94,0)</f>
        <v>0</v>
      </c>
      <c r="BG94" s="163">
        <f>IF(N94="zákl. přenesená",J94,0)</f>
        <v>0</v>
      </c>
      <c r="BH94" s="163">
        <f>IF(N94="sníž. přenesená",J94,0)</f>
        <v>0</v>
      </c>
      <c r="BI94" s="163">
        <f>IF(N94="nulová",J94,0)</f>
        <v>0</v>
      </c>
      <c r="BJ94" s="16" t="s">
        <v>21</v>
      </c>
      <c r="BK94" s="163">
        <f>ROUND(I94*H94,2)</f>
        <v>0</v>
      </c>
      <c r="BL94" s="16" t="s">
        <v>140</v>
      </c>
      <c r="BM94" s="16" t="s">
        <v>173</v>
      </c>
    </row>
    <row r="95" spans="2:65" s="1" customFormat="1" ht="19.5">
      <c r="B95" s="33"/>
      <c r="C95" s="34"/>
      <c r="D95" s="164" t="s">
        <v>143</v>
      </c>
      <c r="E95" s="34"/>
      <c r="F95" s="165" t="s">
        <v>174</v>
      </c>
      <c r="G95" s="34"/>
      <c r="H95" s="34"/>
      <c r="I95" s="111"/>
      <c r="J95" s="34"/>
      <c r="K95" s="34"/>
      <c r="L95" s="37"/>
      <c r="M95" s="166"/>
      <c r="N95" s="59"/>
      <c r="O95" s="59"/>
      <c r="P95" s="59"/>
      <c r="Q95" s="59"/>
      <c r="R95" s="59"/>
      <c r="S95" s="59"/>
      <c r="T95" s="60"/>
      <c r="AT95" s="16" t="s">
        <v>143</v>
      </c>
      <c r="AU95" s="16" t="s">
        <v>76</v>
      </c>
    </row>
    <row r="96" spans="2:65" s="1" customFormat="1" ht="22.5" customHeight="1">
      <c r="B96" s="33"/>
      <c r="C96" s="152" t="s">
        <v>175</v>
      </c>
      <c r="D96" s="152" t="s">
        <v>135</v>
      </c>
      <c r="E96" s="153" t="s">
        <v>176</v>
      </c>
      <c r="F96" s="154" t="s">
        <v>177</v>
      </c>
      <c r="G96" s="155" t="s">
        <v>178</v>
      </c>
      <c r="H96" s="156">
        <v>25.434999999999999</v>
      </c>
      <c r="I96" s="157"/>
      <c r="J96" s="158">
        <f>ROUND(I96*H96,2)</f>
        <v>0</v>
      </c>
      <c r="K96" s="154" t="s">
        <v>139</v>
      </c>
      <c r="L96" s="37"/>
      <c r="M96" s="159" t="s">
        <v>1</v>
      </c>
      <c r="N96" s="160" t="s">
        <v>47</v>
      </c>
      <c r="O96" s="59"/>
      <c r="P96" s="161">
        <f>O96*H96</f>
        <v>0</v>
      </c>
      <c r="Q96" s="161">
        <v>0</v>
      </c>
      <c r="R96" s="161">
        <f>Q96*H96</f>
        <v>0</v>
      </c>
      <c r="S96" s="161">
        <v>0</v>
      </c>
      <c r="T96" s="162">
        <f>S96*H96</f>
        <v>0</v>
      </c>
      <c r="AR96" s="16" t="s">
        <v>140</v>
      </c>
      <c r="AT96" s="16" t="s">
        <v>135</v>
      </c>
      <c r="AU96" s="16" t="s">
        <v>76</v>
      </c>
      <c r="AY96" s="16" t="s">
        <v>141</v>
      </c>
      <c r="BE96" s="163">
        <f>IF(N96="základní",J96,0)</f>
        <v>0</v>
      </c>
      <c r="BF96" s="163">
        <f>IF(N96="snížená",J96,0)</f>
        <v>0</v>
      </c>
      <c r="BG96" s="163">
        <f>IF(N96="zákl. přenesená",J96,0)</f>
        <v>0</v>
      </c>
      <c r="BH96" s="163">
        <f>IF(N96="sníž. přenesená",J96,0)</f>
        <v>0</v>
      </c>
      <c r="BI96" s="163">
        <f>IF(N96="nulová",J96,0)</f>
        <v>0</v>
      </c>
      <c r="BJ96" s="16" t="s">
        <v>21</v>
      </c>
      <c r="BK96" s="163">
        <f>ROUND(I96*H96,2)</f>
        <v>0</v>
      </c>
      <c r="BL96" s="16" t="s">
        <v>140</v>
      </c>
      <c r="BM96" s="16" t="s">
        <v>179</v>
      </c>
    </row>
    <row r="97" spans="2:65" s="1" customFormat="1" ht="19.5">
      <c r="B97" s="33"/>
      <c r="C97" s="34"/>
      <c r="D97" s="164" t="s">
        <v>143</v>
      </c>
      <c r="E97" s="34"/>
      <c r="F97" s="165" t="s">
        <v>180</v>
      </c>
      <c r="G97" s="34"/>
      <c r="H97" s="34"/>
      <c r="I97" s="111"/>
      <c r="J97" s="34"/>
      <c r="K97" s="34"/>
      <c r="L97" s="37"/>
      <c r="M97" s="166"/>
      <c r="N97" s="59"/>
      <c r="O97" s="59"/>
      <c r="P97" s="59"/>
      <c r="Q97" s="59"/>
      <c r="R97" s="59"/>
      <c r="S97" s="59"/>
      <c r="T97" s="60"/>
      <c r="AT97" s="16" t="s">
        <v>143</v>
      </c>
      <c r="AU97" s="16" t="s">
        <v>76</v>
      </c>
    </row>
    <row r="98" spans="2:65" s="1" customFormat="1" ht="39">
      <c r="B98" s="33"/>
      <c r="C98" s="34"/>
      <c r="D98" s="164" t="s">
        <v>145</v>
      </c>
      <c r="E98" s="34"/>
      <c r="F98" s="167" t="s">
        <v>181</v>
      </c>
      <c r="G98" s="34"/>
      <c r="H98" s="34"/>
      <c r="I98" s="111"/>
      <c r="J98" s="34"/>
      <c r="K98" s="34"/>
      <c r="L98" s="37"/>
      <c r="M98" s="166"/>
      <c r="N98" s="59"/>
      <c r="O98" s="59"/>
      <c r="P98" s="59"/>
      <c r="Q98" s="59"/>
      <c r="R98" s="59"/>
      <c r="S98" s="59"/>
      <c r="T98" s="60"/>
      <c r="AT98" s="16" t="s">
        <v>145</v>
      </c>
      <c r="AU98" s="16" t="s">
        <v>76</v>
      </c>
    </row>
    <row r="99" spans="2:65" s="1" customFormat="1" ht="22.5" customHeight="1">
      <c r="B99" s="33"/>
      <c r="C99" s="152" t="s">
        <v>182</v>
      </c>
      <c r="D99" s="152" t="s">
        <v>135</v>
      </c>
      <c r="E99" s="153" t="s">
        <v>183</v>
      </c>
      <c r="F99" s="154" t="s">
        <v>184</v>
      </c>
      <c r="G99" s="155" t="s">
        <v>178</v>
      </c>
      <c r="H99" s="156">
        <v>0.2</v>
      </c>
      <c r="I99" s="157"/>
      <c r="J99" s="158">
        <f>ROUND(I99*H99,2)</f>
        <v>0</v>
      </c>
      <c r="K99" s="154" t="s">
        <v>139</v>
      </c>
      <c r="L99" s="37"/>
      <c r="M99" s="159" t="s">
        <v>1</v>
      </c>
      <c r="N99" s="160" t="s">
        <v>47</v>
      </c>
      <c r="O99" s="59"/>
      <c r="P99" s="161">
        <f>O99*H99</f>
        <v>0</v>
      </c>
      <c r="Q99" s="161">
        <v>0</v>
      </c>
      <c r="R99" s="161">
        <f>Q99*H99</f>
        <v>0</v>
      </c>
      <c r="S99" s="161">
        <v>0</v>
      </c>
      <c r="T99" s="162">
        <f>S99*H99</f>
        <v>0</v>
      </c>
      <c r="AR99" s="16" t="s">
        <v>185</v>
      </c>
      <c r="AT99" s="16" t="s">
        <v>135</v>
      </c>
      <c r="AU99" s="16" t="s">
        <v>76</v>
      </c>
      <c r="AY99" s="16" t="s">
        <v>141</v>
      </c>
      <c r="BE99" s="163">
        <f>IF(N99="základní",J99,0)</f>
        <v>0</v>
      </c>
      <c r="BF99" s="163">
        <f>IF(N99="snížená",J99,0)</f>
        <v>0</v>
      </c>
      <c r="BG99" s="163">
        <f>IF(N99="zákl. přenesená",J99,0)</f>
        <v>0</v>
      </c>
      <c r="BH99" s="163">
        <f>IF(N99="sníž. přenesená",J99,0)</f>
        <v>0</v>
      </c>
      <c r="BI99" s="163">
        <f>IF(N99="nulová",J99,0)</f>
        <v>0</v>
      </c>
      <c r="BJ99" s="16" t="s">
        <v>21</v>
      </c>
      <c r="BK99" s="163">
        <f>ROUND(I99*H99,2)</f>
        <v>0</v>
      </c>
      <c r="BL99" s="16" t="s">
        <v>185</v>
      </c>
      <c r="BM99" s="16" t="s">
        <v>186</v>
      </c>
    </row>
    <row r="100" spans="2:65" s="1" customFormat="1" ht="29.25">
      <c r="B100" s="33"/>
      <c r="C100" s="34"/>
      <c r="D100" s="164" t="s">
        <v>143</v>
      </c>
      <c r="E100" s="34"/>
      <c r="F100" s="165" t="s">
        <v>187</v>
      </c>
      <c r="G100" s="34"/>
      <c r="H100" s="34"/>
      <c r="I100" s="111"/>
      <c r="J100" s="34"/>
      <c r="K100" s="34"/>
      <c r="L100" s="37"/>
      <c r="M100" s="166"/>
      <c r="N100" s="59"/>
      <c r="O100" s="59"/>
      <c r="P100" s="59"/>
      <c r="Q100" s="59"/>
      <c r="R100" s="59"/>
      <c r="S100" s="59"/>
      <c r="T100" s="60"/>
      <c r="AT100" s="16" t="s">
        <v>143</v>
      </c>
      <c r="AU100" s="16" t="s">
        <v>76</v>
      </c>
    </row>
    <row r="101" spans="2:65" s="1" customFormat="1" ht="22.5" customHeight="1">
      <c r="B101" s="33"/>
      <c r="C101" s="152" t="s">
        <v>188</v>
      </c>
      <c r="D101" s="152" t="s">
        <v>135</v>
      </c>
      <c r="E101" s="153" t="s">
        <v>189</v>
      </c>
      <c r="F101" s="154" t="s">
        <v>190</v>
      </c>
      <c r="G101" s="155" t="s">
        <v>191</v>
      </c>
      <c r="H101" s="156">
        <v>1520</v>
      </c>
      <c r="I101" s="157"/>
      <c r="J101" s="158">
        <f>ROUND(I101*H101,2)</f>
        <v>0</v>
      </c>
      <c r="K101" s="154" t="s">
        <v>139</v>
      </c>
      <c r="L101" s="37"/>
      <c r="M101" s="159" t="s">
        <v>1</v>
      </c>
      <c r="N101" s="160" t="s">
        <v>47</v>
      </c>
      <c r="O101" s="59"/>
      <c r="P101" s="161">
        <f>O101*H101</f>
        <v>0</v>
      </c>
      <c r="Q101" s="161">
        <v>0</v>
      </c>
      <c r="R101" s="161">
        <f>Q101*H101</f>
        <v>0</v>
      </c>
      <c r="S101" s="161">
        <v>0</v>
      </c>
      <c r="T101" s="162">
        <f>S101*H101</f>
        <v>0</v>
      </c>
      <c r="AR101" s="16" t="s">
        <v>140</v>
      </c>
      <c r="AT101" s="16" t="s">
        <v>135</v>
      </c>
      <c r="AU101" s="16" t="s">
        <v>76</v>
      </c>
      <c r="AY101" s="16" t="s">
        <v>141</v>
      </c>
      <c r="BE101" s="163">
        <f>IF(N101="základní",J101,0)</f>
        <v>0</v>
      </c>
      <c r="BF101" s="163">
        <f>IF(N101="snížená",J101,0)</f>
        <v>0</v>
      </c>
      <c r="BG101" s="163">
        <f>IF(N101="zákl. přenesená",J101,0)</f>
        <v>0</v>
      </c>
      <c r="BH101" s="163">
        <f>IF(N101="sníž. přenesená",J101,0)</f>
        <v>0</v>
      </c>
      <c r="BI101" s="163">
        <f>IF(N101="nulová",J101,0)</f>
        <v>0</v>
      </c>
      <c r="BJ101" s="16" t="s">
        <v>21</v>
      </c>
      <c r="BK101" s="163">
        <f>ROUND(I101*H101,2)</f>
        <v>0</v>
      </c>
      <c r="BL101" s="16" t="s">
        <v>140</v>
      </c>
      <c r="BM101" s="16" t="s">
        <v>192</v>
      </c>
    </row>
    <row r="102" spans="2:65" s="1" customFormat="1" ht="19.5">
      <c r="B102" s="33"/>
      <c r="C102" s="34"/>
      <c r="D102" s="164" t="s">
        <v>143</v>
      </c>
      <c r="E102" s="34"/>
      <c r="F102" s="165" t="s">
        <v>193</v>
      </c>
      <c r="G102" s="34"/>
      <c r="H102" s="34"/>
      <c r="I102" s="111"/>
      <c r="J102" s="34"/>
      <c r="K102" s="34"/>
      <c r="L102" s="37"/>
      <c r="M102" s="166"/>
      <c r="N102" s="59"/>
      <c r="O102" s="59"/>
      <c r="P102" s="59"/>
      <c r="Q102" s="59"/>
      <c r="R102" s="59"/>
      <c r="S102" s="59"/>
      <c r="T102" s="60"/>
      <c r="AT102" s="16" t="s">
        <v>143</v>
      </c>
      <c r="AU102" s="16" t="s">
        <v>76</v>
      </c>
    </row>
    <row r="103" spans="2:65" s="9" customFormat="1" ht="11.25">
      <c r="B103" s="168"/>
      <c r="C103" s="169"/>
      <c r="D103" s="164" t="s">
        <v>194</v>
      </c>
      <c r="E103" s="170" t="s">
        <v>1</v>
      </c>
      <c r="F103" s="171" t="s">
        <v>195</v>
      </c>
      <c r="G103" s="169"/>
      <c r="H103" s="170" t="s">
        <v>1</v>
      </c>
      <c r="I103" s="172"/>
      <c r="J103" s="169"/>
      <c r="K103" s="169"/>
      <c r="L103" s="173"/>
      <c r="M103" s="174"/>
      <c r="N103" s="175"/>
      <c r="O103" s="175"/>
      <c r="P103" s="175"/>
      <c r="Q103" s="175"/>
      <c r="R103" s="175"/>
      <c r="S103" s="175"/>
      <c r="T103" s="176"/>
      <c r="AT103" s="177" t="s">
        <v>194</v>
      </c>
      <c r="AU103" s="177" t="s">
        <v>76</v>
      </c>
      <c r="AV103" s="9" t="s">
        <v>21</v>
      </c>
      <c r="AW103" s="9" t="s">
        <v>38</v>
      </c>
      <c r="AX103" s="9" t="s">
        <v>76</v>
      </c>
      <c r="AY103" s="177" t="s">
        <v>141</v>
      </c>
    </row>
    <row r="104" spans="2:65" s="10" customFormat="1" ht="11.25">
      <c r="B104" s="178"/>
      <c r="C104" s="179"/>
      <c r="D104" s="164" t="s">
        <v>194</v>
      </c>
      <c r="E104" s="180" t="s">
        <v>1</v>
      </c>
      <c r="F104" s="181" t="s">
        <v>196</v>
      </c>
      <c r="G104" s="179"/>
      <c r="H104" s="182">
        <v>1520</v>
      </c>
      <c r="I104" s="183"/>
      <c r="J104" s="179"/>
      <c r="K104" s="179"/>
      <c r="L104" s="184"/>
      <c r="M104" s="185"/>
      <c r="N104" s="186"/>
      <c r="O104" s="186"/>
      <c r="P104" s="186"/>
      <c r="Q104" s="186"/>
      <c r="R104" s="186"/>
      <c r="S104" s="186"/>
      <c r="T104" s="187"/>
      <c r="AT104" s="188" t="s">
        <v>194</v>
      </c>
      <c r="AU104" s="188" t="s">
        <v>76</v>
      </c>
      <c r="AV104" s="10" t="s">
        <v>85</v>
      </c>
      <c r="AW104" s="10" t="s">
        <v>38</v>
      </c>
      <c r="AX104" s="10" t="s">
        <v>21</v>
      </c>
      <c r="AY104" s="188" t="s">
        <v>141</v>
      </c>
    </row>
    <row r="105" spans="2:65" s="1" customFormat="1" ht="22.5" customHeight="1">
      <c r="B105" s="33"/>
      <c r="C105" s="152" t="s">
        <v>197</v>
      </c>
      <c r="D105" s="152" t="s">
        <v>135</v>
      </c>
      <c r="E105" s="153" t="s">
        <v>198</v>
      </c>
      <c r="F105" s="154" t="s">
        <v>199</v>
      </c>
      <c r="G105" s="155" t="s">
        <v>156</v>
      </c>
      <c r="H105" s="156">
        <v>0.154</v>
      </c>
      <c r="I105" s="157"/>
      <c r="J105" s="158">
        <f>ROUND(I105*H105,2)</f>
        <v>0</v>
      </c>
      <c r="K105" s="154" t="s">
        <v>139</v>
      </c>
      <c r="L105" s="37"/>
      <c r="M105" s="159" t="s">
        <v>1</v>
      </c>
      <c r="N105" s="160" t="s">
        <v>47</v>
      </c>
      <c r="O105" s="59"/>
      <c r="P105" s="161">
        <f>O105*H105</f>
        <v>0</v>
      </c>
      <c r="Q105" s="161">
        <v>0</v>
      </c>
      <c r="R105" s="161">
        <f>Q105*H105</f>
        <v>0</v>
      </c>
      <c r="S105" s="161">
        <v>0</v>
      </c>
      <c r="T105" s="162">
        <f>S105*H105</f>
        <v>0</v>
      </c>
      <c r="AR105" s="16" t="s">
        <v>140</v>
      </c>
      <c r="AT105" s="16" t="s">
        <v>135</v>
      </c>
      <c r="AU105" s="16" t="s">
        <v>76</v>
      </c>
      <c r="AY105" s="16" t="s">
        <v>141</v>
      </c>
      <c r="BE105" s="163">
        <f>IF(N105="základní",J105,0)</f>
        <v>0</v>
      </c>
      <c r="BF105" s="163">
        <f>IF(N105="snížená",J105,0)</f>
        <v>0</v>
      </c>
      <c r="BG105" s="163">
        <f>IF(N105="zákl. přenesená",J105,0)</f>
        <v>0</v>
      </c>
      <c r="BH105" s="163">
        <f>IF(N105="sníž. přenesená",J105,0)</f>
        <v>0</v>
      </c>
      <c r="BI105" s="163">
        <f>IF(N105="nulová",J105,0)</f>
        <v>0</v>
      </c>
      <c r="BJ105" s="16" t="s">
        <v>21</v>
      </c>
      <c r="BK105" s="163">
        <f>ROUND(I105*H105,2)</f>
        <v>0</v>
      </c>
      <c r="BL105" s="16" t="s">
        <v>140</v>
      </c>
      <c r="BM105" s="16" t="s">
        <v>200</v>
      </c>
    </row>
    <row r="106" spans="2:65" s="1" customFormat="1" ht="19.5">
      <c r="B106" s="33"/>
      <c r="C106" s="34"/>
      <c r="D106" s="164" t="s">
        <v>143</v>
      </c>
      <c r="E106" s="34"/>
      <c r="F106" s="165" t="s">
        <v>201</v>
      </c>
      <c r="G106" s="34"/>
      <c r="H106" s="34"/>
      <c r="I106" s="111"/>
      <c r="J106" s="34"/>
      <c r="K106" s="34"/>
      <c r="L106" s="37"/>
      <c r="M106" s="166"/>
      <c r="N106" s="59"/>
      <c r="O106" s="59"/>
      <c r="P106" s="59"/>
      <c r="Q106" s="59"/>
      <c r="R106" s="59"/>
      <c r="S106" s="59"/>
      <c r="T106" s="60"/>
      <c r="AT106" s="16" t="s">
        <v>143</v>
      </c>
      <c r="AU106" s="16" t="s">
        <v>76</v>
      </c>
    </row>
    <row r="107" spans="2:65" s="1" customFormat="1" ht="29.25">
      <c r="B107" s="33"/>
      <c r="C107" s="34"/>
      <c r="D107" s="164" t="s">
        <v>145</v>
      </c>
      <c r="E107" s="34"/>
      <c r="F107" s="167" t="s">
        <v>202</v>
      </c>
      <c r="G107" s="34"/>
      <c r="H107" s="34"/>
      <c r="I107" s="111"/>
      <c r="J107" s="34"/>
      <c r="K107" s="34"/>
      <c r="L107" s="37"/>
      <c r="M107" s="166"/>
      <c r="N107" s="59"/>
      <c r="O107" s="59"/>
      <c r="P107" s="59"/>
      <c r="Q107" s="59"/>
      <c r="R107" s="59"/>
      <c r="S107" s="59"/>
      <c r="T107" s="60"/>
      <c r="AT107" s="16" t="s">
        <v>145</v>
      </c>
      <c r="AU107" s="16" t="s">
        <v>76</v>
      </c>
    </row>
    <row r="108" spans="2:65" s="1" customFormat="1" ht="22.5" customHeight="1">
      <c r="B108" s="33"/>
      <c r="C108" s="152" t="s">
        <v>203</v>
      </c>
      <c r="D108" s="152" t="s">
        <v>135</v>
      </c>
      <c r="E108" s="153" t="s">
        <v>204</v>
      </c>
      <c r="F108" s="154" t="s">
        <v>205</v>
      </c>
      <c r="G108" s="155" t="s">
        <v>206</v>
      </c>
      <c r="H108" s="156">
        <v>220</v>
      </c>
      <c r="I108" s="157"/>
      <c r="J108" s="158">
        <f>ROUND(I108*H108,2)</f>
        <v>0</v>
      </c>
      <c r="K108" s="154" t="s">
        <v>139</v>
      </c>
      <c r="L108" s="37"/>
      <c r="M108" s="159" t="s">
        <v>1</v>
      </c>
      <c r="N108" s="160" t="s">
        <v>47</v>
      </c>
      <c r="O108" s="59"/>
      <c r="P108" s="161">
        <f>O108*H108</f>
        <v>0</v>
      </c>
      <c r="Q108" s="161">
        <v>0</v>
      </c>
      <c r="R108" s="161">
        <f>Q108*H108</f>
        <v>0</v>
      </c>
      <c r="S108" s="161">
        <v>0</v>
      </c>
      <c r="T108" s="162">
        <f>S108*H108</f>
        <v>0</v>
      </c>
      <c r="AR108" s="16" t="s">
        <v>140</v>
      </c>
      <c r="AT108" s="16" t="s">
        <v>135</v>
      </c>
      <c r="AU108" s="16" t="s">
        <v>76</v>
      </c>
      <c r="AY108" s="16" t="s">
        <v>141</v>
      </c>
      <c r="BE108" s="163">
        <f>IF(N108="základní",J108,0)</f>
        <v>0</v>
      </c>
      <c r="BF108" s="163">
        <f>IF(N108="snížená",J108,0)</f>
        <v>0</v>
      </c>
      <c r="BG108" s="163">
        <f>IF(N108="zákl. přenesená",J108,0)</f>
        <v>0</v>
      </c>
      <c r="BH108" s="163">
        <f>IF(N108="sníž. přenesená",J108,0)</f>
        <v>0</v>
      </c>
      <c r="BI108" s="163">
        <f>IF(N108="nulová",J108,0)</f>
        <v>0</v>
      </c>
      <c r="BJ108" s="16" t="s">
        <v>21</v>
      </c>
      <c r="BK108" s="163">
        <f>ROUND(I108*H108,2)</f>
        <v>0</v>
      </c>
      <c r="BL108" s="16" t="s">
        <v>140</v>
      </c>
      <c r="BM108" s="16" t="s">
        <v>207</v>
      </c>
    </row>
    <row r="109" spans="2:65" s="1" customFormat="1" ht="39">
      <c r="B109" s="33"/>
      <c r="C109" s="34"/>
      <c r="D109" s="164" t="s">
        <v>143</v>
      </c>
      <c r="E109" s="34"/>
      <c r="F109" s="165" t="s">
        <v>208</v>
      </c>
      <c r="G109" s="34"/>
      <c r="H109" s="34"/>
      <c r="I109" s="111"/>
      <c r="J109" s="34"/>
      <c r="K109" s="34"/>
      <c r="L109" s="37"/>
      <c r="M109" s="166"/>
      <c r="N109" s="59"/>
      <c r="O109" s="59"/>
      <c r="P109" s="59"/>
      <c r="Q109" s="59"/>
      <c r="R109" s="59"/>
      <c r="S109" s="59"/>
      <c r="T109" s="60"/>
      <c r="AT109" s="16" t="s">
        <v>143</v>
      </c>
      <c r="AU109" s="16" t="s">
        <v>76</v>
      </c>
    </row>
    <row r="110" spans="2:65" s="1" customFormat="1" ht="29.25">
      <c r="B110" s="33"/>
      <c r="C110" s="34"/>
      <c r="D110" s="164" t="s">
        <v>145</v>
      </c>
      <c r="E110" s="34"/>
      <c r="F110" s="167" t="s">
        <v>209</v>
      </c>
      <c r="G110" s="34"/>
      <c r="H110" s="34"/>
      <c r="I110" s="111"/>
      <c r="J110" s="34"/>
      <c r="K110" s="34"/>
      <c r="L110" s="37"/>
      <c r="M110" s="166"/>
      <c r="N110" s="59"/>
      <c r="O110" s="59"/>
      <c r="P110" s="59"/>
      <c r="Q110" s="59"/>
      <c r="R110" s="59"/>
      <c r="S110" s="59"/>
      <c r="T110" s="60"/>
      <c r="AT110" s="16" t="s">
        <v>145</v>
      </c>
      <c r="AU110" s="16" t="s">
        <v>76</v>
      </c>
    </row>
    <row r="111" spans="2:65" s="1" customFormat="1" ht="22.5" customHeight="1">
      <c r="B111" s="33"/>
      <c r="C111" s="152" t="s">
        <v>210</v>
      </c>
      <c r="D111" s="152" t="s">
        <v>135</v>
      </c>
      <c r="E111" s="153" t="s">
        <v>211</v>
      </c>
      <c r="F111" s="154" t="s">
        <v>212</v>
      </c>
      <c r="G111" s="155" t="s">
        <v>156</v>
      </c>
      <c r="H111" s="156">
        <v>0.154</v>
      </c>
      <c r="I111" s="157"/>
      <c r="J111" s="158">
        <f>ROUND(I111*H111,2)</f>
        <v>0</v>
      </c>
      <c r="K111" s="154" t="s">
        <v>139</v>
      </c>
      <c r="L111" s="37"/>
      <c r="M111" s="159" t="s">
        <v>1</v>
      </c>
      <c r="N111" s="160" t="s">
        <v>47</v>
      </c>
      <c r="O111" s="59"/>
      <c r="P111" s="161">
        <f>O111*H111</f>
        <v>0</v>
      </c>
      <c r="Q111" s="161">
        <v>0</v>
      </c>
      <c r="R111" s="161">
        <f>Q111*H111</f>
        <v>0</v>
      </c>
      <c r="S111" s="161">
        <v>0</v>
      </c>
      <c r="T111" s="162">
        <f>S111*H111</f>
        <v>0</v>
      </c>
      <c r="AR111" s="16" t="s">
        <v>140</v>
      </c>
      <c r="AT111" s="16" t="s">
        <v>135</v>
      </c>
      <c r="AU111" s="16" t="s">
        <v>76</v>
      </c>
      <c r="AY111" s="16" t="s">
        <v>141</v>
      </c>
      <c r="BE111" s="163">
        <f>IF(N111="základní",J111,0)</f>
        <v>0</v>
      </c>
      <c r="BF111" s="163">
        <f>IF(N111="snížená",J111,0)</f>
        <v>0</v>
      </c>
      <c r="BG111" s="163">
        <f>IF(N111="zákl. přenesená",J111,0)</f>
        <v>0</v>
      </c>
      <c r="BH111" s="163">
        <f>IF(N111="sníž. přenesená",J111,0)</f>
        <v>0</v>
      </c>
      <c r="BI111" s="163">
        <f>IF(N111="nulová",J111,0)</f>
        <v>0</v>
      </c>
      <c r="BJ111" s="16" t="s">
        <v>21</v>
      </c>
      <c r="BK111" s="163">
        <f>ROUND(I111*H111,2)</f>
        <v>0</v>
      </c>
      <c r="BL111" s="16" t="s">
        <v>140</v>
      </c>
      <c r="BM111" s="16" t="s">
        <v>213</v>
      </c>
    </row>
    <row r="112" spans="2:65" s="1" customFormat="1" ht="48.75">
      <c r="B112" s="33"/>
      <c r="C112" s="34"/>
      <c r="D112" s="164" t="s">
        <v>143</v>
      </c>
      <c r="E112" s="34"/>
      <c r="F112" s="165" t="s">
        <v>214</v>
      </c>
      <c r="G112" s="34"/>
      <c r="H112" s="34"/>
      <c r="I112" s="111"/>
      <c r="J112" s="34"/>
      <c r="K112" s="34"/>
      <c r="L112" s="37"/>
      <c r="M112" s="166"/>
      <c r="N112" s="59"/>
      <c r="O112" s="59"/>
      <c r="P112" s="59"/>
      <c r="Q112" s="59"/>
      <c r="R112" s="59"/>
      <c r="S112" s="59"/>
      <c r="T112" s="60"/>
      <c r="AT112" s="16" t="s">
        <v>143</v>
      </c>
      <c r="AU112" s="16" t="s">
        <v>76</v>
      </c>
    </row>
    <row r="113" spans="2:65" s="1" customFormat="1" ht="19.5">
      <c r="B113" s="33"/>
      <c r="C113" s="34"/>
      <c r="D113" s="164" t="s">
        <v>145</v>
      </c>
      <c r="E113" s="34"/>
      <c r="F113" s="167" t="s">
        <v>215</v>
      </c>
      <c r="G113" s="34"/>
      <c r="H113" s="34"/>
      <c r="I113" s="111"/>
      <c r="J113" s="34"/>
      <c r="K113" s="34"/>
      <c r="L113" s="37"/>
      <c r="M113" s="166"/>
      <c r="N113" s="59"/>
      <c r="O113" s="59"/>
      <c r="P113" s="59"/>
      <c r="Q113" s="59"/>
      <c r="R113" s="59"/>
      <c r="S113" s="59"/>
      <c r="T113" s="60"/>
      <c r="AT113" s="16" t="s">
        <v>145</v>
      </c>
      <c r="AU113" s="16" t="s">
        <v>76</v>
      </c>
    </row>
    <row r="114" spans="2:65" s="1" customFormat="1" ht="22.5" customHeight="1">
      <c r="B114" s="33"/>
      <c r="C114" s="152" t="s">
        <v>216</v>
      </c>
      <c r="D114" s="152" t="s">
        <v>135</v>
      </c>
      <c r="E114" s="153" t="s">
        <v>217</v>
      </c>
      <c r="F114" s="154" t="s">
        <v>218</v>
      </c>
      <c r="G114" s="155" t="s">
        <v>156</v>
      </c>
      <c r="H114" s="156">
        <v>0.22600000000000001</v>
      </c>
      <c r="I114" s="157"/>
      <c r="J114" s="158">
        <f>ROUND(I114*H114,2)</f>
        <v>0</v>
      </c>
      <c r="K114" s="154" t="s">
        <v>139</v>
      </c>
      <c r="L114" s="37"/>
      <c r="M114" s="159" t="s">
        <v>1</v>
      </c>
      <c r="N114" s="160" t="s">
        <v>47</v>
      </c>
      <c r="O114" s="59"/>
      <c r="P114" s="161">
        <f>O114*H114</f>
        <v>0</v>
      </c>
      <c r="Q114" s="161">
        <v>0</v>
      </c>
      <c r="R114" s="161">
        <f>Q114*H114</f>
        <v>0</v>
      </c>
      <c r="S114" s="161">
        <v>0</v>
      </c>
      <c r="T114" s="162">
        <f>S114*H114</f>
        <v>0</v>
      </c>
      <c r="AR114" s="16" t="s">
        <v>140</v>
      </c>
      <c r="AT114" s="16" t="s">
        <v>135</v>
      </c>
      <c r="AU114" s="16" t="s">
        <v>76</v>
      </c>
      <c r="AY114" s="16" t="s">
        <v>141</v>
      </c>
      <c r="BE114" s="163">
        <f>IF(N114="základní",J114,0)</f>
        <v>0</v>
      </c>
      <c r="BF114" s="163">
        <f>IF(N114="snížená",J114,0)</f>
        <v>0</v>
      </c>
      <c r="BG114" s="163">
        <f>IF(N114="zákl. přenesená",J114,0)</f>
        <v>0</v>
      </c>
      <c r="BH114" s="163">
        <f>IF(N114="sníž. přenesená",J114,0)</f>
        <v>0</v>
      </c>
      <c r="BI114" s="163">
        <f>IF(N114="nulová",J114,0)</f>
        <v>0</v>
      </c>
      <c r="BJ114" s="16" t="s">
        <v>21</v>
      </c>
      <c r="BK114" s="163">
        <f>ROUND(I114*H114,2)</f>
        <v>0</v>
      </c>
      <c r="BL114" s="16" t="s">
        <v>140</v>
      </c>
      <c r="BM114" s="16" t="s">
        <v>219</v>
      </c>
    </row>
    <row r="115" spans="2:65" s="1" customFormat="1" ht="48.75">
      <c r="B115" s="33"/>
      <c r="C115" s="34"/>
      <c r="D115" s="164" t="s">
        <v>143</v>
      </c>
      <c r="E115" s="34"/>
      <c r="F115" s="165" t="s">
        <v>220</v>
      </c>
      <c r="G115" s="34"/>
      <c r="H115" s="34"/>
      <c r="I115" s="111"/>
      <c r="J115" s="34"/>
      <c r="K115" s="34"/>
      <c r="L115" s="37"/>
      <c r="M115" s="166"/>
      <c r="N115" s="59"/>
      <c r="O115" s="59"/>
      <c r="P115" s="59"/>
      <c r="Q115" s="59"/>
      <c r="R115" s="59"/>
      <c r="S115" s="59"/>
      <c r="T115" s="60"/>
      <c r="AT115" s="16" t="s">
        <v>143</v>
      </c>
      <c r="AU115" s="16" t="s">
        <v>76</v>
      </c>
    </row>
    <row r="116" spans="2:65" s="1" customFormat="1" ht="19.5">
      <c r="B116" s="33"/>
      <c r="C116" s="34"/>
      <c r="D116" s="164" t="s">
        <v>145</v>
      </c>
      <c r="E116" s="34"/>
      <c r="F116" s="167" t="s">
        <v>221</v>
      </c>
      <c r="G116" s="34"/>
      <c r="H116" s="34"/>
      <c r="I116" s="111"/>
      <c r="J116" s="34"/>
      <c r="K116" s="34"/>
      <c r="L116" s="37"/>
      <c r="M116" s="166"/>
      <c r="N116" s="59"/>
      <c r="O116" s="59"/>
      <c r="P116" s="59"/>
      <c r="Q116" s="59"/>
      <c r="R116" s="59"/>
      <c r="S116" s="59"/>
      <c r="T116" s="60"/>
      <c r="AT116" s="16" t="s">
        <v>145</v>
      </c>
      <c r="AU116" s="16" t="s">
        <v>76</v>
      </c>
    </row>
    <row r="117" spans="2:65" s="1" customFormat="1" ht="22.5" customHeight="1">
      <c r="B117" s="33"/>
      <c r="C117" s="152" t="s">
        <v>222</v>
      </c>
      <c r="D117" s="152" t="s">
        <v>135</v>
      </c>
      <c r="E117" s="153" t="s">
        <v>223</v>
      </c>
      <c r="F117" s="154" t="s">
        <v>224</v>
      </c>
      <c r="G117" s="155" t="s">
        <v>178</v>
      </c>
      <c r="H117" s="156">
        <v>513</v>
      </c>
      <c r="I117" s="157"/>
      <c r="J117" s="158">
        <f>ROUND(I117*H117,2)</f>
        <v>0</v>
      </c>
      <c r="K117" s="154" t="s">
        <v>139</v>
      </c>
      <c r="L117" s="37"/>
      <c r="M117" s="159" t="s">
        <v>1</v>
      </c>
      <c r="N117" s="160" t="s">
        <v>47</v>
      </c>
      <c r="O117" s="59"/>
      <c r="P117" s="161">
        <f>O117*H117</f>
        <v>0</v>
      </c>
      <c r="Q117" s="161">
        <v>0</v>
      </c>
      <c r="R117" s="161">
        <f>Q117*H117</f>
        <v>0</v>
      </c>
      <c r="S117" s="161">
        <v>0</v>
      </c>
      <c r="T117" s="162">
        <f>S117*H117</f>
        <v>0</v>
      </c>
      <c r="AR117" s="16" t="s">
        <v>185</v>
      </c>
      <c r="AT117" s="16" t="s">
        <v>135</v>
      </c>
      <c r="AU117" s="16" t="s">
        <v>76</v>
      </c>
      <c r="AY117" s="16" t="s">
        <v>141</v>
      </c>
      <c r="BE117" s="163">
        <f>IF(N117="základní",J117,0)</f>
        <v>0</v>
      </c>
      <c r="BF117" s="163">
        <f>IF(N117="snížená",J117,0)</f>
        <v>0</v>
      </c>
      <c r="BG117" s="163">
        <f>IF(N117="zákl. přenesená",J117,0)</f>
        <v>0</v>
      </c>
      <c r="BH117" s="163">
        <f>IF(N117="sníž. přenesená",J117,0)</f>
        <v>0</v>
      </c>
      <c r="BI117" s="163">
        <f>IF(N117="nulová",J117,0)</f>
        <v>0</v>
      </c>
      <c r="BJ117" s="16" t="s">
        <v>21</v>
      </c>
      <c r="BK117" s="163">
        <f>ROUND(I117*H117,2)</f>
        <v>0</v>
      </c>
      <c r="BL117" s="16" t="s">
        <v>185</v>
      </c>
      <c r="BM117" s="16" t="s">
        <v>225</v>
      </c>
    </row>
    <row r="118" spans="2:65" s="1" customFormat="1" ht="29.25">
      <c r="B118" s="33"/>
      <c r="C118" s="34"/>
      <c r="D118" s="164" t="s">
        <v>143</v>
      </c>
      <c r="E118" s="34"/>
      <c r="F118" s="165" t="s">
        <v>226</v>
      </c>
      <c r="G118" s="34"/>
      <c r="H118" s="34"/>
      <c r="I118" s="111"/>
      <c r="J118" s="34"/>
      <c r="K118" s="34"/>
      <c r="L118" s="37"/>
      <c r="M118" s="166"/>
      <c r="N118" s="59"/>
      <c r="O118" s="59"/>
      <c r="P118" s="59"/>
      <c r="Q118" s="59"/>
      <c r="R118" s="59"/>
      <c r="S118" s="59"/>
      <c r="T118" s="60"/>
      <c r="AT118" s="16" t="s">
        <v>143</v>
      </c>
      <c r="AU118" s="16" t="s">
        <v>76</v>
      </c>
    </row>
    <row r="119" spans="2:65" s="9" customFormat="1" ht="11.25">
      <c r="B119" s="168"/>
      <c r="C119" s="169"/>
      <c r="D119" s="164" t="s">
        <v>194</v>
      </c>
      <c r="E119" s="170" t="s">
        <v>1</v>
      </c>
      <c r="F119" s="171" t="s">
        <v>227</v>
      </c>
      <c r="G119" s="169"/>
      <c r="H119" s="170" t="s">
        <v>1</v>
      </c>
      <c r="I119" s="172"/>
      <c r="J119" s="169"/>
      <c r="K119" s="169"/>
      <c r="L119" s="173"/>
      <c r="M119" s="174"/>
      <c r="N119" s="175"/>
      <c r="O119" s="175"/>
      <c r="P119" s="175"/>
      <c r="Q119" s="175"/>
      <c r="R119" s="175"/>
      <c r="S119" s="175"/>
      <c r="T119" s="176"/>
      <c r="AT119" s="177" t="s">
        <v>194</v>
      </c>
      <c r="AU119" s="177" t="s">
        <v>76</v>
      </c>
      <c r="AV119" s="9" t="s">
        <v>21</v>
      </c>
      <c r="AW119" s="9" t="s">
        <v>38</v>
      </c>
      <c r="AX119" s="9" t="s">
        <v>76</v>
      </c>
      <c r="AY119" s="177" t="s">
        <v>141</v>
      </c>
    </row>
    <row r="120" spans="2:65" s="10" customFormat="1" ht="11.25">
      <c r="B120" s="178"/>
      <c r="C120" s="179"/>
      <c r="D120" s="164" t="s">
        <v>194</v>
      </c>
      <c r="E120" s="180" t="s">
        <v>1</v>
      </c>
      <c r="F120" s="181" t="s">
        <v>228</v>
      </c>
      <c r="G120" s="179"/>
      <c r="H120" s="182">
        <v>513</v>
      </c>
      <c r="I120" s="183"/>
      <c r="J120" s="179"/>
      <c r="K120" s="179"/>
      <c r="L120" s="184"/>
      <c r="M120" s="185"/>
      <c r="N120" s="186"/>
      <c r="O120" s="186"/>
      <c r="P120" s="186"/>
      <c r="Q120" s="186"/>
      <c r="R120" s="186"/>
      <c r="S120" s="186"/>
      <c r="T120" s="187"/>
      <c r="AT120" s="188" t="s">
        <v>194</v>
      </c>
      <c r="AU120" s="188" t="s">
        <v>76</v>
      </c>
      <c r="AV120" s="10" t="s">
        <v>85</v>
      </c>
      <c r="AW120" s="10" t="s">
        <v>38</v>
      </c>
      <c r="AX120" s="10" t="s">
        <v>21</v>
      </c>
      <c r="AY120" s="188" t="s">
        <v>141</v>
      </c>
    </row>
    <row r="121" spans="2:65" s="1" customFormat="1" ht="22.5" customHeight="1">
      <c r="B121" s="33"/>
      <c r="C121" s="152" t="s">
        <v>26</v>
      </c>
      <c r="D121" s="152" t="s">
        <v>135</v>
      </c>
      <c r="E121" s="153" t="s">
        <v>229</v>
      </c>
      <c r="F121" s="154" t="s">
        <v>230</v>
      </c>
      <c r="G121" s="155" t="s">
        <v>178</v>
      </c>
      <c r="H121" s="156">
        <v>1155.9459999999999</v>
      </c>
      <c r="I121" s="157"/>
      <c r="J121" s="158">
        <f>ROUND(I121*H121,2)</f>
        <v>0</v>
      </c>
      <c r="K121" s="154" t="s">
        <v>139</v>
      </c>
      <c r="L121" s="37"/>
      <c r="M121" s="159" t="s">
        <v>1</v>
      </c>
      <c r="N121" s="160" t="s">
        <v>47</v>
      </c>
      <c r="O121" s="59"/>
      <c r="P121" s="161">
        <f>O121*H121</f>
        <v>0</v>
      </c>
      <c r="Q121" s="161">
        <v>0</v>
      </c>
      <c r="R121" s="161">
        <f>Q121*H121</f>
        <v>0</v>
      </c>
      <c r="S121" s="161">
        <v>0</v>
      </c>
      <c r="T121" s="162">
        <f>S121*H121</f>
        <v>0</v>
      </c>
      <c r="AR121" s="16" t="s">
        <v>185</v>
      </c>
      <c r="AT121" s="16" t="s">
        <v>135</v>
      </c>
      <c r="AU121" s="16" t="s">
        <v>76</v>
      </c>
      <c r="AY121" s="16" t="s">
        <v>141</v>
      </c>
      <c r="BE121" s="163">
        <f>IF(N121="základní",J121,0)</f>
        <v>0</v>
      </c>
      <c r="BF121" s="163">
        <f>IF(N121="snížená",J121,0)</f>
        <v>0</v>
      </c>
      <c r="BG121" s="163">
        <f>IF(N121="zákl. přenesená",J121,0)</f>
        <v>0</v>
      </c>
      <c r="BH121" s="163">
        <f>IF(N121="sníž. přenesená",J121,0)</f>
        <v>0</v>
      </c>
      <c r="BI121" s="163">
        <f>IF(N121="nulová",J121,0)</f>
        <v>0</v>
      </c>
      <c r="BJ121" s="16" t="s">
        <v>21</v>
      </c>
      <c r="BK121" s="163">
        <f>ROUND(I121*H121,2)</f>
        <v>0</v>
      </c>
      <c r="BL121" s="16" t="s">
        <v>185</v>
      </c>
      <c r="BM121" s="16" t="s">
        <v>231</v>
      </c>
    </row>
    <row r="122" spans="2:65" s="1" customFormat="1" ht="29.25">
      <c r="B122" s="33"/>
      <c r="C122" s="34"/>
      <c r="D122" s="164" t="s">
        <v>143</v>
      </c>
      <c r="E122" s="34"/>
      <c r="F122" s="165" t="s">
        <v>232</v>
      </c>
      <c r="G122" s="34"/>
      <c r="H122" s="34"/>
      <c r="I122" s="111"/>
      <c r="J122" s="34"/>
      <c r="K122" s="34"/>
      <c r="L122" s="37"/>
      <c r="M122" s="166"/>
      <c r="N122" s="59"/>
      <c r="O122" s="59"/>
      <c r="P122" s="59"/>
      <c r="Q122" s="59"/>
      <c r="R122" s="59"/>
      <c r="S122" s="59"/>
      <c r="T122" s="60"/>
      <c r="AT122" s="16" t="s">
        <v>143</v>
      </c>
      <c r="AU122" s="16" t="s">
        <v>76</v>
      </c>
    </row>
    <row r="123" spans="2:65" s="9" customFormat="1" ht="11.25">
      <c r="B123" s="168"/>
      <c r="C123" s="169"/>
      <c r="D123" s="164" t="s">
        <v>194</v>
      </c>
      <c r="E123" s="170" t="s">
        <v>1</v>
      </c>
      <c r="F123" s="171" t="s">
        <v>233</v>
      </c>
      <c r="G123" s="169"/>
      <c r="H123" s="170" t="s">
        <v>1</v>
      </c>
      <c r="I123" s="172"/>
      <c r="J123" s="169"/>
      <c r="K123" s="169"/>
      <c r="L123" s="173"/>
      <c r="M123" s="174"/>
      <c r="N123" s="175"/>
      <c r="O123" s="175"/>
      <c r="P123" s="175"/>
      <c r="Q123" s="175"/>
      <c r="R123" s="175"/>
      <c r="S123" s="175"/>
      <c r="T123" s="176"/>
      <c r="AT123" s="177" t="s">
        <v>194</v>
      </c>
      <c r="AU123" s="177" t="s">
        <v>76</v>
      </c>
      <c r="AV123" s="9" t="s">
        <v>21</v>
      </c>
      <c r="AW123" s="9" t="s">
        <v>38</v>
      </c>
      <c r="AX123" s="9" t="s">
        <v>76</v>
      </c>
      <c r="AY123" s="177" t="s">
        <v>141</v>
      </c>
    </row>
    <row r="124" spans="2:65" s="10" customFormat="1" ht="11.25">
      <c r="B124" s="178"/>
      <c r="C124" s="179"/>
      <c r="D124" s="164" t="s">
        <v>194</v>
      </c>
      <c r="E124" s="180" t="s">
        <v>1</v>
      </c>
      <c r="F124" s="181" t="s">
        <v>234</v>
      </c>
      <c r="G124" s="179"/>
      <c r="H124" s="182">
        <v>568.69600000000003</v>
      </c>
      <c r="I124" s="183"/>
      <c r="J124" s="179"/>
      <c r="K124" s="179"/>
      <c r="L124" s="184"/>
      <c r="M124" s="185"/>
      <c r="N124" s="186"/>
      <c r="O124" s="186"/>
      <c r="P124" s="186"/>
      <c r="Q124" s="186"/>
      <c r="R124" s="186"/>
      <c r="S124" s="186"/>
      <c r="T124" s="187"/>
      <c r="AT124" s="188" t="s">
        <v>194</v>
      </c>
      <c r="AU124" s="188" t="s">
        <v>76</v>
      </c>
      <c r="AV124" s="10" t="s">
        <v>85</v>
      </c>
      <c r="AW124" s="10" t="s">
        <v>38</v>
      </c>
      <c r="AX124" s="10" t="s">
        <v>76</v>
      </c>
      <c r="AY124" s="188" t="s">
        <v>141</v>
      </c>
    </row>
    <row r="125" spans="2:65" s="9" customFormat="1" ht="11.25">
      <c r="B125" s="168"/>
      <c r="C125" s="169"/>
      <c r="D125" s="164" t="s">
        <v>194</v>
      </c>
      <c r="E125" s="170" t="s">
        <v>1</v>
      </c>
      <c r="F125" s="171" t="s">
        <v>235</v>
      </c>
      <c r="G125" s="169"/>
      <c r="H125" s="170" t="s">
        <v>1</v>
      </c>
      <c r="I125" s="172"/>
      <c r="J125" s="169"/>
      <c r="K125" s="169"/>
      <c r="L125" s="173"/>
      <c r="M125" s="174"/>
      <c r="N125" s="175"/>
      <c r="O125" s="175"/>
      <c r="P125" s="175"/>
      <c r="Q125" s="175"/>
      <c r="R125" s="175"/>
      <c r="S125" s="175"/>
      <c r="T125" s="176"/>
      <c r="AT125" s="177" t="s">
        <v>194</v>
      </c>
      <c r="AU125" s="177" t="s">
        <v>76</v>
      </c>
      <c r="AV125" s="9" t="s">
        <v>21</v>
      </c>
      <c r="AW125" s="9" t="s">
        <v>38</v>
      </c>
      <c r="AX125" s="9" t="s">
        <v>76</v>
      </c>
      <c r="AY125" s="177" t="s">
        <v>141</v>
      </c>
    </row>
    <row r="126" spans="2:65" s="10" customFormat="1" ht="11.25">
      <c r="B126" s="178"/>
      <c r="C126" s="179"/>
      <c r="D126" s="164" t="s">
        <v>194</v>
      </c>
      <c r="E126" s="180" t="s">
        <v>1</v>
      </c>
      <c r="F126" s="181" t="s">
        <v>236</v>
      </c>
      <c r="G126" s="179"/>
      <c r="H126" s="182">
        <v>256.5</v>
      </c>
      <c r="I126" s="183"/>
      <c r="J126" s="179"/>
      <c r="K126" s="179"/>
      <c r="L126" s="184"/>
      <c r="M126" s="185"/>
      <c r="N126" s="186"/>
      <c r="O126" s="186"/>
      <c r="P126" s="186"/>
      <c r="Q126" s="186"/>
      <c r="R126" s="186"/>
      <c r="S126" s="186"/>
      <c r="T126" s="187"/>
      <c r="AT126" s="188" t="s">
        <v>194</v>
      </c>
      <c r="AU126" s="188" t="s">
        <v>76</v>
      </c>
      <c r="AV126" s="10" t="s">
        <v>85</v>
      </c>
      <c r="AW126" s="10" t="s">
        <v>38</v>
      </c>
      <c r="AX126" s="10" t="s">
        <v>76</v>
      </c>
      <c r="AY126" s="188" t="s">
        <v>141</v>
      </c>
    </row>
    <row r="127" spans="2:65" s="9" customFormat="1" ht="11.25">
      <c r="B127" s="168"/>
      <c r="C127" s="169"/>
      <c r="D127" s="164" t="s">
        <v>194</v>
      </c>
      <c r="E127" s="170" t="s">
        <v>1</v>
      </c>
      <c r="F127" s="171" t="s">
        <v>237</v>
      </c>
      <c r="G127" s="169"/>
      <c r="H127" s="170" t="s">
        <v>1</v>
      </c>
      <c r="I127" s="172"/>
      <c r="J127" s="169"/>
      <c r="K127" s="169"/>
      <c r="L127" s="173"/>
      <c r="M127" s="174"/>
      <c r="N127" s="175"/>
      <c r="O127" s="175"/>
      <c r="P127" s="175"/>
      <c r="Q127" s="175"/>
      <c r="R127" s="175"/>
      <c r="S127" s="175"/>
      <c r="T127" s="176"/>
      <c r="AT127" s="177" t="s">
        <v>194</v>
      </c>
      <c r="AU127" s="177" t="s">
        <v>76</v>
      </c>
      <c r="AV127" s="9" t="s">
        <v>21</v>
      </c>
      <c r="AW127" s="9" t="s">
        <v>38</v>
      </c>
      <c r="AX127" s="9" t="s">
        <v>76</v>
      </c>
      <c r="AY127" s="177" t="s">
        <v>141</v>
      </c>
    </row>
    <row r="128" spans="2:65" s="10" customFormat="1" ht="11.25">
      <c r="B128" s="178"/>
      <c r="C128" s="179"/>
      <c r="D128" s="164" t="s">
        <v>194</v>
      </c>
      <c r="E128" s="180" t="s">
        <v>1</v>
      </c>
      <c r="F128" s="181" t="s">
        <v>238</v>
      </c>
      <c r="G128" s="179"/>
      <c r="H128" s="182">
        <v>330.75</v>
      </c>
      <c r="I128" s="183"/>
      <c r="J128" s="179"/>
      <c r="K128" s="179"/>
      <c r="L128" s="184"/>
      <c r="M128" s="185"/>
      <c r="N128" s="186"/>
      <c r="O128" s="186"/>
      <c r="P128" s="186"/>
      <c r="Q128" s="186"/>
      <c r="R128" s="186"/>
      <c r="S128" s="186"/>
      <c r="T128" s="187"/>
      <c r="AT128" s="188" t="s">
        <v>194</v>
      </c>
      <c r="AU128" s="188" t="s">
        <v>76</v>
      </c>
      <c r="AV128" s="10" t="s">
        <v>85</v>
      </c>
      <c r="AW128" s="10" t="s">
        <v>38</v>
      </c>
      <c r="AX128" s="10" t="s">
        <v>76</v>
      </c>
      <c r="AY128" s="188" t="s">
        <v>141</v>
      </c>
    </row>
    <row r="129" spans="2:65" s="11" customFormat="1" ht="11.25">
      <c r="B129" s="189"/>
      <c r="C129" s="190"/>
      <c r="D129" s="164" t="s">
        <v>194</v>
      </c>
      <c r="E129" s="191" t="s">
        <v>1</v>
      </c>
      <c r="F129" s="192" t="s">
        <v>239</v>
      </c>
      <c r="G129" s="190"/>
      <c r="H129" s="193">
        <v>1155.9459999999999</v>
      </c>
      <c r="I129" s="194"/>
      <c r="J129" s="190"/>
      <c r="K129" s="190"/>
      <c r="L129" s="195"/>
      <c r="M129" s="196"/>
      <c r="N129" s="197"/>
      <c r="O129" s="197"/>
      <c r="P129" s="197"/>
      <c r="Q129" s="197"/>
      <c r="R129" s="197"/>
      <c r="S129" s="197"/>
      <c r="T129" s="198"/>
      <c r="AT129" s="199" t="s">
        <v>194</v>
      </c>
      <c r="AU129" s="199" t="s">
        <v>76</v>
      </c>
      <c r="AV129" s="11" t="s">
        <v>140</v>
      </c>
      <c r="AW129" s="11" t="s">
        <v>38</v>
      </c>
      <c r="AX129" s="11" t="s">
        <v>21</v>
      </c>
      <c r="AY129" s="199" t="s">
        <v>141</v>
      </c>
    </row>
    <row r="130" spans="2:65" s="1" customFormat="1" ht="22.5" customHeight="1">
      <c r="B130" s="33"/>
      <c r="C130" s="152" t="s">
        <v>240</v>
      </c>
      <c r="D130" s="152" t="s">
        <v>135</v>
      </c>
      <c r="E130" s="153" t="s">
        <v>241</v>
      </c>
      <c r="F130" s="154" t="s">
        <v>242</v>
      </c>
      <c r="G130" s="155" t="s">
        <v>243</v>
      </c>
      <c r="H130" s="156">
        <v>406.745</v>
      </c>
      <c r="I130" s="157"/>
      <c r="J130" s="158">
        <f>ROUND(I130*H130,2)</f>
        <v>0</v>
      </c>
      <c r="K130" s="154" t="s">
        <v>139</v>
      </c>
      <c r="L130" s="37"/>
      <c r="M130" s="159" t="s">
        <v>1</v>
      </c>
      <c r="N130" s="160" t="s">
        <v>47</v>
      </c>
      <c r="O130" s="59"/>
      <c r="P130" s="161">
        <f>O130*H130</f>
        <v>0</v>
      </c>
      <c r="Q130" s="161">
        <v>0</v>
      </c>
      <c r="R130" s="161">
        <f>Q130*H130</f>
        <v>0</v>
      </c>
      <c r="S130" s="161">
        <v>0</v>
      </c>
      <c r="T130" s="162">
        <f>S130*H130</f>
        <v>0</v>
      </c>
      <c r="AR130" s="16" t="s">
        <v>140</v>
      </c>
      <c r="AT130" s="16" t="s">
        <v>135</v>
      </c>
      <c r="AU130" s="16" t="s">
        <v>76</v>
      </c>
      <c r="AY130" s="16" t="s">
        <v>141</v>
      </c>
      <c r="BE130" s="163">
        <f>IF(N130="základní",J130,0)</f>
        <v>0</v>
      </c>
      <c r="BF130" s="163">
        <f>IF(N130="snížená",J130,0)</f>
        <v>0</v>
      </c>
      <c r="BG130" s="163">
        <f>IF(N130="zákl. přenesená",J130,0)</f>
        <v>0</v>
      </c>
      <c r="BH130" s="163">
        <f>IF(N130="sníž. přenesená",J130,0)</f>
        <v>0</v>
      </c>
      <c r="BI130" s="163">
        <f>IF(N130="nulová",J130,0)</f>
        <v>0</v>
      </c>
      <c r="BJ130" s="16" t="s">
        <v>21</v>
      </c>
      <c r="BK130" s="163">
        <f>ROUND(I130*H130,2)</f>
        <v>0</v>
      </c>
      <c r="BL130" s="16" t="s">
        <v>140</v>
      </c>
      <c r="BM130" s="16" t="s">
        <v>244</v>
      </c>
    </row>
    <row r="131" spans="2:65" s="1" customFormat="1" ht="19.5">
      <c r="B131" s="33"/>
      <c r="C131" s="34"/>
      <c r="D131" s="164" t="s">
        <v>143</v>
      </c>
      <c r="E131" s="34"/>
      <c r="F131" s="165" t="s">
        <v>245</v>
      </c>
      <c r="G131" s="34"/>
      <c r="H131" s="34"/>
      <c r="I131" s="111"/>
      <c r="J131" s="34"/>
      <c r="K131" s="34"/>
      <c r="L131" s="37"/>
      <c r="M131" s="166"/>
      <c r="N131" s="59"/>
      <c r="O131" s="59"/>
      <c r="P131" s="59"/>
      <c r="Q131" s="59"/>
      <c r="R131" s="59"/>
      <c r="S131" s="59"/>
      <c r="T131" s="60"/>
      <c r="AT131" s="16" t="s">
        <v>143</v>
      </c>
      <c r="AU131" s="16" t="s">
        <v>76</v>
      </c>
    </row>
    <row r="132" spans="2:65" s="9" customFormat="1" ht="11.25">
      <c r="B132" s="168"/>
      <c r="C132" s="169"/>
      <c r="D132" s="164" t="s">
        <v>194</v>
      </c>
      <c r="E132" s="170" t="s">
        <v>1</v>
      </c>
      <c r="F132" s="171" t="s">
        <v>246</v>
      </c>
      <c r="G132" s="169"/>
      <c r="H132" s="170" t="s">
        <v>1</v>
      </c>
      <c r="I132" s="172"/>
      <c r="J132" s="169"/>
      <c r="K132" s="169"/>
      <c r="L132" s="173"/>
      <c r="M132" s="174"/>
      <c r="N132" s="175"/>
      <c r="O132" s="175"/>
      <c r="P132" s="175"/>
      <c r="Q132" s="175"/>
      <c r="R132" s="175"/>
      <c r="S132" s="175"/>
      <c r="T132" s="176"/>
      <c r="AT132" s="177" t="s">
        <v>194</v>
      </c>
      <c r="AU132" s="177" t="s">
        <v>76</v>
      </c>
      <c r="AV132" s="9" t="s">
        <v>21</v>
      </c>
      <c r="AW132" s="9" t="s">
        <v>38</v>
      </c>
      <c r="AX132" s="9" t="s">
        <v>76</v>
      </c>
      <c r="AY132" s="177" t="s">
        <v>141</v>
      </c>
    </row>
    <row r="133" spans="2:65" s="10" customFormat="1" ht="11.25">
      <c r="B133" s="178"/>
      <c r="C133" s="179"/>
      <c r="D133" s="164" t="s">
        <v>194</v>
      </c>
      <c r="E133" s="180" t="s">
        <v>1</v>
      </c>
      <c r="F133" s="181" t="s">
        <v>247</v>
      </c>
      <c r="G133" s="179"/>
      <c r="H133" s="182">
        <v>90.802999999999997</v>
      </c>
      <c r="I133" s="183"/>
      <c r="J133" s="179"/>
      <c r="K133" s="179"/>
      <c r="L133" s="184"/>
      <c r="M133" s="185"/>
      <c r="N133" s="186"/>
      <c r="O133" s="186"/>
      <c r="P133" s="186"/>
      <c r="Q133" s="186"/>
      <c r="R133" s="186"/>
      <c r="S133" s="186"/>
      <c r="T133" s="187"/>
      <c r="AT133" s="188" t="s">
        <v>194</v>
      </c>
      <c r="AU133" s="188" t="s">
        <v>76</v>
      </c>
      <c r="AV133" s="10" t="s">
        <v>85</v>
      </c>
      <c r="AW133" s="10" t="s">
        <v>38</v>
      </c>
      <c r="AX133" s="10" t="s">
        <v>76</v>
      </c>
      <c r="AY133" s="188" t="s">
        <v>141</v>
      </c>
    </row>
    <row r="134" spans="2:65" s="9" customFormat="1" ht="11.25">
      <c r="B134" s="168"/>
      <c r="C134" s="169"/>
      <c r="D134" s="164" t="s">
        <v>194</v>
      </c>
      <c r="E134" s="170" t="s">
        <v>1</v>
      </c>
      <c r="F134" s="171" t="s">
        <v>233</v>
      </c>
      <c r="G134" s="169"/>
      <c r="H134" s="170" t="s">
        <v>1</v>
      </c>
      <c r="I134" s="172"/>
      <c r="J134" s="169"/>
      <c r="K134" s="169"/>
      <c r="L134" s="173"/>
      <c r="M134" s="174"/>
      <c r="N134" s="175"/>
      <c r="O134" s="175"/>
      <c r="P134" s="175"/>
      <c r="Q134" s="175"/>
      <c r="R134" s="175"/>
      <c r="S134" s="175"/>
      <c r="T134" s="176"/>
      <c r="AT134" s="177" t="s">
        <v>194</v>
      </c>
      <c r="AU134" s="177" t="s">
        <v>76</v>
      </c>
      <c r="AV134" s="9" t="s">
        <v>21</v>
      </c>
      <c r="AW134" s="9" t="s">
        <v>38</v>
      </c>
      <c r="AX134" s="9" t="s">
        <v>76</v>
      </c>
      <c r="AY134" s="177" t="s">
        <v>141</v>
      </c>
    </row>
    <row r="135" spans="2:65" s="10" customFormat="1" ht="11.25">
      <c r="B135" s="178"/>
      <c r="C135" s="179"/>
      <c r="D135" s="164" t="s">
        <v>194</v>
      </c>
      <c r="E135" s="180" t="s">
        <v>1</v>
      </c>
      <c r="F135" s="181" t="s">
        <v>248</v>
      </c>
      <c r="G135" s="179"/>
      <c r="H135" s="182">
        <v>315.94200000000001</v>
      </c>
      <c r="I135" s="183"/>
      <c r="J135" s="179"/>
      <c r="K135" s="179"/>
      <c r="L135" s="184"/>
      <c r="M135" s="185"/>
      <c r="N135" s="186"/>
      <c r="O135" s="186"/>
      <c r="P135" s="186"/>
      <c r="Q135" s="186"/>
      <c r="R135" s="186"/>
      <c r="S135" s="186"/>
      <c r="T135" s="187"/>
      <c r="AT135" s="188" t="s">
        <v>194</v>
      </c>
      <c r="AU135" s="188" t="s">
        <v>76</v>
      </c>
      <c r="AV135" s="10" t="s">
        <v>85</v>
      </c>
      <c r="AW135" s="10" t="s">
        <v>38</v>
      </c>
      <c r="AX135" s="10" t="s">
        <v>76</v>
      </c>
      <c r="AY135" s="188" t="s">
        <v>141</v>
      </c>
    </row>
    <row r="136" spans="2:65" s="11" customFormat="1" ht="11.25">
      <c r="B136" s="189"/>
      <c r="C136" s="190"/>
      <c r="D136" s="164" t="s">
        <v>194</v>
      </c>
      <c r="E136" s="191" t="s">
        <v>1</v>
      </c>
      <c r="F136" s="192" t="s">
        <v>239</v>
      </c>
      <c r="G136" s="190"/>
      <c r="H136" s="193">
        <v>406.745</v>
      </c>
      <c r="I136" s="194"/>
      <c r="J136" s="190"/>
      <c r="K136" s="190"/>
      <c r="L136" s="195"/>
      <c r="M136" s="196"/>
      <c r="N136" s="197"/>
      <c r="O136" s="197"/>
      <c r="P136" s="197"/>
      <c r="Q136" s="197"/>
      <c r="R136" s="197"/>
      <c r="S136" s="197"/>
      <c r="T136" s="198"/>
      <c r="AT136" s="199" t="s">
        <v>194</v>
      </c>
      <c r="AU136" s="199" t="s">
        <v>76</v>
      </c>
      <c r="AV136" s="11" t="s">
        <v>140</v>
      </c>
      <c r="AW136" s="11" t="s">
        <v>38</v>
      </c>
      <c r="AX136" s="11" t="s">
        <v>21</v>
      </c>
      <c r="AY136" s="199" t="s">
        <v>141</v>
      </c>
    </row>
    <row r="137" spans="2:65" s="1" customFormat="1" ht="22.5" customHeight="1">
      <c r="B137" s="33"/>
      <c r="C137" s="152" t="s">
        <v>249</v>
      </c>
      <c r="D137" s="152" t="s">
        <v>135</v>
      </c>
      <c r="E137" s="153" t="s">
        <v>250</v>
      </c>
      <c r="F137" s="154" t="s">
        <v>251</v>
      </c>
      <c r="G137" s="155" t="s">
        <v>206</v>
      </c>
      <c r="H137" s="156">
        <v>73</v>
      </c>
      <c r="I137" s="157"/>
      <c r="J137" s="158">
        <f>ROUND(I137*H137,2)</f>
        <v>0</v>
      </c>
      <c r="K137" s="154" t="s">
        <v>139</v>
      </c>
      <c r="L137" s="37"/>
      <c r="M137" s="159" t="s">
        <v>1</v>
      </c>
      <c r="N137" s="160" t="s">
        <v>47</v>
      </c>
      <c r="O137" s="59"/>
      <c r="P137" s="161">
        <f>O137*H137</f>
        <v>0</v>
      </c>
      <c r="Q137" s="161">
        <v>0</v>
      </c>
      <c r="R137" s="161">
        <f>Q137*H137</f>
        <v>0</v>
      </c>
      <c r="S137" s="161">
        <v>0</v>
      </c>
      <c r="T137" s="162">
        <f>S137*H137</f>
        <v>0</v>
      </c>
      <c r="AR137" s="16" t="s">
        <v>140</v>
      </c>
      <c r="AT137" s="16" t="s">
        <v>135</v>
      </c>
      <c r="AU137" s="16" t="s">
        <v>76</v>
      </c>
      <c r="AY137" s="16" t="s">
        <v>141</v>
      </c>
      <c r="BE137" s="163">
        <f>IF(N137="základní",J137,0)</f>
        <v>0</v>
      </c>
      <c r="BF137" s="163">
        <f>IF(N137="snížená",J137,0)</f>
        <v>0</v>
      </c>
      <c r="BG137" s="163">
        <f>IF(N137="zákl. přenesená",J137,0)</f>
        <v>0</v>
      </c>
      <c r="BH137" s="163">
        <f>IF(N137="sníž. přenesená",J137,0)</f>
        <v>0</v>
      </c>
      <c r="BI137" s="163">
        <f>IF(N137="nulová",J137,0)</f>
        <v>0</v>
      </c>
      <c r="BJ137" s="16" t="s">
        <v>21</v>
      </c>
      <c r="BK137" s="163">
        <f>ROUND(I137*H137,2)</f>
        <v>0</v>
      </c>
      <c r="BL137" s="16" t="s">
        <v>140</v>
      </c>
      <c r="BM137" s="16" t="s">
        <v>252</v>
      </c>
    </row>
    <row r="138" spans="2:65" s="1" customFormat="1" ht="19.5">
      <c r="B138" s="33"/>
      <c r="C138" s="34"/>
      <c r="D138" s="164" t="s">
        <v>143</v>
      </c>
      <c r="E138" s="34"/>
      <c r="F138" s="165" t="s">
        <v>253</v>
      </c>
      <c r="G138" s="34"/>
      <c r="H138" s="34"/>
      <c r="I138" s="111"/>
      <c r="J138" s="34"/>
      <c r="K138" s="34"/>
      <c r="L138" s="37"/>
      <c r="M138" s="166"/>
      <c r="N138" s="59"/>
      <c r="O138" s="59"/>
      <c r="P138" s="59"/>
      <c r="Q138" s="59"/>
      <c r="R138" s="59"/>
      <c r="S138" s="59"/>
      <c r="T138" s="60"/>
      <c r="AT138" s="16" t="s">
        <v>143</v>
      </c>
      <c r="AU138" s="16" t="s">
        <v>76</v>
      </c>
    </row>
    <row r="139" spans="2:65" s="1" customFormat="1" ht="29.25">
      <c r="B139" s="33"/>
      <c r="C139" s="34"/>
      <c r="D139" s="164" t="s">
        <v>145</v>
      </c>
      <c r="E139" s="34"/>
      <c r="F139" s="167" t="s">
        <v>254</v>
      </c>
      <c r="G139" s="34"/>
      <c r="H139" s="34"/>
      <c r="I139" s="111"/>
      <c r="J139" s="34"/>
      <c r="K139" s="34"/>
      <c r="L139" s="37"/>
      <c r="M139" s="166"/>
      <c r="N139" s="59"/>
      <c r="O139" s="59"/>
      <c r="P139" s="59"/>
      <c r="Q139" s="59"/>
      <c r="R139" s="59"/>
      <c r="S139" s="59"/>
      <c r="T139" s="60"/>
      <c r="AT139" s="16" t="s">
        <v>145</v>
      </c>
      <c r="AU139" s="16" t="s">
        <v>76</v>
      </c>
    </row>
    <row r="140" spans="2:65" s="1" customFormat="1" ht="22.5" customHeight="1">
      <c r="B140" s="33"/>
      <c r="C140" s="152" t="s">
        <v>255</v>
      </c>
      <c r="D140" s="152" t="s">
        <v>135</v>
      </c>
      <c r="E140" s="153" t="s">
        <v>256</v>
      </c>
      <c r="F140" s="154" t="s">
        <v>257</v>
      </c>
      <c r="G140" s="155" t="s">
        <v>156</v>
      </c>
      <c r="H140" s="156">
        <v>0.49</v>
      </c>
      <c r="I140" s="157"/>
      <c r="J140" s="158">
        <f>ROUND(I140*H140,2)</f>
        <v>0</v>
      </c>
      <c r="K140" s="154" t="s">
        <v>139</v>
      </c>
      <c r="L140" s="37"/>
      <c r="M140" s="159" t="s">
        <v>1</v>
      </c>
      <c r="N140" s="160" t="s">
        <v>47</v>
      </c>
      <c r="O140" s="59"/>
      <c r="P140" s="161">
        <f>O140*H140</f>
        <v>0</v>
      </c>
      <c r="Q140" s="161">
        <v>0</v>
      </c>
      <c r="R140" s="161">
        <f>Q140*H140</f>
        <v>0</v>
      </c>
      <c r="S140" s="161">
        <v>0</v>
      </c>
      <c r="T140" s="162">
        <f>S140*H140</f>
        <v>0</v>
      </c>
      <c r="AR140" s="16" t="s">
        <v>140</v>
      </c>
      <c r="AT140" s="16" t="s">
        <v>135</v>
      </c>
      <c r="AU140" s="16" t="s">
        <v>76</v>
      </c>
      <c r="AY140" s="16" t="s">
        <v>141</v>
      </c>
      <c r="BE140" s="163">
        <f>IF(N140="základní",J140,0)</f>
        <v>0</v>
      </c>
      <c r="BF140" s="163">
        <f>IF(N140="snížená",J140,0)</f>
        <v>0</v>
      </c>
      <c r="BG140" s="163">
        <f>IF(N140="zákl. přenesená",J140,0)</f>
        <v>0</v>
      </c>
      <c r="BH140" s="163">
        <f>IF(N140="sníž. přenesená",J140,0)</f>
        <v>0</v>
      </c>
      <c r="BI140" s="163">
        <f>IF(N140="nulová",J140,0)</f>
        <v>0</v>
      </c>
      <c r="BJ140" s="16" t="s">
        <v>21</v>
      </c>
      <c r="BK140" s="163">
        <f>ROUND(I140*H140,2)</f>
        <v>0</v>
      </c>
      <c r="BL140" s="16" t="s">
        <v>140</v>
      </c>
      <c r="BM140" s="16" t="s">
        <v>258</v>
      </c>
    </row>
    <row r="141" spans="2:65" s="1" customFormat="1" ht="39">
      <c r="B141" s="33"/>
      <c r="C141" s="34"/>
      <c r="D141" s="164" t="s">
        <v>143</v>
      </c>
      <c r="E141" s="34"/>
      <c r="F141" s="165" t="s">
        <v>259</v>
      </c>
      <c r="G141" s="34"/>
      <c r="H141" s="34"/>
      <c r="I141" s="111"/>
      <c r="J141" s="34"/>
      <c r="K141" s="34"/>
      <c r="L141" s="37"/>
      <c r="M141" s="166"/>
      <c r="N141" s="59"/>
      <c r="O141" s="59"/>
      <c r="P141" s="59"/>
      <c r="Q141" s="59"/>
      <c r="R141" s="59"/>
      <c r="S141" s="59"/>
      <c r="T141" s="60"/>
      <c r="AT141" s="16" t="s">
        <v>143</v>
      </c>
      <c r="AU141" s="16" t="s">
        <v>76</v>
      </c>
    </row>
    <row r="142" spans="2:65" s="1" customFormat="1" ht="29.25">
      <c r="B142" s="33"/>
      <c r="C142" s="34"/>
      <c r="D142" s="164" t="s">
        <v>145</v>
      </c>
      <c r="E142" s="34"/>
      <c r="F142" s="167" t="s">
        <v>260</v>
      </c>
      <c r="G142" s="34"/>
      <c r="H142" s="34"/>
      <c r="I142" s="111"/>
      <c r="J142" s="34"/>
      <c r="K142" s="34"/>
      <c r="L142" s="37"/>
      <c r="M142" s="166"/>
      <c r="N142" s="59"/>
      <c r="O142" s="59"/>
      <c r="P142" s="59"/>
      <c r="Q142" s="59"/>
      <c r="R142" s="59"/>
      <c r="S142" s="59"/>
      <c r="T142" s="60"/>
      <c r="AT142" s="16" t="s">
        <v>145</v>
      </c>
      <c r="AU142" s="16" t="s">
        <v>76</v>
      </c>
    </row>
    <row r="143" spans="2:65" s="1" customFormat="1" ht="22.5" customHeight="1">
      <c r="B143" s="33"/>
      <c r="C143" s="152" t="s">
        <v>261</v>
      </c>
      <c r="D143" s="152" t="s">
        <v>135</v>
      </c>
      <c r="E143" s="153" t="s">
        <v>262</v>
      </c>
      <c r="F143" s="154" t="s">
        <v>263</v>
      </c>
      <c r="G143" s="155" t="s">
        <v>206</v>
      </c>
      <c r="H143" s="156">
        <v>452</v>
      </c>
      <c r="I143" s="157"/>
      <c r="J143" s="158">
        <f>ROUND(I143*H143,2)</f>
        <v>0</v>
      </c>
      <c r="K143" s="154" t="s">
        <v>139</v>
      </c>
      <c r="L143" s="37"/>
      <c r="M143" s="159" t="s">
        <v>1</v>
      </c>
      <c r="N143" s="160" t="s">
        <v>47</v>
      </c>
      <c r="O143" s="59"/>
      <c r="P143" s="161">
        <f>O143*H143</f>
        <v>0</v>
      </c>
      <c r="Q143" s="161">
        <v>0</v>
      </c>
      <c r="R143" s="161">
        <f>Q143*H143</f>
        <v>0</v>
      </c>
      <c r="S143" s="161">
        <v>0</v>
      </c>
      <c r="T143" s="162">
        <f>S143*H143</f>
        <v>0</v>
      </c>
      <c r="AR143" s="16" t="s">
        <v>140</v>
      </c>
      <c r="AT143" s="16" t="s">
        <v>135</v>
      </c>
      <c r="AU143" s="16" t="s">
        <v>76</v>
      </c>
      <c r="AY143" s="16" t="s">
        <v>141</v>
      </c>
      <c r="BE143" s="163">
        <f>IF(N143="základní",J143,0)</f>
        <v>0</v>
      </c>
      <c r="BF143" s="163">
        <f>IF(N143="snížená",J143,0)</f>
        <v>0</v>
      </c>
      <c r="BG143" s="163">
        <f>IF(N143="zákl. přenesená",J143,0)</f>
        <v>0</v>
      </c>
      <c r="BH143" s="163">
        <f>IF(N143="sníž. přenesená",J143,0)</f>
        <v>0</v>
      </c>
      <c r="BI143" s="163">
        <f>IF(N143="nulová",J143,0)</f>
        <v>0</v>
      </c>
      <c r="BJ143" s="16" t="s">
        <v>21</v>
      </c>
      <c r="BK143" s="163">
        <f>ROUND(I143*H143,2)</f>
        <v>0</v>
      </c>
      <c r="BL143" s="16" t="s">
        <v>140</v>
      </c>
      <c r="BM143" s="16" t="s">
        <v>264</v>
      </c>
    </row>
    <row r="144" spans="2:65" s="1" customFormat="1" ht="29.25">
      <c r="B144" s="33"/>
      <c r="C144" s="34"/>
      <c r="D144" s="164" t="s">
        <v>143</v>
      </c>
      <c r="E144" s="34"/>
      <c r="F144" s="165" t="s">
        <v>265</v>
      </c>
      <c r="G144" s="34"/>
      <c r="H144" s="34"/>
      <c r="I144" s="111"/>
      <c r="J144" s="34"/>
      <c r="K144" s="34"/>
      <c r="L144" s="37"/>
      <c r="M144" s="166"/>
      <c r="N144" s="59"/>
      <c r="O144" s="59"/>
      <c r="P144" s="59"/>
      <c r="Q144" s="59"/>
      <c r="R144" s="59"/>
      <c r="S144" s="59"/>
      <c r="T144" s="60"/>
      <c r="AT144" s="16" t="s">
        <v>143</v>
      </c>
      <c r="AU144" s="16" t="s">
        <v>76</v>
      </c>
    </row>
    <row r="145" spans="2:65" s="1" customFormat="1" ht="39">
      <c r="B145" s="33"/>
      <c r="C145" s="34"/>
      <c r="D145" s="164" t="s">
        <v>145</v>
      </c>
      <c r="E145" s="34"/>
      <c r="F145" s="167" t="s">
        <v>266</v>
      </c>
      <c r="G145" s="34"/>
      <c r="H145" s="34"/>
      <c r="I145" s="111"/>
      <c r="J145" s="34"/>
      <c r="K145" s="34"/>
      <c r="L145" s="37"/>
      <c r="M145" s="166"/>
      <c r="N145" s="59"/>
      <c r="O145" s="59"/>
      <c r="P145" s="59"/>
      <c r="Q145" s="59"/>
      <c r="R145" s="59"/>
      <c r="S145" s="59"/>
      <c r="T145" s="60"/>
      <c r="AT145" s="16" t="s">
        <v>145</v>
      </c>
      <c r="AU145" s="16" t="s">
        <v>76</v>
      </c>
    </row>
    <row r="146" spans="2:65" s="1" customFormat="1" ht="22.5" customHeight="1">
      <c r="B146" s="33"/>
      <c r="C146" s="152" t="s">
        <v>8</v>
      </c>
      <c r="D146" s="152" t="s">
        <v>135</v>
      </c>
      <c r="E146" s="153" t="s">
        <v>267</v>
      </c>
      <c r="F146" s="154" t="s">
        <v>268</v>
      </c>
      <c r="G146" s="155" t="s">
        <v>206</v>
      </c>
      <c r="H146" s="156">
        <v>52</v>
      </c>
      <c r="I146" s="157"/>
      <c r="J146" s="158">
        <f>ROUND(I146*H146,2)</f>
        <v>0</v>
      </c>
      <c r="K146" s="154" t="s">
        <v>139</v>
      </c>
      <c r="L146" s="37"/>
      <c r="M146" s="159" t="s">
        <v>1</v>
      </c>
      <c r="N146" s="160" t="s">
        <v>47</v>
      </c>
      <c r="O146" s="59"/>
      <c r="P146" s="161">
        <f>O146*H146</f>
        <v>0</v>
      </c>
      <c r="Q146" s="161">
        <v>0</v>
      </c>
      <c r="R146" s="161">
        <f>Q146*H146</f>
        <v>0</v>
      </c>
      <c r="S146" s="161">
        <v>0</v>
      </c>
      <c r="T146" s="162">
        <f>S146*H146</f>
        <v>0</v>
      </c>
      <c r="AR146" s="16" t="s">
        <v>140</v>
      </c>
      <c r="AT146" s="16" t="s">
        <v>135</v>
      </c>
      <c r="AU146" s="16" t="s">
        <v>76</v>
      </c>
      <c r="AY146" s="16" t="s">
        <v>141</v>
      </c>
      <c r="BE146" s="163">
        <f>IF(N146="základní",J146,0)</f>
        <v>0</v>
      </c>
      <c r="BF146" s="163">
        <f>IF(N146="snížená",J146,0)</f>
        <v>0</v>
      </c>
      <c r="BG146" s="163">
        <f>IF(N146="zákl. přenesená",J146,0)</f>
        <v>0</v>
      </c>
      <c r="BH146" s="163">
        <f>IF(N146="sníž. přenesená",J146,0)</f>
        <v>0</v>
      </c>
      <c r="BI146" s="163">
        <f>IF(N146="nulová",J146,0)</f>
        <v>0</v>
      </c>
      <c r="BJ146" s="16" t="s">
        <v>21</v>
      </c>
      <c r="BK146" s="163">
        <f>ROUND(I146*H146,2)</f>
        <v>0</v>
      </c>
      <c r="BL146" s="16" t="s">
        <v>140</v>
      </c>
      <c r="BM146" s="16" t="s">
        <v>269</v>
      </c>
    </row>
    <row r="147" spans="2:65" s="1" customFormat="1" ht="39">
      <c r="B147" s="33"/>
      <c r="C147" s="34"/>
      <c r="D147" s="164" t="s">
        <v>143</v>
      </c>
      <c r="E147" s="34"/>
      <c r="F147" s="165" t="s">
        <v>270</v>
      </c>
      <c r="G147" s="34"/>
      <c r="H147" s="34"/>
      <c r="I147" s="111"/>
      <c r="J147" s="34"/>
      <c r="K147" s="34"/>
      <c r="L147" s="37"/>
      <c r="M147" s="166"/>
      <c r="N147" s="59"/>
      <c r="O147" s="59"/>
      <c r="P147" s="59"/>
      <c r="Q147" s="59"/>
      <c r="R147" s="59"/>
      <c r="S147" s="59"/>
      <c r="T147" s="60"/>
      <c r="AT147" s="16" t="s">
        <v>143</v>
      </c>
      <c r="AU147" s="16" t="s">
        <v>76</v>
      </c>
    </row>
    <row r="148" spans="2:65" s="1" customFormat="1" ht="29.25">
      <c r="B148" s="33"/>
      <c r="C148" s="34"/>
      <c r="D148" s="164" t="s">
        <v>145</v>
      </c>
      <c r="E148" s="34"/>
      <c r="F148" s="167" t="s">
        <v>271</v>
      </c>
      <c r="G148" s="34"/>
      <c r="H148" s="34"/>
      <c r="I148" s="111"/>
      <c r="J148" s="34"/>
      <c r="K148" s="34"/>
      <c r="L148" s="37"/>
      <c r="M148" s="166"/>
      <c r="N148" s="59"/>
      <c r="O148" s="59"/>
      <c r="P148" s="59"/>
      <c r="Q148" s="59"/>
      <c r="R148" s="59"/>
      <c r="S148" s="59"/>
      <c r="T148" s="60"/>
      <c r="AT148" s="16" t="s">
        <v>145</v>
      </c>
      <c r="AU148" s="16" t="s">
        <v>76</v>
      </c>
    </row>
    <row r="149" spans="2:65" s="1" customFormat="1" ht="22.5" customHeight="1">
      <c r="B149" s="33"/>
      <c r="C149" s="152" t="s">
        <v>272</v>
      </c>
      <c r="D149" s="152" t="s">
        <v>135</v>
      </c>
      <c r="E149" s="153" t="s">
        <v>273</v>
      </c>
      <c r="F149" s="154" t="s">
        <v>274</v>
      </c>
      <c r="G149" s="155" t="s">
        <v>149</v>
      </c>
      <c r="H149" s="156">
        <v>688</v>
      </c>
      <c r="I149" s="157"/>
      <c r="J149" s="158">
        <f>ROUND(I149*H149,2)</f>
        <v>0</v>
      </c>
      <c r="K149" s="154" t="s">
        <v>139</v>
      </c>
      <c r="L149" s="37"/>
      <c r="M149" s="159" t="s">
        <v>1</v>
      </c>
      <c r="N149" s="160" t="s">
        <v>47</v>
      </c>
      <c r="O149" s="59"/>
      <c r="P149" s="161">
        <f>O149*H149</f>
        <v>0</v>
      </c>
      <c r="Q149" s="161">
        <v>0</v>
      </c>
      <c r="R149" s="161">
        <f>Q149*H149</f>
        <v>0</v>
      </c>
      <c r="S149" s="161">
        <v>0</v>
      </c>
      <c r="T149" s="162">
        <f>S149*H149</f>
        <v>0</v>
      </c>
      <c r="AR149" s="16" t="s">
        <v>140</v>
      </c>
      <c r="AT149" s="16" t="s">
        <v>135</v>
      </c>
      <c r="AU149" s="16" t="s">
        <v>76</v>
      </c>
      <c r="AY149" s="16" t="s">
        <v>141</v>
      </c>
      <c r="BE149" s="163">
        <f>IF(N149="základní",J149,0)</f>
        <v>0</v>
      </c>
      <c r="BF149" s="163">
        <f>IF(N149="snížená",J149,0)</f>
        <v>0</v>
      </c>
      <c r="BG149" s="163">
        <f>IF(N149="zákl. přenesená",J149,0)</f>
        <v>0</v>
      </c>
      <c r="BH149" s="163">
        <f>IF(N149="sníž. přenesená",J149,0)</f>
        <v>0</v>
      </c>
      <c r="BI149" s="163">
        <f>IF(N149="nulová",J149,0)</f>
        <v>0</v>
      </c>
      <c r="BJ149" s="16" t="s">
        <v>21</v>
      </c>
      <c r="BK149" s="163">
        <f>ROUND(I149*H149,2)</f>
        <v>0</v>
      </c>
      <c r="BL149" s="16" t="s">
        <v>140</v>
      </c>
      <c r="BM149" s="16" t="s">
        <v>275</v>
      </c>
    </row>
    <row r="150" spans="2:65" s="1" customFormat="1" ht="19.5">
      <c r="B150" s="33"/>
      <c r="C150" s="34"/>
      <c r="D150" s="164" t="s">
        <v>143</v>
      </c>
      <c r="E150" s="34"/>
      <c r="F150" s="165" t="s">
        <v>276</v>
      </c>
      <c r="G150" s="34"/>
      <c r="H150" s="34"/>
      <c r="I150" s="111"/>
      <c r="J150" s="34"/>
      <c r="K150" s="34"/>
      <c r="L150" s="37"/>
      <c r="M150" s="166"/>
      <c r="N150" s="59"/>
      <c r="O150" s="59"/>
      <c r="P150" s="59"/>
      <c r="Q150" s="59"/>
      <c r="R150" s="59"/>
      <c r="S150" s="59"/>
      <c r="T150" s="60"/>
      <c r="AT150" s="16" t="s">
        <v>143</v>
      </c>
      <c r="AU150" s="16" t="s">
        <v>76</v>
      </c>
    </row>
    <row r="151" spans="2:65" s="1" customFormat="1" ht="19.5">
      <c r="B151" s="33"/>
      <c r="C151" s="34"/>
      <c r="D151" s="164" t="s">
        <v>145</v>
      </c>
      <c r="E151" s="34"/>
      <c r="F151" s="167" t="s">
        <v>277</v>
      </c>
      <c r="G151" s="34"/>
      <c r="H151" s="34"/>
      <c r="I151" s="111"/>
      <c r="J151" s="34"/>
      <c r="K151" s="34"/>
      <c r="L151" s="37"/>
      <c r="M151" s="166"/>
      <c r="N151" s="59"/>
      <c r="O151" s="59"/>
      <c r="P151" s="59"/>
      <c r="Q151" s="59"/>
      <c r="R151" s="59"/>
      <c r="S151" s="59"/>
      <c r="T151" s="60"/>
      <c r="AT151" s="16" t="s">
        <v>145</v>
      </c>
      <c r="AU151" s="16" t="s">
        <v>76</v>
      </c>
    </row>
    <row r="152" spans="2:65" s="1" customFormat="1" ht="22.5" customHeight="1">
      <c r="B152" s="33"/>
      <c r="C152" s="152" t="s">
        <v>278</v>
      </c>
      <c r="D152" s="152" t="s">
        <v>135</v>
      </c>
      <c r="E152" s="153" t="s">
        <v>279</v>
      </c>
      <c r="F152" s="154" t="s">
        <v>280</v>
      </c>
      <c r="G152" s="155" t="s">
        <v>206</v>
      </c>
      <c r="H152" s="156">
        <v>452</v>
      </c>
      <c r="I152" s="157"/>
      <c r="J152" s="158">
        <f>ROUND(I152*H152,2)</f>
        <v>0</v>
      </c>
      <c r="K152" s="154" t="s">
        <v>139</v>
      </c>
      <c r="L152" s="37"/>
      <c r="M152" s="159" t="s">
        <v>1</v>
      </c>
      <c r="N152" s="160" t="s">
        <v>47</v>
      </c>
      <c r="O152" s="59"/>
      <c r="P152" s="161">
        <f>O152*H152</f>
        <v>0</v>
      </c>
      <c r="Q152" s="161">
        <v>0</v>
      </c>
      <c r="R152" s="161">
        <f>Q152*H152</f>
        <v>0</v>
      </c>
      <c r="S152" s="161">
        <v>0</v>
      </c>
      <c r="T152" s="162">
        <f>S152*H152</f>
        <v>0</v>
      </c>
      <c r="AR152" s="16" t="s">
        <v>140</v>
      </c>
      <c r="AT152" s="16" t="s">
        <v>135</v>
      </c>
      <c r="AU152" s="16" t="s">
        <v>76</v>
      </c>
      <c r="AY152" s="16" t="s">
        <v>141</v>
      </c>
      <c r="BE152" s="163">
        <f>IF(N152="základní",J152,0)</f>
        <v>0</v>
      </c>
      <c r="BF152" s="163">
        <f>IF(N152="snížená",J152,0)</f>
        <v>0</v>
      </c>
      <c r="BG152" s="163">
        <f>IF(N152="zákl. přenesená",J152,0)</f>
        <v>0</v>
      </c>
      <c r="BH152" s="163">
        <f>IF(N152="sníž. přenesená",J152,0)</f>
        <v>0</v>
      </c>
      <c r="BI152" s="163">
        <f>IF(N152="nulová",J152,0)</f>
        <v>0</v>
      </c>
      <c r="BJ152" s="16" t="s">
        <v>21</v>
      </c>
      <c r="BK152" s="163">
        <f>ROUND(I152*H152,2)</f>
        <v>0</v>
      </c>
      <c r="BL152" s="16" t="s">
        <v>140</v>
      </c>
      <c r="BM152" s="16" t="s">
        <v>281</v>
      </c>
    </row>
    <row r="153" spans="2:65" s="1" customFormat="1" ht="19.5">
      <c r="B153" s="33"/>
      <c r="C153" s="34"/>
      <c r="D153" s="164" t="s">
        <v>143</v>
      </c>
      <c r="E153" s="34"/>
      <c r="F153" s="165" t="s">
        <v>282</v>
      </c>
      <c r="G153" s="34"/>
      <c r="H153" s="34"/>
      <c r="I153" s="111"/>
      <c r="J153" s="34"/>
      <c r="K153" s="34"/>
      <c r="L153" s="37"/>
      <c r="M153" s="166"/>
      <c r="N153" s="59"/>
      <c r="O153" s="59"/>
      <c r="P153" s="59"/>
      <c r="Q153" s="59"/>
      <c r="R153" s="59"/>
      <c r="S153" s="59"/>
      <c r="T153" s="60"/>
      <c r="AT153" s="16" t="s">
        <v>143</v>
      </c>
      <c r="AU153" s="16" t="s">
        <v>76</v>
      </c>
    </row>
    <row r="154" spans="2:65" s="1" customFormat="1" ht="29.25">
      <c r="B154" s="33"/>
      <c r="C154" s="34"/>
      <c r="D154" s="164" t="s">
        <v>145</v>
      </c>
      <c r="E154" s="34"/>
      <c r="F154" s="167" t="s">
        <v>283</v>
      </c>
      <c r="G154" s="34"/>
      <c r="H154" s="34"/>
      <c r="I154" s="111"/>
      <c r="J154" s="34"/>
      <c r="K154" s="34"/>
      <c r="L154" s="37"/>
      <c r="M154" s="166"/>
      <c r="N154" s="59"/>
      <c r="O154" s="59"/>
      <c r="P154" s="59"/>
      <c r="Q154" s="59"/>
      <c r="R154" s="59"/>
      <c r="S154" s="59"/>
      <c r="T154" s="60"/>
      <c r="AT154" s="16" t="s">
        <v>145</v>
      </c>
      <c r="AU154" s="16" t="s">
        <v>76</v>
      </c>
    </row>
    <row r="155" spans="2:65" s="1" customFormat="1" ht="22.5" customHeight="1">
      <c r="B155" s="33"/>
      <c r="C155" s="152" t="s">
        <v>284</v>
      </c>
      <c r="D155" s="152" t="s">
        <v>135</v>
      </c>
      <c r="E155" s="153" t="s">
        <v>285</v>
      </c>
      <c r="F155" s="154" t="s">
        <v>286</v>
      </c>
      <c r="G155" s="155" t="s">
        <v>287</v>
      </c>
      <c r="H155" s="156">
        <v>6</v>
      </c>
      <c r="I155" s="157"/>
      <c r="J155" s="158">
        <f>ROUND(I155*H155,2)</f>
        <v>0</v>
      </c>
      <c r="K155" s="154" t="s">
        <v>139</v>
      </c>
      <c r="L155" s="37"/>
      <c r="M155" s="159" t="s">
        <v>1</v>
      </c>
      <c r="N155" s="160" t="s">
        <v>47</v>
      </c>
      <c r="O155" s="59"/>
      <c r="P155" s="161">
        <f>O155*H155</f>
        <v>0</v>
      </c>
      <c r="Q155" s="161">
        <v>0</v>
      </c>
      <c r="R155" s="161">
        <f>Q155*H155</f>
        <v>0</v>
      </c>
      <c r="S155" s="161">
        <v>0</v>
      </c>
      <c r="T155" s="162">
        <f>S155*H155</f>
        <v>0</v>
      </c>
      <c r="AR155" s="16" t="s">
        <v>140</v>
      </c>
      <c r="AT155" s="16" t="s">
        <v>135</v>
      </c>
      <c r="AU155" s="16" t="s">
        <v>76</v>
      </c>
      <c r="AY155" s="16" t="s">
        <v>141</v>
      </c>
      <c r="BE155" s="163">
        <f>IF(N155="základní",J155,0)</f>
        <v>0</v>
      </c>
      <c r="BF155" s="163">
        <f>IF(N155="snížená",J155,0)</f>
        <v>0</v>
      </c>
      <c r="BG155" s="163">
        <f>IF(N155="zákl. přenesená",J155,0)</f>
        <v>0</v>
      </c>
      <c r="BH155" s="163">
        <f>IF(N155="sníž. přenesená",J155,0)</f>
        <v>0</v>
      </c>
      <c r="BI155" s="163">
        <f>IF(N155="nulová",J155,0)</f>
        <v>0</v>
      </c>
      <c r="BJ155" s="16" t="s">
        <v>21</v>
      </c>
      <c r="BK155" s="163">
        <f>ROUND(I155*H155,2)</f>
        <v>0</v>
      </c>
      <c r="BL155" s="16" t="s">
        <v>140</v>
      </c>
      <c r="BM155" s="16" t="s">
        <v>288</v>
      </c>
    </row>
    <row r="156" spans="2:65" s="1" customFormat="1" ht="39">
      <c r="B156" s="33"/>
      <c r="C156" s="34"/>
      <c r="D156" s="164" t="s">
        <v>143</v>
      </c>
      <c r="E156" s="34"/>
      <c r="F156" s="165" t="s">
        <v>289</v>
      </c>
      <c r="G156" s="34"/>
      <c r="H156" s="34"/>
      <c r="I156" s="111"/>
      <c r="J156" s="34"/>
      <c r="K156" s="34"/>
      <c r="L156" s="37"/>
      <c r="M156" s="166"/>
      <c r="N156" s="59"/>
      <c r="O156" s="59"/>
      <c r="P156" s="59"/>
      <c r="Q156" s="59"/>
      <c r="R156" s="59"/>
      <c r="S156" s="59"/>
      <c r="T156" s="60"/>
      <c r="AT156" s="16" t="s">
        <v>143</v>
      </c>
      <c r="AU156" s="16" t="s">
        <v>76</v>
      </c>
    </row>
    <row r="157" spans="2:65" s="1" customFormat="1" ht="22.5" customHeight="1">
      <c r="B157" s="33"/>
      <c r="C157" s="152" t="s">
        <v>290</v>
      </c>
      <c r="D157" s="152" t="s">
        <v>135</v>
      </c>
      <c r="E157" s="153" t="s">
        <v>291</v>
      </c>
      <c r="F157" s="154" t="s">
        <v>292</v>
      </c>
      <c r="G157" s="155" t="s">
        <v>287</v>
      </c>
      <c r="H157" s="156">
        <v>18</v>
      </c>
      <c r="I157" s="157"/>
      <c r="J157" s="158">
        <f>ROUND(I157*H157,2)</f>
        <v>0</v>
      </c>
      <c r="K157" s="154" t="s">
        <v>139</v>
      </c>
      <c r="L157" s="37"/>
      <c r="M157" s="159" t="s">
        <v>1</v>
      </c>
      <c r="N157" s="160" t="s">
        <v>47</v>
      </c>
      <c r="O157" s="59"/>
      <c r="P157" s="161">
        <f>O157*H157</f>
        <v>0</v>
      </c>
      <c r="Q157" s="161">
        <v>0</v>
      </c>
      <c r="R157" s="161">
        <f>Q157*H157</f>
        <v>0</v>
      </c>
      <c r="S157" s="161">
        <v>0</v>
      </c>
      <c r="T157" s="162">
        <f>S157*H157</f>
        <v>0</v>
      </c>
      <c r="AR157" s="16" t="s">
        <v>140</v>
      </c>
      <c r="AT157" s="16" t="s">
        <v>135</v>
      </c>
      <c r="AU157" s="16" t="s">
        <v>76</v>
      </c>
      <c r="AY157" s="16" t="s">
        <v>141</v>
      </c>
      <c r="BE157" s="163">
        <f>IF(N157="základní",J157,0)</f>
        <v>0</v>
      </c>
      <c r="BF157" s="163">
        <f>IF(N157="snížená",J157,0)</f>
        <v>0</v>
      </c>
      <c r="BG157" s="163">
        <f>IF(N157="zákl. přenesená",J157,0)</f>
        <v>0</v>
      </c>
      <c r="BH157" s="163">
        <f>IF(N157="sníž. přenesená",J157,0)</f>
        <v>0</v>
      </c>
      <c r="BI157" s="163">
        <f>IF(N157="nulová",J157,0)</f>
        <v>0</v>
      </c>
      <c r="BJ157" s="16" t="s">
        <v>21</v>
      </c>
      <c r="BK157" s="163">
        <f>ROUND(I157*H157,2)</f>
        <v>0</v>
      </c>
      <c r="BL157" s="16" t="s">
        <v>140</v>
      </c>
      <c r="BM157" s="16" t="s">
        <v>293</v>
      </c>
    </row>
    <row r="158" spans="2:65" s="1" customFormat="1" ht="39">
      <c r="B158" s="33"/>
      <c r="C158" s="34"/>
      <c r="D158" s="164" t="s">
        <v>143</v>
      </c>
      <c r="E158" s="34"/>
      <c r="F158" s="165" t="s">
        <v>294</v>
      </c>
      <c r="G158" s="34"/>
      <c r="H158" s="34"/>
      <c r="I158" s="111"/>
      <c r="J158" s="34"/>
      <c r="K158" s="34"/>
      <c r="L158" s="37"/>
      <c r="M158" s="166"/>
      <c r="N158" s="59"/>
      <c r="O158" s="59"/>
      <c r="P158" s="59"/>
      <c r="Q158" s="59"/>
      <c r="R158" s="59"/>
      <c r="S158" s="59"/>
      <c r="T158" s="60"/>
      <c r="AT158" s="16" t="s">
        <v>143</v>
      </c>
      <c r="AU158" s="16" t="s">
        <v>76</v>
      </c>
    </row>
    <row r="159" spans="2:65" s="1" customFormat="1" ht="22.5" customHeight="1">
      <c r="B159" s="33"/>
      <c r="C159" s="152" t="s">
        <v>295</v>
      </c>
      <c r="D159" s="152" t="s">
        <v>135</v>
      </c>
      <c r="E159" s="153" t="s">
        <v>296</v>
      </c>
      <c r="F159" s="154" t="s">
        <v>297</v>
      </c>
      <c r="G159" s="155" t="s">
        <v>287</v>
      </c>
      <c r="H159" s="156">
        <v>4</v>
      </c>
      <c r="I159" s="157"/>
      <c r="J159" s="158">
        <f>ROUND(I159*H159,2)</f>
        <v>0</v>
      </c>
      <c r="K159" s="154" t="s">
        <v>139</v>
      </c>
      <c r="L159" s="37"/>
      <c r="M159" s="159" t="s">
        <v>1</v>
      </c>
      <c r="N159" s="160" t="s">
        <v>47</v>
      </c>
      <c r="O159" s="59"/>
      <c r="P159" s="161">
        <f>O159*H159</f>
        <v>0</v>
      </c>
      <c r="Q159" s="161">
        <v>0</v>
      </c>
      <c r="R159" s="161">
        <f>Q159*H159</f>
        <v>0</v>
      </c>
      <c r="S159" s="161">
        <v>0</v>
      </c>
      <c r="T159" s="162">
        <f>S159*H159</f>
        <v>0</v>
      </c>
      <c r="AR159" s="16" t="s">
        <v>140</v>
      </c>
      <c r="AT159" s="16" t="s">
        <v>135</v>
      </c>
      <c r="AU159" s="16" t="s">
        <v>76</v>
      </c>
      <c r="AY159" s="16" t="s">
        <v>141</v>
      </c>
      <c r="BE159" s="163">
        <f>IF(N159="základní",J159,0)</f>
        <v>0</v>
      </c>
      <c r="BF159" s="163">
        <f>IF(N159="snížená",J159,0)</f>
        <v>0</v>
      </c>
      <c r="BG159" s="163">
        <f>IF(N159="zákl. přenesená",J159,0)</f>
        <v>0</v>
      </c>
      <c r="BH159" s="163">
        <f>IF(N159="sníž. přenesená",J159,0)</f>
        <v>0</v>
      </c>
      <c r="BI159" s="163">
        <f>IF(N159="nulová",J159,0)</f>
        <v>0</v>
      </c>
      <c r="BJ159" s="16" t="s">
        <v>21</v>
      </c>
      <c r="BK159" s="163">
        <f>ROUND(I159*H159,2)</f>
        <v>0</v>
      </c>
      <c r="BL159" s="16" t="s">
        <v>140</v>
      </c>
      <c r="BM159" s="16" t="s">
        <v>298</v>
      </c>
    </row>
    <row r="160" spans="2:65" s="1" customFormat="1" ht="39">
      <c r="B160" s="33"/>
      <c r="C160" s="34"/>
      <c r="D160" s="164" t="s">
        <v>143</v>
      </c>
      <c r="E160" s="34"/>
      <c r="F160" s="165" t="s">
        <v>299</v>
      </c>
      <c r="G160" s="34"/>
      <c r="H160" s="34"/>
      <c r="I160" s="111"/>
      <c r="J160" s="34"/>
      <c r="K160" s="34"/>
      <c r="L160" s="37"/>
      <c r="M160" s="166"/>
      <c r="N160" s="59"/>
      <c r="O160" s="59"/>
      <c r="P160" s="59"/>
      <c r="Q160" s="59"/>
      <c r="R160" s="59"/>
      <c r="S160" s="59"/>
      <c r="T160" s="60"/>
      <c r="AT160" s="16" t="s">
        <v>143</v>
      </c>
      <c r="AU160" s="16" t="s">
        <v>76</v>
      </c>
    </row>
    <row r="161" spans="2:65" s="1" customFormat="1" ht="22.5" customHeight="1">
      <c r="B161" s="33"/>
      <c r="C161" s="152" t="s">
        <v>300</v>
      </c>
      <c r="D161" s="152" t="s">
        <v>135</v>
      </c>
      <c r="E161" s="153" t="s">
        <v>301</v>
      </c>
      <c r="F161" s="154" t="s">
        <v>302</v>
      </c>
      <c r="G161" s="155" t="s">
        <v>287</v>
      </c>
      <c r="H161" s="156">
        <v>2</v>
      </c>
      <c r="I161" s="157"/>
      <c r="J161" s="158">
        <f>ROUND(I161*H161,2)</f>
        <v>0</v>
      </c>
      <c r="K161" s="154" t="s">
        <v>139</v>
      </c>
      <c r="L161" s="37"/>
      <c r="M161" s="159" t="s">
        <v>1</v>
      </c>
      <c r="N161" s="160" t="s">
        <v>47</v>
      </c>
      <c r="O161" s="59"/>
      <c r="P161" s="161">
        <f>O161*H161</f>
        <v>0</v>
      </c>
      <c r="Q161" s="161">
        <v>0</v>
      </c>
      <c r="R161" s="161">
        <f>Q161*H161</f>
        <v>0</v>
      </c>
      <c r="S161" s="161">
        <v>0</v>
      </c>
      <c r="T161" s="162">
        <f>S161*H161</f>
        <v>0</v>
      </c>
      <c r="AR161" s="16" t="s">
        <v>140</v>
      </c>
      <c r="AT161" s="16" t="s">
        <v>135</v>
      </c>
      <c r="AU161" s="16" t="s">
        <v>76</v>
      </c>
      <c r="AY161" s="16" t="s">
        <v>141</v>
      </c>
      <c r="BE161" s="163">
        <f>IF(N161="základní",J161,0)</f>
        <v>0</v>
      </c>
      <c r="BF161" s="163">
        <f>IF(N161="snížená",J161,0)</f>
        <v>0</v>
      </c>
      <c r="BG161" s="163">
        <f>IF(N161="zákl. přenesená",J161,0)</f>
        <v>0</v>
      </c>
      <c r="BH161" s="163">
        <f>IF(N161="sníž. přenesená",J161,0)</f>
        <v>0</v>
      </c>
      <c r="BI161" s="163">
        <f>IF(N161="nulová",J161,0)</f>
        <v>0</v>
      </c>
      <c r="BJ161" s="16" t="s">
        <v>21</v>
      </c>
      <c r="BK161" s="163">
        <f>ROUND(I161*H161,2)</f>
        <v>0</v>
      </c>
      <c r="BL161" s="16" t="s">
        <v>140</v>
      </c>
      <c r="BM161" s="16" t="s">
        <v>303</v>
      </c>
    </row>
    <row r="162" spans="2:65" s="1" customFormat="1" ht="39">
      <c r="B162" s="33"/>
      <c r="C162" s="34"/>
      <c r="D162" s="164" t="s">
        <v>143</v>
      </c>
      <c r="E162" s="34"/>
      <c r="F162" s="165" t="s">
        <v>304</v>
      </c>
      <c r="G162" s="34"/>
      <c r="H162" s="34"/>
      <c r="I162" s="111"/>
      <c r="J162" s="34"/>
      <c r="K162" s="34"/>
      <c r="L162" s="37"/>
      <c r="M162" s="166"/>
      <c r="N162" s="59"/>
      <c r="O162" s="59"/>
      <c r="P162" s="59"/>
      <c r="Q162" s="59"/>
      <c r="R162" s="59"/>
      <c r="S162" s="59"/>
      <c r="T162" s="60"/>
      <c r="AT162" s="16" t="s">
        <v>143</v>
      </c>
      <c r="AU162" s="16" t="s">
        <v>76</v>
      </c>
    </row>
    <row r="163" spans="2:65" s="1" customFormat="1" ht="19.5">
      <c r="B163" s="33"/>
      <c r="C163" s="34"/>
      <c r="D163" s="164" t="s">
        <v>145</v>
      </c>
      <c r="E163" s="34"/>
      <c r="F163" s="167" t="s">
        <v>305</v>
      </c>
      <c r="G163" s="34"/>
      <c r="H163" s="34"/>
      <c r="I163" s="111"/>
      <c r="J163" s="34"/>
      <c r="K163" s="34"/>
      <c r="L163" s="37"/>
      <c r="M163" s="166"/>
      <c r="N163" s="59"/>
      <c r="O163" s="59"/>
      <c r="P163" s="59"/>
      <c r="Q163" s="59"/>
      <c r="R163" s="59"/>
      <c r="S163" s="59"/>
      <c r="T163" s="60"/>
      <c r="AT163" s="16" t="s">
        <v>145</v>
      </c>
      <c r="AU163" s="16" t="s">
        <v>76</v>
      </c>
    </row>
    <row r="164" spans="2:65" s="1" customFormat="1" ht="22.5" customHeight="1">
      <c r="B164" s="33"/>
      <c r="C164" s="152" t="s">
        <v>306</v>
      </c>
      <c r="D164" s="152" t="s">
        <v>135</v>
      </c>
      <c r="E164" s="153" t="s">
        <v>307</v>
      </c>
      <c r="F164" s="154" t="s">
        <v>308</v>
      </c>
      <c r="G164" s="155" t="s">
        <v>206</v>
      </c>
      <c r="H164" s="156">
        <v>552</v>
      </c>
      <c r="I164" s="157"/>
      <c r="J164" s="158">
        <f>ROUND(I164*H164,2)</f>
        <v>0</v>
      </c>
      <c r="K164" s="154" t="s">
        <v>139</v>
      </c>
      <c r="L164" s="37"/>
      <c r="M164" s="159" t="s">
        <v>1</v>
      </c>
      <c r="N164" s="160" t="s">
        <v>47</v>
      </c>
      <c r="O164" s="59"/>
      <c r="P164" s="161">
        <f>O164*H164</f>
        <v>0</v>
      </c>
      <c r="Q164" s="161">
        <v>0</v>
      </c>
      <c r="R164" s="161">
        <f>Q164*H164</f>
        <v>0</v>
      </c>
      <c r="S164" s="161">
        <v>0</v>
      </c>
      <c r="T164" s="162">
        <f>S164*H164</f>
        <v>0</v>
      </c>
      <c r="AR164" s="16" t="s">
        <v>140</v>
      </c>
      <c r="AT164" s="16" t="s">
        <v>135</v>
      </c>
      <c r="AU164" s="16" t="s">
        <v>76</v>
      </c>
      <c r="AY164" s="16" t="s">
        <v>141</v>
      </c>
      <c r="BE164" s="163">
        <f>IF(N164="základní",J164,0)</f>
        <v>0</v>
      </c>
      <c r="BF164" s="163">
        <f>IF(N164="snížená",J164,0)</f>
        <v>0</v>
      </c>
      <c r="BG164" s="163">
        <f>IF(N164="zákl. přenesená",J164,0)</f>
        <v>0</v>
      </c>
      <c r="BH164" s="163">
        <f>IF(N164="sníž. přenesená",J164,0)</f>
        <v>0</v>
      </c>
      <c r="BI164" s="163">
        <f>IF(N164="nulová",J164,0)</f>
        <v>0</v>
      </c>
      <c r="BJ164" s="16" t="s">
        <v>21</v>
      </c>
      <c r="BK164" s="163">
        <f>ROUND(I164*H164,2)</f>
        <v>0</v>
      </c>
      <c r="BL164" s="16" t="s">
        <v>140</v>
      </c>
      <c r="BM164" s="16" t="s">
        <v>309</v>
      </c>
    </row>
    <row r="165" spans="2:65" s="1" customFormat="1" ht="29.25">
      <c r="B165" s="33"/>
      <c r="C165" s="34"/>
      <c r="D165" s="164" t="s">
        <v>143</v>
      </c>
      <c r="E165" s="34"/>
      <c r="F165" s="165" t="s">
        <v>310</v>
      </c>
      <c r="G165" s="34"/>
      <c r="H165" s="34"/>
      <c r="I165" s="111"/>
      <c r="J165" s="34"/>
      <c r="K165" s="34"/>
      <c r="L165" s="37"/>
      <c r="M165" s="166"/>
      <c r="N165" s="59"/>
      <c r="O165" s="59"/>
      <c r="P165" s="59"/>
      <c r="Q165" s="59"/>
      <c r="R165" s="59"/>
      <c r="S165" s="59"/>
      <c r="T165" s="60"/>
      <c r="AT165" s="16" t="s">
        <v>143</v>
      </c>
      <c r="AU165" s="16" t="s">
        <v>76</v>
      </c>
    </row>
    <row r="166" spans="2:65" s="1" customFormat="1" ht="19.5">
      <c r="B166" s="33"/>
      <c r="C166" s="34"/>
      <c r="D166" s="164" t="s">
        <v>145</v>
      </c>
      <c r="E166" s="34"/>
      <c r="F166" s="167" t="s">
        <v>311</v>
      </c>
      <c r="G166" s="34"/>
      <c r="H166" s="34"/>
      <c r="I166" s="111"/>
      <c r="J166" s="34"/>
      <c r="K166" s="34"/>
      <c r="L166" s="37"/>
      <c r="M166" s="166"/>
      <c r="N166" s="59"/>
      <c r="O166" s="59"/>
      <c r="P166" s="59"/>
      <c r="Q166" s="59"/>
      <c r="R166" s="59"/>
      <c r="S166" s="59"/>
      <c r="T166" s="60"/>
      <c r="AT166" s="16" t="s">
        <v>145</v>
      </c>
      <c r="AU166" s="16" t="s">
        <v>76</v>
      </c>
    </row>
    <row r="167" spans="2:65" s="1" customFormat="1" ht="22.5" customHeight="1">
      <c r="B167" s="33"/>
      <c r="C167" s="152" t="s">
        <v>7</v>
      </c>
      <c r="D167" s="152" t="s">
        <v>135</v>
      </c>
      <c r="E167" s="153" t="s">
        <v>312</v>
      </c>
      <c r="F167" s="154" t="s">
        <v>313</v>
      </c>
      <c r="G167" s="155" t="s">
        <v>206</v>
      </c>
      <c r="H167" s="156">
        <v>628</v>
      </c>
      <c r="I167" s="157"/>
      <c r="J167" s="158">
        <f>ROUND(I167*H167,2)</f>
        <v>0</v>
      </c>
      <c r="K167" s="154" t="s">
        <v>139</v>
      </c>
      <c r="L167" s="37"/>
      <c r="M167" s="159" t="s">
        <v>1</v>
      </c>
      <c r="N167" s="160" t="s">
        <v>47</v>
      </c>
      <c r="O167" s="59"/>
      <c r="P167" s="161">
        <f>O167*H167</f>
        <v>0</v>
      </c>
      <c r="Q167" s="161">
        <v>0</v>
      </c>
      <c r="R167" s="161">
        <f>Q167*H167</f>
        <v>0</v>
      </c>
      <c r="S167" s="161">
        <v>0</v>
      </c>
      <c r="T167" s="162">
        <f>S167*H167</f>
        <v>0</v>
      </c>
      <c r="AR167" s="16" t="s">
        <v>140</v>
      </c>
      <c r="AT167" s="16" t="s">
        <v>135</v>
      </c>
      <c r="AU167" s="16" t="s">
        <v>76</v>
      </c>
      <c r="AY167" s="16" t="s">
        <v>141</v>
      </c>
      <c r="BE167" s="163">
        <f>IF(N167="základní",J167,0)</f>
        <v>0</v>
      </c>
      <c r="BF167" s="163">
        <f>IF(N167="snížená",J167,0)</f>
        <v>0</v>
      </c>
      <c r="BG167" s="163">
        <f>IF(N167="zákl. přenesená",J167,0)</f>
        <v>0</v>
      </c>
      <c r="BH167" s="163">
        <f>IF(N167="sníž. přenesená",J167,0)</f>
        <v>0</v>
      </c>
      <c r="BI167" s="163">
        <f>IF(N167="nulová",J167,0)</f>
        <v>0</v>
      </c>
      <c r="BJ167" s="16" t="s">
        <v>21</v>
      </c>
      <c r="BK167" s="163">
        <f>ROUND(I167*H167,2)</f>
        <v>0</v>
      </c>
      <c r="BL167" s="16" t="s">
        <v>140</v>
      </c>
      <c r="BM167" s="16" t="s">
        <v>314</v>
      </c>
    </row>
    <row r="168" spans="2:65" s="1" customFormat="1" ht="29.25">
      <c r="B168" s="33"/>
      <c r="C168" s="34"/>
      <c r="D168" s="164" t="s">
        <v>143</v>
      </c>
      <c r="E168" s="34"/>
      <c r="F168" s="165" t="s">
        <v>315</v>
      </c>
      <c r="G168" s="34"/>
      <c r="H168" s="34"/>
      <c r="I168" s="111"/>
      <c r="J168" s="34"/>
      <c r="K168" s="34"/>
      <c r="L168" s="37"/>
      <c r="M168" s="166"/>
      <c r="N168" s="59"/>
      <c r="O168" s="59"/>
      <c r="P168" s="59"/>
      <c r="Q168" s="59"/>
      <c r="R168" s="59"/>
      <c r="S168" s="59"/>
      <c r="T168" s="60"/>
      <c r="AT168" s="16" t="s">
        <v>143</v>
      </c>
      <c r="AU168" s="16" t="s">
        <v>76</v>
      </c>
    </row>
    <row r="169" spans="2:65" s="1" customFormat="1" ht="19.5">
      <c r="B169" s="33"/>
      <c r="C169" s="34"/>
      <c r="D169" s="164" t="s">
        <v>145</v>
      </c>
      <c r="E169" s="34"/>
      <c r="F169" s="167" t="s">
        <v>311</v>
      </c>
      <c r="G169" s="34"/>
      <c r="H169" s="34"/>
      <c r="I169" s="111"/>
      <c r="J169" s="34"/>
      <c r="K169" s="34"/>
      <c r="L169" s="37"/>
      <c r="M169" s="166"/>
      <c r="N169" s="59"/>
      <c r="O169" s="59"/>
      <c r="P169" s="59"/>
      <c r="Q169" s="59"/>
      <c r="R169" s="59"/>
      <c r="S169" s="59"/>
      <c r="T169" s="60"/>
      <c r="AT169" s="16" t="s">
        <v>145</v>
      </c>
      <c r="AU169" s="16" t="s">
        <v>76</v>
      </c>
    </row>
    <row r="170" spans="2:65" s="1" customFormat="1" ht="22.5" customHeight="1">
      <c r="B170" s="33"/>
      <c r="C170" s="152" t="s">
        <v>316</v>
      </c>
      <c r="D170" s="152" t="s">
        <v>135</v>
      </c>
      <c r="E170" s="153" t="s">
        <v>317</v>
      </c>
      <c r="F170" s="154" t="s">
        <v>318</v>
      </c>
      <c r="G170" s="155" t="s">
        <v>287</v>
      </c>
      <c r="H170" s="156">
        <v>4</v>
      </c>
      <c r="I170" s="157"/>
      <c r="J170" s="158">
        <f>ROUND(I170*H170,2)</f>
        <v>0</v>
      </c>
      <c r="K170" s="154" t="s">
        <v>139</v>
      </c>
      <c r="L170" s="37"/>
      <c r="M170" s="159" t="s">
        <v>1</v>
      </c>
      <c r="N170" s="160" t="s">
        <v>47</v>
      </c>
      <c r="O170" s="59"/>
      <c r="P170" s="161">
        <f>O170*H170</f>
        <v>0</v>
      </c>
      <c r="Q170" s="161">
        <v>0</v>
      </c>
      <c r="R170" s="161">
        <f>Q170*H170</f>
        <v>0</v>
      </c>
      <c r="S170" s="161">
        <v>0</v>
      </c>
      <c r="T170" s="162">
        <f>S170*H170</f>
        <v>0</v>
      </c>
      <c r="AR170" s="16" t="s">
        <v>140</v>
      </c>
      <c r="AT170" s="16" t="s">
        <v>135</v>
      </c>
      <c r="AU170" s="16" t="s">
        <v>76</v>
      </c>
      <c r="AY170" s="16" t="s">
        <v>141</v>
      </c>
      <c r="BE170" s="163">
        <f>IF(N170="základní",J170,0)</f>
        <v>0</v>
      </c>
      <c r="BF170" s="163">
        <f>IF(N170="snížená",J170,0)</f>
        <v>0</v>
      </c>
      <c r="BG170" s="163">
        <f>IF(N170="zákl. přenesená",J170,0)</f>
        <v>0</v>
      </c>
      <c r="BH170" s="163">
        <f>IF(N170="sníž. přenesená",J170,0)</f>
        <v>0</v>
      </c>
      <c r="BI170" s="163">
        <f>IF(N170="nulová",J170,0)</f>
        <v>0</v>
      </c>
      <c r="BJ170" s="16" t="s">
        <v>21</v>
      </c>
      <c r="BK170" s="163">
        <f>ROUND(I170*H170,2)</f>
        <v>0</v>
      </c>
      <c r="BL170" s="16" t="s">
        <v>140</v>
      </c>
      <c r="BM170" s="16" t="s">
        <v>319</v>
      </c>
    </row>
    <row r="171" spans="2:65" s="1" customFormat="1" ht="29.25">
      <c r="B171" s="33"/>
      <c r="C171" s="34"/>
      <c r="D171" s="164" t="s">
        <v>143</v>
      </c>
      <c r="E171" s="34"/>
      <c r="F171" s="165" t="s">
        <v>320</v>
      </c>
      <c r="G171" s="34"/>
      <c r="H171" s="34"/>
      <c r="I171" s="111"/>
      <c r="J171" s="34"/>
      <c r="K171" s="34"/>
      <c r="L171" s="37"/>
      <c r="M171" s="166"/>
      <c r="N171" s="59"/>
      <c r="O171" s="59"/>
      <c r="P171" s="59"/>
      <c r="Q171" s="59"/>
      <c r="R171" s="59"/>
      <c r="S171" s="59"/>
      <c r="T171" s="60"/>
      <c r="AT171" s="16" t="s">
        <v>143</v>
      </c>
      <c r="AU171" s="16" t="s">
        <v>76</v>
      </c>
    </row>
    <row r="172" spans="2:65" s="1" customFormat="1" ht="22.5" customHeight="1">
      <c r="B172" s="33"/>
      <c r="C172" s="152" t="s">
        <v>321</v>
      </c>
      <c r="D172" s="152" t="s">
        <v>135</v>
      </c>
      <c r="E172" s="153" t="s">
        <v>322</v>
      </c>
      <c r="F172" s="154" t="s">
        <v>323</v>
      </c>
      <c r="G172" s="155" t="s">
        <v>149</v>
      </c>
      <c r="H172" s="156">
        <v>50</v>
      </c>
      <c r="I172" s="157"/>
      <c r="J172" s="158">
        <f>ROUND(I172*H172,2)</f>
        <v>0</v>
      </c>
      <c r="K172" s="154" t="s">
        <v>139</v>
      </c>
      <c r="L172" s="37"/>
      <c r="M172" s="159" t="s">
        <v>1</v>
      </c>
      <c r="N172" s="160" t="s">
        <v>47</v>
      </c>
      <c r="O172" s="59"/>
      <c r="P172" s="161">
        <f>O172*H172</f>
        <v>0</v>
      </c>
      <c r="Q172" s="161">
        <v>0</v>
      </c>
      <c r="R172" s="161">
        <f>Q172*H172</f>
        <v>0</v>
      </c>
      <c r="S172" s="161">
        <v>0</v>
      </c>
      <c r="T172" s="162">
        <f>S172*H172</f>
        <v>0</v>
      </c>
      <c r="AR172" s="16" t="s">
        <v>140</v>
      </c>
      <c r="AT172" s="16" t="s">
        <v>135</v>
      </c>
      <c r="AU172" s="16" t="s">
        <v>76</v>
      </c>
      <c r="AY172" s="16" t="s">
        <v>141</v>
      </c>
      <c r="BE172" s="163">
        <f>IF(N172="základní",J172,0)</f>
        <v>0</v>
      </c>
      <c r="BF172" s="163">
        <f>IF(N172="snížená",J172,0)</f>
        <v>0</v>
      </c>
      <c r="BG172" s="163">
        <f>IF(N172="zákl. přenesená",J172,0)</f>
        <v>0</v>
      </c>
      <c r="BH172" s="163">
        <f>IF(N172="sníž. přenesená",J172,0)</f>
        <v>0</v>
      </c>
      <c r="BI172" s="163">
        <f>IF(N172="nulová",J172,0)</f>
        <v>0</v>
      </c>
      <c r="BJ172" s="16" t="s">
        <v>21</v>
      </c>
      <c r="BK172" s="163">
        <f>ROUND(I172*H172,2)</f>
        <v>0</v>
      </c>
      <c r="BL172" s="16" t="s">
        <v>140</v>
      </c>
      <c r="BM172" s="16" t="s">
        <v>324</v>
      </c>
    </row>
    <row r="173" spans="2:65" s="1" customFormat="1" ht="19.5">
      <c r="B173" s="33"/>
      <c r="C173" s="34"/>
      <c r="D173" s="164" t="s">
        <v>143</v>
      </c>
      <c r="E173" s="34"/>
      <c r="F173" s="165" t="s">
        <v>325</v>
      </c>
      <c r="G173" s="34"/>
      <c r="H173" s="34"/>
      <c r="I173" s="111"/>
      <c r="J173" s="34"/>
      <c r="K173" s="34"/>
      <c r="L173" s="37"/>
      <c r="M173" s="166"/>
      <c r="N173" s="59"/>
      <c r="O173" s="59"/>
      <c r="P173" s="59"/>
      <c r="Q173" s="59"/>
      <c r="R173" s="59"/>
      <c r="S173" s="59"/>
      <c r="T173" s="60"/>
      <c r="AT173" s="16" t="s">
        <v>143</v>
      </c>
      <c r="AU173" s="16" t="s">
        <v>76</v>
      </c>
    </row>
    <row r="174" spans="2:65" s="1" customFormat="1" ht="68.25">
      <c r="B174" s="33"/>
      <c r="C174" s="34"/>
      <c r="D174" s="164" t="s">
        <v>145</v>
      </c>
      <c r="E174" s="34"/>
      <c r="F174" s="167" t="s">
        <v>326</v>
      </c>
      <c r="G174" s="34"/>
      <c r="H174" s="34"/>
      <c r="I174" s="111"/>
      <c r="J174" s="34"/>
      <c r="K174" s="34"/>
      <c r="L174" s="37"/>
      <c r="M174" s="166"/>
      <c r="N174" s="59"/>
      <c r="O174" s="59"/>
      <c r="P174" s="59"/>
      <c r="Q174" s="59"/>
      <c r="R174" s="59"/>
      <c r="S174" s="59"/>
      <c r="T174" s="60"/>
      <c r="AT174" s="16" t="s">
        <v>145</v>
      </c>
      <c r="AU174" s="16" t="s">
        <v>76</v>
      </c>
    </row>
    <row r="175" spans="2:65" s="1" customFormat="1" ht="22.5" customHeight="1">
      <c r="B175" s="33"/>
      <c r="C175" s="152" t="s">
        <v>327</v>
      </c>
      <c r="D175" s="152" t="s">
        <v>135</v>
      </c>
      <c r="E175" s="153" t="s">
        <v>328</v>
      </c>
      <c r="F175" s="154" t="s">
        <v>329</v>
      </c>
      <c r="G175" s="155" t="s">
        <v>191</v>
      </c>
      <c r="H175" s="156">
        <v>1545</v>
      </c>
      <c r="I175" s="157"/>
      <c r="J175" s="158">
        <f>ROUND(I175*H175,2)</f>
        <v>0</v>
      </c>
      <c r="K175" s="154" t="s">
        <v>139</v>
      </c>
      <c r="L175" s="37"/>
      <c r="M175" s="159" t="s">
        <v>1</v>
      </c>
      <c r="N175" s="160" t="s">
        <v>47</v>
      </c>
      <c r="O175" s="59"/>
      <c r="P175" s="161">
        <f>O175*H175</f>
        <v>0</v>
      </c>
      <c r="Q175" s="161">
        <v>0</v>
      </c>
      <c r="R175" s="161">
        <f>Q175*H175</f>
        <v>0</v>
      </c>
      <c r="S175" s="161">
        <v>0</v>
      </c>
      <c r="T175" s="162">
        <f>S175*H175</f>
        <v>0</v>
      </c>
      <c r="AR175" s="16" t="s">
        <v>140</v>
      </c>
      <c r="AT175" s="16" t="s">
        <v>135</v>
      </c>
      <c r="AU175" s="16" t="s">
        <v>76</v>
      </c>
      <c r="AY175" s="16" t="s">
        <v>141</v>
      </c>
      <c r="BE175" s="163">
        <f>IF(N175="základní",J175,0)</f>
        <v>0</v>
      </c>
      <c r="BF175" s="163">
        <f>IF(N175="snížená",J175,0)</f>
        <v>0</v>
      </c>
      <c r="BG175" s="163">
        <f>IF(N175="zákl. přenesená",J175,0)</f>
        <v>0</v>
      </c>
      <c r="BH175" s="163">
        <f>IF(N175="sníž. přenesená",J175,0)</f>
        <v>0</v>
      </c>
      <c r="BI175" s="163">
        <f>IF(N175="nulová",J175,0)</f>
        <v>0</v>
      </c>
      <c r="BJ175" s="16" t="s">
        <v>21</v>
      </c>
      <c r="BK175" s="163">
        <f>ROUND(I175*H175,2)</f>
        <v>0</v>
      </c>
      <c r="BL175" s="16" t="s">
        <v>140</v>
      </c>
      <c r="BM175" s="16" t="s">
        <v>330</v>
      </c>
    </row>
    <row r="176" spans="2:65" s="1" customFormat="1" ht="29.25">
      <c r="B176" s="33"/>
      <c r="C176" s="34"/>
      <c r="D176" s="164" t="s">
        <v>143</v>
      </c>
      <c r="E176" s="34"/>
      <c r="F176" s="165" t="s">
        <v>331</v>
      </c>
      <c r="G176" s="34"/>
      <c r="H176" s="34"/>
      <c r="I176" s="111"/>
      <c r="J176" s="34"/>
      <c r="K176" s="34"/>
      <c r="L176" s="37"/>
      <c r="M176" s="166"/>
      <c r="N176" s="59"/>
      <c r="O176" s="59"/>
      <c r="P176" s="59"/>
      <c r="Q176" s="59"/>
      <c r="R176" s="59"/>
      <c r="S176" s="59"/>
      <c r="T176" s="60"/>
      <c r="AT176" s="16" t="s">
        <v>143</v>
      </c>
      <c r="AU176" s="16" t="s">
        <v>76</v>
      </c>
    </row>
    <row r="177" spans="2:65" s="9" customFormat="1" ht="11.25">
      <c r="B177" s="168"/>
      <c r="C177" s="169"/>
      <c r="D177" s="164" t="s">
        <v>194</v>
      </c>
      <c r="E177" s="170" t="s">
        <v>1</v>
      </c>
      <c r="F177" s="171" t="s">
        <v>332</v>
      </c>
      <c r="G177" s="169"/>
      <c r="H177" s="170" t="s">
        <v>1</v>
      </c>
      <c r="I177" s="172"/>
      <c r="J177" s="169"/>
      <c r="K177" s="169"/>
      <c r="L177" s="173"/>
      <c r="M177" s="174"/>
      <c r="N177" s="175"/>
      <c r="O177" s="175"/>
      <c r="P177" s="175"/>
      <c r="Q177" s="175"/>
      <c r="R177" s="175"/>
      <c r="S177" s="175"/>
      <c r="T177" s="176"/>
      <c r="AT177" s="177" t="s">
        <v>194</v>
      </c>
      <c r="AU177" s="177" t="s">
        <v>76</v>
      </c>
      <c r="AV177" s="9" t="s">
        <v>21</v>
      </c>
      <c r="AW177" s="9" t="s">
        <v>38</v>
      </c>
      <c r="AX177" s="9" t="s">
        <v>76</v>
      </c>
      <c r="AY177" s="177" t="s">
        <v>141</v>
      </c>
    </row>
    <row r="178" spans="2:65" s="10" customFormat="1" ht="11.25">
      <c r="B178" s="178"/>
      <c r="C178" s="179"/>
      <c r="D178" s="164" t="s">
        <v>194</v>
      </c>
      <c r="E178" s="180" t="s">
        <v>1</v>
      </c>
      <c r="F178" s="181" t="s">
        <v>333</v>
      </c>
      <c r="G178" s="179"/>
      <c r="H178" s="182">
        <v>1545</v>
      </c>
      <c r="I178" s="183"/>
      <c r="J178" s="179"/>
      <c r="K178" s="179"/>
      <c r="L178" s="184"/>
      <c r="M178" s="185"/>
      <c r="N178" s="186"/>
      <c r="O178" s="186"/>
      <c r="P178" s="186"/>
      <c r="Q178" s="186"/>
      <c r="R178" s="186"/>
      <c r="S178" s="186"/>
      <c r="T178" s="187"/>
      <c r="AT178" s="188" t="s">
        <v>194</v>
      </c>
      <c r="AU178" s="188" t="s">
        <v>76</v>
      </c>
      <c r="AV178" s="10" t="s">
        <v>85</v>
      </c>
      <c r="AW178" s="10" t="s">
        <v>38</v>
      </c>
      <c r="AX178" s="10" t="s">
        <v>21</v>
      </c>
      <c r="AY178" s="188" t="s">
        <v>141</v>
      </c>
    </row>
    <row r="179" spans="2:65" s="1" customFormat="1" ht="22.5" customHeight="1">
      <c r="B179" s="33"/>
      <c r="C179" s="152" t="s">
        <v>334</v>
      </c>
      <c r="D179" s="152" t="s">
        <v>135</v>
      </c>
      <c r="E179" s="153" t="s">
        <v>335</v>
      </c>
      <c r="F179" s="154" t="s">
        <v>336</v>
      </c>
      <c r="G179" s="155" t="s">
        <v>191</v>
      </c>
      <c r="H179" s="156">
        <v>320</v>
      </c>
      <c r="I179" s="157"/>
      <c r="J179" s="158">
        <f>ROUND(I179*H179,2)</f>
        <v>0</v>
      </c>
      <c r="K179" s="154" t="s">
        <v>139</v>
      </c>
      <c r="L179" s="37"/>
      <c r="M179" s="159" t="s">
        <v>1</v>
      </c>
      <c r="N179" s="160" t="s">
        <v>47</v>
      </c>
      <c r="O179" s="59"/>
      <c r="P179" s="161">
        <f>O179*H179</f>
        <v>0</v>
      </c>
      <c r="Q179" s="161">
        <v>0</v>
      </c>
      <c r="R179" s="161">
        <f>Q179*H179</f>
        <v>0</v>
      </c>
      <c r="S179" s="161">
        <v>0</v>
      </c>
      <c r="T179" s="162">
        <f>S179*H179</f>
        <v>0</v>
      </c>
      <c r="AR179" s="16" t="s">
        <v>140</v>
      </c>
      <c r="AT179" s="16" t="s">
        <v>135</v>
      </c>
      <c r="AU179" s="16" t="s">
        <v>76</v>
      </c>
      <c r="AY179" s="16" t="s">
        <v>141</v>
      </c>
      <c r="BE179" s="163">
        <f>IF(N179="základní",J179,0)</f>
        <v>0</v>
      </c>
      <c r="BF179" s="163">
        <f>IF(N179="snížená",J179,0)</f>
        <v>0</v>
      </c>
      <c r="BG179" s="163">
        <f>IF(N179="zákl. přenesená",J179,0)</f>
        <v>0</v>
      </c>
      <c r="BH179" s="163">
        <f>IF(N179="sníž. přenesená",J179,0)</f>
        <v>0</v>
      </c>
      <c r="BI179" s="163">
        <f>IF(N179="nulová",J179,0)</f>
        <v>0</v>
      </c>
      <c r="BJ179" s="16" t="s">
        <v>21</v>
      </c>
      <c r="BK179" s="163">
        <f>ROUND(I179*H179,2)</f>
        <v>0</v>
      </c>
      <c r="BL179" s="16" t="s">
        <v>140</v>
      </c>
      <c r="BM179" s="16" t="s">
        <v>337</v>
      </c>
    </row>
    <row r="180" spans="2:65" s="1" customFormat="1" ht="19.5">
      <c r="B180" s="33"/>
      <c r="C180" s="34"/>
      <c r="D180" s="164" t="s">
        <v>143</v>
      </c>
      <c r="E180" s="34"/>
      <c r="F180" s="165" t="s">
        <v>338</v>
      </c>
      <c r="G180" s="34"/>
      <c r="H180" s="34"/>
      <c r="I180" s="111"/>
      <c r="J180" s="34"/>
      <c r="K180" s="34"/>
      <c r="L180" s="37"/>
      <c r="M180" s="166"/>
      <c r="N180" s="59"/>
      <c r="O180" s="59"/>
      <c r="P180" s="59"/>
      <c r="Q180" s="59"/>
      <c r="R180" s="59"/>
      <c r="S180" s="59"/>
      <c r="T180" s="60"/>
      <c r="AT180" s="16" t="s">
        <v>143</v>
      </c>
      <c r="AU180" s="16" t="s">
        <v>76</v>
      </c>
    </row>
    <row r="181" spans="2:65" s="9" customFormat="1" ht="11.25">
      <c r="B181" s="168"/>
      <c r="C181" s="169"/>
      <c r="D181" s="164" t="s">
        <v>194</v>
      </c>
      <c r="E181" s="170" t="s">
        <v>1</v>
      </c>
      <c r="F181" s="171" t="s">
        <v>339</v>
      </c>
      <c r="G181" s="169"/>
      <c r="H181" s="170" t="s">
        <v>1</v>
      </c>
      <c r="I181" s="172"/>
      <c r="J181" s="169"/>
      <c r="K181" s="169"/>
      <c r="L181" s="173"/>
      <c r="M181" s="174"/>
      <c r="N181" s="175"/>
      <c r="O181" s="175"/>
      <c r="P181" s="175"/>
      <c r="Q181" s="175"/>
      <c r="R181" s="175"/>
      <c r="S181" s="175"/>
      <c r="T181" s="176"/>
      <c r="AT181" s="177" t="s">
        <v>194</v>
      </c>
      <c r="AU181" s="177" t="s">
        <v>76</v>
      </c>
      <c r="AV181" s="9" t="s">
        <v>21</v>
      </c>
      <c r="AW181" s="9" t="s">
        <v>38</v>
      </c>
      <c r="AX181" s="9" t="s">
        <v>76</v>
      </c>
      <c r="AY181" s="177" t="s">
        <v>141</v>
      </c>
    </row>
    <row r="182" spans="2:65" s="10" customFormat="1" ht="11.25">
      <c r="B182" s="178"/>
      <c r="C182" s="179"/>
      <c r="D182" s="164" t="s">
        <v>194</v>
      </c>
      <c r="E182" s="180" t="s">
        <v>1</v>
      </c>
      <c r="F182" s="181" t="s">
        <v>340</v>
      </c>
      <c r="G182" s="179"/>
      <c r="H182" s="182">
        <v>320</v>
      </c>
      <c r="I182" s="183"/>
      <c r="J182" s="179"/>
      <c r="K182" s="179"/>
      <c r="L182" s="184"/>
      <c r="M182" s="185"/>
      <c r="N182" s="186"/>
      <c r="O182" s="186"/>
      <c r="P182" s="186"/>
      <c r="Q182" s="186"/>
      <c r="R182" s="186"/>
      <c r="S182" s="186"/>
      <c r="T182" s="187"/>
      <c r="AT182" s="188" t="s">
        <v>194</v>
      </c>
      <c r="AU182" s="188" t="s">
        <v>76</v>
      </c>
      <c r="AV182" s="10" t="s">
        <v>85</v>
      </c>
      <c r="AW182" s="10" t="s">
        <v>38</v>
      </c>
      <c r="AX182" s="10" t="s">
        <v>21</v>
      </c>
      <c r="AY182" s="188" t="s">
        <v>141</v>
      </c>
    </row>
    <row r="183" spans="2:65" s="1" customFormat="1" ht="22.5" customHeight="1">
      <c r="B183" s="33"/>
      <c r="C183" s="152" t="s">
        <v>341</v>
      </c>
      <c r="D183" s="152" t="s">
        <v>135</v>
      </c>
      <c r="E183" s="153" t="s">
        <v>342</v>
      </c>
      <c r="F183" s="154" t="s">
        <v>343</v>
      </c>
      <c r="G183" s="155" t="s">
        <v>191</v>
      </c>
      <c r="H183" s="156">
        <v>1225</v>
      </c>
      <c r="I183" s="157"/>
      <c r="J183" s="158">
        <f>ROUND(I183*H183,2)</f>
        <v>0</v>
      </c>
      <c r="K183" s="154" t="s">
        <v>139</v>
      </c>
      <c r="L183" s="37"/>
      <c r="M183" s="159" t="s">
        <v>1</v>
      </c>
      <c r="N183" s="160" t="s">
        <v>47</v>
      </c>
      <c r="O183" s="59"/>
      <c r="P183" s="161">
        <f>O183*H183</f>
        <v>0</v>
      </c>
      <c r="Q183" s="161">
        <v>0</v>
      </c>
      <c r="R183" s="161">
        <f>Q183*H183</f>
        <v>0</v>
      </c>
      <c r="S183" s="161">
        <v>0</v>
      </c>
      <c r="T183" s="162">
        <f>S183*H183</f>
        <v>0</v>
      </c>
      <c r="AR183" s="16" t="s">
        <v>140</v>
      </c>
      <c r="AT183" s="16" t="s">
        <v>135</v>
      </c>
      <c r="AU183" s="16" t="s">
        <v>76</v>
      </c>
      <c r="AY183" s="16" t="s">
        <v>141</v>
      </c>
      <c r="BE183" s="163">
        <f>IF(N183="základní",J183,0)</f>
        <v>0</v>
      </c>
      <c r="BF183" s="163">
        <f>IF(N183="snížená",J183,0)</f>
        <v>0</v>
      </c>
      <c r="BG183" s="163">
        <f>IF(N183="zákl. přenesená",J183,0)</f>
        <v>0</v>
      </c>
      <c r="BH183" s="163">
        <f>IF(N183="sníž. přenesená",J183,0)</f>
        <v>0</v>
      </c>
      <c r="BI183" s="163">
        <f>IF(N183="nulová",J183,0)</f>
        <v>0</v>
      </c>
      <c r="BJ183" s="16" t="s">
        <v>21</v>
      </c>
      <c r="BK183" s="163">
        <f>ROUND(I183*H183,2)</f>
        <v>0</v>
      </c>
      <c r="BL183" s="16" t="s">
        <v>140</v>
      </c>
      <c r="BM183" s="16" t="s">
        <v>344</v>
      </c>
    </row>
    <row r="184" spans="2:65" s="1" customFormat="1" ht="19.5">
      <c r="B184" s="33"/>
      <c r="C184" s="34"/>
      <c r="D184" s="164" t="s">
        <v>143</v>
      </c>
      <c r="E184" s="34"/>
      <c r="F184" s="165" t="s">
        <v>345</v>
      </c>
      <c r="G184" s="34"/>
      <c r="H184" s="34"/>
      <c r="I184" s="111"/>
      <c r="J184" s="34"/>
      <c r="K184" s="34"/>
      <c r="L184" s="37"/>
      <c r="M184" s="166"/>
      <c r="N184" s="59"/>
      <c r="O184" s="59"/>
      <c r="P184" s="59"/>
      <c r="Q184" s="59"/>
      <c r="R184" s="59"/>
      <c r="S184" s="59"/>
      <c r="T184" s="60"/>
      <c r="AT184" s="16" t="s">
        <v>143</v>
      </c>
      <c r="AU184" s="16" t="s">
        <v>76</v>
      </c>
    </row>
    <row r="185" spans="2:65" s="10" customFormat="1" ht="11.25">
      <c r="B185" s="178"/>
      <c r="C185" s="179"/>
      <c r="D185" s="164" t="s">
        <v>194</v>
      </c>
      <c r="E185" s="180" t="s">
        <v>1</v>
      </c>
      <c r="F185" s="181" t="s">
        <v>346</v>
      </c>
      <c r="G185" s="179"/>
      <c r="H185" s="182">
        <v>1225</v>
      </c>
      <c r="I185" s="183"/>
      <c r="J185" s="179"/>
      <c r="K185" s="179"/>
      <c r="L185" s="184"/>
      <c r="M185" s="185"/>
      <c r="N185" s="186"/>
      <c r="O185" s="186"/>
      <c r="P185" s="186"/>
      <c r="Q185" s="186"/>
      <c r="R185" s="186"/>
      <c r="S185" s="186"/>
      <c r="T185" s="187"/>
      <c r="AT185" s="188" t="s">
        <v>194</v>
      </c>
      <c r="AU185" s="188" t="s">
        <v>76</v>
      </c>
      <c r="AV185" s="10" t="s">
        <v>85</v>
      </c>
      <c r="AW185" s="10" t="s">
        <v>38</v>
      </c>
      <c r="AX185" s="10" t="s">
        <v>21</v>
      </c>
      <c r="AY185" s="188" t="s">
        <v>141</v>
      </c>
    </row>
    <row r="186" spans="2:65" s="1" customFormat="1" ht="22.5" customHeight="1">
      <c r="B186" s="33"/>
      <c r="C186" s="152" t="s">
        <v>347</v>
      </c>
      <c r="D186" s="152" t="s">
        <v>135</v>
      </c>
      <c r="E186" s="153" t="s">
        <v>348</v>
      </c>
      <c r="F186" s="154" t="s">
        <v>349</v>
      </c>
      <c r="G186" s="155" t="s">
        <v>149</v>
      </c>
      <c r="H186" s="156">
        <v>11</v>
      </c>
      <c r="I186" s="157"/>
      <c r="J186" s="158">
        <f>ROUND(I186*H186,2)</f>
        <v>0</v>
      </c>
      <c r="K186" s="154" t="s">
        <v>139</v>
      </c>
      <c r="L186" s="37"/>
      <c r="M186" s="159" t="s">
        <v>1</v>
      </c>
      <c r="N186" s="160" t="s">
        <v>47</v>
      </c>
      <c r="O186" s="59"/>
      <c r="P186" s="161">
        <f>O186*H186</f>
        <v>0</v>
      </c>
      <c r="Q186" s="161">
        <v>0</v>
      </c>
      <c r="R186" s="161">
        <f>Q186*H186</f>
        <v>0</v>
      </c>
      <c r="S186" s="161">
        <v>0</v>
      </c>
      <c r="T186" s="162">
        <f>S186*H186</f>
        <v>0</v>
      </c>
      <c r="AR186" s="16" t="s">
        <v>140</v>
      </c>
      <c r="AT186" s="16" t="s">
        <v>135</v>
      </c>
      <c r="AU186" s="16" t="s">
        <v>76</v>
      </c>
      <c r="AY186" s="16" t="s">
        <v>141</v>
      </c>
      <c r="BE186" s="163">
        <f>IF(N186="základní",J186,0)</f>
        <v>0</v>
      </c>
      <c r="BF186" s="163">
        <f>IF(N186="snížená",J186,0)</f>
        <v>0</v>
      </c>
      <c r="BG186" s="163">
        <f>IF(N186="zákl. přenesená",J186,0)</f>
        <v>0</v>
      </c>
      <c r="BH186" s="163">
        <f>IF(N186="sníž. přenesená",J186,0)</f>
        <v>0</v>
      </c>
      <c r="BI186" s="163">
        <f>IF(N186="nulová",J186,0)</f>
        <v>0</v>
      </c>
      <c r="BJ186" s="16" t="s">
        <v>21</v>
      </c>
      <c r="BK186" s="163">
        <f>ROUND(I186*H186,2)</f>
        <v>0</v>
      </c>
      <c r="BL186" s="16" t="s">
        <v>140</v>
      </c>
      <c r="BM186" s="16" t="s">
        <v>350</v>
      </c>
    </row>
    <row r="187" spans="2:65" s="1" customFormat="1" ht="19.5">
      <c r="B187" s="33"/>
      <c r="C187" s="34"/>
      <c r="D187" s="164" t="s">
        <v>143</v>
      </c>
      <c r="E187" s="34"/>
      <c r="F187" s="165" t="s">
        <v>351</v>
      </c>
      <c r="G187" s="34"/>
      <c r="H187" s="34"/>
      <c r="I187" s="111"/>
      <c r="J187" s="34"/>
      <c r="K187" s="34"/>
      <c r="L187" s="37"/>
      <c r="M187" s="166"/>
      <c r="N187" s="59"/>
      <c r="O187" s="59"/>
      <c r="P187" s="59"/>
      <c r="Q187" s="59"/>
      <c r="R187" s="59"/>
      <c r="S187" s="59"/>
      <c r="T187" s="60"/>
      <c r="AT187" s="16" t="s">
        <v>143</v>
      </c>
      <c r="AU187" s="16" t="s">
        <v>76</v>
      </c>
    </row>
    <row r="188" spans="2:65" s="1" customFormat="1" ht="29.25">
      <c r="B188" s="33"/>
      <c r="C188" s="34"/>
      <c r="D188" s="164" t="s">
        <v>145</v>
      </c>
      <c r="E188" s="34"/>
      <c r="F188" s="167" t="s">
        <v>352</v>
      </c>
      <c r="G188" s="34"/>
      <c r="H188" s="34"/>
      <c r="I188" s="111"/>
      <c r="J188" s="34"/>
      <c r="K188" s="34"/>
      <c r="L188" s="37"/>
      <c r="M188" s="166"/>
      <c r="N188" s="59"/>
      <c r="O188" s="59"/>
      <c r="P188" s="59"/>
      <c r="Q188" s="59"/>
      <c r="R188" s="59"/>
      <c r="S188" s="59"/>
      <c r="T188" s="60"/>
      <c r="AT188" s="16" t="s">
        <v>145</v>
      </c>
      <c r="AU188" s="16" t="s">
        <v>76</v>
      </c>
    </row>
    <row r="189" spans="2:65" s="1" customFormat="1" ht="22.5" customHeight="1">
      <c r="B189" s="33"/>
      <c r="C189" s="152" t="s">
        <v>353</v>
      </c>
      <c r="D189" s="152" t="s">
        <v>135</v>
      </c>
      <c r="E189" s="153" t="s">
        <v>354</v>
      </c>
      <c r="F189" s="154" t="s">
        <v>355</v>
      </c>
      <c r="G189" s="155" t="s">
        <v>149</v>
      </c>
      <c r="H189" s="156">
        <v>6</v>
      </c>
      <c r="I189" s="157"/>
      <c r="J189" s="158">
        <f>ROUND(I189*H189,2)</f>
        <v>0</v>
      </c>
      <c r="K189" s="154" t="s">
        <v>139</v>
      </c>
      <c r="L189" s="37"/>
      <c r="M189" s="159" t="s">
        <v>1</v>
      </c>
      <c r="N189" s="160" t="s">
        <v>47</v>
      </c>
      <c r="O189" s="59"/>
      <c r="P189" s="161">
        <f>O189*H189</f>
        <v>0</v>
      </c>
      <c r="Q189" s="161">
        <v>0</v>
      </c>
      <c r="R189" s="161">
        <f>Q189*H189</f>
        <v>0</v>
      </c>
      <c r="S189" s="161">
        <v>0</v>
      </c>
      <c r="T189" s="162">
        <f>S189*H189</f>
        <v>0</v>
      </c>
      <c r="AR189" s="16" t="s">
        <v>140</v>
      </c>
      <c r="AT189" s="16" t="s">
        <v>135</v>
      </c>
      <c r="AU189" s="16" t="s">
        <v>76</v>
      </c>
      <c r="AY189" s="16" t="s">
        <v>141</v>
      </c>
      <c r="BE189" s="163">
        <f>IF(N189="základní",J189,0)</f>
        <v>0</v>
      </c>
      <c r="BF189" s="163">
        <f>IF(N189="snížená",J189,0)</f>
        <v>0</v>
      </c>
      <c r="BG189" s="163">
        <f>IF(N189="zákl. přenesená",J189,0)</f>
        <v>0</v>
      </c>
      <c r="BH189" s="163">
        <f>IF(N189="sníž. přenesená",J189,0)</f>
        <v>0</v>
      </c>
      <c r="BI189" s="163">
        <f>IF(N189="nulová",J189,0)</f>
        <v>0</v>
      </c>
      <c r="BJ189" s="16" t="s">
        <v>21</v>
      </c>
      <c r="BK189" s="163">
        <f>ROUND(I189*H189,2)</f>
        <v>0</v>
      </c>
      <c r="BL189" s="16" t="s">
        <v>140</v>
      </c>
      <c r="BM189" s="16" t="s">
        <v>356</v>
      </c>
    </row>
    <row r="190" spans="2:65" s="1" customFormat="1" ht="19.5">
      <c r="B190" s="33"/>
      <c r="C190" s="34"/>
      <c r="D190" s="164" t="s">
        <v>143</v>
      </c>
      <c r="E190" s="34"/>
      <c r="F190" s="165" t="s">
        <v>357</v>
      </c>
      <c r="G190" s="34"/>
      <c r="H190" s="34"/>
      <c r="I190" s="111"/>
      <c r="J190" s="34"/>
      <c r="K190" s="34"/>
      <c r="L190" s="37"/>
      <c r="M190" s="166"/>
      <c r="N190" s="59"/>
      <c r="O190" s="59"/>
      <c r="P190" s="59"/>
      <c r="Q190" s="59"/>
      <c r="R190" s="59"/>
      <c r="S190" s="59"/>
      <c r="T190" s="60"/>
      <c r="AT190" s="16" t="s">
        <v>143</v>
      </c>
      <c r="AU190" s="16" t="s">
        <v>76</v>
      </c>
    </row>
    <row r="191" spans="2:65" s="1" customFormat="1" ht="39">
      <c r="B191" s="33"/>
      <c r="C191" s="34"/>
      <c r="D191" s="164" t="s">
        <v>145</v>
      </c>
      <c r="E191" s="34"/>
      <c r="F191" s="167" t="s">
        <v>358</v>
      </c>
      <c r="G191" s="34"/>
      <c r="H191" s="34"/>
      <c r="I191" s="111"/>
      <c r="J191" s="34"/>
      <c r="K191" s="34"/>
      <c r="L191" s="37"/>
      <c r="M191" s="166"/>
      <c r="N191" s="59"/>
      <c r="O191" s="59"/>
      <c r="P191" s="59"/>
      <c r="Q191" s="59"/>
      <c r="R191" s="59"/>
      <c r="S191" s="59"/>
      <c r="T191" s="60"/>
      <c r="AT191" s="16" t="s">
        <v>145</v>
      </c>
      <c r="AU191" s="16" t="s">
        <v>76</v>
      </c>
    </row>
    <row r="192" spans="2:65" s="1" customFormat="1" ht="22.5" customHeight="1">
      <c r="B192" s="33"/>
      <c r="C192" s="152" t="s">
        <v>359</v>
      </c>
      <c r="D192" s="152" t="s">
        <v>135</v>
      </c>
      <c r="E192" s="153" t="s">
        <v>360</v>
      </c>
      <c r="F192" s="154" t="s">
        <v>361</v>
      </c>
      <c r="G192" s="155" t="s">
        <v>156</v>
      </c>
      <c r="H192" s="156">
        <v>0.49</v>
      </c>
      <c r="I192" s="157"/>
      <c r="J192" s="158">
        <f>ROUND(I192*H192,2)</f>
        <v>0</v>
      </c>
      <c r="K192" s="154" t="s">
        <v>139</v>
      </c>
      <c r="L192" s="37"/>
      <c r="M192" s="159" t="s">
        <v>1</v>
      </c>
      <c r="N192" s="160" t="s">
        <v>47</v>
      </c>
      <c r="O192" s="59"/>
      <c r="P192" s="161">
        <f>O192*H192</f>
        <v>0</v>
      </c>
      <c r="Q192" s="161">
        <v>0</v>
      </c>
      <c r="R192" s="161">
        <f>Q192*H192</f>
        <v>0</v>
      </c>
      <c r="S192" s="161">
        <v>0</v>
      </c>
      <c r="T192" s="162">
        <f>S192*H192</f>
        <v>0</v>
      </c>
      <c r="AR192" s="16" t="s">
        <v>140</v>
      </c>
      <c r="AT192" s="16" t="s">
        <v>135</v>
      </c>
      <c r="AU192" s="16" t="s">
        <v>76</v>
      </c>
      <c r="AY192" s="16" t="s">
        <v>141</v>
      </c>
      <c r="BE192" s="163">
        <f>IF(N192="základní",J192,0)</f>
        <v>0</v>
      </c>
      <c r="BF192" s="163">
        <f>IF(N192="snížená",J192,0)</f>
        <v>0</v>
      </c>
      <c r="BG192" s="163">
        <f>IF(N192="zákl. přenesená",J192,0)</f>
        <v>0</v>
      </c>
      <c r="BH192" s="163">
        <f>IF(N192="sníž. přenesená",J192,0)</f>
        <v>0</v>
      </c>
      <c r="BI192" s="163">
        <f>IF(N192="nulová",J192,0)</f>
        <v>0</v>
      </c>
      <c r="BJ192" s="16" t="s">
        <v>21</v>
      </c>
      <c r="BK192" s="163">
        <f>ROUND(I192*H192,2)</f>
        <v>0</v>
      </c>
      <c r="BL192" s="16" t="s">
        <v>140</v>
      </c>
      <c r="BM192" s="16" t="s">
        <v>362</v>
      </c>
    </row>
    <row r="193" spans="2:65" s="1" customFormat="1" ht="39">
      <c r="B193" s="33"/>
      <c r="C193" s="34"/>
      <c r="D193" s="164" t="s">
        <v>143</v>
      </c>
      <c r="E193" s="34"/>
      <c r="F193" s="165" t="s">
        <v>363</v>
      </c>
      <c r="G193" s="34"/>
      <c r="H193" s="34"/>
      <c r="I193" s="111"/>
      <c r="J193" s="34"/>
      <c r="K193" s="34"/>
      <c r="L193" s="37"/>
      <c r="M193" s="166"/>
      <c r="N193" s="59"/>
      <c r="O193" s="59"/>
      <c r="P193" s="59"/>
      <c r="Q193" s="59"/>
      <c r="R193" s="59"/>
      <c r="S193" s="59"/>
      <c r="T193" s="60"/>
      <c r="AT193" s="16" t="s">
        <v>143</v>
      </c>
      <c r="AU193" s="16" t="s">
        <v>76</v>
      </c>
    </row>
    <row r="194" spans="2:65" s="1" customFormat="1" ht="29.25">
      <c r="B194" s="33"/>
      <c r="C194" s="34"/>
      <c r="D194" s="164" t="s">
        <v>145</v>
      </c>
      <c r="E194" s="34"/>
      <c r="F194" s="167" t="s">
        <v>364</v>
      </c>
      <c r="G194" s="34"/>
      <c r="H194" s="34"/>
      <c r="I194" s="111"/>
      <c r="J194" s="34"/>
      <c r="K194" s="34"/>
      <c r="L194" s="37"/>
      <c r="M194" s="166"/>
      <c r="N194" s="59"/>
      <c r="O194" s="59"/>
      <c r="P194" s="59"/>
      <c r="Q194" s="59"/>
      <c r="R194" s="59"/>
      <c r="S194" s="59"/>
      <c r="T194" s="60"/>
      <c r="AT194" s="16" t="s">
        <v>145</v>
      </c>
      <c r="AU194" s="16" t="s">
        <v>76</v>
      </c>
    </row>
    <row r="195" spans="2:65" s="1" customFormat="1" ht="22.5" customHeight="1">
      <c r="B195" s="33"/>
      <c r="C195" s="200" t="s">
        <v>365</v>
      </c>
      <c r="D195" s="200" t="s">
        <v>366</v>
      </c>
      <c r="E195" s="201" t="s">
        <v>367</v>
      </c>
      <c r="F195" s="202" t="s">
        <v>368</v>
      </c>
      <c r="G195" s="203" t="s">
        <v>178</v>
      </c>
      <c r="H195" s="204">
        <v>537.101</v>
      </c>
      <c r="I195" s="205"/>
      <c r="J195" s="206">
        <f>ROUND(I195*H195,2)</f>
        <v>0</v>
      </c>
      <c r="K195" s="202" t="s">
        <v>139</v>
      </c>
      <c r="L195" s="207"/>
      <c r="M195" s="208" t="s">
        <v>1</v>
      </c>
      <c r="N195" s="209" t="s">
        <v>47</v>
      </c>
      <c r="O195" s="59"/>
      <c r="P195" s="161">
        <f>O195*H195</f>
        <v>0</v>
      </c>
      <c r="Q195" s="161">
        <v>1</v>
      </c>
      <c r="R195" s="161">
        <f>Q195*H195</f>
        <v>537.101</v>
      </c>
      <c r="S195" s="161">
        <v>0</v>
      </c>
      <c r="T195" s="162">
        <f>S195*H195</f>
        <v>0</v>
      </c>
      <c r="AR195" s="16" t="s">
        <v>185</v>
      </c>
      <c r="AT195" s="16" t="s">
        <v>366</v>
      </c>
      <c r="AU195" s="16" t="s">
        <v>76</v>
      </c>
      <c r="AY195" s="16" t="s">
        <v>141</v>
      </c>
      <c r="BE195" s="163">
        <f>IF(N195="základní",J195,0)</f>
        <v>0</v>
      </c>
      <c r="BF195" s="163">
        <f>IF(N195="snížená",J195,0)</f>
        <v>0</v>
      </c>
      <c r="BG195" s="163">
        <f>IF(N195="zákl. přenesená",J195,0)</f>
        <v>0</v>
      </c>
      <c r="BH195" s="163">
        <f>IF(N195="sníž. přenesená",J195,0)</f>
        <v>0</v>
      </c>
      <c r="BI195" s="163">
        <f>IF(N195="nulová",J195,0)</f>
        <v>0</v>
      </c>
      <c r="BJ195" s="16" t="s">
        <v>21</v>
      </c>
      <c r="BK195" s="163">
        <f>ROUND(I195*H195,2)</f>
        <v>0</v>
      </c>
      <c r="BL195" s="16" t="s">
        <v>185</v>
      </c>
      <c r="BM195" s="16" t="s">
        <v>369</v>
      </c>
    </row>
    <row r="196" spans="2:65" s="1" customFormat="1" ht="11.25">
      <c r="B196" s="33"/>
      <c r="C196" s="34"/>
      <c r="D196" s="164" t="s">
        <v>143</v>
      </c>
      <c r="E196" s="34"/>
      <c r="F196" s="165" t="s">
        <v>368</v>
      </c>
      <c r="G196" s="34"/>
      <c r="H196" s="34"/>
      <c r="I196" s="111"/>
      <c r="J196" s="34"/>
      <c r="K196" s="34"/>
      <c r="L196" s="37"/>
      <c r="M196" s="166"/>
      <c r="N196" s="59"/>
      <c r="O196" s="59"/>
      <c r="P196" s="59"/>
      <c r="Q196" s="59"/>
      <c r="R196" s="59"/>
      <c r="S196" s="59"/>
      <c r="T196" s="60"/>
      <c r="AT196" s="16" t="s">
        <v>143</v>
      </c>
      <c r="AU196" s="16" t="s">
        <v>76</v>
      </c>
    </row>
    <row r="197" spans="2:65" s="1" customFormat="1" ht="22.5" customHeight="1">
      <c r="B197" s="33"/>
      <c r="C197" s="200" t="s">
        <v>370</v>
      </c>
      <c r="D197" s="200" t="s">
        <v>366</v>
      </c>
      <c r="E197" s="201" t="s">
        <v>371</v>
      </c>
      <c r="F197" s="202" t="s">
        <v>372</v>
      </c>
      <c r="G197" s="203" t="s">
        <v>149</v>
      </c>
      <c r="H197" s="204">
        <v>253</v>
      </c>
      <c r="I197" s="205"/>
      <c r="J197" s="206">
        <f>ROUND(I197*H197,2)</f>
        <v>0</v>
      </c>
      <c r="K197" s="202" t="s">
        <v>139</v>
      </c>
      <c r="L197" s="207"/>
      <c r="M197" s="208" t="s">
        <v>1</v>
      </c>
      <c r="N197" s="209" t="s">
        <v>47</v>
      </c>
      <c r="O197" s="59"/>
      <c r="P197" s="161">
        <f>O197*H197</f>
        <v>0</v>
      </c>
      <c r="Q197" s="161">
        <v>0.32700000000000001</v>
      </c>
      <c r="R197" s="161">
        <f>Q197*H197</f>
        <v>82.731000000000009</v>
      </c>
      <c r="S197" s="161">
        <v>0</v>
      </c>
      <c r="T197" s="162">
        <f>S197*H197</f>
        <v>0</v>
      </c>
      <c r="AR197" s="16" t="s">
        <v>185</v>
      </c>
      <c r="AT197" s="16" t="s">
        <v>366</v>
      </c>
      <c r="AU197" s="16" t="s">
        <v>76</v>
      </c>
      <c r="AY197" s="16" t="s">
        <v>141</v>
      </c>
      <c r="BE197" s="163">
        <f>IF(N197="základní",J197,0)</f>
        <v>0</v>
      </c>
      <c r="BF197" s="163">
        <f>IF(N197="snížená",J197,0)</f>
        <v>0</v>
      </c>
      <c r="BG197" s="163">
        <f>IF(N197="zákl. přenesená",J197,0)</f>
        <v>0</v>
      </c>
      <c r="BH197" s="163">
        <f>IF(N197="sníž. přenesená",J197,0)</f>
        <v>0</v>
      </c>
      <c r="BI197" s="163">
        <f>IF(N197="nulová",J197,0)</f>
        <v>0</v>
      </c>
      <c r="BJ197" s="16" t="s">
        <v>21</v>
      </c>
      <c r="BK197" s="163">
        <f>ROUND(I197*H197,2)</f>
        <v>0</v>
      </c>
      <c r="BL197" s="16" t="s">
        <v>185</v>
      </c>
      <c r="BM197" s="16" t="s">
        <v>373</v>
      </c>
    </row>
    <row r="198" spans="2:65" s="1" customFormat="1" ht="11.25">
      <c r="B198" s="33"/>
      <c r="C198" s="34"/>
      <c r="D198" s="164" t="s">
        <v>143</v>
      </c>
      <c r="E198" s="34"/>
      <c r="F198" s="165" t="s">
        <v>372</v>
      </c>
      <c r="G198" s="34"/>
      <c r="H198" s="34"/>
      <c r="I198" s="111"/>
      <c r="J198" s="34"/>
      <c r="K198" s="34"/>
      <c r="L198" s="37"/>
      <c r="M198" s="166"/>
      <c r="N198" s="59"/>
      <c r="O198" s="59"/>
      <c r="P198" s="59"/>
      <c r="Q198" s="59"/>
      <c r="R198" s="59"/>
      <c r="S198" s="59"/>
      <c r="T198" s="60"/>
      <c r="AT198" s="16" t="s">
        <v>143</v>
      </c>
      <c r="AU198" s="16" t="s">
        <v>76</v>
      </c>
    </row>
    <row r="199" spans="2:65" s="1" customFormat="1" ht="22.5" customHeight="1">
      <c r="B199" s="33"/>
      <c r="C199" s="200" t="s">
        <v>374</v>
      </c>
      <c r="D199" s="200" t="s">
        <v>366</v>
      </c>
      <c r="E199" s="201" t="s">
        <v>375</v>
      </c>
      <c r="F199" s="202" t="s">
        <v>376</v>
      </c>
      <c r="G199" s="203" t="s">
        <v>149</v>
      </c>
      <c r="H199" s="204">
        <v>50</v>
      </c>
      <c r="I199" s="205"/>
      <c r="J199" s="206">
        <f>ROUND(I199*H199,2)</f>
        <v>0</v>
      </c>
      <c r="K199" s="202" t="s">
        <v>139</v>
      </c>
      <c r="L199" s="207"/>
      <c r="M199" s="208" t="s">
        <v>1</v>
      </c>
      <c r="N199" s="209" t="s">
        <v>47</v>
      </c>
      <c r="O199" s="59"/>
      <c r="P199" s="161">
        <f>O199*H199</f>
        <v>0</v>
      </c>
      <c r="Q199" s="161">
        <v>1.004E-2</v>
      </c>
      <c r="R199" s="161">
        <f>Q199*H199</f>
        <v>0.502</v>
      </c>
      <c r="S199" s="161">
        <v>0</v>
      </c>
      <c r="T199" s="162">
        <f>S199*H199</f>
        <v>0</v>
      </c>
      <c r="AR199" s="16" t="s">
        <v>185</v>
      </c>
      <c r="AT199" s="16" t="s">
        <v>366</v>
      </c>
      <c r="AU199" s="16" t="s">
        <v>76</v>
      </c>
      <c r="AY199" s="16" t="s">
        <v>141</v>
      </c>
      <c r="BE199" s="163">
        <f>IF(N199="základní",J199,0)</f>
        <v>0</v>
      </c>
      <c r="BF199" s="163">
        <f>IF(N199="snížená",J199,0)</f>
        <v>0</v>
      </c>
      <c r="BG199" s="163">
        <f>IF(N199="zákl. přenesená",J199,0)</f>
        <v>0</v>
      </c>
      <c r="BH199" s="163">
        <f>IF(N199="sníž. přenesená",J199,0)</f>
        <v>0</v>
      </c>
      <c r="BI199" s="163">
        <f>IF(N199="nulová",J199,0)</f>
        <v>0</v>
      </c>
      <c r="BJ199" s="16" t="s">
        <v>21</v>
      </c>
      <c r="BK199" s="163">
        <f>ROUND(I199*H199,2)</f>
        <v>0</v>
      </c>
      <c r="BL199" s="16" t="s">
        <v>185</v>
      </c>
      <c r="BM199" s="16" t="s">
        <v>377</v>
      </c>
    </row>
    <row r="200" spans="2:65" s="1" customFormat="1" ht="11.25">
      <c r="B200" s="33"/>
      <c r="C200" s="34"/>
      <c r="D200" s="164" t="s">
        <v>143</v>
      </c>
      <c r="E200" s="34"/>
      <c r="F200" s="165" t="s">
        <v>376</v>
      </c>
      <c r="G200" s="34"/>
      <c r="H200" s="34"/>
      <c r="I200" s="111"/>
      <c r="J200" s="34"/>
      <c r="K200" s="34"/>
      <c r="L200" s="37"/>
      <c r="M200" s="166"/>
      <c r="N200" s="59"/>
      <c r="O200" s="59"/>
      <c r="P200" s="59"/>
      <c r="Q200" s="59"/>
      <c r="R200" s="59"/>
      <c r="S200" s="59"/>
      <c r="T200" s="60"/>
      <c r="AT200" s="16" t="s">
        <v>143</v>
      </c>
      <c r="AU200" s="16" t="s">
        <v>76</v>
      </c>
    </row>
    <row r="201" spans="2:65" s="1" customFormat="1" ht="22.5" customHeight="1">
      <c r="B201" s="33"/>
      <c r="C201" s="200" t="s">
        <v>378</v>
      </c>
      <c r="D201" s="200" t="s">
        <v>366</v>
      </c>
      <c r="E201" s="201" t="s">
        <v>379</v>
      </c>
      <c r="F201" s="202" t="s">
        <v>380</v>
      </c>
      <c r="G201" s="203" t="s">
        <v>149</v>
      </c>
      <c r="H201" s="204">
        <v>688</v>
      </c>
      <c r="I201" s="205"/>
      <c r="J201" s="206">
        <f>ROUND(I201*H201,2)</f>
        <v>0</v>
      </c>
      <c r="K201" s="202" t="s">
        <v>139</v>
      </c>
      <c r="L201" s="207"/>
      <c r="M201" s="208" t="s">
        <v>1</v>
      </c>
      <c r="N201" s="209" t="s">
        <v>47</v>
      </c>
      <c r="O201" s="59"/>
      <c r="P201" s="161">
        <f>O201*H201</f>
        <v>0</v>
      </c>
      <c r="Q201" s="161">
        <v>1.8000000000000001E-4</v>
      </c>
      <c r="R201" s="161">
        <f>Q201*H201</f>
        <v>0.12384000000000001</v>
      </c>
      <c r="S201" s="161">
        <v>0</v>
      </c>
      <c r="T201" s="162">
        <f>S201*H201</f>
        <v>0</v>
      </c>
      <c r="AR201" s="16" t="s">
        <v>185</v>
      </c>
      <c r="AT201" s="16" t="s">
        <v>366</v>
      </c>
      <c r="AU201" s="16" t="s">
        <v>76</v>
      </c>
      <c r="AY201" s="16" t="s">
        <v>141</v>
      </c>
      <c r="BE201" s="163">
        <f>IF(N201="základní",J201,0)</f>
        <v>0</v>
      </c>
      <c r="BF201" s="163">
        <f>IF(N201="snížená",J201,0)</f>
        <v>0</v>
      </c>
      <c r="BG201" s="163">
        <f>IF(N201="zákl. přenesená",J201,0)</f>
        <v>0</v>
      </c>
      <c r="BH201" s="163">
        <f>IF(N201="sníž. přenesená",J201,0)</f>
        <v>0</v>
      </c>
      <c r="BI201" s="163">
        <f>IF(N201="nulová",J201,0)</f>
        <v>0</v>
      </c>
      <c r="BJ201" s="16" t="s">
        <v>21</v>
      </c>
      <c r="BK201" s="163">
        <f>ROUND(I201*H201,2)</f>
        <v>0</v>
      </c>
      <c r="BL201" s="16" t="s">
        <v>185</v>
      </c>
      <c r="BM201" s="16" t="s">
        <v>381</v>
      </c>
    </row>
    <row r="202" spans="2:65" s="1" customFormat="1" ht="11.25">
      <c r="B202" s="33"/>
      <c r="C202" s="34"/>
      <c r="D202" s="164" t="s">
        <v>143</v>
      </c>
      <c r="E202" s="34"/>
      <c r="F202" s="165" t="s">
        <v>380</v>
      </c>
      <c r="G202" s="34"/>
      <c r="H202" s="34"/>
      <c r="I202" s="111"/>
      <c r="J202" s="34"/>
      <c r="K202" s="34"/>
      <c r="L202" s="37"/>
      <c r="M202" s="166"/>
      <c r="N202" s="59"/>
      <c r="O202" s="59"/>
      <c r="P202" s="59"/>
      <c r="Q202" s="59"/>
      <c r="R202" s="59"/>
      <c r="S202" s="59"/>
      <c r="T202" s="60"/>
      <c r="AT202" s="16" t="s">
        <v>143</v>
      </c>
      <c r="AU202" s="16" t="s">
        <v>76</v>
      </c>
    </row>
    <row r="203" spans="2:65" s="1" customFormat="1" ht="22.5" customHeight="1">
      <c r="B203" s="33"/>
      <c r="C203" s="200" t="s">
        <v>382</v>
      </c>
      <c r="D203" s="200" t="s">
        <v>366</v>
      </c>
      <c r="E203" s="201" t="s">
        <v>383</v>
      </c>
      <c r="F203" s="202" t="s">
        <v>384</v>
      </c>
      <c r="G203" s="203" t="s">
        <v>149</v>
      </c>
      <c r="H203" s="204">
        <v>11</v>
      </c>
      <c r="I203" s="205"/>
      <c r="J203" s="206">
        <f>ROUND(I203*H203,2)</f>
        <v>0</v>
      </c>
      <c r="K203" s="202" t="s">
        <v>139</v>
      </c>
      <c r="L203" s="207"/>
      <c r="M203" s="208" t="s">
        <v>1</v>
      </c>
      <c r="N203" s="209" t="s">
        <v>47</v>
      </c>
      <c r="O203" s="59"/>
      <c r="P203" s="161">
        <f>O203*H203</f>
        <v>0</v>
      </c>
      <c r="Q203" s="161">
        <v>0</v>
      </c>
      <c r="R203" s="161">
        <f>Q203*H203</f>
        <v>0</v>
      </c>
      <c r="S203" s="161">
        <v>0</v>
      </c>
      <c r="T203" s="162">
        <f>S203*H203</f>
        <v>0</v>
      </c>
      <c r="AR203" s="16" t="s">
        <v>185</v>
      </c>
      <c r="AT203" s="16" t="s">
        <v>366</v>
      </c>
      <c r="AU203" s="16" t="s">
        <v>76</v>
      </c>
      <c r="AY203" s="16" t="s">
        <v>141</v>
      </c>
      <c r="BE203" s="163">
        <f>IF(N203="základní",J203,0)</f>
        <v>0</v>
      </c>
      <c r="BF203" s="163">
        <f>IF(N203="snížená",J203,0)</f>
        <v>0</v>
      </c>
      <c r="BG203" s="163">
        <f>IF(N203="zákl. přenesená",J203,0)</f>
        <v>0</v>
      </c>
      <c r="BH203" s="163">
        <f>IF(N203="sníž. přenesená",J203,0)</f>
        <v>0</v>
      </c>
      <c r="BI203" s="163">
        <f>IF(N203="nulová",J203,0)</f>
        <v>0</v>
      </c>
      <c r="BJ203" s="16" t="s">
        <v>21</v>
      </c>
      <c r="BK203" s="163">
        <f>ROUND(I203*H203,2)</f>
        <v>0</v>
      </c>
      <c r="BL203" s="16" t="s">
        <v>185</v>
      </c>
      <c r="BM203" s="16" t="s">
        <v>385</v>
      </c>
    </row>
    <row r="204" spans="2:65" s="1" customFormat="1" ht="11.25">
      <c r="B204" s="33"/>
      <c r="C204" s="34"/>
      <c r="D204" s="164" t="s">
        <v>143</v>
      </c>
      <c r="E204" s="34"/>
      <c r="F204" s="165" t="s">
        <v>384</v>
      </c>
      <c r="G204" s="34"/>
      <c r="H204" s="34"/>
      <c r="I204" s="111"/>
      <c r="J204" s="34"/>
      <c r="K204" s="34"/>
      <c r="L204" s="37"/>
      <c r="M204" s="166"/>
      <c r="N204" s="59"/>
      <c r="O204" s="59"/>
      <c r="P204" s="59"/>
      <c r="Q204" s="59"/>
      <c r="R204" s="59"/>
      <c r="S204" s="59"/>
      <c r="T204" s="60"/>
      <c r="AT204" s="16" t="s">
        <v>143</v>
      </c>
      <c r="AU204" s="16" t="s">
        <v>76</v>
      </c>
    </row>
    <row r="205" spans="2:65" s="1" customFormat="1" ht="22.5" customHeight="1">
      <c r="B205" s="33"/>
      <c r="C205" s="200" t="s">
        <v>386</v>
      </c>
      <c r="D205" s="200" t="s">
        <v>366</v>
      </c>
      <c r="E205" s="201" t="s">
        <v>387</v>
      </c>
      <c r="F205" s="202" t="s">
        <v>388</v>
      </c>
      <c r="G205" s="203" t="s">
        <v>149</v>
      </c>
      <c r="H205" s="204">
        <v>11</v>
      </c>
      <c r="I205" s="205"/>
      <c r="J205" s="206">
        <f>ROUND(I205*H205,2)</f>
        <v>0</v>
      </c>
      <c r="K205" s="202" t="s">
        <v>139</v>
      </c>
      <c r="L205" s="207"/>
      <c r="M205" s="208" t="s">
        <v>1</v>
      </c>
      <c r="N205" s="209" t="s">
        <v>47</v>
      </c>
      <c r="O205" s="59"/>
      <c r="P205" s="161">
        <f>O205*H205</f>
        <v>0</v>
      </c>
      <c r="Q205" s="161">
        <v>0</v>
      </c>
      <c r="R205" s="161">
        <f>Q205*H205</f>
        <v>0</v>
      </c>
      <c r="S205" s="161">
        <v>0</v>
      </c>
      <c r="T205" s="162">
        <f>S205*H205</f>
        <v>0</v>
      </c>
      <c r="AR205" s="16" t="s">
        <v>185</v>
      </c>
      <c r="AT205" s="16" t="s">
        <v>366</v>
      </c>
      <c r="AU205" s="16" t="s">
        <v>76</v>
      </c>
      <c r="AY205" s="16" t="s">
        <v>141</v>
      </c>
      <c r="BE205" s="163">
        <f>IF(N205="základní",J205,0)</f>
        <v>0</v>
      </c>
      <c r="BF205" s="163">
        <f>IF(N205="snížená",J205,0)</f>
        <v>0</v>
      </c>
      <c r="BG205" s="163">
        <f>IF(N205="zákl. přenesená",J205,0)</f>
        <v>0</v>
      </c>
      <c r="BH205" s="163">
        <f>IF(N205="sníž. přenesená",J205,0)</f>
        <v>0</v>
      </c>
      <c r="BI205" s="163">
        <f>IF(N205="nulová",J205,0)</f>
        <v>0</v>
      </c>
      <c r="BJ205" s="16" t="s">
        <v>21</v>
      </c>
      <c r="BK205" s="163">
        <f>ROUND(I205*H205,2)</f>
        <v>0</v>
      </c>
      <c r="BL205" s="16" t="s">
        <v>185</v>
      </c>
      <c r="BM205" s="16" t="s">
        <v>389</v>
      </c>
    </row>
    <row r="206" spans="2:65" s="1" customFormat="1" ht="11.25">
      <c r="B206" s="33"/>
      <c r="C206" s="34"/>
      <c r="D206" s="164" t="s">
        <v>143</v>
      </c>
      <c r="E206" s="34"/>
      <c r="F206" s="165" t="s">
        <v>388</v>
      </c>
      <c r="G206" s="34"/>
      <c r="H206" s="34"/>
      <c r="I206" s="111"/>
      <c r="J206" s="34"/>
      <c r="K206" s="34"/>
      <c r="L206" s="37"/>
      <c r="M206" s="166"/>
      <c r="N206" s="59"/>
      <c r="O206" s="59"/>
      <c r="P206" s="59"/>
      <c r="Q206" s="59"/>
      <c r="R206" s="59"/>
      <c r="S206" s="59"/>
      <c r="T206" s="60"/>
      <c r="AT206" s="16" t="s">
        <v>143</v>
      </c>
      <c r="AU206" s="16" t="s">
        <v>76</v>
      </c>
    </row>
    <row r="207" spans="2:65" s="1" customFormat="1" ht="22.5" customHeight="1">
      <c r="B207" s="33"/>
      <c r="C207" s="200" t="s">
        <v>390</v>
      </c>
      <c r="D207" s="200" t="s">
        <v>366</v>
      </c>
      <c r="E207" s="201" t="s">
        <v>391</v>
      </c>
      <c r="F207" s="202" t="s">
        <v>392</v>
      </c>
      <c r="G207" s="203" t="s">
        <v>149</v>
      </c>
      <c r="H207" s="204">
        <v>17</v>
      </c>
      <c r="I207" s="205"/>
      <c r="J207" s="206">
        <f>ROUND(I207*H207,2)</f>
        <v>0</v>
      </c>
      <c r="K207" s="202" t="s">
        <v>139</v>
      </c>
      <c r="L207" s="207"/>
      <c r="M207" s="208" t="s">
        <v>1</v>
      </c>
      <c r="N207" s="209" t="s">
        <v>47</v>
      </c>
      <c r="O207" s="59"/>
      <c r="P207" s="161">
        <f>O207*H207</f>
        <v>0</v>
      </c>
      <c r="Q207" s="161">
        <v>0</v>
      </c>
      <c r="R207" s="161">
        <f>Q207*H207</f>
        <v>0</v>
      </c>
      <c r="S207" s="161">
        <v>0</v>
      </c>
      <c r="T207" s="162">
        <f>S207*H207</f>
        <v>0</v>
      </c>
      <c r="AR207" s="16" t="s">
        <v>185</v>
      </c>
      <c r="AT207" s="16" t="s">
        <v>366</v>
      </c>
      <c r="AU207" s="16" t="s">
        <v>76</v>
      </c>
      <c r="AY207" s="16" t="s">
        <v>141</v>
      </c>
      <c r="BE207" s="163">
        <f>IF(N207="základní",J207,0)</f>
        <v>0</v>
      </c>
      <c r="BF207" s="163">
        <f>IF(N207="snížená",J207,0)</f>
        <v>0</v>
      </c>
      <c r="BG207" s="163">
        <f>IF(N207="zákl. přenesená",J207,0)</f>
        <v>0</v>
      </c>
      <c r="BH207" s="163">
        <f>IF(N207="sníž. přenesená",J207,0)</f>
        <v>0</v>
      </c>
      <c r="BI207" s="163">
        <f>IF(N207="nulová",J207,0)</f>
        <v>0</v>
      </c>
      <c r="BJ207" s="16" t="s">
        <v>21</v>
      </c>
      <c r="BK207" s="163">
        <f>ROUND(I207*H207,2)</f>
        <v>0</v>
      </c>
      <c r="BL207" s="16" t="s">
        <v>185</v>
      </c>
      <c r="BM207" s="16" t="s">
        <v>393</v>
      </c>
    </row>
    <row r="208" spans="2:65" s="1" customFormat="1" ht="11.25">
      <c r="B208" s="33"/>
      <c r="C208" s="34"/>
      <c r="D208" s="164" t="s">
        <v>143</v>
      </c>
      <c r="E208" s="34"/>
      <c r="F208" s="165" t="s">
        <v>392</v>
      </c>
      <c r="G208" s="34"/>
      <c r="H208" s="34"/>
      <c r="I208" s="111"/>
      <c r="J208" s="34"/>
      <c r="K208" s="34"/>
      <c r="L208" s="37"/>
      <c r="M208" s="210"/>
      <c r="N208" s="211"/>
      <c r="O208" s="211"/>
      <c r="P208" s="211"/>
      <c r="Q208" s="211"/>
      <c r="R208" s="211"/>
      <c r="S208" s="211"/>
      <c r="T208" s="212"/>
      <c r="AT208" s="16" t="s">
        <v>143</v>
      </c>
      <c r="AU208" s="16" t="s">
        <v>76</v>
      </c>
    </row>
    <row r="209" spans="2:12" s="1" customFormat="1" ht="6.95" customHeight="1">
      <c r="B209" s="45"/>
      <c r="C209" s="46"/>
      <c r="D209" s="46"/>
      <c r="E209" s="46"/>
      <c r="F209" s="46"/>
      <c r="G209" s="46"/>
      <c r="H209" s="46"/>
      <c r="I209" s="133"/>
      <c r="J209" s="46"/>
      <c r="K209" s="46"/>
      <c r="L209" s="37"/>
    </row>
  </sheetData>
  <sheetProtection algorithmName="SHA-512" hashValue="+zBZtuV6CU4yIJhKLi7VPnAPTtoN074pUtSj9iC2dFzcS6321r0RK0njqzRg/wRXXepzKbqQBa0kp8s5DlXN9g==" saltValue="OX4ePI4OznqqT7rxBxd/xFdSrkdR/3YnT9u69jTRjjIycV/xMmzJxNam4yuWiyqGbpDkTV6+H3CZe6kWFqO0Wg==" spinCount="100000" sheet="1" objects="1" scenarios="1" formatColumns="0" formatRows="0" autoFilter="0"/>
  <autoFilter ref="C78:K208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79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5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6" t="s">
        <v>88</v>
      </c>
    </row>
    <row r="3" spans="2:46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9"/>
      <c r="AT3" s="16" t="s">
        <v>85</v>
      </c>
    </row>
    <row r="4" spans="2:46" ht="24.95" customHeight="1">
      <c r="B4" s="19"/>
      <c r="D4" s="109" t="s">
        <v>114</v>
      </c>
      <c r="L4" s="19"/>
      <c r="M4" s="2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10" t="s">
        <v>16</v>
      </c>
      <c r="L6" s="19"/>
    </row>
    <row r="7" spans="2:46" ht="16.5" customHeight="1">
      <c r="B7" s="19"/>
      <c r="E7" s="290" t="str">
        <f>'Rekapitulace stavby'!K6</f>
        <v>Oprava traťového úseku Bad Brambach - Vojtanov (vybrané úseky)</v>
      </c>
      <c r="F7" s="291"/>
      <c r="G7" s="291"/>
      <c r="H7" s="291"/>
      <c r="L7" s="19"/>
    </row>
    <row r="8" spans="2:46" s="1" customFormat="1" ht="12" customHeight="1">
      <c r="B8" s="37"/>
      <c r="D8" s="110" t="s">
        <v>115</v>
      </c>
      <c r="I8" s="111"/>
      <c r="L8" s="37"/>
    </row>
    <row r="9" spans="2:46" s="1" customFormat="1" ht="36.950000000000003" customHeight="1">
      <c r="B9" s="37"/>
      <c r="E9" s="292" t="s">
        <v>394</v>
      </c>
      <c r="F9" s="293"/>
      <c r="G9" s="293"/>
      <c r="H9" s="293"/>
      <c r="I9" s="111"/>
      <c r="L9" s="37"/>
    </row>
    <row r="10" spans="2:46" s="1" customFormat="1" ht="11.25">
      <c r="B10" s="37"/>
      <c r="I10" s="111"/>
      <c r="L10" s="37"/>
    </row>
    <row r="11" spans="2:46" s="1" customFormat="1" ht="12" customHeight="1">
      <c r="B11" s="37"/>
      <c r="D11" s="110" t="s">
        <v>19</v>
      </c>
      <c r="F11" s="16" t="s">
        <v>1</v>
      </c>
      <c r="I11" s="112" t="s">
        <v>20</v>
      </c>
      <c r="J11" s="16" t="s">
        <v>1</v>
      </c>
      <c r="L11" s="37"/>
    </row>
    <row r="12" spans="2:46" s="1" customFormat="1" ht="12" customHeight="1">
      <c r="B12" s="37"/>
      <c r="D12" s="110" t="s">
        <v>22</v>
      </c>
      <c r="F12" s="16" t="s">
        <v>23</v>
      </c>
      <c r="I12" s="112" t="s">
        <v>24</v>
      </c>
      <c r="J12" s="113" t="str">
        <f>'Rekapitulace stavby'!AN8</f>
        <v>19. 2. 2019</v>
      </c>
      <c r="L12" s="37"/>
    </row>
    <row r="13" spans="2:46" s="1" customFormat="1" ht="10.9" customHeight="1">
      <c r="B13" s="37"/>
      <c r="I13" s="111"/>
      <c r="L13" s="37"/>
    </row>
    <row r="14" spans="2:46" s="1" customFormat="1" ht="12" customHeight="1">
      <c r="B14" s="37"/>
      <c r="D14" s="110" t="s">
        <v>28</v>
      </c>
      <c r="I14" s="112" t="s">
        <v>29</v>
      </c>
      <c r="J14" s="16" t="s">
        <v>30</v>
      </c>
      <c r="L14" s="37"/>
    </row>
    <row r="15" spans="2:46" s="1" customFormat="1" ht="18" customHeight="1">
      <c r="B15" s="37"/>
      <c r="E15" s="16" t="s">
        <v>31</v>
      </c>
      <c r="I15" s="112" t="s">
        <v>32</v>
      </c>
      <c r="J15" s="16" t="s">
        <v>33</v>
      </c>
      <c r="L15" s="37"/>
    </row>
    <row r="16" spans="2:46" s="1" customFormat="1" ht="6.95" customHeight="1">
      <c r="B16" s="37"/>
      <c r="I16" s="111"/>
      <c r="L16" s="37"/>
    </row>
    <row r="17" spans="2:12" s="1" customFormat="1" ht="12" customHeight="1">
      <c r="B17" s="37"/>
      <c r="D17" s="110" t="s">
        <v>34</v>
      </c>
      <c r="I17" s="112" t="s">
        <v>29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294" t="str">
        <f>'Rekapitulace stavby'!E14</f>
        <v>Vyplň údaj</v>
      </c>
      <c r="F18" s="295"/>
      <c r="G18" s="295"/>
      <c r="H18" s="295"/>
      <c r="I18" s="112" t="s">
        <v>32</v>
      </c>
      <c r="J18" s="29" t="str">
        <f>'Rekapitulace stavby'!AN14</f>
        <v>Vyplň údaj</v>
      </c>
      <c r="L18" s="37"/>
    </row>
    <row r="19" spans="2:12" s="1" customFormat="1" ht="6.95" customHeight="1">
      <c r="B19" s="37"/>
      <c r="I19" s="111"/>
      <c r="L19" s="37"/>
    </row>
    <row r="20" spans="2:12" s="1" customFormat="1" ht="12" customHeight="1">
      <c r="B20" s="37"/>
      <c r="D20" s="110" t="s">
        <v>36</v>
      </c>
      <c r="I20" s="112" t="s">
        <v>29</v>
      </c>
      <c r="J20" s="16" t="str">
        <f>IF('Rekapitulace stavby'!AN16="","",'Rekapitulace stavby'!AN16)</f>
        <v/>
      </c>
      <c r="L20" s="37"/>
    </row>
    <row r="21" spans="2:12" s="1" customFormat="1" ht="18" customHeight="1">
      <c r="B21" s="37"/>
      <c r="E21" s="16" t="str">
        <f>IF('Rekapitulace stavby'!E17="","",'Rekapitulace stavby'!E17)</f>
        <v xml:space="preserve"> </v>
      </c>
      <c r="I21" s="112" t="s">
        <v>32</v>
      </c>
      <c r="J21" s="16" t="str">
        <f>IF('Rekapitulace stavby'!AN17="","",'Rekapitulace stavby'!AN17)</f>
        <v/>
      </c>
      <c r="L21" s="37"/>
    </row>
    <row r="22" spans="2:12" s="1" customFormat="1" ht="6.95" customHeight="1">
      <c r="B22" s="37"/>
      <c r="I22" s="111"/>
      <c r="L22" s="37"/>
    </row>
    <row r="23" spans="2:12" s="1" customFormat="1" ht="12" customHeight="1">
      <c r="B23" s="37"/>
      <c r="D23" s="110" t="s">
        <v>39</v>
      </c>
      <c r="I23" s="112" t="s">
        <v>29</v>
      </c>
      <c r="J23" s="16" t="s">
        <v>1</v>
      </c>
      <c r="L23" s="37"/>
    </row>
    <row r="24" spans="2:12" s="1" customFormat="1" ht="18" customHeight="1">
      <c r="B24" s="37"/>
      <c r="E24" s="16" t="s">
        <v>40</v>
      </c>
      <c r="I24" s="112" t="s">
        <v>32</v>
      </c>
      <c r="J24" s="16" t="s">
        <v>1</v>
      </c>
      <c r="L24" s="37"/>
    </row>
    <row r="25" spans="2:12" s="1" customFormat="1" ht="6.95" customHeight="1">
      <c r="B25" s="37"/>
      <c r="I25" s="111"/>
      <c r="L25" s="37"/>
    </row>
    <row r="26" spans="2:12" s="1" customFormat="1" ht="12" customHeight="1">
      <c r="B26" s="37"/>
      <c r="D26" s="110" t="s">
        <v>41</v>
      </c>
      <c r="I26" s="111"/>
      <c r="L26" s="37"/>
    </row>
    <row r="27" spans="2:12" s="7" customFormat="1" ht="16.5" customHeight="1">
      <c r="B27" s="114"/>
      <c r="E27" s="296" t="s">
        <v>1</v>
      </c>
      <c r="F27" s="296"/>
      <c r="G27" s="296"/>
      <c r="H27" s="296"/>
      <c r="I27" s="115"/>
      <c r="L27" s="114"/>
    </row>
    <row r="28" spans="2:12" s="1" customFormat="1" ht="6.95" customHeight="1">
      <c r="B28" s="37"/>
      <c r="I28" s="111"/>
      <c r="L28" s="37"/>
    </row>
    <row r="29" spans="2:12" s="1" customFormat="1" ht="6.95" customHeight="1">
      <c r="B29" s="37"/>
      <c r="D29" s="55"/>
      <c r="E29" s="55"/>
      <c r="F29" s="55"/>
      <c r="G29" s="55"/>
      <c r="H29" s="55"/>
      <c r="I29" s="116"/>
      <c r="J29" s="55"/>
      <c r="K29" s="55"/>
      <c r="L29" s="37"/>
    </row>
    <row r="30" spans="2:12" s="1" customFormat="1" ht="25.35" customHeight="1">
      <c r="B30" s="37"/>
      <c r="D30" s="117" t="s">
        <v>42</v>
      </c>
      <c r="I30" s="111"/>
      <c r="J30" s="118">
        <f>ROUND(J79, 2)</f>
        <v>0</v>
      </c>
      <c r="L30" s="37"/>
    </row>
    <row r="31" spans="2:12" s="1" customFormat="1" ht="6.95" customHeight="1">
      <c r="B31" s="37"/>
      <c r="D31" s="55"/>
      <c r="E31" s="55"/>
      <c r="F31" s="55"/>
      <c r="G31" s="55"/>
      <c r="H31" s="55"/>
      <c r="I31" s="116"/>
      <c r="J31" s="55"/>
      <c r="K31" s="55"/>
      <c r="L31" s="37"/>
    </row>
    <row r="32" spans="2:12" s="1" customFormat="1" ht="14.45" customHeight="1">
      <c r="B32" s="37"/>
      <c r="F32" s="119" t="s">
        <v>44</v>
      </c>
      <c r="I32" s="120" t="s">
        <v>43</v>
      </c>
      <c r="J32" s="119" t="s">
        <v>45</v>
      </c>
      <c r="L32" s="37"/>
    </row>
    <row r="33" spans="2:12" s="1" customFormat="1" ht="14.45" customHeight="1">
      <c r="B33" s="37"/>
      <c r="D33" s="110" t="s">
        <v>46</v>
      </c>
      <c r="E33" s="110" t="s">
        <v>47</v>
      </c>
      <c r="F33" s="121">
        <f>ROUND((SUM(BE79:BE178)),  2)</f>
        <v>0</v>
      </c>
      <c r="I33" s="122">
        <v>0.21</v>
      </c>
      <c r="J33" s="121">
        <f>ROUND(((SUM(BE79:BE178))*I33),  2)</f>
        <v>0</v>
      </c>
      <c r="L33" s="37"/>
    </row>
    <row r="34" spans="2:12" s="1" customFormat="1" ht="14.45" customHeight="1">
      <c r="B34" s="37"/>
      <c r="E34" s="110" t="s">
        <v>48</v>
      </c>
      <c r="F34" s="121">
        <f>ROUND((SUM(BF79:BF178)),  2)</f>
        <v>0</v>
      </c>
      <c r="I34" s="122">
        <v>0.15</v>
      </c>
      <c r="J34" s="121">
        <f>ROUND(((SUM(BF79:BF178))*I34),  2)</f>
        <v>0</v>
      </c>
      <c r="L34" s="37"/>
    </row>
    <row r="35" spans="2:12" s="1" customFormat="1" ht="14.45" hidden="1" customHeight="1">
      <c r="B35" s="37"/>
      <c r="E35" s="110" t="s">
        <v>49</v>
      </c>
      <c r="F35" s="121">
        <f>ROUND((SUM(BG79:BG178)),  2)</f>
        <v>0</v>
      </c>
      <c r="I35" s="122">
        <v>0.21</v>
      </c>
      <c r="J35" s="121">
        <f>0</f>
        <v>0</v>
      </c>
      <c r="L35" s="37"/>
    </row>
    <row r="36" spans="2:12" s="1" customFormat="1" ht="14.45" hidden="1" customHeight="1">
      <c r="B36" s="37"/>
      <c r="E36" s="110" t="s">
        <v>50</v>
      </c>
      <c r="F36" s="121">
        <f>ROUND((SUM(BH79:BH178)),  2)</f>
        <v>0</v>
      </c>
      <c r="I36" s="122">
        <v>0.15</v>
      </c>
      <c r="J36" s="121">
        <f>0</f>
        <v>0</v>
      </c>
      <c r="L36" s="37"/>
    </row>
    <row r="37" spans="2:12" s="1" customFormat="1" ht="14.45" hidden="1" customHeight="1">
      <c r="B37" s="37"/>
      <c r="E37" s="110" t="s">
        <v>51</v>
      </c>
      <c r="F37" s="121">
        <f>ROUND((SUM(BI79:BI178)),  2)</f>
        <v>0</v>
      </c>
      <c r="I37" s="122">
        <v>0</v>
      </c>
      <c r="J37" s="121">
        <f>0</f>
        <v>0</v>
      </c>
      <c r="L37" s="37"/>
    </row>
    <row r="38" spans="2:12" s="1" customFormat="1" ht="6.95" customHeight="1">
      <c r="B38" s="37"/>
      <c r="I38" s="111"/>
      <c r="L38" s="37"/>
    </row>
    <row r="39" spans="2:12" s="1" customFormat="1" ht="25.35" customHeight="1">
      <c r="B39" s="37"/>
      <c r="C39" s="123"/>
      <c r="D39" s="124" t="s">
        <v>52</v>
      </c>
      <c r="E39" s="125"/>
      <c r="F39" s="125"/>
      <c r="G39" s="126" t="s">
        <v>53</v>
      </c>
      <c r="H39" s="127" t="s">
        <v>54</v>
      </c>
      <c r="I39" s="128"/>
      <c r="J39" s="129">
        <f>SUM(J30:J37)</f>
        <v>0</v>
      </c>
      <c r="K39" s="130"/>
      <c r="L39" s="37"/>
    </row>
    <row r="40" spans="2:12" s="1" customFormat="1" ht="14.45" customHeight="1">
      <c r="B40" s="131"/>
      <c r="C40" s="132"/>
      <c r="D40" s="132"/>
      <c r="E40" s="132"/>
      <c r="F40" s="132"/>
      <c r="G40" s="132"/>
      <c r="H40" s="132"/>
      <c r="I40" s="133"/>
      <c r="J40" s="132"/>
      <c r="K40" s="132"/>
      <c r="L40" s="37"/>
    </row>
    <row r="44" spans="2:12" s="1" customFormat="1" ht="6.95" customHeight="1">
      <c r="B44" s="134"/>
      <c r="C44" s="135"/>
      <c r="D44" s="135"/>
      <c r="E44" s="135"/>
      <c r="F44" s="135"/>
      <c r="G44" s="135"/>
      <c r="H44" s="135"/>
      <c r="I44" s="136"/>
      <c r="J44" s="135"/>
      <c r="K44" s="135"/>
      <c r="L44" s="37"/>
    </row>
    <row r="45" spans="2:12" s="1" customFormat="1" ht="24.95" customHeight="1">
      <c r="B45" s="33"/>
      <c r="C45" s="22" t="s">
        <v>117</v>
      </c>
      <c r="D45" s="34"/>
      <c r="E45" s="34"/>
      <c r="F45" s="34"/>
      <c r="G45" s="34"/>
      <c r="H45" s="34"/>
      <c r="I45" s="111"/>
      <c r="J45" s="34"/>
      <c r="K45" s="34"/>
      <c r="L45" s="37"/>
    </row>
    <row r="46" spans="2:12" s="1" customFormat="1" ht="6.95" customHeight="1">
      <c r="B46" s="33"/>
      <c r="C46" s="34"/>
      <c r="D46" s="34"/>
      <c r="E46" s="34"/>
      <c r="F46" s="34"/>
      <c r="G46" s="34"/>
      <c r="H46" s="34"/>
      <c r="I46" s="111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11"/>
      <c r="J47" s="34"/>
      <c r="K47" s="34"/>
      <c r="L47" s="37"/>
    </row>
    <row r="48" spans="2:12" s="1" customFormat="1" ht="16.5" customHeight="1">
      <c r="B48" s="33"/>
      <c r="C48" s="34"/>
      <c r="D48" s="34"/>
      <c r="E48" s="297" t="str">
        <f>E7</f>
        <v>Oprava traťového úseku Bad Brambach - Vojtanov (vybrané úseky)</v>
      </c>
      <c r="F48" s="298"/>
      <c r="G48" s="298"/>
      <c r="H48" s="298"/>
      <c r="I48" s="111"/>
      <c r="J48" s="34"/>
      <c r="K48" s="34"/>
      <c r="L48" s="37"/>
    </row>
    <row r="49" spans="2:47" s="1" customFormat="1" ht="12" customHeight="1">
      <c r="B49" s="33"/>
      <c r="C49" s="28" t="s">
        <v>115</v>
      </c>
      <c r="D49" s="34"/>
      <c r="E49" s="34"/>
      <c r="F49" s="34"/>
      <c r="G49" s="34"/>
      <c r="H49" s="34"/>
      <c r="I49" s="111"/>
      <c r="J49" s="34"/>
      <c r="K49" s="34"/>
      <c r="L49" s="37"/>
    </row>
    <row r="50" spans="2:47" s="1" customFormat="1" ht="16.5" customHeight="1">
      <c r="B50" s="33"/>
      <c r="C50" s="34"/>
      <c r="D50" s="34"/>
      <c r="E50" s="265" t="str">
        <f>E9</f>
        <v>A.2 - TSO v 55,179 - 55,525 v úseku Plesná st. hr.2 - Plesná st. hr. 3 (Sborník SŽDC 2019)</v>
      </c>
      <c r="F50" s="264"/>
      <c r="G50" s="264"/>
      <c r="H50" s="264"/>
      <c r="I50" s="111"/>
      <c r="J50" s="34"/>
      <c r="K50" s="34"/>
      <c r="L50" s="37"/>
    </row>
    <row r="51" spans="2:47" s="1" customFormat="1" ht="6.95" customHeight="1">
      <c r="B51" s="33"/>
      <c r="C51" s="34"/>
      <c r="D51" s="34"/>
      <c r="E51" s="34"/>
      <c r="F51" s="34"/>
      <c r="G51" s="34"/>
      <c r="H51" s="34"/>
      <c r="I51" s="111"/>
      <c r="J51" s="34"/>
      <c r="K51" s="34"/>
      <c r="L51" s="37"/>
    </row>
    <row r="52" spans="2:47" s="1" customFormat="1" ht="12" customHeight="1">
      <c r="B52" s="33"/>
      <c r="C52" s="28" t="s">
        <v>22</v>
      </c>
      <c r="D52" s="34"/>
      <c r="E52" s="34"/>
      <c r="F52" s="26" t="str">
        <f>F12</f>
        <v>Plesná st. hr. 2 - Plesná st. hr. 3</v>
      </c>
      <c r="G52" s="34"/>
      <c r="H52" s="34"/>
      <c r="I52" s="112" t="s">
        <v>24</v>
      </c>
      <c r="J52" s="54" t="str">
        <f>IF(J12="","",J12)</f>
        <v>19. 2. 2019</v>
      </c>
      <c r="K52" s="34"/>
      <c r="L52" s="37"/>
    </row>
    <row r="53" spans="2:47" s="1" customFormat="1" ht="6.95" customHeight="1">
      <c r="B53" s="33"/>
      <c r="C53" s="34"/>
      <c r="D53" s="34"/>
      <c r="E53" s="34"/>
      <c r="F53" s="34"/>
      <c r="G53" s="34"/>
      <c r="H53" s="34"/>
      <c r="I53" s="111"/>
      <c r="J53" s="34"/>
      <c r="K53" s="34"/>
      <c r="L53" s="37"/>
    </row>
    <row r="54" spans="2:47" s="1" customFormat="1" ht="13.7" customHeight="1">
      <c r="B54" s="33"/>
      <c r="C54" s="28" t="s">
        <v>28</v>
      </c>
      <c r="D54" s="34"/>
      <c r="E54" s="34"/>
      <c r="F54" s="26" t="str">
        <f>E15</f>
        <v>SŽDC, s.o.; OŘ UNL - ST K. Vary</v>
      </c>
      <c r="G54" s="34"/>
      <c r="H54" s="34"/>
      <c r="I54" s="112" t="s">
        <v>36</v>
      </c>
      <c r="J54" s="31" t="str">
        <f>E21</f>
        <v xml:space="preserve"> </v>
      </c>
      <c r="K54" s="34"/>
      <c r="L54" s="37"/>
    </row>
    <row r="55" spans="2:47" s="1" customFormat="1" ht="13.7" customHeight="1">
      <c r="B55" s="33"/>
      <c r="C55" s="28" t="s">
        <v>34</v>
      </c>
      <c r="D55" s="34"/>
      <c r="E55" s="34"/>
      <c r="F55" s="26" t="str">
        <f>IF(E18="","",E18)</f>
        <v>Vyplň údaj</v>
      </c>
      <c r="G55" s="34"/>
      <c r="H55" s="34"/>
      <c r="I55" s="112" t="s">
        <v>39</v>
      </c>
      <c r="J55" s="31" t="str">
        <f>E24</f>
        <v>Monika Roztočilová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11"/>
      <c r="J56" s="34"/>
      <c r="K56" s="34"/>
      <c r="L56" s="37"/>
    </row>
    <row r="57" spans="2:47" s="1" customFormat="1" ht="29.25" customHeight="1">
      <c r="B57" s="33"/>
      <c r="C57" s="137" t="s">
        <v>118</v>
      </c>
      <c r="D57" s="138"/>
      <c r="E57" s="138"/>
      <c r="F57" s="138"/>
      <c r="G57" s="138"/>
      <c r="H57" s="138"/>
      <c r="I57" s="139"/>
      <c r="J57" s="140" t="s">
        <v>119</v>
      </c>
      <c r="K57" s="138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11"/>
      <c r="J58" s="34"/>
      <c r="K58" s="34"/>
      <c r="L58" s="37"/>
    </row>
    <row r="59" spans="2:47" s="1" customFormat="1" ht="22.9" customHeight="1">
      <c r="B59" s="33"/>
      <c r="C59" s="141" t="s">
        <v>120</v>
      </c>
      <c r="D59" s="34"/>
      <c r="E59" s="34"/>
      <c r="F59" s="34"/>
      <c r="G59" s="34"/>
      <c r="H59" s="34"/>
      <c r="I59" s="111"/>
      <c r="J59" s="72">
        <f>J79</f>
        <v>0</v>
      </c>
      <c r="K59" s="34"/>
      <c r="L59" s="37"/>
      <c r="AU59" s="16" t="s">
        <v>121</v>
      </c>
    </row>
    <row r="60" spans="2:47" s="1" customFormat="1" ht="21.75" customHeight="1">
      <c r="B60" s="33"/>
      <c r="C60" s="34"/>
      <c r="D60" s="34"/>
      <c r="E60" s="34"/>
      <c r="F60" s="34"/>
      <c r="G60" s="34"/>
      <c r="H60" s="34"/>
      <c r="I60" s="111"/>
      <c r="J60" s="34"/>
      <c r="K60" s="34"/>
      <c r="L60" s="37"/>
    </row>
    <row r="61" spans="2:47" s="1" customFormat="1" ht="6.95" customHeight="1">
      <c r="B61" s="45"/>
      <c r="C61" s="46"/>
      <c r="D61" s="46"/>
      <c r="E61" s="46"/>
      <c r="F61" s="46"/>
      <c r="G61" s="46"/>
      <c r="H61" s="46"/>
      <c r="I61" s="133"/>
      <c r="J61" s="46"/>
      <c r="K61" s="46"/>
      <c r="L61" s="37"/>
    </row>
    <row r="65" spans="2:65" s="1" customFormat="1" ht="6.95" customHeight="1">
      <c r="B65" s="47"/>
      <c r="C65" s="48"/>
      <c r="D65" s="48"/>
      <c r="E65" s="48"/>
      <c r="F65" s="48"/>
      <c r="G65" s="48"/>
      <c r="H65" s="48"/>
      <c r="I65" s="136"/>
      <c r="J65" s="48"/>
      <c r="K65" s="48"/>
      <c r="L65" s="37"/>
    </row>
    <row r="66" spans="2:65" s="1" customFormat="1" ht="24.95" customHeight="1">
      <c r="B66" s="33"/>
      <c r="C66" s="22" t="s">
        <v>122</v>
      </c>
      <c r="D66" s="34"/>
      <c r="E66" s="34"/>
      <c r="F66" s="34"/>
      <c r="G66" s="34"/>
      <c r="H66" s="34"/>
      <c r="I66" s="111"/>
      <c r="J66" s="34"/>
      <c r="K66" s="34"/>
      <c r="L66" s="37"/>
    </row>
    <row r="67" spans="2:65" s="1" customFormat="1" ht="6.95" customHeight="1">
      <c r="B67" s="33"/>
      <c r="C67" s="34"/>
      <c r="D67" s="34"/>
      <c r="E67" s="34"/>
      <c r="F67" s="34"/>
      <c r="G67" s="34"/>
      <c r="H67" s="34"/>
      <c r="I67" s="111"/>
      <c r="J67" s="34"/>
      <c r="K67" s="34"/>
      <c r="L67" s="37"/>
    </row>
    <row r="68" spans="2:65" s="1" customFormat="1" ht="12" customHeight="1">
      <c r="B68" s="33"/>
      <c r="C68" s="28" t="s">
        <v>16</v>
      </c>
      <c r="D68" s="34"/>
      <c r="E68" s="34"/>
      <c r="F68" s="34"/>
      <c r="G68" s="34"/>
      <c r="H68" s="34"/>
      <c r="I68" s="111"/>
      <c r="J68" s="34"/>
      <c r="K68" s="34"/>
      <c r="L68" s="37"/>
    </row>
    <row r="69" spans="2:65" s="1" customFormat="1" ht="16.5" customHeight="1">
      <c r="B69" s="33"/>
      <c r="C69" s="34"/>
      <c r="D69" s="34"/>
      <c r="E69" s="297" t="str">
        <f>E7</f>
        <v>Oprava traťového úseku Bad Brambach - Vojtanov (vybrané úseky)</v>
      </c>
      <c r="F69" s="298"/>
      <c r="G69" s="298"/>
      <c r="H69" s="298"/>
      <c r="I69" s="111"/>
      <c r="J69" s="34"/>
      <c r="K69" s="34"/>
      <c r="L69" s="37"/>
    </row>
    <row r="70" spans="2:65" s="1" customFormat="1" ht="12" customHeight="1">
      <c r="B70" s="33"/>
      <c r="C70" s="28" t="s">
        <v>115</v>
      </c>
      <c r="D70" s="34"/>
      <c r="E70" s="34"/>
      <c r="F70" s="34"/>
      <c r="G70" s="34"/>
      <c r="H70" s="34"/>
      <c r="I70" s="111"/>
      <c r="J70" s="34"/>
      <c r="K70" s="34"/>
      <c r="L70" s="37"/>
    </row>
    <row r="71" spans="2:65" s="1" customFormat="1" ht="16.5" customHeight="1">
      <c r="B71" s="33"/>
      <c r="C71" s="34"/>
      <c r="D71" s="34"/>
      <c r="E71" s="265" t="str">
        <f>E9</f>
        <v>A.2 - TSO v 55,179 - 55,525 v úseku Plesná st. hr.2 - Plesná st. hr. 3 (Sborník SŽDC 2019)</v>
      </c>
      <c r="F71" s="264"/>
      <c r="G71" s="264"/>
      <c r="H71" s="264"/>
      <c r="I71" s="111"/>
      <c r="J71" s="34"/>
      <c r="K71" s="34"/>
      <c r="L71" s="37"/>
    </row>
    <row r="72" spans="2:65" s="1" customFormat="1" ht="6.95" customHeight="1">
      <c r="B72" s="33"/>
      <c r="C72" s="34"/>
      <c r="D72" s="34"/>
      <c r="E72" s="34"/>
      <c r="F72" s="34"/>
      <c r="G72" s="34"/>
      <c r="H72" s="34"/>
      <c r="I72" s="111"/>
      <c r="J72" s="34"/>
      <c r="K72" s="34"/>
      <c r="L72" s="37"/>
    </row>
    <row r="73" spans="2:65" s="1" customFormat="1" ht="12" customHeight="1">
      <c r="B73" s="33"/>
      <c r="C73" s="28" t="s">
        <v>22</v>
      </c>
      <c r="D73" s="34"/>
      <c r="E73" s="34"/>
      <c r="F73" s="26" t="str">
        <f>F12</f>
        <v>Plesná st. hr. 2 - Plesná st. hr. 3</v>
      </c>
      <c r="G73" s="34"/>
      <c r="H73" s="34"/>
      <c r="I73" s="112" t="s">
        <v>24</v>
      </c>
      <c r="J73" s="54" t="str">
        <f>IF(J12="","",J12)</f>
        <v>19. 2. 2019</v>
      </c>
      <c r="K73" s="34"/>
      <c r="L73" s="37"/>
    </row>
    <row r="74" spans="2:65" s="1" customFormat="1" ht="6.95" customHeight="1">
      <c r="B74" s="33"/>
      <c r="C74" s="34"/>
      <c r="D74" s="34"/>
      <c r="E74" s="34"/>
      <c r="F74" s="34"/>
      <c r="G74" s="34"/>
      <c r="H74" s="34"/>
      <c r="I74" s="111"/>
      <c r="J74" s="34"/>
      <c r="K74" s="34"/>
      <c r="L74" s="37"/>
    </row>
    <row r="75" spans="2:65" s="1" customFormat="1" ht="13.7" customHeight="1">
      <c r="B75" s="33"/>
      <c r="C75" s="28" t="s">
        <v>28</v>
      </c>
      <c r="D75" s="34"/>
      <c r="E75" s="34"/>
      <c r="F75" s="26" t="str">
        <f>E15</f>
        <v>SŽDC, s.o.; OŘ UNL - ST K. Vary</v>
      </c>
      <c r="G75" s="34"/>
      <c r="H75" s="34"/>
      <c r="I75" s="112" t="s">
        <v>36</v>
      </c>
      <c r="J75" s="31" t="str">
        <f>E21</f>
        <v xml:space="preserve"> </v>
      </c>
      <c r="K75" s="34"/>
      <c r="L75" s="37"/>
    </row>
    <row r="76" spans="2:65" s="1" customFormat="1" ht="13.7" customHeight="1">
      <c r="B76" s="33"/>
      <c r="C76" s="28" t="s">
        <v>34</v>
      </c>
      <c r="D76" s="34"/>
      <c r="E76" s="34"/>
      <c r="F76" s="26" t="str">
        <f>IF(E18="","",E18)</f>
        <v>Vyplň údaj</v>
      </c>
      <c r="G76" s="34"/>
      <c r="H76" s="34"/>
      <c r="I76" s="112" t="s">
        <v>39</v>
      </c>
      <c r="J76" s="31" t="str">
        <f>E24</f>
        <v>Monika Roztočilová</v>
      </c>
      <c r="K76" s="34"/>
      <c r="L76" s="37"/>
    </row>
    <row r="77" spans="2:65" s="1" customFormat="1" ht="10.35" customHeight="1">
      <c r="B77" s="33"/>
      <c r="C77" s="34"/>
      <c r="D77" s="34"/>
      <c r="E77" s="34"/>
      <c r="F77" s="34"/>
      <c r="G77" s="34"/>
      <c r="H77" s="34"/>
      <c r="I77" s="111"/>
      <c r="J77" s="34"/>
      <c r="K77" s="34"/>
      <c r="L77" s="37"/>
    </row>
    <row r="78" spans="2:65" s="8" customFormat="1" ht="29.25" customHeight="1">
      <c r="B78" s="142"/>
      <c r="C78" s="143" t="s">
        <v>123</v>
      </c>
      <c r="D78" s="144" t="s">
        <v>61</v>
      </c>
      <c r="E78" s="144" t="s">
        <v>57</v>
      </c>
      <c r="F78" s="144" t="s">
        <v>58</v>
      </c>
      <c r="G78" s="144" t="s">
        <v>124</v>
      </c>
      <c r="H78" s="144" t="s">
        <v>125</v>
      </c>
      <c r="I78" s="145" t="s">
        <v>126</v>
      </c>
      <c r="J78" s="144" t="s">
        <v>119</v>
      </c>
      <c r="K78" s="146" t="s">
        <v>127</v>
      </c>
      <c r="L78" s="147"/>
      <c r="M78" s="63" t="s">
        <v>1</v>
      </c>
      <c r="N78" s="64" t="s">
        <v>46</v>
      </c>
      <c r="O78" s="64" t="s">
        <v>128</v>
      </c>
      <c r="P78" s="64" t="s">
        <v>129</v>
      </c>
      <c r="Q78" s="64" t="s">
        <v>130</v>
      </c>
      <c r="R78" s="64" t="s">
        <v>131</v>
      </c>
      <c r="S78" s="64" t="s">
        <v>132</v>
      </c>
      <c r="T78" s="65" t="s">
        <v>133</v>
      </c>
    </row>
    <row r="79" spans="2:65" s="1" customFormat="1" ht="22.9" customHeight="1">
      <c r="B79" s="33"/>
      <c r="C79" s="70" t="s">
        <v>134</v>
      </c>
      <c r="D79" s="34"/>
      <c r="E79" s="34"/>
      <c r="F79" s="34"/>
      <c r="G79" s="34"/>
      <c r="H79" s="34"/>
      <c r="I79" s="111"/>
      <c r="J79" s="148">
        <f>BK79</f>
        <v>0</v>
      </c>
      <c r="K79" s="34"/>
      <c r="L79" s="37"/>
      <c r="M79" s="66"/>
      <c r="N79" s="67"/>
      <c r="O79" s="67"/>
      <c r="P79" s="149">
        <f>SUM(P80:P178)</f>
        <v>0</v>
      </c>
      <c r="Q79" s="67"/>
      <c r="R79" s="149">
        <f>SUM(R80:R178)</f>
        <v>573.62400000000002</v>
      </c>
      <c r="S79" s="67"/>
      <c r="T79" s="150">
        <f>SUM(T80:T178)</f>
        <v>0</v>
      </c>
      <c r="AT79" s="16" t="s">
        <v>75</v>
      </c>
      <c r="AU79" s="16" t="s">
        <v>121</v>
      </c>
      <c r="BK79" s="151">
        <f>SUM(BK80:BK178)</f>
        <v>0</v>
      </c>
    </row>
    <row r="80" spans="2:65" s="1" customFormat="1" ht="22.5" customHeight="1">
      <c r="B80" s="33"/>
      <c r="C80" s="152" t="s">
        <v>21</v>
      </c>
      <c r="D80" s="152" t="s">
        <v>135</v>
      </c>
      <c r="E80" s="153" t="s">
        <v>147</v>
      </c>
      <c r="F80" s="154" t="s">
        <v>148</v>
      </c>
      <c r="G80" s="155" t="s">
        <v>149</v>
      </c>
      <c r="H80" s="156">
        <v>30</v>
      </c>
      <c r="I80" s="157"/>
      <c r="J80" s="158">
        <f>ROUND(I80*H80,2)</f>
        <v>0</v>
      </c>
      <c r="K80" s="154" t="s">
        <v>139</v>
      </c>
      <c r="L80" s="37"/>
      <c r="M80" s="159" t="s">
        <v>1</v>
      </c>
      <c r="N80" s="160" t="s">
        <v>47</v>
      </c>
      <c r="O80" s="59"/>
      <c r="P80" s="161">
        <f>O80*H80</f>
        <v>0</v>
      </c>
      <c r="Q80" s="161">
        <v>0</v>
      </c>
      <c r="R80" s="161">
        <f>Q80*H80</f>
        <v>0</v>
      </c>
      <c r="S80" s="161">
        <v>0</v>
      </c>
      <c r="T80" s="162">
        <f>S80*H80</f>
        <v>0</v>
      </c>
      <c r="AR80" s="16" t="s">
        <v>140</v>
      </c>
      <c r="AT80" s="16" t="s">
        <v>135</v>
      </c>
      <c r="AU80" s="16" t="s">
        <v>76</v>
      </c>
      <c r="AY80" s="16" t="s">
        <v>141</v>
      </c>
      <c r="BE80" s="163">
        <f>IF(N80="základní",J80,0)</f>
        <v>0</v>
      </c>
      <c r="BF80" s="163">
        <f>IF(N80="snížená",J80,0)</f>
        <v>0</v>
      </c>
      <c r="BG80" s="163">
        <f>IF(N80="zákl. přenesená",J80,0)</f>
        <v>0</v>
      </c>
      <c r="BH80" s="163">
        <f>IF(N80="sníž. přenesená",J80,0)</f>
        <v>0</v>
      </c>
      <c r="BI80" s="163">
        <f>IF(N80="nulová",J80,0)</f>
        <v>0</v>
      </c>
      <c r="BJ80" s="16" t="s">
        <v>21</v>
      </c>
      <c r="BK80" s="163">
        <f>ROUND(I80*H80,2)</f>
        <v>0</v>
      </c>
      <c r="BL80" s="16" t="s">
        <v>140</v>
      </c>
      <c r="BM80" s="16" t="s">
        <v>395</v>
      </c>
    </row>
    <row r="81" spans="2:65" s="1" customFormat="1" ht="19.5">
      <c r="B81" s="33"/>
      <c r="C81" s="34"/>
      <c r="D81" s="164" t="s">
        <v>143</v>
      </c>
      <c r="E81" s="34"/>
      <c r="F81" s="165" t="s">
        <v>151</v>
      </c>
      <c r="G81" s="34"/>
      <c r="H81" s="34"/>
      <c r="I81" s="111"/>
      <c r="J81" s="34"/>
      <c r="K81" s="34"/>
      <c r="L81" s="37"/>
      <c r="M81" s="166"/>
      <c r="N81" s="59"/>
      <c r="O81" s="59"/>
      <c r="P81" s="59"/>
      <c r="Q81" s="59"/>
      <c r="R81" s="59"/>
      <c r="S81" s="59"/>
      <c r="T81" s="60"/>
      <c r="AT81" s="16" t="s">
        <v>143</v>
      </c>
      <c r="AU81" s="16" t="s">
        <v>76</v>
      </c>
    </row>
    <row r="82" spans="2:65" s="1" customFormat="1" ht="19.5">
      <c r="B82" s="33"/>
      <c r="C82" s="34"/>
      <c r="D82" s="164" t="s">
        <v>145</v>
      </c>
      <c r="E82" s="34"/>
      <c r="F82" s="167" t="s">
        <v>152</v>
      </c>
      <c r="G82" s="34"/>
      <c r="H82" s="34"/>
      <c r="I82" s="111"/>
      <c r="J82" s="34"/>
      <c r="K82" s="34"/>
      <c r="L82" s="37"/>
      <c r="M82" s="166"/>
      <c r="N82" s="59"/>
      <c r="O82" s="59"/>
      <c r="P82" s="59"/>
      <c r="Q82" s="59"/>
      <c r="R82" s="59"/>
      <c r="S82" s="59"/>
      <c r="T82" s="60"/>
      <c r="AT82" s="16" t="s">
        <v>145</v>
      </c>
      <c r="AU82" s="16" t="s">
        <v>76</v>
      </c>
    </row>
    <row r="83" spans="2:65" s="1" customFormat="1" ht="22.5" customHeight="1">
      <c r="B83" s="33"/>
      <c r="C83" s="152" t="s">
        <v>153</v>
      </c>
      <c r="D83" s="152" t="s">
        <v>135</v>
      </c>
      <c r="E83" s="153" t="s">
        <v>160</v>
      </c>
      <c r="F83" s="154" t="s">
        <v>161</v>
      </c>
      <c r="G83" s="155" t="s">
        <v>156</v>
      </c>
      <c r="H83" s="156">
        <v>0.308</v>
      </c>
      <c r="I83" s="157"/>
      <c r="J83" s="158">
        <f>ROUND(I83*H83,2)</f>
        <v>0</v>
      </c>
      <c r="K83" s="154" t="s">
        <v>139</v>
      </c>
      <c r="L83" s="37"/>
      <c r="M83" s="159" t="s">
        <v>1</v>
      </c>
      <c r="N83" s="160" t="s">
        <v>47</v>
      </c>
      <c r="O83" s="59"/>
      <c r="P83" s="161">
        <f>O83*H83</f>
        <v>0</v>
      </c>
      <c r="Q83" s="161">
        <v>0</v>
      </c>
      <c r="R83" s="161">
        <f>Q83*H83</f>
        <v>0</v>
      </c>
      <c r="S83" s="161">
        <v>0</v>
      </c>
      <c r="T83" s="162">
        <f>S83*H83</f>
        <v>0</v>
      </c>
      <c r="AR83" s="16" t="s">
        <v>140</v>
      </c>
      <c r="AT83" s="16" t="s">
        <v>135</v>
      </c>
      <c r="AU83" s="16" t="s">
        <v>76</v>
      </c>
      <c r="AY83" s="16" t="s">
        <v>141</v>
      </c>
      <c r="BE83" s="163">
        <f>IF(N83="základní",J83,0)</f>
        <v>0</v>
      </c>
      <c r="BF83" s="163">
        <f>IF(N83="snížená",J83,0)</f>
        <v>0</v>
      </c>
      <c r="BG83" s="163">
        <f>IF(N83="zákl. přenesená",J83,0)</f>
        <v>0</v>
      </c>
      <c r="BH83" s="163">
        <f>IF(N83="sníž. přenesená",J83,0)</f>
        <v>0</v>
      </c>
      <c r="BI83" s="163">
        <f>IF(N83="nulová",J83,0)</f>
        <v>0</v>
      </c>
      <c r="BJ83" s="16" t="s">
        <v>21</v>
      </c>
      <c r="BK83" s="163">
        <f>ROUND(I83*H83,2)</f>
        <v>0</v>
      </c>
      <c r="BL83" s="16" t="s">
        <v>140</v>
      </c>
      <c r="BM83" s="16" t="s">
        <v>396</v>
      </c>
    </row>
    <row r="84" spans="2:65" s="1" customFormat="1" ht="29.25">
      <c r="B84" s="33"/>
      <c r="C84" s="34"/>
      <c r="D84" s="164" t="s">
        <v>143</v>
      </c>
      <c r="E84" s="34"/>
      <c r="F84" s="165" t="s">
        <v>163</v>
      </c>
      <c r="G84" s="34"/>
      <c r="H84" s="34"/>
      <c r="I84" s="111"/>
      <c r="J84" s="34"/>
      <c r="K84" s="34"/>
      <c r="L84" s="37"/>
      <c r="M84" s="166"/>
      <c r="N84" s="59"/>
      <c r="O84" s="59"/>
      <c r="P84" s="59"/>
      <c r="Q84" s="59"/>
      <c r="R84" s="59"/>
      <c r="S84" s="59"/>
      <c r="T84" s="60"/>
      <c r="AT84" s="16" t="s">
        <v>143</v>
      </c>
      <c r="AU84" s="16" t="s">
        <v>76</v>
      </c>
    </row>
    <row r="85" spans="2:65" s="1" customFormat="1" ht="29.25">
      <c r="B85" s="33"/>
      <c r="C85" s="34"/>
      <c r="D85" s="164" t="s">
        <v>145</v>
      </c>
      <c r="E85" s="34"/>
      <c r="F85" s="167" t="s">
        <v>397</v>
      </c>
      <c r="G85" s="34"/>
      <c r="H85" s="34"/>
      <c r="I85" s="111"/>
      <c r="J85" s="34"/>
      <c r="K85" s="34"/>
      <c r="L85" s="37"/>
      <c r="M85" s="166"/>
      <c r="N85" s="59"/>
      <c r="O85" s="59"/>
      <c r="P85" s="59"/>
      <c r="Q85" s="59"/>
      <c r="R85" s="59"/>
      <c r="S85" s="59"/>
      <c r="T85" s="60"/>
      <c r="AT85" s="16" t="s">
        <v>145</v>
      </c>
      <c r="AU85" s="16" t="s">
        <v>76</v>
      </c>
    </row>
    <row r="86" spans="2:65" s="1" customFormat="1" ht="22.5" customHeight="1">
      <c r="B86" s="33"/>
      <c r="C86" s="152" t="s">
        <v>85</v>
      </c>
      <c r="D86" s="152" t="s">
        <v>135</v>
      </c>
      <c r="E86" s="153" t="s">
        <v>154</v>
      </c>
      <c r="F86" s="154" t="s">
        <v>155</v>
      </c>
      <c r="G86" s="155" t="s">
        <v>156</v>
      </c>
      <c r="H86" s="156">
        <v>0.02</v>
      </c>
      <c r="I86" s="157"/>
      <c r="J86" s="158">
        <f>ROUND(I86*H86,2)</f>
        <v>0</v>
      </c>
      <c r="K86" s="154" t="s">
        <v>139</v>
      </c>
      <c r="L86" s="37"/>
      <c r="M86" s="159" t="s">
        <v>1</v>
      </c>
      <c r="N86" s="160" t="s">
        <v>47</v>
      </c>
      <c r="O86" s="59"/>
      <c r="P86" s="161">
        <f>O86*H86</f>
        <v>0</v>
      </c>
      <c r="Q86" s="161">
        <v>0</v>
      </c>
      <c r="R86" s="161">
        <f>Q86*H86</f>
        <v>0</v>
      </c>
      <c r="S86" s="161">
        <v>0</v>
      </c>
      <c r="T86" s="162">
        <f>S86*H86</f>
        <v>0</v>
      </c>
      <c r="AR86" s="16" t="s">
        <v>140</v>
      </c>
      <c r="AT86" s="16" t="s">
        <v>135</v>
      </c>
      <c r="AU86" s="16" t="s">
        <v>76</v>
      </c>
      <c r="AY86" s="16" t="s">
        <v>141</v>
      </c>
      <c r="BE86" s="163">
        <f>IF(N86="základní",J86,0)</f>
        <v>0</v>
      </c>
      <c r="BF86" s="163">
        <f>IF(N86="snížená",J86,0)</f>
        <v>0</v>
      </c>
      <c r="BG86" s="163">
        <f>IF(N86="zákl. přenesená",J86,0)</f>
        <v>0</v>
      </c>
      <c r="BH86" s="163">
        <f>IF(N86="sníž. přenesená",J86,0)</f>
        <v>0</v>
      </c>
      <c r="BI86" s="163">
        <f>IF(N86="nulová",J86,0)</f>
        <v>0</v>
      </c>
      <c r="BJ86" s="16" t="s">
        <v>21</v>
      </c>
      <c r="BK86" s="163">
        <f>ROUND(I86*H86,2)</f>
        <v>0</v>
      </c>
      <c r="BL86" s="16" t="s">
        <v>140</v>
      </c>
      <c r="BM86" s="16" t="s">
        <v>398</v>
      </c>
    </row>
    <row r="87" spans="2:65" s="1" customFormat="1" ht="29.25">
      <c r="B87" s="33"/>
      <c r="C87" s="34"/>
      <c r="D87" s="164" t="s">
        <v>143</v>
      </c>
      <c r="E87" s="34"/>
      <c r="F87" s="165" t="s">
        <v>158</v>
      </c>
      <c r="G87" s="34"/>
      <c r="H87" s="34"/>
      <c r="I87" s="111"/>
      <c r="J87" s="34"/>
      <c r="K87" s="34"/>
      <c r="L87" s="37"/>
      <c r="M87" s="166"/>
      <c r="N87" s="59"/>
      <c r="O87" s="59"/>
      <c r="P87" s="59"/>
      <c r="Q87" s="59"/>
      <c r="R87" s="59"/>
      <c r="S87" s="59"/>
      <c r="T87" s="60"/>
      <c r="AT87" s="16" t="s">
        <v>143</v>
      </c>
      <c r="AU87" s="16" t="s">
        <v>76</v>
      </c>
    </row>
    <row r="88" spans="2:65" s="1" customFormat="1" ht="29.25">
      <c r="B88" s="33"/>
      <c r="C88" s="34"/>
      <c r="D88" s="164" t="s">
        <v>145</v>
      </c>
      <c r="E88" s="34"/>
      <c r="F88" s="167" t="s">
        <v>399</v>
      </c>
      <c r="G88" s="34"/>
      <c r="H88" s="34"/>
      <c r="I88" s="111"/>
      <c r="J88" s="34"/>
      <c r="K88" s="34"/>
      <c r="L88" s="37"/>
      <c r="M88" s="166"/>
      <c r="N88" s="59"/>
      <c r="O88" s="59"/>
      <c r="P88" s="59"/>
      <c r="Q88" s="59"/>
      <c r="R88" s="59"/>
      <c r="S88" s="59"/>
      <c r="T88" s="60"/>
      <c r="AT88" s="16" t="s">
        <v>145</v>
      </c>
      <c r="AU88" s="16" t="s">
        <v>76</v>
      </c>
    </row>
    <row r="89" spans="2:65" s="1" customFormat="1" ht="22.5" customHeight="1">
      <c r="B89" s="33"/>
      <c r="C89" s="152" t="s">
        <v>197</v>
      </c>
      <c r="D89" s="152" t="s">
        <v>135</v>
      </c>
      <c r="E89" s="153" t="s">
        <v>171</v>
      </c>
      <c r="F89" s="154" t="s">
        <v>172</v>
      </c>
      <c r="G89" s="155" t="s">
        <v>149</v>
      </c>
      <c r="H89" s="156">
        <v>468</v>
      </c>
      <c r="I89" s="157"/>
      <c r="J89" s="158">
        <f>ROUND(I89*H89,2)</f>
        <v>0</v>
      </c>
      <c r="K89" s="154" t="s">
        <v>139</v>
      </c>
      <c r="L89" s="37"/>
      <c r="M89" s="159" t="s">
        <v>1</v>
      </c>
      <c r="N89" s="160" t="s">
        <v>47</v>
      </c>
      <c r="O89" s="59"/>
      <c r="P89" s="161">
        <f>O89*H89</f>
        <v>0</v>
      </c>
      <c r="Q89" s="161">
        <v>0</v>
      </c>
      <c r="R89" s="161">
        <f>Q89*H89</f>
        <v>0</v>
      </c>
      <c r="S89" s="161">
        <v>0</v>
      </c>
      <c r="T89" s="162">
        <f>S89*H89</f>
        <v>0</v>
      </c>
      <c r="AR89" s="16" t="s">
        <v>140</v>
      </c>
      <c r="AT89" s="16" t="s">
        <v>135</v>
      </c>
      <c r="AU89" s="16" t="s">
        <v>76</v>
      </c>
      <c r="AY89" s="16" t="s">
        <v>141</v>
      </c>
      <c r="BE89" s="163">
        <f>IF(N89="základní",J89,0)</f>
        <v>0</v>
      </c>
      <c r="BF89" s="163">
        <f>IF(N89="snížená",J89,0)</f>
        <v>0</v>
      </c>
      <c r="BG89" s="163">
        <f>IF(N89="zákl. přenesená",J89,0)</f>
        <v>0</v>
      </c>
      <c r="BH89" s="163">
        <f>IF(N89="sníž. přenesená",J89,0)</f>
        <v>0</v>
      </c>
      <c r="BI89" s="163">
        <f>IF(N89="nulová",J89,0)</f>
        <v>0</v>
      </c>
      <c r="BJ89" s="16" t="s">
        <v>21</v>
      </c>
      <c r="BK89" s="163">
        <f>ROUND(I89*H89,2)</f>
        <v>0</v>
      </c>
      <c r="BL89" s="16" t="s">
        <v>140</v>
      </c>
      <c r="BM89" s="16" t="s">
        <v>400</v>
      </c>
    </row>
    <row r="90" spans="2:65" s="1" customFormat="1" ht="19.5">
      <c r="B90" s="33"/>
      <c r="C90" s="34"/>
      <c r="D90" s="164" t="s">
        <v>143</v>
      </c>
      <c r="E90" s="34"/>
      <c r="F90" s="165" t="s">
        <v>174</v>
      </c>
      <c r="G90" s="34"/>
      <c r="H90" s="34"/>
      <c r="I90" s="111"/>
      <c r="J90" s="34"/>
      <c r="K90" s="34"/>
      <c r="L90" s="37"/>
      <c r="M90" s="166"/>
      <c r="N90" s="59"/>
      <c r="O90" s="59"/>
      <c r="P90" s="59"/>
      <c r="Q90" s="59"/>
      <c r="R90" s="59"/>
      <c r="S90" s="59"/>
      <c r="T90" s="60"/>
      <c r="AT90" s="16" t="s">
        <v>143</v>
      </c>
      <c r="AU90" s="16" t="s">
        <v>76</v>
      </c>
    </row>
    <row r="91" spans="2:65" s="1" customFormat="1" ht="22.5" customHeight="1">
      <c r="B91" s="33"/>
      <c r="C91" s="152" t="s">
        <v>300</v>
      </c>
      <c r="D91" s="152" t="s">
        <v>135</v>
      </c>
      <c r="E91" s="153" t="s">
        <v>166</v>
      </c>
      <c r="F91" s="154" t="s">
        <v>167</v>
      </c>
      <c r="G91" s="155" t="s">
        <v>149</v>
      </c>
      <c r="H91" s="156">
        <v>31</v>
      </c>
      <c r="I91" s="157"/>
      <c r="J91" s="158">
        <f>ROUND(I91*H91,2)</f>
        <v>0</v>
      </c>
      <c r="K91" s="154" t="s">
        <v>139</v>
      </c>
      <c r="L91" s="37"/>
      <c r="M91" s="159" t="s">
        <v>1</v>
      </c>
      <c r="N91" s="160" t="s">
        <v>47</v>
      </c>
      <c r="O91" s="59"/>
      <c r="P91" s="161">
        <f>O91*H91</f>
        <v>0</v>
      </c>
      <c r="Q91" s="161">
        <v>0</v>
      </c>
      <c r="R91" s="161">
        <f>Q91*H91</f>
        <v>0</v>
      </c>
      <c r="S91" s="161">
        <v>0</v>
      </c>
      <c r="T91" s="162">
        <f>S91*H91</f>
        <v>0</v>
      </c>
      <c r="AR91" s="16" t="s">
        <v>140</v>
      </c>
      <c r="AT91" s="16" t="s">
        <v>135</v>
      </c>
      <c r="AU91" s="16" t="s">
        <v>76</v>
      </c>
      <c r="AY91" s="16" t="s">
        <v>141</v>
      </c>
      <c r="BE91" s="163">
        <f>IF(N91="základní",J91,0)</f>
        <v>0</v>
      </c>
      <c r="BF91" s="163">
        <f>IF(N91="snížená",J91,0)</f>
        <v>0</v>
      </c>
      <c r="BG91" s="163">
        <f>IF(N91="zákl. přenesená",J91,0)</f>
        <v>0</v>
      </c>
      <c r="BH91" s="163">
        <f>IF(N91="sníž. přenesená",J91,0)</f>
        <v>0</v>
      </c>
      <c r="BI91" s="163">
        <f>IF(N91="nulová",J91,0)</f>
        <v>0</v>
      </c>
      <c r="BJ91" s="16" t="s">
        <v>21</v>
      </c>
      <c r="BK91" s="163">
        <f>ROUND(I91*H91,2)</f>
        <v>0</v>
      </c>
      <c r="BL91" s="16" t="s">
        <v>140</v>
      </c>
      <c r="BM91" s="16" t="s">
        <v>401</v>
      </c>
    </row>
    <row r="92" spans="2:65" s="1" customFormat="1" ht="19.5">
      <c r="B92" s="33"/>
      <c r="C92" s="34"/>
      <c r="D92" s="164" t="s">
        <v>143</v>
      </c>
      <c r="E92" s="34"/>
      <c r="F92" s="165" t="s">
        <v>169</v>
      </c>
      <c r="G92" s="34"/>
      <c r="H92" s="34"/>
      <c r="I92" s="111"/>
      <c r="J92" s="34"/>
      <c r="K92" s="34"/>
      <c r="L92" s="37"/>
      <c r="M92" s="166"/>
      <c r="N92" s="59"/>
      <c r="O92" s="59"/>
      <c r="P92" s="59"/>
      <c r="Q92" s="59"/>
      <c r="R92" s="59"/>
      <c r="S92" s="59"/>
      <c r="T92" s="60"/>
      <c r="AT92" s="16" t="s">
        <v>143</v>
      </c>
      <c r="AU92" s="16" t="s">
        <v>76</v>
      </c>
    </row>
    <row r="93" spans="2:65" s="1" customFormat="1" ht="22.5" customHeight="1">
      <c r="B93" s="33"/>
      <c r="C93" s="152" t="s">
        <v>321</v>
      </c>
      <c r="D93" s="152" t="s">
        <v>135</v>
      </c>
      <c r="E93" s="153" t="s">
        <v>176</v>
      </c>
      <c r="F93" s="154" t="s">
        <v>177</v>
      </c>
      <c r="G93" s="155" t="s">
        <v>178</v>
      </c>
      <c r="H93" s="156">
        <v>136.47999999999999</v>
      </c>
      <c r="I93" s="157"/>
      <c r="J93" s="158">
        <f>ROUND(I93*H93,2)</f>
        <v>0</v>
      </c>
      <c r="K93" s="154" t="s">
        <v>139</v>
      </c>
      <c r="L93" s="37"/>
      <c r="M93" s="159" t="s">
        <v>1</v>
      </c>
      <c r="N93" s="160" t="s">
        <v>47</v>
      </c>
      <c r="O93" s="59"/>
      <c r="P93" s="161">
        <f>O93*H93</f>
        <v>0</v>
      </c>
      <c r="Q93" s="161">
        <v>0</v>
      </c>
      <c r="R93" s="161">
        <f>Q93*H93</f>
        <v>0</v>
      </c>
      <c r="S93" s="161">
        <v>0</v>
      </c>
      <c r="T93" s="162">
        <f>S93*H93</f>
        <v>0</v>
      </c>
      <c r="AR93" s="16" t="s">
        <v>140</v>
      </c>
      <c r="AT93" s="16" t="s">
        <v>135</v>
      </c>
      <c r="AU93" s="16" t="s">
        <v>76</v>
      </c>
      <c r="AY93" s="16" t="s">
        <v>141</v>
      </c>
      <c r="BE93" s="163">
        <f>IF(N93="základní",J93,0)</f>
        <v>0</v>
      </c>
      <c r="BF93" s="163">
        <f>IF(N93="snížená",J93,0)</f>
        <v>0</v>
      </c>
      <c r="BG93" s="163">
        <f>IF(N93="zákl. přenesená",J93,0)</f>
        <v>0</v>
      </c>
      <c r="BH93" s="163">
        <f>IF(N93="sníž. přenesená",J93,0)</f>
        <v>0</v>
      </c>
      <c r="BI93" s="163">
        <f>IF(N93="nulová",J93,0)</f>
        <v>0</v>
      </c>
      <c r="BJ93" s="16" t="s">
        <v>21</v>
      </c>
      <c r="BK93" s="163">
        <f>ROUND(I93*H93,2)</f>
        <v>0</v>
      </c>
      <c r="BL93" s="16" t="s">
        <v>140</v>
      </c>
      <c r="BM93" s="16" t="s">
        <v>402</v>
      </c>
    </row>
    <row r="94" spans="2:65" s="1" customFormat="1" ht="19.5">
      <c r="B94" s="33"/>
      <c r="C94" s="34"/>
      <c r="D94" s="164" t="s">
        <v>143</v>
      </c>
      <c r="E94" s="34"/>
      <c r="F94" s="165" t="s">
        <v>180</v>
      </c>
      <c r="G94" s="34"/>
      <c r="H94" s="34"/>
      <c r="I94" s="111"/>
      <c r="J94" s="34"/>
      <c r="K94" s="34"/>
      <c r="L94" s="37"/>
      <c r="M94" s="166"/>
      <c r="N94" s="59"/>
      <c r="O94" s="59"/>
      <c r="P94" s="59"/>
      <c r="Q94" s="59"/>
      <c r="R94" s="59"/>
      <c r="S94" s="59"/>
      <c r="T94" s="60"/>
      <c r="AT94" s="16" t="s">
        <v>143</v>
      </c>
      <c r="AU94" s="16" t="s">
        <v>76</v>
      </c>
    </row>
    <row r="95" spans="2:65" s="1" customFormat="1" ht="39">
      <c r="B95" s="33"/>
      <c r="C95" s="34"/>
      <c r="D95" s="164" t="s">
        <v>145</v>
      </c>
      <c r="E95" s="34"/>
      <c r="F95" s="167" t="s">
        <v>403</v>
      </c>
      <c r="G95" s="34"/>
      <c r="H95" s="34"/>
      <c r="I95" s="111"/>
      <c r="J95" s="34"/>
      <c r="K95" s="34"/>
      <c r="L95" s="37"/>
      <c r="M95" s="166"/>
      <c r="N95" s="59"/>
      <c r="O95" s="59"/>
      <c r="P95" s="59"/>
      <c r="Q95" s="59"/>
      <c r="R95" s="59"/>
      <c r="S95" s="59"/>
      <c r="T95" s="60"/>
      <c r="AT95" s="16" t="s">
        <v>145</v>
      </c>
      <c r="AU95" s="16" t="s">
        <v>76</v>
      </c>
    </row>
    <row r="96" spans="2:65" s="1" customFormat="1" ht="22.5" customHeight="1">
      <c r="B96" s="33"/>
      <c r="C96" s="152" t="s">
        <v>140</v>
      </c>
      <c r="D96" s="152" t="s">
        <v>135</v>
      </c>
      <c r="E96" s="153" t="s">
        <v>183</v>
      </c>
      <c r="F96" s="154" t="s">
        <v>184</v>
      </c>
      <c r="G96" s="155" t="s">
        <v>178</v>
      </c>
      <c r="H96" s="156">
        <v>0.2</v>
      </c>
      <c r="I96" s="157"/>
      <c r="J96" s="158">
        <f>ROUND(I96*H96,2)</f>
        <v>0</v>
      </c>
      <c r="K96" s="154" t="s">
        <v>139</v>
      </c>
      <c r="L96" s="37"/>
      <c r="M96" s="159" t="s">
        <v>1</v>
      </c>
      <c r="N96" s="160" t="s">
        <v>47</v>
      </c>
      <c r="O96" s="59"/>
      <c r="P96" s="161">
        <f>O96*H96</f>
        <v>0</v>
      </c>
      <c r="Q96" s="161">
        <v>0</v>
      </c>
      <c r="R96" s="161">
        <f>Q96*H96</f>
        <v>0</v>
      </c>
      <c r="S96" s="161">
        <v>0</v>
      </c>
      <c r="T96" s="162">
        <f>S96*H96</f>
        <v>0</v>
      </c>
      <c r="AR96" s="16" t="s">
        <v>185</v>
      </c>
      <c r="AT96" s="16" t="s">
        <v>135</v>
      </c>
      <c r="AU96" s="16" t="s">
        <v>76</v>
      </c>
      <c r="AY96" s="16" t="s">
        <v>141</v>
      </c>
      <c r="BE96" s="163">
        <f>IF(N96="základní",J96,0)</f>
        <v>0</v>
      </c>
      <c r="BF96" s="163">
        <f>IF(N96="snížená",J96,0)</f>
        <v>0</v>
      </c>
      <c r="BG96" s="163">
        <f>IF(N96="zákl. přenesená",J96,0)</f>
        <v>0</v>
      </c>
      <c r="BH96" s="163">
        <f>IF(N96="sníž. přenesená",J96,0)</f>
        <v>0</v>
      </c>
      <c r="BI96" s="163">
        <f>IF(N96="nulová",J96,0)</f>
        <v>0</v>
      </c>
      <c r="BJ96" s="16" t="s">
        <v>21</v>
      </c>
      <c r="BK96" s="163">
        <f>ROUND(I96*H96,2)</f>
        <v>0</v>
      </c>
      <c r="BL96" s="16" t="s">
        <v>185</v>
      </c>
      <c r="BM96" s="16" t="s">
        <v>404</v>
      </c>
    </row>
    <row r="97" spans="2:65" s="1" customFormat="1" ht="29.25">
      <c r="B97" s="33"/>
      <c r="C97" s="34"/>
      <c r="D97" s="164" t="s">
        <v>143</v>
      </c>
      <c r="E97" s="34"/>
      <c r="F97" s="165" t="s">
        <v>187</v>
      </c>
      <c r="G97" s="34"/>
      <c r="H97" s="34"/>
      <c r="I97" s="111"/>
      <c r="J97" s="34"/>
      <c r="K97" s="34"/>
      <c r="L97" s="37"/>
      <c r="M97" s="166"/>
      <c r="N97" s="59"/>
      <c r="O97" s="59"/>
      <c r="P97" s="59"/>
      <c r="Q97" s="59"/>
      <c r="R97" s="59"/>
      <c r="S97" s="59"/>
      <c r="T97" s="60"/>
      <c r="AT97" s="16" t="s">
        <v>143</v>
      </c>
      <c r="AU97" s="16" t="s">
        <v>76</v>
      </c>
    </row>
    <row r="98" spans="2:65" s="1" customFormat="1" ht="22.5" customHeight="1">
      <c r="B98" s="33"/>
      <c r="C98" s="152" t="s">
        <v>316</v>
      </c>
      <c r="D98" s="152" t="s">
        <v>135</v>
      </c>
      <c r="E98" s="153" t="s">
        <v>189</v>
      </c>
      <c r="F98" s="154" t="s">
        <v>190</v>
      </c>
      <c r="G98" s="155" t="s">
        <v>191</v>
      </c>
      <c r="H98" s="156">
        <v>1312</v>
      </c>
      <c r="I98" s="157"/>
      <c r="J98" s="158">
        <f>ROUND(I98*H98,2)</f>
        <v>0</v>
      </c>
      <c r="K98" s="154" t="s">
        <v>139</v>
      </c>
      <c r="L98" s="37"/>
      <c r="M98" s="159" t="s">
        <v>1</v>
      </c>
      <c r="N98" s="160" t="s">
        <v>47</v>
      </c>
      <c r="O98" s="59"/>
      <c r="P98" s="161">
        <f>O98*H98</f>
        <v>0</v>
      </c>
      <c r="Q98" s="161">
        <v>0</v>
      </c>
      <c r="R98" s="161">
        <f>Q98*H98</f>
        <v>0</v>
      </c>
      <c r="S98" s="161">
        <v>0</v>
      </c>
      <c r="T98" s="162">
        <f>S98*H98</f>
        <v>0</v>
      </c>
      <c r="AR98" s="16" t="s">
        <v>140</v>
      </c>
      <c r="AT98" s="16" t="s">
        <v>135</v>
      </c>
      <c r="AU98" s="16" t="s">
        <v>76</v>
      </c>
      <c r="AY98" s="16" t="s">
        <v>141</v>
      </c>
      <c r="BE98" s="163">
        <f>IF(N98="základní",J98,0)</f>
        <v>0</v>
      </c>
      <c r="BF98" s="163">
        <f>IF(N98="snížená",J98,0)</f>
        <v>0</v>
      </c>
      <c r="BG98" s="163">
        <f>IF(N98="zákl. přenesená",J98,0)</f>
        <v>0</v>
      </c>
      <c r="BH98" s="163">
        <f>IF(N98="sníž. přenesená",J98,0)</f>
        <v>0</v>
      </c>
      <c r="BI98" s="163">
        <f>IF(N98="nulová",J98,0)</f>
        <v>0</v>
      </c>
      <c r="BJ98" s="16" t="s">
        <v>21</v>
      </c>
      <c r="BK98" s="163">
        <f>ROUND(I98*H98,2)</f>
        <v>0</v>
      </c>
      <c r="BL98" s="16" t="s">
        <v>140</v>
      </c>
      <c r="BM98" s="16" t="s">
        <v>405</v>
      </c>
    </row>
    <row r="99" spans="2:65" s="1" customFormat="1" ht="19.5">
      <c r="B99" s="33"/>
      <c r="C99" s="34"/>
      <c r="D99" s="164" t="s">
        <v>143</v>
      </c>
      <c r="E99" s="34"/>
      <c r="F99" s="165" t="s">
        <v>193</v>
      </c>
      <c r="G99" s="34"/>
      <c r="H99" s="34"/>
      <c r="I99" s="111"/>
      <c r="J99" s="34"/>
      <c r="K99" s="34"/>
      <c r="L99" s="37"/>
      <c r="M99" s="166"/>
      <c r="N99" s="59"/>
      <c r="O99" s="59"/>
      <c r="P99" s="59"/>
      <c r="Q99" s="59"/>
      <c r="R99" s="59"/>
      <c r="S99" s="59"/>
      <c r="T99" s="60"/>
      <c r="AT99" s="16" t="s">
        <v>143</v>
      </c>
      <c r="AU99" s="16" t="s">
        <v>76</v>
      </c>
    </row>
    <row r="100" spans="2:65" s="9" customFormat="1" ht="11.25">
      <c r="B100" s="168"/>
      <c r="C100" s="169"/>
      <c r="D100" s="164" t="s">
        <v>194</v>
      </c>
      <c r="E100" s="170" t="s">
        <v>1</v>
      </c>
      <c r="F100" s="171" t="s">
        <v>406</v>
      </c>
      <c r="G100" s="169"/>
      <c r="H100" s="170" t="s">
        <v>1</v>
      </c>
      <c r="I100" s="172"/>
      <c r="J100" s="169"/>
      <c r="K100" s="169"/>
      <c r="L100" s="173"/>
      <c r="M100" s="174"/>
      <c r="N100" s="175"/>
      <c r="O100" s="175"/>
      <c r="P100" s="175"/>
      <c r="Q100" s="175"/>
      <c r="R100" s="175"/>
      <c r="S100" s="175"/>
      <c r="T100" s="176"/>
      <c r="AT100" s="177" t="s">
        <v>194</v>
      </c>
      <c r="AU100" s="177" t="s">
        <v>76</v>
      </c>
      <c r="AV100" s="9" t="s">
        <v>21</v>
      </c>
      <c r="AW100" s="9" t="s">
        <v>38</v>
      </c>
      <c r="AX100" s="9" t="s">
        <v>76</v>
      </c>
      <c r="AY100" s="177" t="s">
        <v>141</v>
      </c>
    </row>
    <row r="101" spans="2:65" s="10" customFormat="1" ht="11.25">
      <c r="B101" s="178"/>
      <c r="C101" s="179"/>
      <c r="D101" s="164" t="s">
        <v>194</v>
      </c>
      <c r="E101" s="180" t="s">
        <v>1</v>
      </c>
      <c r="F101" s="181" t="s">
        <v>407</v>
      </c>
      <c r="G101" s="179"/>
      <c r="H101" s="182">
        <v>1312</v>
      </c>
      <c r="I101" s="183"/>
      <c r="J101" s="179"/>
      <c r="K101" s="179"/>
      <c r="L101" s="184"/>
      <c r="M101" s="185"/>
      <c r="N101" s="186"/>
      <c r="O101" s="186"/>
      <c r="P101" s="186"/>
      <c r="Q101" s="186"/>
      <c r="R101" s="186"/>
      <c r="S101" s="186"/>
      <c r="T101" s="187"/>
      <c r="AT101" s="188" t="s">
        <v>194</v>
      </c>
      <c r="AU101" s="188" t="s">
        <v>76</v>
      </c>
      <c r="AV101" s="10" t="s">
        <v>85</v>
      </c>
      <c r="AW101" s="10" t="s">
        <v>38</v>
      </c>
      <c r="AX101" s="10" t="s">
        <v>21</v>
      </c>
      <c r="AY101" s="188" t="s">
        <v>141</v>
      </c>
    </row>
    <row r="102" spans="2:65" s="1" customFormat="1" ht="22.5" customHeight="1">
      <c r="B102" s="33"/>
      <c r="C102" s="152" t="s">
        <v>240</v>
      </c>
      <c r="D102" s="152" t="s">
        <v>135</v>
      </c>
      <c r="E102" s="153" t="s">
        <v>267</v>
      </c>
      <c r="F102" s="154" t="s">
        <v>268</v>
      </c>
      <c r="G102" s="155" t="s">
        <v>206</v>
      </c>
      <c r="H102" s="156">
        <v>36</v>
      </c>
      <c r="I102" s="157"/>
      <c r="J102" s="158">
        <f>ROUND(I102*H102,2)</f>
        <v>0</v>
      </c>
      <c r="K102" s="154" t="s">
        <v>139</v>
      </c>
      <c r="L102" s="37"/>
      <c r="M102" s="159" t="s">
        <v>1</v>
      </c>
      <c r="N102" s="160" t="s">
        <v>47</v>
      </c>
      <c r="O102" s="59"/>
      <c r="P102" s="161">
        <f>O102*H102</f>
        <v>0</v>
      </c>
      <c r="Q102" s="161">
        <v>0</v>
      </c>
      <c r="R102" s="161">
        <f>Q102*H102</f>
        <v>0</v>
      </c>
      <c r="S102" s="161">
        <v>0</v>
      </c>
      <c r="T102" s="162">
        <f>S102*H102</f>
        <v>0</v>
      </c>
      <c r="AR102" s="16" t="s">
        <v>140</v>
      </c>
      <c r="AT102" s="16" t="s">
        <v>135</v>
      </c>
      <c r="AU102" s="16" t="s">
        <v>76</v>
      </c>
      <c r="AY102" s="16" t="s">
        <v>141</v>
      </c>
      <c r="BE102" s="163">
        <f>IF(N102="základní",J102,0)</f>
        <v>0</v>
      </c>
      <c r="BF102" s="163">
        <f>IF(N102="snížená",J102,0)</f>
        <v>0</v>
      </c>
      <c r="BG102" s="163">
        <f>IF(N102="zákl. přenesená",J102,0)</f>
        <v>0</v>
      </c>
      <c r="BH102" s="163">
        <f>IF(N102="sníž. přenesená",J102,0)</f>
        <v>0</v>
      </c>
      <c r="BI102" s="163">
        <f>IF(N102="nulová",J102,0)</f>
        <v>0</v>
      </c>
      <c r="BJ102" s="16" t="s">
        <v>21</v>
      </c>
      <c r="BK102" s="163">
        <f>ROUND(I102*H102,2)</f>
        <v>0</v>
      </c>
      <c r="BL102" s="16" t="s">
        <v>140</v>
      </c>
      <c r="BM102" s="16" t="s">
        <v>408</v>
      </c>
    </row>
    <row r="103" spans="2:65" s="1" customFormat="1" ht="39">
      <c r="B103" s="33"/>
      <c r="C103" s="34"/>
      <c r="D103" s="164" t="s">
        <v>143</v>
      </c>
      <c r="E103" s="34"/>
      <c r="F103" s="165" t="s">
        <v>270</v>
      </c>
      <c r="G103" s="34"/>
      <c r="H103" s="34"/>
      <c r="I103" s="111"/>
      <c r="J103" s="34"/>
      <c r="K103" s="34"/>
      <c r="L103" s="37"/>
      <c r="M103" s="166"/>
      <c r="N103" s="59"/>
      <c r="O103" s="59"/>
      <c r="P103" s="59"/>
      <c r="Q103" s="59"/>
      <c r="R103" s="59"/>
      <c r="S103" s="59"/>
      <c r="T103" s="60"/>
      <c r="AT103" s="16" t="s">
        <v>143</v>
      </c>
      <c r="AU103" s="16" t="s">
        <v>76</v>
      </c>
    </row>
    <row r="104" spans="2:65" s="1" customFormat="1" ht="29.25">
      <c r="B104" s="33"/>
      <c r="C104" s="34"/>
      <c r="D104" s="164" t="s">
        <v>145</v>
      </c>
      <c r="E104" s="34"/>
      <c r="F104" s="167" t="s">
        <v>409</v>
      </c>
      <c r="G104" s="34"/>
      <c r="H104" s="34"/>
      <c r="I104" s="111"/>
      <c r="J104" s="34"/>
      <c r="K104" s="34"/>
      <c r="L104" s="37"/>
      <c r="M104" s="166"/>
      <c r="N104" s="59"/>
      <c r="O104" s="59"/>
      <c r="P104" s="59"/>
      <c r="Q104" s="59"/>
      <c r="R104" s="59"/>
      <c r="S104" s="59"/>
      <c r="T104" s="60"/>
      <c r="AT104" s="16" t="s">
        <v>145</v>
      </c>
      <c r="AU104" s="16" t="s">
        <v>76</v>
      </c>
    </row>
    <row r="105" spans="2:65" s="1" customFormat="1" ht="22.5" customHeight="1">
      <c r="B105" s="33"/>
      <c r="C105" s="152" t="s">
        <v>210</v>
      </c>
      <c r="D105" s="152" t="s">
        <v>135</v>
      </c>
      <c r="E105" s="153" t="s">
        <v>410</v>
      </c>
      <c r="F105" s="154" t="s">
        <v>411</v>
      </c>
      <c r="G105" s="155" t="s">
        <v>156</v>
      </c>
      <c r="H105" s="156">
        <v>0.32800000000000001</v>
      </c>
      <c r="I105" s="157"/>
      <c r="J105" s="158">
        <f>ROUND(I105*H105,2)</f>
        <v>0</v>
      </c>
      <c r="K105" s="154" t="s">
        <v>139</v>
      </c>
      <c r="L105" s="37"/>
      <c r="M105" s="159" t="s">
        <v>1</v>
      </c>
      <c r="N105" s="160" t="s">
        <v>47</v>
      </c>
      <c r="O105" s="59"/>
      <c r="P105" s="161">
        <f>O105*H105</f>
        <v>0</v>
      </c>
      <c r="Q105" s="161">
        <v>0</v>
      </c>
      <c r="R105" s="161">
        <f>Q105*H105</f>
        <v>0</v>
      </c>
      <c r="S105" s="161">
        <v>0</v>
      </c>
      <c r="T105" s="162">
        <f>S105*H105</f>
        <v>0</v>
      </c>
      <c r="AR105" s="16" t="s">
        <v>140</v>
      </c>
      <c r="AT105" s="16" t="s">
        <v>135</v>
      </c>
      <c r="AU105" s="16" t="s">
        <v>76</v>
      </c>
      <c r="AY105" s="16" t="s">
        <v>141</v>
      </c>
      <c r="BE105" s="163">
        <f>IF(N105="základní",J105,0)</f>
        <v>0</v>
      </c>
      <c r="BF105" s="163">
        <f>IF(N105="snížená",J105,0)</f>
        <v>0</v>
      </c>
      <c r="BG105" s="163">
        <f>IF(N105="zákl. přenesená",J105,0)</f>
        <v>0</v>
      </c>
      <c r="BH105" s="163">
        <f>IF(N105="sníž. přenesená",J105,0)</f>
        <v>0</v>
      </c>
      <c r="BI105" s="163">
        <f>IF(N105="nulová",J105,0)</f>
        <v>0</v>
      </c>
      <c r="BJ105" s="16" t="s">
        <v>21</v>
      </c>
      <c r="BK105" s="163">
        <f>ROUND(I105*H105,2)</f>
        <v>0</v>
      </c>
      <c r="BL105" s="16" t="s">
        <v>140</v>
      </c>
      <c r="BM105" s="16" t="s">
        <v>412</v>
      </c>
    </row>
    <row r="106" spans="2:65" s="1" customFormat="1" ht="19.5">
      <c r="B106" s="33"/>
      <c r="C106" s="34"/>
      <c r="D106" s="164" t="s">
        <v>143</v>
      </c>
      <c r="E106" s="34"/>
      <c r="F106" s="165" t="s">
        <v>413</v>
      </c>
      <c r="G106" s="34"/>
      <c r="H106" s="34"/>
      <c r="I106" s="111"/>
      <c r="J106" s="34"/>
      <c r="K106" s="34"/>
      <c r="L106" s="37"/>
      <c r="M106" s="166"/>
      <c r="N106" s="59"/>
      <c r="O106" s="59"/>
      <c r="P106" s="59"/>
      <c r="Q106" s="59"/>
      <c r="R106" s="59"/>
      <c r="S106" s="59"/>
      <c r="T106" s="60"/>
      <c r="AT106" s="16" t="s">
        <v>143</v>
      </c>
      <c r="AU106" s="16" t="s">
        <v>76</v>
      </c>
    </row>
    <row r="107" spans="2:65" s="1" customFormat="1" ht="29.25">
      <c r="B107" s="33"/>
      <c r="C107" s="34"/>
      <c r="D107" s="164" t="s">
        <v>145</v>
      </c>
      <c r="E107" s="34"/>
      <c r="F107" s="167" t="s">
        <v>414</v>
      </c>
      <c r="G107" s="34"/>
      <c r="H107" s="34"/>
      <c r="I107" s="111"/>
      <c r="J107" s="34"/>
      <c r="K107" s="34"/>
      <c r="L107" s="37"/>
      <c r="M107" s="166"/>
      <c r="N107" s="59"/>
      <c r="O107" s="59"/>
      <c r="P107" s="59"/>
      <c r="Q107" s="59"/>
      <c r="R107" s="59"/>
      <c r="S107" s="59"/>
      <c r="T107" s="60"/>
      <c r="AT107" s="16" t="s">
        <v>145</v>
      </c>
      <c r="AU107" s="16" t="s">
        <v>76</v>
      </c>
    </row>
    <row r="108" spans="2:65" s="1" customFormat="1" ht="22.5" customHeight="1">
      <c r="B108" s="33"/>
      <c r="C108" s="152" t="s">
        <v>216</v>
      </c>
      <c r="D108" s="152" t="s">
        <v>135</v>
      </c>
      <c r="E108" s="153" t="s">
        <v>217</v>
      </c>
      <c r="F108" s="154" t="s">
        <v>218</v>
      </c>
      <c r="G108" s="155" t="s">
        <v>156</v>
      </c>
      <c r="H108" s="156">
        <v>0.32800000000000001</v>
      </c>
      <c r="I108" s="157"/>
      <c r="J108" s="158">
        <f>ROUND(I108*H108,2)</f>
        <v>0</v>
      </c>
      <c r="K108" s="154" t="s">
        <v>139</v>
      </c>
      <c r="L108" s="37"/>
      <c r="M108" s="159" t="s">
        <v>1</v>
      </c>
      <c r="N108" s="160" t="s">
        <v>47</v>
      </c>
      <c r="O108" s="59"/>
      <c r="P108" s="161">
        <f>O108*H108</f>
        <v>0</v>
      </c>
      <c r="Q108" s="161">
        <v>0</v>
      </c>
      <c r="R108" s="161">
        <f>Q108*H108</f>
        <v>0</v>
      </c>
      <c r="S108" s="161">
        <v>0</v>
      </c>
      <c r="T108" s="162">
        <f>S108*H108</f>
        <v>0</v>
      </c>
      <c r="AR108" s="16" t="s">
        <v>140</v>
      </c>
      <c r="AT108" s="16" t="s">
        <v>135</v>
      </c>
      <c r="AU108" s="16" t="s">
        <v>76</v>
      </c>
      <c r="AY108" s="16" t="s">
        <v>141</v>
      </c>
      <c r="BE108" s="163">
        <f>IF(N108="základní",J108,0)</f>
        <v>0</v>
      </c>
      <c r="BF108" s="163">
        <f>IF(N108="snížená",J108,0)</f>
        <v>0</v>
      </c>
      <c r="BG108" s="163">
        <f>IF(N108="zákl. přenesená",J108,0)</f>
        <v>0</v>
      </c>
      <c r="BH108" s="163">
        <f>IF(N108="sníž. přenesená",J108,0)</f>
        <v>0</v>
      </c>
      <c r="BI108" s="163">
        <f>IF(N108="nulová",J108,0)</f>
        <v>0</v>
      </c>
      <c r="BJ108" s="16" t="s">
        <v>21</v>
      </c>
      <c r="BK108" s="163">
        <f>ROUND(I108*H108,2)</f>
        <v>0</v>
      </c>
      <c r="BL108" s="16" t="s">
        <v>140</v>
      </c>
      <c r="BM108" s="16" t="s">
        <v>415</v>
      </c>
    </row>
    <row r="109" spans="2:65" s="1" customFormat="1" ht="48.75">
      <c r="B109" s="33"/>
      <c r="C109" s="34"/>
      <c r="D109" s="164" t="s">
        <v>143</v>
      </c>
      <c r="E109" s="34"/>
      <c r="F109" s="165" t="s">
        <v>220</v>
      </c>
      <c r="G109" s="34"/>
      <c r="H109" s="34"/>
      <c r="I109" s="111"/>
      <c r="J109" s="34"/>
      <c r="K109" s="34"/>
      <c r="L109" s="37"/>
      <c r="M109" s="166"/>
      <c r="N109" s="59"/>
      <c r="O109" s="59"/>
      <c r="P109" s="59"/>
      <c r="Q109" s="59"/>
      <c r="R109" s="59"/>
      <c r="S109" s="59"/>
      <c r="T109" s="60"/>
      <c r="AT109" s="16" t="s">
        <v>143</v>
      </c>
      <c r="AU109" s="16" t="s">
        <v>76</v>
      </c>
    </row>
    <row r="110" spans="2:65" s="1" customFormat="1" ht="19.5">
      <c r="B110" s="33"/>
      <c r="C110" s="34"/>
      <c r="D110" s="164" t="s">
        <v>145</v>
      </c>
      <c r="E110" s="34"/>
      <c r="F110" s="167" t="s">
        <v>416</v>
      </c>
      <c r="G110" s="34"/>
      <c r="H110" s="34"/>
      <c r="I110" s="111"/>
      <c r="J110" s="34"/>
      <c r="K110" s="34"/>
      <c r="L110" s="37"/>
      <c r="M110" s="166"/>
      <c r="N110" s="59"/>
      <c r="O110" s="59"/>
      <c r="P110" s="59"/>
      <c r="Q110" s="59"/>
      <c r="R110" s="59"/>
      <c r="S110" s="59"/>
      <c r="T110" s="60"/>
      <c r="AT110" s="16" t="s">
        <v>145</v>
      </c>
      <c r="AU110" s="16" t="s">
        <v>76</v>
      </c>
    </row>
    <row r="111" spans="2:65" s="1" customFormat="1" ht="22.5" customHeight="1">
      <c r="B111" s="33"/>
      <c r="C111" s="152" t="s">
        <v>182</v>
      </c>
      <c r="D111" s="152" t="s">
        <v>135</v>
      </c>
      <c r="E111" s="153" t="s">
        <v>229</v>
      </c>
      <c r="F111" s="154" t="s">
        <v>230</v>
      </c>
      <c r="G111" s="155" t="s">
        <v>178</v>
      </c>
      <c r="H111" s="156">
        <v>614.596</v>
      </c>
      <c r="I111" s="157"/>
      <c r="J111" s="158">
        <f>ROUND(I111*H111,2)</f>
        <v>0</v>
      </c>
      <c r="K111" s="154" t="s">
        <v>139</v>
      </c>
      <c r="L111" s="37"/>
      <c r="M111" s="159" t="s">
        <v>1</v>
      </c>
      <c r="N111" s="160" t="s">
        <v>47</v>
      </c>
      <c r="O111" s="59"/>
      <c r="P111" s="161">
        <f>O111*H111</f>
        <v>0</v>
      </c>
      <c r="Q111" s="161">
        <v>0</v>
      </c>
      <c r="R111" s="161">
        <f>Q111*H111</f>
        <v>0</v>
      </c>
      <c r="S111" s="161">
        <v>0</v>
      </c>
      <c r="T111" s="162">
        <f>S111*H111</f>
        <v>0</v>
      </c>
      <c r="AR111" s="16" t="s">
        <v>185</v>
      </c>
      <c r="AT111" s="16" t="s">
        <v>135</v>
      </c>
      <c r="AU111" s="16" t="s">
        <v>76</v>
      </c>
      <c r="AY111" s="16" t="s">
        <v>141</v>
      </c>
      <c r="BE111" s="163">
        <f>IF(N111="základní",J111,0)</f>
        <v>0</v>
      </c>
      <c r="BF111" s="163">
        <f>IF(N111="snížená",J111,0)</f>
        <v>0</v>
      </c>
      <c r="BG111" s="163">
        <f>IF(N111="zákl. přenesená",J111,0)</f>
        <v>0</v>
      </c>
      <c r="BH111" s="163">
        <f>IF(N111="sníž. přenesená",J111,0)</f>
        <v>0</v>
      </c>
      <c r="BI111" s="163">
        <f>IF(N111="nulová",J111,0)</f>
        <v>0</v>
      </c>
      <c r="BJ111" s="16" t="s">
        <v>21</v>
      </c>
      <c r="BK111" s="163">
        <f>ROUND(I111*H111,2)</f>
        <v>0</v>
      </c>
      <c r="BL111" s="16" t="s">
        <v>185</v>
      </c>
      <c r="BM111" s="16" t="s">
        <v>417</v>
      </c>
    </row>
    <row r="112" spans="2:65" s="1" customFormat="1" ht="29.25">
      <c r="B112" s="33"/>
      <c r="C112" s="34"/>
      <c r="D112" s="164" t="s">
        <v>143</v>
      </c>
      <c r="E112" s="34"/>
      <c r="F112" s="165" t="s">
        <v>232</v>
      </c>
      <c r="G112" s="34"/>
      <c r="H112" s="34"/>
      <c r="I112" s="111"/>
      <c r="J112" s="34"/>
      <c r="K112" s="34"/>
      <c r="L112" s="37"/>
      <c r="M112" s="166"/>
      <c r="N112" s="59"/>
      <c r="O112" s="59"/>
      <c r="P112" s="59"/>
      <c r="Q112" s="59"/>
      <c r="R112" s="59"/>
      <c r="S112" s="59"/>
      <c r="T112" s="60"/>
      <c r="AT112" s="16" t="s">
        <v>143</v>
      </c>
      <c r="AU112" s="16" t="s">
        <v>76</v>
      </c>
    </row>
    <row r="113" spans="2:65" s="9" customFormat="1" ht="11.25">
      <c r="B113" s="168"/>
      <c r="C113" s="169"/>
      <c r="D113" s="164" t="s">
        <v>194</v>
      </c>
      <c r="E113" s="170" t="s">
        <v>1</v>
      </c>
      <c r="F113" s="171" t="s">
        <v>418</v>
      </c>
      <c r="G113" s="169"/>
      <c r="H113" s="170" t="s">
        <v>1</v>
      </c>
      <c r="I113" s="172"/>
      <c r="J113" s="169"/>
      <c r="K113" s="169"/>
      <c r="L113" s="173"/>
      <c r="M113" s="174"/>
      <c r="N113" s="175"/>
      <c r="O113" s="175"/>
      <c r="P113" s="175"/>
      <c r="Q113" s="175"/>
      <c r="R113" s="175"/>
      <c r="S113" s="175"/>
      <c r="T113" s="176"/>
      <c r="AT113" s="177" t="s">
        <v>194</v>
      </c>
      <c r="AU113" s="177" t="s">
        <v>76</v>
      </c>
      <c r="AV113" s="9" t="s">
        <v>21</v>
      </c>
      <c r="AW113" s="9" t="s">
        <v>38</v>
      </c>
      <c r="AX113" s="9" t="s">
        <v>76</v>
      </c>
      <c r="AY113" s="177" t="s">
        <v>141</v>
      </c>
    </row>
    <row r="114" spans="2:65" s="10" customFormat="1" ht="11.25">
      <c r="B114" s="178"/>
      <c r="C114" s="179"/>
      <c r="D114" s="164" t="s">
        <v>194</v>
      </c>
      <c r="E114" s="180" t="s">
        <v>1</v>
      </c>
      <c r="F114" s="181" t="s">
        <v>419</v>
      </c>
      <c r="G114" s="179"/>
      <c r="H114" s="182">
        <v>434.596</v>
      </c>
      <c r="I114" s="183"/>
      <c r="J114" s="179"/>
      <c r="K114" s="179"/>
      <c r="L114" s="184"/>
      <c r="M114" s="185"/>
      <c r="N114" s="186"/>
      <c r="O114" s="186"/>
      <c r="P114" s="186"/>
      <c r="Q114" s="186"/>
      <c r="R114" s="186"/>
      <c r="S114" s="186"/>
      <c r="T114" s="187"/>
      <c r="AT114" s="188" t="s">
        <v>194</v>
      </c>
      <c r="AU114" s="188" t="s">
        <v>76</v>
      </c>
      <c r="AV114" s="10" t="s">
        <v>85</v>
      </c>
      <c r="AW114" s="10" t="s">
        <v>38</v>
      </c>
      <c r="AX114" s="10" t="s">
        <v>76</v>
      </c>
      <c r="AY114" s="188" t="s">
        <v>141</v>
      </c>
    </row>
    <row r="115" spans="2:65" s="9" customFormat="1" ht="11.25">
      <c r="B115" s="168"/>
      <c r="C115" s="169"/>
      <c r="D115" s="164" t="s">
        <v>194</v>
      </c>
      <c r="E115" s="170" t="s">
        <v>1</v>
      </c>
      <c r="F115" s="171" t="s">
        <v>420</v>
      </c>
      <c r="G115" s="169"/>
      <c r="H115" s="170" t="s">
        <v>1</v>
      </c>
      <c r="I115" s="172"/>
      <c r="J115" s="169"/>
      <c r="K115" s="169"/>
      <c r="L115" s="173"/>
      <c r="M115" s="174"/>
      <c r="N115" s="175"/>
      <c r="O115" s="175"/>
      <c r="P115" s="175"/>
      <c r="Q115" s="175"/>
      <c r="R115" s="175"/>
      <c r="S115" s="175"/>
      <c r="T115" s="176"/>
      <c r="AT115" s="177" t="s">
        <v>194</v>
      </c>
      <c r="AU115" s="177" t="s">
        <v>76</v>
      </c>
      <c r="AV115" s="9" t="s">
        <v>21</v>
      </c>
      <c r="AW115" s="9" t="s">
        <v>38</v>
      </c>
      <c r="AX115" s="9" t="s">
        <v>76</v>
      </c>
      <c r="AY115" s="177" t="s">
        <v>141</v>
      </c>
    </row>
    <row r="116" spans="2:65" s="10" customFormat="1" ht="11.25">
      <c r="B116" s="178"/>
      <c r="C116" s="179"/>
      <c r="D116" s="164" t="s">
        <v>194</v>
      </c>
      <c r="E116" s="180" t="s">
        <v>1</v>
      </c>
      <c r="F116" s="181" t="s">
        <v>421</v>
      </c>
      <c r="G116" s="179"/>
      <c r="H116" s="182">
        <v>90</v>
      </c>
      <c r="I116" s="183"/>
      <c r="J116" s="179"/>
      <c r="K116" s="179"/>
      <c r="L116" s="184"/>
      <c r="M116" s="185"/>
      <c r="N116" s="186"/>
      <c r="O116" s="186"/>
      <c r="P116" s="186"/>
      <c r="Q116" s="186"/>
      <c r="R116" s="186"/>
      <c r="S116" s="186"/>
      <c r="T116" s="187"/>
      <c r="AT116" s="188" t="s">
        <v>194</v>
      </c>
      <c r="AU116" s="188" t="s">
        <v>76</v>
      </c>
      <c r="AV116" s="10" t="s">
        <v>85</v>
      </c>
      <c r="AW116" s="10" t="s">
        <v>38</v>
      </c>
      <c r="AX116" s="10" t="s">
        <v>76</v>
      </c>
      <c r="AY116" s="188" t="s">
        <v>141</v>
      </c>
    </row>
    <row r="117" spans="2:65" s="9" customFormat="1" ht="11.25">
      <c r="B117" s="168"/>
      <c r="C117" s="169"/>
      <c r="D117" s="164" t="s">
        <v>194</v>
      </c>
      <c r="E117" s="170" t="s">
        <v>1</v>
      </c>
      <c r="F117" s="171" t="s">
        <v>422</v>
      </c>
      <c r="G117" s="169"/>
      <c r="H117" s="170" t="s">
        <v>1</v>
      </c>
      <c r="I117" s="172"/>
      <c r="J117" s="169"/>
      <c r="K117" s="169"/>
      <c r="L117" s="173"/>
      <c r="M117" s="174"/>
      <c r="N117" s="175"/>
      <c r="O117" s="175"/>
      <c r="P117" s="175"/>
      <c r="Q117" s="175"/>
      <c r="R117" s="175"/>
      <c r="S117" s="175"/>
      <c r="T117" s="176"/>
      <c r="AT117" s="177" t="s">
        <v>194</v>
      </c>
      <c r="AU117" s="177" t="s">
        <v>76</v>
      </c>
      <c r="AV117" s="9" t="s">
        <v>21</v>
      </c>
      <c r="AW117" s="9" t="s">
        <v>38</v>
      </c>
      <c r="AX117" s="9" t="s">
        <v>76</v>
      </c>
      <c r="AY117" s="177" t="s">
        <v>141</v>
      </c>
    </row>
    <row r="118" spans="2:65" s="10" customFormat="1" ht="11.25">
      <c r="B118" s="178"/>
      <c r="C118" s="179"/>
      <c r="D118" s="164" t="s">
        <v>194</v>
      </c>
      <c r="E118" s="180" t="s">
        <v>1</v>
      </c>
      <c r="F118" s="181" t="s">
        <v>423</v>
      </c>
      <c r="G118" s="179"/>
      <c r="H118" s="182">
        <v>90</v>
      </c>
      <c r="I118" s="183"/>
      <c r="J118" s="179"/>
      <c r="K118" s="179"/>
      <c r="L118" s="184"/>
      <c r="M118" s="185"/>
      <c r="N118" s="186"/>
      <c r="O118" s="186"/>
      <c r="P118" s="186"/>
      <c r="Q118" s="186"/>
      <c r="R118" s="186"/>
      <c r="S118" s="186"/>
      <c r="T118" s="187"/>
      <c r="AT118" s="188" t="s">
        <v>194</v>
      </c>
      <c r="AU118" s="188" t="s">
        <v>76</v>
      </c>
      <c r="AV118" s="10" t="s">
        <v>85</v>
      </c>
      <c r="AW118" s="10" t="s">
        <v>38</v>
      </c>
      <c r="AX118" s="10" t="s">
        <v>76</v>
      </c>
      <c r="AY118" s="188" t="s">
        <v>141</v>
      </c>
    </row>
    <row r="119" spans="2:65" s="11" customFormat="1" ht="11.25">
      <c r="B119" s="189"/>
      <c r="C119" s="190"/>
      <c r="D119" s="164" t="s">
        <v>194</v>
      </c>
      <c r="E119" s="191" t="s">
        <v>1</v>
      </c>
      <c r="F119" s="192" t="s">
        <v>239</v>
      </c>
      <c r="G119" s="190"/>
      <c r="H119" s="193">
        <v>614.596</v>
      </c>
      <c r="I119" s="194"/>
      <c r="J119" s="190"/>
      <c r="K119" s="190"/>
      <c r="L119" s="195"/>
      <c r="M119" s="196"/>
      <c r="N119" s="197"/>
      <c r="O119" s="197"/>
      <c r="P119" s="197"/>
      <c r="Q119" s="197"/>
      <c r="R119" s="197"/>
      <c r="S119" s="197"/>
      <c r="T119" s="198"/>
      <c r="AT119" s="199" t="s">
        <v>194</v>
      </c>
      <c r="AU119" s="199" t="s">
        <v>76</v>
      </c>
      <c r="AV119" s="11" t="s">
        <v>140</v>
      </c>
      <c r="AW119" s="11" t="s">
        <v>38</v>
      </c>
      <c r="AX119" s="11" t="s">
        <v>21</v>
      </c>
      <c r="AY119" s="199" t="s">
        <v>141</v>
      </c>
    </row>
    <row r="120" spans="2:65" s="1" customFormat="1" ht="22.5" customHeight="1">
      <c r="B120" s="33"/>
      <c r="C120" s="152" t="s">
        <v>26</v>
      </c>
      <c r="D120" s="152" t="s">
        <v>135</v>
      </c>
      <c r="E120" s="153" t="s">
        <v>241</v>
      </c>
      <c r="F120" s="154" t="s">
        <v>242</v>
      </c>
      <c r="G120" s="155" t="s">
        <v>243</v>
      </c>
      <c r="H120" s="156">
        <v>241.44200000000001</v>
      </c>
      <c r="I120" s="157"/>
      <c r="J120" s="158">
        <f>ROUND(I120*H120,2)</f>
        <v>0</v>
      </c>
      <c r="K120" s="154" t="s">
        <v>139</v>
      </c>
      <c r="L120" s="37"/>
      <c r="M120" s="159" t="s">
        <v>1</v>
      </c>
      <c r="N120" s="160" t="s">
        <v>47</v>
      </c>
      <c r="O120" s="59"/>
      <c r="P120" s="161">
        <f>O120*H120</f>
        <v>0</v>
      </c>
      <c r="Q120" s="161">
        <v>0</v>
      </c>
      <c r="R120" s="161">
        <f>Q120*H120</f>
        <v>0</v>
      </c>
      <c r="S120" s="161">
        <v>0</v>
      </c>
      <c r="T120" s="162">
        <f>S120*H120</f>
        <v>0</v>
      </c>
      <c r="AR120" s="16" t="s">
        <v>140</v>
      </c>
      <c r="AT120" s="16" t="s">
        <v>135</v>
      </c>
      <c r="AU120" s="16" t="s">
        <v>76</v>
      </c>
      <c r="AY120" s="16" t="s">
        <v>141</v>
      </c>
      <c r="BE120" s="163">
        <f>IF(N120="základní",J120,0)</f>
        <v>0</v>
      </c>
      <c r="BF120" s="163">
        <f>IF(N120="snížená",J120,0)</f>
        <v>0</v>
      </c>
      <c r="BG120" s="163">
        <f>IF(N120="zákl. přenesená",J120,0)</f>
        <v>0</v>
      </c>
      <c r="BH120" s="163">
        <f>IF(N120="sníž. přenesená",J120,0)</f>
        <v>0</v>
      </c>
      <c r="BI120" s="163">
        <f>IF(N120="nulová",J120,0)</f>
        <v>0</v>
      </c>
      <c r="BJ120" s="16" t="s">
        <v>21</v>
      </c>
      <c r="BK120" s="163">
        <f>ROUND(I120*H120,2)</f>
        <v>0</v>
      </c>
      <c r="BL120" s="16" t="s">
        <v>140</v>
      </c>
      <c r="BM120" s="16" t="s">
        <v>424</v>
      </c>
    </row>
    <row r="121" spans="2:65" s="1" customFormat="1" ht="19.5">
      <c r="B121" s="33"/>
      <c r="C121" s="34"/>
      <c r="D121" s="164" t="s">
        <v>143</v>
      </c>
      <c r="E121" s="34"/>
      <c r="F121" s="165" t="s">
        <v>245</v>
      </c>
      <c r="G121" s="34"/>
      <c r="H121" s="34"/>
      <c r="I121" s="111"/>
      <c r="J121" s="34"/>
      <c r="K121" s="34"/>
      <c r="L121" s="37"/>
      <c r="M121" s="166"/>
      <c r="N121" s="59"/>
      <c r="O121" s="59"/>
      <c r="P121" s="59"/>
      <c r="Q121" s="59"/>
      <c r="R121" s="59"/>
      <c r="S121" s="59"/>
      <c r="T121" s="60"/>
      <c r="AT121" s="16" t="s">
        <v>143</v>
      </c>
      <c r="AU121" s="16" t="s">
        <v>76</v>
      </c>
    </row>
    <row r="122" spans="2:65" s="9" customFormat="1" ht="11.25">
      <c r="B122" s="168"/>
      <c r="C122" s="169"/>
      <c r="D122" s="164" t="s">
        <v>194</v>
      </c>
      <c r="E122" s="170" t="s">
        <v>1</v>
      </c>
      <c r="F122" s="171" t="s">
        <v>418</v>
      </c>
      <c r="G122" s="169"/>
      <c r="H122" s="170" t="s">
        <v>1</v>
      </c>
      <c r="I122" s="172"/>
      <c r="J122" s="169"/>
      <c r="K122" s="169"/>
      <c r="L122" s="173"/>
      <c r="M122" s="174"/>
      <c r="N122" s="175"/>
      <c r="O122" s="175"/>
      <c r="P122" s="175"/>
      <c r="Q122" s="175"/>
      <c r="R122" s="175"/>
      <c r="S122" s="175"/>
      <c r="T122" s="176"/>
      <c r="AT122" s="177" t="s">
        <v>194</v>
      </c>
      <c r="AU122" s="177" t="s">
        <v>76</v>
      </c>
      <c r="AV122" s="9" t="s">
        <v>21</v>
      </c>
      <c r="AW122" s="9" t="s">
        <v>38</v>
      </c>
      <c r="AX122" s="9" t="s">
        <v>76</v>
      </c>
      <c r="AY122" s="177" t="s">
        <v>141</v>
      </c>
    </row>
    <row r="123" spans="2:65" s="10" customFormat="1" ht="11.25">
      <c r="B123" s="178"/>
      <c r="C123" s="179"/>
      <c r="D123" s="164" t="s">
        <v>194</v>
      </c>
      <c r="E123" s="180" t="s">
        <v>1</v>
      </c>
      <c r="F123" s="181" t="s">
        <v>425</v>
      </c>
      <c r="G123" s="179"/>
      <c r="H123" s="182">
        <v>241.44200000000001</v>
      </c>
      <c r="I123" s="183"/>
      <c r="J123" s="179"/>
      <c r="K123" s="179"/>
      <c r="L123" s="184"/>
      <c r="M123" s="185"/>
      <c r="N123" s="186"/>
      <c r="O123" s="186"/>
      <c r="P123" s="186"/>
      <c r="Q123" s="186"/>
      <c r="R123" s="186"/>
      <c r="S123" s="186"/>
      <c r="T123" s="187"/>
      <c r="AT123" s="188" t="s">
        <v>194</v>
      </c>
      <c r="AU123" s="188" t="s">
        <v>76</v>
      </c>
      <c r="AV123" s="10" t="s">
        <v>85</v>
      </c>
      <c r="AW123" s="10" t="s">
        <v>38</v>
      </c>
      <c r="AX123" s="10" t="s">
        <v>21</v>
      </c>
      <c r="AY123" s="188" t="s">
        <v>141</v>
      </c>
    </row>
    <row r="124" spans="2:65" s="1" customFormat="1" ht="22.5" customHeight="1">
      <c r="B124" s="33"/>
      <c r="C124" s="152" t="s">
        <v>222</v>
      </c>
      <c r="D124" s="152" t="s">
        <v>135</v>
      </c>
      <c r="E124" s="153" t="s">
        <v>250</v>
      </c>
      <c r="F124" s="154" t="s">
        <v>251</v>
      </c>
      <c r="G124" s="155" t="s">
        <v>206</v>
      </c>
      <c r="H124" s="156">
        <v>122</v>
      </c>
      <c r="I124" s="157"/>
      <c r="J124" s="158">
        <f>ROUND(I124*H124,2)</f>
        <v>0</v>
      </c>
      <c r="K124" s="154" t="s">
        <v>139</v>
      </c>
      <c r="L124" s="37"/>
      <c r="M124" s="159" t="s">
        <v>1</v>
      </c>
      <c r="N124" s="160" t="s">
        <v>47</v>
      </c>
      <c r="O124" s="59"/>
      <c r="P124" s="161">
        <f>O124*H124</f>
        <v>0</v>
      </c>
      <c r="Q124" s="161">
        <v>0</v>
      </c>
      <c r="R124" s="161">
        <f>Q124*H124</f>
        <v>0</v>
      </c>
      <c r="S124" s="161">
        <v>0</v>
      </c>
      <c r="T124" s="162">
        <f>S124*H124</f>
        <v>0</v>
      </c>
      <c r="AR124" s="16" t="s">
        <v>140</v>
      </c>
      <c r="AT124" s="16" t="s">
        <v>135</v>
      </c>
      <c r="AU124" s="16" t="s">
        <v>76</v>
      </c>
      <c r="AY124" s="16" t="s">
        <v>141</v>
      </c>
      <c r="BE124" s="163">
        <f>IF(N124="základní",J124,0)</f>
        <v>0</v>
      </c>
      <c r="BF124" s="163">
        <f>IF(N124="snížená",J124,0)</f>
        <v>0</v>
      </c>
      <c r="BG124" s="163">
        <f>IF(N124="zákl. přenesená",J124,0)</f>
        <v>0</v>
      </c>
      <c r="BH124" s="163">
        <f>IF(N124="sníž. přenesená",J124,0)</f>
        <v>0</v>
      </c>
      <c r="BI124" s="163">
        <f>IF(N124="nulová",J124,0)</f>
        <v>0</v>
      </c>
      <c r="BJ124" s="16" t="s">
        <v>21</v>
      </c>
      <c r="BK124" s="163">
        <f>ROUND(I124*H124,2)</f>
        <v>0</v>
      </c>
      <c r="BL124" s="16" t="s">
        <v>140</v>
      </c>
      <c r="BM124" s="16" t="s">
        <v>426</v>
      </c>
    </row>
    <row r="125" spans="2:65" s="1" customFormat="1" ht="19.5">
      <c r="B125" s="33"/>
      <c r="C125" s="34"/>
      <c r="D125" s="164" t="s">
        <v>143</v>
      </c>
      <c r="E125" s="34"/>
      <c r="F125" s="165" t="s">
        <v>253</v>
      </c>
      <c r="G125" s="34"/>
      <c r="H125" s="34"/>
      <c r="I125" s="111"/>
      <c r="J125" s="34"/>
      <c r="K125" s="34"/>
      <c r="L125" s="37"/>
      <c r="M125" s="166"/>
      <c r="N125" s="59"/>
      <c r="O125" s="59"/>
      <c r="P125" s="59"/>
      <c r="Q125" s="59"/>
      <c r="R125" s="59"/>
      <c r="S125" s="59"/>
      <c r="T125" s="60"/>
      <c r="AT125" s="16" t="s">
        <v>143</v>
      </c>
      <c r="AU125" s="16" t="s">
        <v>76</v>
      </c>
    </row>
    <row r="126" spans="2:65" s="1" customFormat="1" ht="29.25">
      <c r="B126" s="33"/>
      <c r="C126" s="34"/>
      <c r="D126" s="164" t="s">
        <v>145</v>
      </c>
      <c r="E126" s="34"/>
      <c r="F126" s="167" t="s">
        <v>427</v>
      </c>
      <c r="G126" s="34"/>
      <c r="H126" s="34"/>
      <c r="I126" s="111"/>
      <c r="J126" s="34"/>
      <c r="K126" s="34"/>
      <c r="L126" s="37"/>
      <c r="M126" s="166"/>
      <c r="N126" s="59"/>
      <c r="O126" s="59"/>
      <c r="P126" s="59"/>
      <c r="Q126" s="59"/>
      <c r="R126" s="59"/>
      <c r="S126" s="59"/>
      <c r="T126" s="60"/>
      <c r="AT126" s="16" t="s">
        <v>145</v>
      </c>
      <c r="AU126" s="16" t="s">
        <v>76</v>
      </c>
    </row>
    <row r="127" spans="2:65" s="1" customFormat="1" ht="22.5" customHeight="1">
      <c r="B127" s="33"/>
      <c r="C127" s="152" t="s">
        <v>255</v>
      </c>
      <c r="D127" s="152" t="s">
        <v>135</v>
      </c>
      <c r="E127" s="153" t="s">
        <v>256</v>
      </c>
      <c r="F127" s="154" t="s">
        <v>257</v>
      </c>
      <c r="G127" s="155" t="s">
        <v>156</v>
      </c>
      <c r="H127" s="156">
        <v>0.34599999999999997</v>
      </c>
      <c r="I127" s="157"/>
      <c r="J127" s="158">
        <f>ROUND(I127*H127,2)</f>
        <v>0</v>
      </c>
      <c r="K127" s="154" t="s">
        <v>139</v>
      </c>
      <c r="L127" s="37"/>
      <c r="M127" s="159" t="s">
        <v>1</v>
      </c>
      <c r="N127" s="160" t="s">
        <v>47</v>
      </c>
      <c r="O127" s="59"/>
      <c r="P127" s="161">
        <f>O127*H127</f>
        <v>0</v>
      </c>
      <c r="Q127" s="161">
        <v>0</v>
      </c>
      <c r="R127" s="161">
        <f>Q127*H127</f>
        <v>0</v>
      </c>
      <c r="S127" s="161">
        <v>0</v>
      </c>
      <c r="T127" s="162">
        <f>S127*H127</f>
        <v>0</v>
      </c>
      <c r="AR127" s="16" t="s">
        <v>140</v>
      </c>
      <c r="AT127" s="16" t="s">
        <v>135</v>
      </c>
      <c r="AU127" s="16" t="s">
        <v>76</v>
      </c>
      <c r="AY127" s="16" t="s">
        <v>141</v>
      </c>
      <c r="BE127" s="163">
        <f>IF(N127="základní",J127,0)</f>
        <v>0</v>
      </c>
      <c r="BF127" s="163">
        <f>IF(N127="snížená",J127,0)</f>
        <v>0</v>
      </c>
      <c r="BG127" s="163">
        <f>IF(N127="zákl. přenesená",J127,0)</f>
        <v>0</v>
      </c>
      <c r="BH127" s="163">
        <f>IF(N127="sníž. přenesená",J127,0)</f>
        <v>0</v>
      </c>
      <c r="BI127" s="163">
        <f>IF(N127="nulová",J127,0)</f>
        <v>0</v>
      </c>
      <c r="BJ127" s="16" t="s">
        <v>21</v>
      </c>
      <c r="BK127" s="163">
        <f>ROUND(I127*H127,2)</f>
        <v>0</v>
      </c>
      <c r="BL127" s="16" t="s">
        <v>140</v>
      </c>
      <c r="BM127" s="16" t="s">
        <v>428</v>
      </c>
    </row>
    <row r="128" spans="2:65" s="1" customFormat="1" ht="39">
      <c r="B128" s="33"/>
      <c r="C128" s="34"/>
      <c r="D128" s="164" t="s">
        <v>143</v>
      </c>
      <c r="E128" s="34"/>
      <c r="F128" s="165" t="s">
        <v>259</v>
      </c>
      <c r="G128" s="34"/>
      <c r="H128" s="34"/>
      <c r="I128" s="111"/>
      <c r="J128" s="34"/>
      <c r="K128" s="34"/>
      <c r="L128" s="37"/>
      <c r="M128" s="166"/>
      <c r="N128" s="59"/>
      <c r="O128" s="59"/>
      <c r="P128" s="59"/>
      <c r="Q128" s="59"/>
      <c r="R128" s="59"/>
      <c r="S128" s="59"/>
      <c r="T128" s="60"/>
      <c r="AT128" s="16" t="s">
        <v>143</v>
      </c>
      <c r="AU128" s="16" t="s">
        <v>76</v>
      </c>
    </row>
    <row r="129" spans="2:65" s="1" customFormat="1" ht="29.25">
      <c r="B129" s="33"/>
      <c r="C129" s="34"/>
      <c r="D129" s="164" t="s">
        <v>145</v>
      </c>
      <c r="E129" s="34"/>
      <c r="F129" s="167" t="s">
        <v>429</v>
      </c>
      <c r="G129" s="34"/>
      <c r="H129" s="34"/>
      <c r="I129" s="111"/>
      <c r="J129" s="34"/>
      <c r="K129" s="34"/>
      <c r="L129" s="37"/>
      <c r="M129" s="166"/>
      <c r="N129" s="59"/>
      <c r="O129" s="59"/>
      <c r="P129" s="59"/>
      <c r="Q129" s="59"/>
      <c r="R129" s="59"/>
      <c r="S129" s="59"/>
      <c r="T129" s="60"/>
      <c r="AT129" s="16" t="s">
        <v>145</v>
      </c>
      <c r="AU129" s="16" t="s">
        <v>76</v>
      </c>
    </row>
    <row r="130" spans="2:65" s="1" customFormat="1" ht="22.5" customHeight="1">
      <c r="B130" s="33"/>
      <c r="C130" s="152" t="s">
        <v>261</v>
      </c>
      <c r="D130" s="152" t="s">
        <v>135</v>
      </c>
      <c r="E130" s="153" t="s">
        <v>285</v>
      </c>
      <c r="F130" s="154" t="s">
        <v>286</v>
      </c>
      <c r="G130" s="155" t="s">
        <v>287</v>
      </c>
      <c r="H130" s="156">
        <v>8</v>
      </c>
      <c r="I130" s="157"/>
      <c r="J130" s="158">
        <f>ROUND(I130*H130,2)</f>
        <v>0</v>
      </c>
      <c r="K130" s="154" t="s">
        <v>139</v>
      </c>
      <c r="L130" s="37"/>
      <c r="M130" s="159" t="s">
        <v>1</v>
      </c>
      <c r="N130" s="160" t="s">
        <v>47</v>
      </c>
      <c r="O130" s="59"/>
      <c r="P130" s="161">
        <f>O130*H130</f>
        <v>0</v>
      </c>
      <c r="Q130" s="161">
        <v>0</v>
      </c>
      <c r="R130" s="161">
        <f>Q130*H130</f>
        <v>0</v>
      </c>
      <c r="S130" s="161">
        <v>0</v>
      </c>
      <c r="T130" s="162">
        <f>S130*H130</f>
        <v>0</v>
      </c>
      <c r="AR130" s="16" t="s">
        <v>140</v>
      </c>
      <c r="AT130" s="16" t="s">
        <v>135</v>
      </c>
      <c r="AU130" s="16" t="s">
        <v>76</v>
      </c>
      <c r="AY130" s="16" t="s">
        <v>141</v>
      </c>
      <c r="BE130" s="163">
        <f>IF(N130="základní",J130,0)</f>
        <v>0</v>
      </c>
      <c r="BF130" s="163">
        <f>IF(N130="snížená",J130,0)</f>
        <v>0</v>
      </c>
      <c r="BG130" s="163">
        <f>IF(N130="zákl. přenesená",J130,0)</f>
        <v>0</v>
      </c>
      <c r="BH130" s="163">
        <f>IF(N130="sníž. přenesená",J130,0)</f>
        <v>0</v>
      </c>
      <c r="BI130" s="163">
        <f>IF(N130="nulová",J130,0)</f>
        <v>0</v>
      </c>
      <c r="BJ130" s="16" t="s">
        <v>21</v>
      </c>
      <c r="BK130" s="163">
        <f>ROUND(I130*H130,2)</f>
        <v>0</v>
      </c>
      <c r="BL130" s="16" t="s">
        <v>140</v>
      </c>
      <c r="BM130" s="16" t="s">
        <v>430</v>
      </c>
    </row>
    <row r="131" spans="2:65" s="1" customFormat="1" ht="39">
      <c r="B131" s="33"/>
      <c r="C131" s="34"/>
      <c r="D131" s="164" t="s">
        <v>143</v>
      </c>
      <c r="E131" s="34"/>
      <c r="F131" s="165" t="s">
        <v>289</v>
      </c>
      <c r="G131" s="34"/>
      <c r="H131" s="34"/>
      <c r="I131" s="111"/>
      <c r="J131" s="34"/>
      <c r="K131" s="34"/>
      <c r="L131" s="37"/>
      <c r="M131" s="166"/>
      <c r="N131" s="59"/>
      <c r="O131" s="59"/>
      <c r="P131" s="59"/>
      <c r="Q131" s="59"/>
      <c r="R131" s="59"/>
      <c r="S131" s="59"/>
      <c r="T131" s="60"/>
      <c r="AT131" s="16" t="s">
        <v>143</v>
      </c>
      <c r="AU131" s="16" t="s">
        <v>76</v>
      </c>
    </row>
    <row r="132" spans="2:65" s="1" customFormat="1" ht="22.5" customHeight="1">
      <c r="B132" s="33"/>
      <c r="C132" s="152" t="s">
        <v>8</v>
      </c>
      <c r="D132" s="152" t="s">
        <v>135</v>
      </c>
      <c r="E132" s="153" t="s">
        <v>296</v>
      </c>
      <c r="F132" s="154" t="s">
        <v>297</v>
      </c>
      <c r="G132" s="155" t="s">
        <v>287</v>
      </c>
      <c r="H132" s="156">
        <v>2</v>
      </c>
      <c r="I132" s="157"/>
      <c r="J132" s="158">
        <f>ROUND(I132*H132,2)</f>
        <v>0</v>
      </c>
      <c r="K132" s="154" t="s">
        <v>139</v>
      </c>
      <c r="L132" s="37"/>
      <c r="M132" s="159" t="s">
        <v>1</v>
      </c>
      <c r="N132" s="160" t="s">
        <v>47</v>
      </c>
      <c r="O132" s="59"/>
      <c r="P132" s="161">
        <f>O132*H132</f>
        <v>0</v>
      </c>
      <c r="Q132" s="161">
        <v>0</v>
      </c>
      <c r="R132" s="161">
        <f>Q132*H132</f>
        <v>0</v>
      </c>
      <c r="S132" s="161">
        <v>0</v>
      </c>
      <c r="T132" s="162">
        <f>S132*H132</f>
        <v>0</v>
      </c>
      <c r="AR132" s="16" t="s">
        <v>140</v>
      </c>
      <c r="AT132" s="16" t="s">
        <v>135</v>
      </c>
      <c r="AU132" s="16" t="s">
        <v>76</v>
      </c>
      <c r="AY132" s="16" t="s">
        <v>141</v>
      </c>
      <c r="BE132" s="163">
        <f>IF(N132="základní",J132,0)</f>
        <v>0</v>
      </c>
      <c r="BF132" s="163">
        <f>IF(N132="snížená",J132,0)</f>
        <v>0</v>
      </c>
      <c r="BG132" s="163">
        <f>IF(N132="zákl. přenesená",J132,0)</f>
        <v>0</v>
      </c>
      <c r="BH132" s="163">
        <f>IF(N132="sníž. přenesená",J132,0)</f>
        <v>0</v>
      </c>
      <c r="BI132" s="163">
        <f>IF(N132="nulová",J132,0)</f>
        <v>0</v>
      </c>
      <c r="BJ132" s="16" t="s">
        <v>21</v>
      </c>
      <c r="BK132" s="163">
        <f>ROUND(I132*H132,2)</f>
        <v>0</v>
      </c>
      <c r="BL132" s="16" t="s">
        <v>140</v>
      </c>
      <c r="BM132" s="16" t="s">
        <v>431</v>
      </c>
    </row>
    <row r="133" spans="2:65" s="1" customFormat="1" ht="39">
      <c r="B133" s="33"/>
      <c r="C133" s="34"/>
      <c r="D133" s="164" t="s">
        <v>143</v>
      </c>
      <c r="E133" s="34"/>
      <c r="F133" s="165" t="s">
        <v>299</v>
      </c>
      <c r="G133" s="34"/>
      <c r="H133" s="34"/>
      <c r="I133" s="111"/>
      <c r="J133" s="34"/>
      <c r="K133" s="34"/>
      <c r="L133" s="37"/>
      <c r="M133" s="166"/>
      <c r="N133" s="59"/>
      <c r="O133" s="59"/>
      <c r="P133" s="59"/>
      <c r="Q133" s="59"/>
      <c r="R133" s="59"/>
      <c r="S133" s="59"/>
      <c r="T133" s="60"/>
      <c r="AT133" s="16" t="s">
        <v>143</v>
      </c>
      <c r="AU133" s="16" t="s">
        <v>76</v>
      </c>
    </row>
    <row r="134" spans="2:65" s="1" customFormat="1" ht="22.5" customHeight="1">
      <c r="B134" s="33"/>
      <c r="C134" s="152" t="s">
        <v>432</v>
      </c>
      <c r="D134" s="152" t="s">
        <v>135</v>
      </c>
      <c r="E134" s="153" t="s">
        <v>301</v>
      </c>
      <c r="F134" s="154" t="s">
        <v>302</v>
      </c>
      <c r="G134" s="155" t="s">
        <v>287</v>
      </c>
      <c r="H134" s="156">
        <v>2</v>
      </c>
      <c r="I134" s="157"/>
      <c r="J134" s="158">
        <f>ROUND(I134*H134,2)</f>
        <v>0</v>
      </c>
      <c r="K134" s="154" t="s">
        <v>139</v>
      </c>
      <c r="L134" s="37"/>
      <c r="M134" s="159" t="s">
        <v>1</v>
      </c>
      <c r="N134" s="160" t="s">
        <v>47</v>
      </c>
      <c r="O134" s="59"/>
      <c r="P134" s="161">
        <f>O134*H134</f>
        <v>0</v>
      </c>
      <c r="Q134" s="161">
        <v>0</v>
      </c>
      <c r="R134" s="161">
        <f>Q134*H134</f>
        <v>0</v>
      </c>
      <c r="S134" s="161">
        <v>0</v>
      </c>
      <c r="T134" s="162">
        <f>S134*H134</f>
        <v>0</v>
      </c>
      <c r="AR134" s="16" t="s">
        <v>140</v>
      </c>
      <c r="AT134" s="16" t="s">
        <v>135</v>
      </c>
      <c r="AU134" s="16" t="s">
        <v>76</v>
      </c>
      <c r="AY134" s="16" t="s">
        <v>141</v>
      </c>
      <c r="BE134" s="163">
        <f>IF(N134="základní",J134,0)</f>
        <v>0</v>
      </c>
      <c r="BF134" s="163">
        <f>IF(N134="snížená",J134,0)</f>
        <v>0</v>
      </c>
      <c r="BG134" s="163">
        <f>IF(N134="zákl. přenesená",J134,0)</f>
        <v>0</v>
      </c>
      <c r="BH134" s="163">
        <f>IF(N134="sníž. přenesená",J134,0)</f>
        <v>0</v>
      </c>
      <c r="BI134" s="163">
        <f>IF(N134="nulová",J134,0)</f>
        <v>0</v>
      </c>
      <c r="BJ134" s="16" t="s">
        <v>21</v>
      </c>
      <c r="BK134" s="163">
        <f>ROUND(I134*H134,2)</f>
        <v>0</v>
      </c>
      <c r="BL134" s="16" t="s">
        <v>140</v>
      </c>
      <c r="BM134" s="16" t="s">
        <v>433</v>
      </c>
    </row>
    <row r="135" spans="2:65" s="1" customFormat="1" ht="39">
      <c r="B135" s="33"/>
      <c r="C135" s="34"/>
      <c r="D135" s="164" t="s">
        <v>143</v>
      </c>
      <c r="E135" s="34"/>
      <c r="F135" s="165" t="s">
        <v>304</v>
      </c>
      <c r="G135" s="34"/>
      <c r="H135" s="34"/>
      <c r="I135" s="111"/>
      <c r="J135" s="34"/>
      <c r="K135" s="34"/>
      <c r="L135" s="37"/>
      <c r="M135" s="166"/>
      <c r="N135" s="59"/>
      <c r="O135" s="59"/>
      <c r="P135" s="59"/>
      <c r="Q135" s="59"/>
      <c r="R135" s="59"/>
      <c r="S135" s="59"/>
      <c r="T135" s="60"/>
      <c r="AT135" s="16" t="s">
        <v>143</v>
      </c>
      <c r="AU135" s="16" t="s">
        <v>76</v>
      </c>
    </row>
    <row r="136" spans="2:65" s="1" customFormat="1" ht="19.5">
      <c r="B136" s="33"/>
      <c r="C136" s="34"/>
      <c r="D136" s="164" t="s">
        <v>145</v>
      </c>
      <c r="E136" s="34"/>
      <c r="F136" s="167" t="s">
        <v>434</v>
      </c>
      <c r="G136" s="34"/>
      <c r="H136" s="34"/>
      <c r="I136" s="111"/>
      <c r="J136" s="34"/>
      <c r="K136" s="34"/>
      <c r="L136" s="37"/>
      <c r="M136" s="166"/>
      <c r="N136" s="59"/>
      <c r="O136" s="59"/>
      <c r="P136" s="59"/>
      <c r="Q136" s="59"/>
      <c r="R136" s="59"/>
      <c r="S136" s="59"/>
      <c r="T136" s="60"/>
      <c r="AT136" s="16" t="s">
        <v>145</v>
      </c>
      <c r="AU136" s="16" t="s">
        <v>76</v>
      </c>
    </row>
    <row r="137" spans="2:65" s="1" customFormat="1" ht="22.5" customHeight="1">
      <c r="B137" s="33"/>
      <c r="C137" s="152" t="s">
        <v>284</v>
      </c>
      <c r="D137" s="152" t="s">
        <v>135</v>
      </c>
      <c r="E137" s="153" t="s">
        <v>307</v>
      </c>
      <c r="F137" s="154" t="s">
        <v>308</v>
      </c>
      <c r="G137" s="155" t="s">
        <v>206</v>
      </c>
      <c r="H137" s="156">
        <v>892</v>
      </c>
      <c r="I137" s="157"/>
      <c r="J137" s="158">
        <f>ROUND(I137*H137,2)</f>
        <v>0</v>
      </c>
      <c r="K137" s="154" t="s">
        <v>139</v>
      </c>
      <c r="L137" s="37"/>
      <c r="M137" s="159" t="s">
        <v>1</v>
      </c>
      <c r="N137" s="160" t="s">
        <v>47</v>
      </c>
      <c r="O137" s="59"/>
      <c r="P137" s="161">
        <f>O137*H137</f>
        <v>0</v>
      </c>
      <c r="Q137" s="161">
        <v>0</v>
      </c>
      <c r="R137" s="161">
        <f>Q137*H137</f>
        <v>0</v>
      </c>
      <c r="S137" s="161">
        <v>0</v>
      </c>
      <c r="T137" s="162">
        <f>S137*H137</f>
        <v>0</v>
      </c>
      <c r="AR137" s="16" t="s">
        <v>140</v>
      </c>
      <c r="AT137" s="16" t="s">
        <v>135</v>
      </c>
      <c r="AU137" s="16" t="s">
        <v>76</v>
      </c>
      <c r="AY137" s="16" t="s">
        <v>141</v>
      </c>
      <c r="BE137" s="163">
        <f>IF(N137="základní",J137,0)</f>
        <v>0</v>
      </c>
      <c r="BF137" s="163">
        <f>IF(N137="snížená",J137,0)</f>
        <v>0</v>
      </c>
      <c r="BG137" s="163">
        <f>IF(N137="zákl. přenesená",J137,0)</f>
        <v>0</v>
      </c>
      <c r="BH137" s="163">
        <f>IF(N137="sníž. přenesená",J137,0)</f>
        <v>0</v>
      </c>
      <c r="BI137" s="163">
        <f>IF(N137="nulová",J137,0)</f>
        <v>0</v>
      </c>
      <c r="BJ137" s="16" t="s">
        <v>21</v>
      </c>
      <c r="BK137" s="163">
        <f>ROUND(I137*H137,2)</f>
        <v>0</v>
      </c>
      <c r="BL137" s="16" t="s">
        <v>140</v>
      </c>
      <c r="BM137" s="16" t="s">
        <v>435</v>
      </c>
    </row>
    <row r="138" spans="2:65" s="1" customFormat="1" ht="29.25">
      <c r="B138" s="33"/>
      <c r="C138" s="34"/>
      <c r="D138" s="164" t="s">
        <v>143</v>
      </c>
      <c r="E138" s="34"/>
      <c r="F138" s="165" t="s">
        <v>310</v>
      </c>
      <c r="G138" s="34"/>
      <c r="H138" s="34"/>
      <c r="I138" s="111"/>
      <c r="J138" s="34"/>
      <c r="K138" s="34"/>
      <c r="L138" s="37"/>
      <c r="M138" s="166"/>
      <c r="N138" s="59"/>
      <c r="O138" s="59"/>
      <c r="P138" s="59"/>
      <c r="Q138" s="59"/>
      <c r="R138" s="59"/>
      <c r="S138" s="59"/>
      <c r="T138" s="60"/>
      <c r="AT138" s="16" t="s">
        <v>143</v>
      </c>
      <c r="AU138" s="16" t="s">
        <v>76</v>
      </c>
    </row>
    <row r="139" spans="2:65" s="1" customFormat="1" ht="19.5">
      <c r="B139" s="33"/>
      <c r="C139" s="34"/>
      <c r="D139" s="164" t="s">
        <v>145</v>
      </c>
      <c r="E139" s="34"/>
      <c r="F139" s="167" t="s">
        <v>311</v>
      </c>
      <c r="G139" s="34"/>
      <c r="H139" s="34"/>
      <c r="I139" s="111"/>
      <c r="J139" s="34"/>
      <c r="K139" s="34"/>
      <c r="L139" s="37"/>
      <c r="M139" s="166"/>
      <c r="N139" s="59"/>
      <c r="O139" s="59"/>
      <c r="P139" s="59"/>
      <c r="Q139" s="59"/>
      <c r="R139" s="59"/>
      <c r="S139" s="59"/>
      <c r="T139" s="60"/>
      <c r="AT139" s="16" t="s">
        <v>145</v>
      </c>
      <c r="AU139" s="16" t="s">
        <v>76</v>
      </c>
    </row>
    <row r="140" spans="2:65" s="1" customFormat="1" ht="22.5" customHeight="1">
      <c r="B140" s="33"/>
      <c r="C140" s="152" t="s">
        <v>370</v>
      </c>
      <c r="D140" s="152" t="s">
        <v>135</v>
      </c>
      <c r="E140" s="153" t="s">
        <v>317</v>
      </c>
      <c r="F140" s="154" t="s">
        <v>318</v>
      </c>
      <c r="G140" s="155" t="s">
        <v>287</v>
      </c>
      <c r="H140" s="156">
        <v>2</v>
      </c>
      <c r="I140" s="157"/>
      <c r="J140" s="158">
        <f>ROUND(I140*H140,2)</f>
        <v>0</v>
      </c>
      <c r="K140" s="154" t="s">
        <v>139</v>
      </c>
      <c r="L140" s="37"/>
      <c r="M140" s="159" t="s">
        <v>1</v>
      </c>
      <c r="N140" s="160" t="s">
        <v>47</v>
      </c>
      <c r="O140" s="59"/>
      <c r="P140" s="161">
        <f>O140*H140</f>
        <v>0</v>
      </c>
      <c r="Q140" s="161">
        <v>0</v>
      </c>
      <c r="R140" s="161">
        <f>Q140*H140</f>
        <v>0</v>
      </c>
      <c r="S140" s="161">
        <v>0</v>
      </c>
      <c r="T140" s="162">
        <f>S140*H140</f>
        <v>0</v>
      </c>
      <c r="AR140" s="16" t="s">
        <v>140</v>
      </c>
      <c r="AT140" s="16" t="s">
        <v>135</v>
      </c>
      <c r="AU140" s="16" t="s">
        <v>76</v>
      </c>
      <c r="AY140" s="16" t="s">
        <v>141</v>
      </c>
      <c r="BE140" s="163">
        <f>IF(N140="základní",J140,0)</f>
        <v>0</v>
      </c>
      <c r="BF140" s="163">
        <f>IF(N140="snížená",J140,0)</f>
        <v>0</v>
      </c>
      <c r="BG140" s="163">
        <f>IF(N140="zákl. přenesená",J140,0)</f>
        <v>0</v>
      </c>
      <c r="BH140" s="163">
        <f>IF(N140="sníž. přenesená",J140,0)</f>
        <v>0</v>
      </c>
      <c r="BI140" s="163">
        <f>IF(N140="nulová",J140,0)</f>
        <v>0</v>
      </c>
      <c r="BJ140" s="16" t="s">
        <v>21</v>
      </c>
      <c r="BK140" s="163">
        <f>ROUND(I140*H140,2)</f>
        <v>0</v>
      </c>
      <c r="BL140" s="16" t="s">
        <v>140</v>
      </c>
      <c r="BM140" s="16" t="s">
        <v>436</v>
      </c>
    </row>
    <row r="141" spans="2:65" s="1" customFormat="1" ht="29.25">
      <c r="B141" s="33"/>
      <c r="C141" s="34"/>
      <c r="D141" s="164" t="s">
        <v>143</v>
      </c>
      <c r="E141" s="34"/>
      <c r="F141" s="165" t="s">
        <v>320</v>
      </c>
      <c r="G141" s="34"/>
      <c r="H141" s="34"/>
      <c r="I141" s="111"/>
      <c r="J141" s="34"/>
      <c r="K141" s="34"/>
      <c r="L141" s="37"/>
      <c r="M141" s="166"/>
      <c r="N141" s="59"/>
      <c r="O141" s="59"/>
      <c r="P141" s="59"/>
      <c r="Q141" s="59"/>
      <c r="R141" s="59"/>
      <c r="S141" s="59"/>
      <c r="T141" s="60"/>
      <c r="AT141" s="16" t="s">
        <v>143</v>
      </c>
      <c r="AU141" s="16" t="s">
        <v>76</v>
      </c>
    </row>
    <row r="142" spans="2:65" s="1" customFormat="1" ht="22.5" customHeight="1">
      <c r="B142" s="33"/>
      <c r="C142" s="152" t="s">
        <v>290</v>
      </c>
      <c r="D142" s="152" t="s">
        <v>135</v>
      </c>
      <c r="E142" s="153" t="s">
        <v>437</v>
      </c>
      <c r="F142" s="154" t="s">
        <v>438</v>
      </c>
      <c r="G142" s="155" t="s">
        <v>243</v>
      </c>
      <c r="H142" s="156">
        <v>50</v>
      </c>
      <c r="I142" s="157"/>
      <c r="J142" s="158">
        <f>ROUND(I142*H142,2)</f>
        <v>0</v>
      </c>
      <c r="K142" s="154" t="s">
        <v>139</v>
      </c>
      <c r="L142" s="37"/>
      <c r="M142" s="159" t="s">
        <v>1</v>
      </c>
      <c r="N142" s="160" t="s">
        <v>47</v>
      </c>
      <c r="O142" s="59"/>
      <c r="P142" s="161">
        <f>O142*H142</f>
        <v>0</v>
      </c>
      <c r="Q142" s="161">
        <v>0</v>
      </c>
      <c r="R142" s="161">
        <f>Q142*H142</f>
        <v>0</v>
      </c>
      <c r="S142" s="161">
        <v>0</v>
      </c>
      <c r="T142" s="162">
        <f>S142*H142</f>
        <v>0</v>
      </c>
      <c r="AR142" s="16" t="s">
        <v>140</v>
      </c>
      <c r="AT142" s="16" t="s">
        <v>135</v>
      </c>
      <c r="AU142" s="16" t="s">
        <v>76</v>
      </c>
      <c r="AY142" s="16" t="s">
        <v>141</v>
      </c>
      <c r="BE142" s="163">
        <f>IF(N142="základní",J142,0)</f>
        <v>0</v>
      </c>
      <c r="BF142" s="163">
        <f>IF(N142="snížená",J142,0)</f>
        <v>0</v>
      </c>
      <c r="BG142" s="163">
        <f>IF(N142="zákl. přenesená",J142,0)</f>
        <v>0</v>
      </c>
      <c r="BH142" s="163">
        <f>IF(N142="sníž. přenesená",J142,0)</f>
        <v>0</v>
      </c>
      <c r="BI142" s="163">
        <f>IF(N142="nulová",J142,0)</f>
        <v>0</v>
      </c>
      <c r="BJ142" s="16" t="s">
        <v>21</v>
      </c>
      <c r="BK142" s="163">
        <f>ROUND(I142*H142,2)</f>
        <v>0</v>
      </c>
      <c r="BL142" s="16" t="s">
        <v>140</v>
      </c>
      <c r="BM142" s="16" t="s">
        <v>439</v>
      </c>
    </row>
    <row r="143" spans="2:65" s="1" customFormat="1" ht="29.25">
      <c r="B143" s="33"/>
      <c r="C143" s="34"/>
      <c r="D143" s="164" t="s">
        <v>143</v>
      </c>
      <c r="E143" s="34"/>
      <c r="F143" s="165" t="s">
        <v>440</v>
      </c>
      <c r="G143" s="34"/>
      <c r="H143" s="34"/>
      <c r="I143" s="111"/>
      <c r="J143" s="34"/>
      <c r="K143" s="34"/>
      <c r="L143" s="37"/>
      <c r="M143" s="166"/>
      <c r="N143" s="59"/>
      <c r="O143" s="59"/>
      <c r="P143" s="59"/>
      <c r="Q143" s="59"/>
      <c r="R143" s="59"/>
      <c r="S143" s="59"/>
      <c r="T143" s="60"/>
      <c r="AT143" s="16" t="s">
        <v>143</v>
      </c>
      <c r="AU143" s="16" t="s">
        <v>76</v>
      </c>
    </row>
    <row r="144" spans="2:65" s="10" customFormat="1" ht="11.25">
      <c r="B144" s="178"/>
      <c r="C144" s="179"/>
      <c r="D144" s="164" t="s">
        <v>194</v>
      </c>
      <c r="E144" s="180" t="s">
        <v>1</v>
      </c>
      <c r="F144" s="181" t="s">
        <v>441</v>
      </c>
      <c r="G144" s="179"/>
      <c r="H144" s="182">
        <v>50</v>
      </c>
      <c r="I144" s="183"/>
      <c r="J144" s="179"/>
      <c r="K144" s="179"/>
      <c r="L144" s="184"/>
      <c r="M144" s="185"/>
      <c r="N144" s="186"/>
      <c r="O144" s="186"/>
      <c r="P144" s="186"/>
      <c r="Q144" s="186"/>
      <c r="R144" s="186"/>
      <c r="S144" s="186"/>
      <c r="T144" s="187"/>
      <c r="AT144" s="188" t="s">
        <v>194</v>
      </c>
      <c r="AU144" s="188" t="s">
        <v>76</v>
      </c>
      <c r="AV144" s="10" t="s">
        <v>85</v>
      </c>
      <c r="AW144" s="10" t="s">
        <v>38</v>
      </c>
      <c r="AX144" s="10" t="s">
        <v>21</v>
      </c>
      <c r="AY144" s="188" t="s">
        <v>141</v>
      </c>
    </row>
    <row r="145" spans="2:65" s="1" customFormat="1" ht="22.5" customHeight="1">
      <c r="B145" s="33"/>
      <c r="C145" s="152" t="s">
        <v>295</v>
      </c>
      <c r="D145" s="152" t="s">
        <v>135</v>
      </c>
      <c r="E145" s="153" t="s">
        <v>342</v>
      </c>
      <c r="F145" s="154" t="s">
        <v>343</v>
      </c>
      <c r="G145" s="155" t="s">
        <v>191</v>
      </c>
      <c r="H145" s="156">
        <v>375</v>
      </c>
      <c r="I145" s="157"/>
      <c r="J145" s="158">
        <f>ROUND(I145*H145,2)</f>
        <v>0</v>
      </c>
      <c r="K145" s="154" t="s">
        <v>139</v>
      </c>
      <c r="L145" s="37"/>
      <c r="M145" s="159" t="s">
        <v>1</v>
      </c>
      <c r="N145" s="160" t="s">
        <v>47</v>
      </c>
      <c r="O145" s="59"/>
      <c r="P145" s="161">
        <f>O145*H145</f>
        <v>0</v>
      </c>
      <c r="Q145" s="161">
        <v>0</v>
      </c>
      <c r="R145" s="161">
        <f>Q145*H145</f>
        <v>0</v>
      </c>
      <c r="S145" s="161">
        <v>0</v>
      </c>
      <c r="T145" s="162">
        <f>S145*H145</f>
        <v>0</v>
      </c>
      <c r="AR145" s="16" t="s">
        <v>140</v>
      </c>
      <c r="AT145" s="16" t="s">
        <v>135</v>
      </c>
      <c r="AU145" s="16" t="s">
        <v>76</v>
      </c>
      <c r="AY145" s="16" t="s">
        <v>141</v>
      </c>
      <c r="BE145" s="163">
        <f>IF(N145="základní",J145,0)</f>
        <v>0</v>
      </c>
      <c r="BF145" s="163">
        <f>IF(N145="snížená",J145,0)</f>
        <v>0</v>
      </c>
      <c r="BG145" s="163">
        <f>IF(N145="zákl. přenesená",J145,0)</f>
        <v>0</v>
      </c>
      <c r="BH145" s="163">
        <f>IF(N145="sníž. přenesená",J145,0)</f>
        <v>0</v>
      </c>
      <c r="BI145" s="163">
        <f>IF(N145="nulová",J145,0)</f>
        <v>0</v>
      </c>
      <c r="BJ145" s="16" t="s">
        <v>21</v>
      </c>
      <c r="BK145" s="163">
        <f>ROUND(I145*H145,2)</f>
        <v>0</v>
      </c>
      <c r="BL145" s="16" t="s">
        <v>140</v>
      </c>
      <c r="BM145" s="16" t="s">
        <v>442</v>
      </c>
    </row>
    <row r="146" spans="2:65" s="1" customFormat="1" ht="19.5">
      <c r="B146" s="33"/>
      <c r="C146" s="34"/>
      <c r="D146" s="164" t="s">
        <v>143</v>
      </c>
      <c r="E146" s="34"/>
      <c r="F146" s="165" t="s">
        <v>345</v>
      </c>
      <c r="G146" s="34"/>
      <c r="H146" s="34"/>
      <c r="I146" s="111"/>
      <c r="J146" s="34"/>
      <c r="K146" s="34"/>
      <c r="L146" s="37"/>
      <c r="M146" s="166"/>
      <c r="N146" s="59"/>
      <c r="O146" s="59"/>
      <c r="P146" s="59"/>
      <c r="Q146" s="59"/>
      <c r="R146" s="59"/>
      <c r="S146" s="59"/>
      <c r="T146" s="60"/>
      <c r="AT146" s="16" t="s">
        <v>143</v>
      </c>
      <c r="AU146" s="16" t="s">
        <v>76</v>
      </c>
    </row>
    <row r="147" spans="2:65" s="10" customFormat="1" ht="11.25">
      <c r="B147" s="178"/>
      <c r="C147" s="179"/>
      <c r="D147" s="164" t="s">
        <v>194</v>
      </c>
      <c r="E147" s="180" t="s">
        <v>1</v>
      </c>
      <c r="F147" s="181" t="s">
        <v>443</v>
      </c>
      <c r="G147" s="179"/>
      <c r="H147" s="182">
        <v>375</v>
      </c>
      <c r="I147" s="183"/>
      <c r="J147" s="179"/>
      <c r="K147" s="179"/>
      <c r="L147" s="184"/>
      <c r="M147" s="185"/>
      <c r="N147" s="186"/>
      <c r="O147" s="186"/>
      <c r="P147" s="186"/>
      <c r="Q147" s="186"/>
      <c r="R147" s="186"/>
      <c r="S147" s="186"/>
      <c r="T147" s="187"/>
      <c r="AT147" s="188" t="s">
        <v>194</v>
      </c>
      <c r="AU147" s="188" t="s">
        <v>76</v>
      </c>
      <c r="AV147" s="10" t="s">
        <v>85</v>
      </c>
      <c r="AW147" s="10" t="s">
        <v>38</v>
      </c>
      <c r="AX147" s="10" t="s">
        <v>21</v>
      </c>
      <c r="AY147" s="188" t="s">
        <v>141</v>
      </c>
    </row>
    <row r="148" spans="2:65" s="1" customFormat="1" ht="22.5" customHeight="1">
      <c r="B148" s="33"/>
      <c r="C148" s="152" t="s">
        <v>306</v>
      </c>
      <c r="D148" s="152" t="s">
        <v>135</v>
      </c>
      <c r="E148" s="153" t="s">
        <v>335</v>
      </c>
      <c r="F148" s="154" t="s">
        <v>336</v>
      </c>
      <c r="G148" s="155" t="s">
        <v>191</v>
      </c>
      <c r="H148" s="156">
        <v>375</v>
      </c>
      <c r="I148" s="157"/>
      <c r="J148" s="158">
        <f>ROUND(I148*H148,2)</f>
        <v>0</v>
      </c>
      <c r="K148" s="154" t="s">
        <v>139</v>
      </c>
      <c r="L148" s="37"/>
      <c r="M148" s="159" t="s">
        <v>1</v>
      </c>
      <c r="N148" s="160" t="s">
        <v>47</v>
      </c>
      <c r="O148" s="59"/>
      <c r="P148" s="161">
        <f>O148*H148</f>
        <v>0</v>
      </c>
      <c r="Q148" s="161">
        <v>0</v>
      </c>
      <c r="R148" s="161">
        <f>Q148*H148</f>
        <v>0</v>
      </c>
      <c r="S148" s="161">
        <v>0</v>
      </c>
      <c r="T148" s="162">
        <f>S148*H148</f>
        <v>0</v>
      </c>
      <c r="AR148" s="16" t="s">
        <v>140</v>
      </c>
      <c r="AT148" s="16" t="s">
        <v>135</v>
      </c>
      <c r="AU148" s="16" t="s">
        <v>76</v>
      </c>
      <c r="AY148" s="16" t="s">
        <v>141</v>
      </c>
      <c r="BE148" s="163">
        <f>IF(N148="základní",J148,0)</f>
        <v>0</v>
      </c>
      <c r="BF148" s="163">
        <f>IF(N148="snížená",J148,0)</f>
        <v>0</v>
      </c>
      <c r="BG148" s="163">
        <f>IF(N148="zákl. přenesená",J148,0)</f>
        <v>0</v>
      </c>
      <c r="BH148" s="163">
        <f>IF(N148="sníž. přenesená",J148,0)</f>
        <v>0</v>
      </c>
      <c r="BI148" s="163">
        <f>IF(N148="nulová",J148,0)</f>
        <v>0</v>
      </c>
      <c r="BJ148" s="16" t="s">
        <v>21</v>
      </c>
      <c r="BK148" s="163">
        <f>ROUND(I148*H148,2)</f>
        <v>0</v>
      </c>
      <c r="BL148" s="16" t="s">
        <v>140</v>
      </c>
      <c r="BM148" s="16" t="s">
        <v>444</v>
      </c>
    </row>
    <row r="149" spans="2:65" s="1" customFormat="1" ht="19.5">
      <c r="B149" s="33"/>
      <c r="C149" s="34"/>
      <c r="D149" s="164" t="s">
        <v>143</v>
      </c>
      <c r="E149" s="34"/>
      <c r="F149" s="165" t="s">
        <v>338</v>
      </c>
      <c r="G149" s="34"/>
      <c r="H149" s="34"/>
      <c r="I149" s="111"/>
      <c r="J149" s="34"/>
      <c r="K149" s="34"/>
      <c r="L149" s="37"/>
      <c r="M149" s="166"/>
      <c r="N149" s="59"/>
      <c r="O149" s="59"/>
      <c r="P149" s="59"/>
      <c r="Q149" s="59"/>
      <c r="R149" s="59"/>
      <c r="S149" s="59"/>
      <c r="T149" s="60"/>
      <c r="AT149" s="16" t="s">
        <v>143</v>
      </c>
      <c r="AU149" s="16" t="s">
        <v>76</v>
      </c>
    </row>
    <row r="150" spans="2:65" s="10" customFormat="1" ht="11.25">
      <c r="B150" s="178"/>
      <c r="C150" s="179"/>
      <c r="D150" s="164" t="s">
        <v>194</v>
      </c>
      <c r="E150" s="180" t="s">
        <v>1</v>
      </c>
      <c r="F150" s="181" t="s">
        <v>443</v>
      </c>
      <c r="G150" s="179"/>
      <c r="H150" s="182">
        <v>375</v>
      </c>
      <c r="I150" s="183"/>
      <c r="J150" s="179"/>
      <c r="K150" s="179"/>
      <c r="L150" s="184"/>
      <c r="M150" s="185"/>
      <c r="N150" s="186"/>
      <c r="O150" s="186"/>
      <c r="P150" s="186"/>
      <c r="Q150" s="186"/>
      <c r="R150" s="186"/>
      <c r="S150" s="186"/>
      <c r="T150" s="187"/>
      <c r="AT150" s="188" t="s">
        <v>194</v>
      </c>
      <c r="AU150" s="188" t="s">
        <v>76</v>
      </c>
      <c r="AV150" s="10" t="s">
        <v>85</v>
      </c>
      <c r="AW150" s="10" t="s">
        <v>38</v>
      </c>
      <c r="AX150" s="10" t="s">
        <v>21</v>
      </c>
      <c r="AY150" s="188" t="s">
        <v>141</v>
      </c>
    </row>
    <row r="151" spans="2:65" s="1" customFormat="1" ht="22.5" customHeight="1">
      <c r="B151" s="33"/>
      <c r="C151" s="152" t="s">
        <v>374</v>
      </c>
      <c r="D151" s="152" t="s">
        <v>135</v>
      </c>
      <c r="E151" s="153" t="s">
        <v>348</v>
      </c>
      <c r="F151" s="154" t="s">
        <v>349</v>
      </c>
      <c r="G151" s="155" t="s">
        <v>149</v>
      </c>
      <c r="H151" s="156">
        <v>10</v>
      </c>
      <c r="I151" s="157"/>
      <c r="J151" s="158">
        <f>ROUND(I151*H151,2)</f>
        <v>0</v>
      </c>
      <c r="K151" s="154" t="s">
        <v>139</v>
      </c>
      <c r="L151" s="37"/>
      <c r="M151" s="159" t="s">
        <v>1</v>
      </c>
      <c r="N151" s="160" t="s">
        <v>47</v>
      </c>
      <c r="O151" s="59"/>
      <c r="P151" s="161">
        <f>O151*H151</f>
        <v>0</v>
      </c>
      <c r="Q151" s="161">
        <v>0</v>
      </c>
      <c r="R151" s="161">
        <f>Q151*H151</f>
        <v>0</v>
      </c>
      <c r="S151" s="161">
        <v>0</v>
      </c>
      <c r="T151" s="162">
        <f>S151*H151</f>
        <v>0</v>
      </c>
      <c r="AR151" s="16" t="s">
        <v>140</v>
      </c>
      <c r="AT151" s="16" t="s">
        <v>135</v>
      </c>
      <c r="AU151" s="16" t="s">
        <v>76</v>
      </c>
      <c r="AY151" s="16" t="s">
        <v>141</v>
      </c>
      <c r="BE151" s="163">
        <f>IF(N151="základní",J151,0)</f>
        <v>0</v>
      </c>
      <c r="BF151" s="163">
        <f>IF(N151="snížená",J151,0)</f>
        <v>0</v>
      </c>
      <c r="BG151" s="163">
        <f>IF(N151="zákl. přenesená",J151,0)</f>
        <v>0</v>
      </c>
      <c r="BH151" s="163">
        <f>IF(N151="sníž. přenesená",J151,0)</f>
        <v>0</v>
      </c>
      <c r="BI151" s="163">
        <f>IF(N151="nulová",J151,0)</f>
        <v>0</v>
      </c>
      <c r="BJ151" s="16" t="s">
        <v>21</v>
      </c>
      <c r="BK151" s="163">
        <f>ROUND(I151*H151,2)</f>
        <v>0</v>
      </c>
      <c r="BL151" s="16" t="s">
        <v>140</v>
      </c>
      <c r="BM151" s="16" t="s">
        <v>445</v>
      </c>
    </row>
    <row r="152" spans="2:65" s="1" customFormat="1" ht="19.5">
      <c r="B152" s="33"/>
      <c r="C152" s="34"/>
      <c r="D152" s="164" t="s">
        <v>143</v>
      </c>
      <c r="E152" s="34"/>
      <c r="F152" s="165" t="s">
        <v>351</v>
      </c>
      <c r="G152" s="34"/>
      <c r="H152" s="34"/>
      <c r="I152" s="111"/>
      <c r="J152" s="34"/>
      <c r="K152" s="34"/>
      <c r="L152" s="37"/>
      <c r="M152" s="166"/>
      <c r="N152" s="59"/>
      <c r="O152" s="59"/>
      <c r="P152" s="59"/>
      <c r="Q152" s="59"/>
      <c r="R152" s="59"/>
      <c r="S152" s="59"/>
      <c r="T152" s="60"/>
      <c r="AT152" s="16" t="s">
        <v>143</v>
      </c>
      <c r="AU152" s="16" t="s">
        <v>76</v>
      </c>
    </row>
    <row r="153" spans="2:65" s="1" customFormat="1" ht="29.25">
      <c r="B153" s="33"/>
      <c r="C153" s="34"/>
      <c r="D153" s="164" t="s">
        <v>145</v>
      </c>
      <c r="E153" s="34"/>
      <c r="F153" s="167" t="s">
        <v>446</v>
      </c>
      <c r="G153" s="34"/>
      <c r="H153" s="34"/>
      <c r="I153" s="111"/>
      <c r="J153" s="34"/>
      <c r="K153" s="34"/>
      <c r="L153" s="37"/>
      <c r="M153" s="166"/>
      <c r="N153" s="59"/>
      <c r="O153" s="59"/>
      <c r="P153" s="59"/>
      <c r="Q153" s="59"/>
      <c r="R153" s="59"/>
      <c r="S153" s="59"/>
      <c r="T153" s="60"/>
      <c r="AT153" s="16" t="s">
        <v>145</v>
      </c>
      <c r="AU153" s="16" t="s">
        <v>76</v>
      </c>
    </row>
    <row r="154" spans="2:65" s="1" customFormat="1" ht="22.5" customHeight="1">
      <c r="B154" s="33"/>
      <c r="C154" s="152" t="s">
        <v>272</v>
      </c>
      <c r="D154" s="152" t="s">
        <v>135</v>
      </c>
      <c r="E154" s="153" t="s">
        <v>354</v>
      </c>
      <c r="F154" s="154" t="s">
        <v>355</v>
      </c>
      <c r="G154" s="155" t="s">
        <v>149</v>
      </c>
      <c r="H154" s="156">
        <v>4</v>
      </c>
      <c r="I154" s="157"/>
      <c r="J154" s="158">
        <f>ROUND(I154*H154,2)</f>
        <v>0</v>
      </c>
      <c r="K154" s="154" t="s">
        <v>139</v>
      </c>
      <c r="L154" s="37"/>
      <c r="M154" s="159" t="s">
        <v>1</v>
      </c>
      <c r="N154" s="160" t="s">
        <v>47</v>
      </c>
      <c r="O154" s="59"/>
      <c r="P154" s="161">
        <f>O154*H154</f>
        <v>0</v>
      </c>
      <c r="Q154" s="161">
        <v>0</v>
      </c>
      <c r="R154" s="161">
        <f>Q154*H154</f>
        <v>0</v>
      </c>
      <c r="S154" s="161">
        <v>0</v>
      </c>
      <c r="T154" s="162">
        <f>S154*H154</f>
        <v>0</v>
      </c>
      <c r="AR154" s="16" t="s">
        <v>140</v>
      </c>
      <c r="AT154" s="16" t="s">
        <v>135</v>
      </c>
      <c r="AU154" s="16" t="s">
        <v>76</v>
      </c>
      <c r="AY154" s="16" t="s">
        <v>141</v>
      </c>
      <c r="BE154" s="163">
        <f>IF(N154="základní",J154,0)</f>
        <v>0</v>
      </c>
      <c r="BF154" s="163">
        <f>IF(N154="snížená",J154,0)</f>
        <v>0</v>
      </c>
      <c r="BG154" s="163">
        <f>IF(N154="zákl. přenesená",J154,0)</f>
        <v>0</v>
      </c>
      <c r="BH154" s="163">
        <f>IF(N154="sníž. přenesená",J154,0)</f>
        <v>0</v>
      </c>
      <c r="BI154" s="163">
        <f>IF(N154="nulová",J154,0)</f>
        <v>0</v>
      </c>
      <c r="BJ154" s="16" t="s">
        <v>21</v>
      </c>
      <c r="BK154" s="163">
        <f>ROUND(I154*H154,2)</f>
        <v>0</v>
      </c>
      <c r="BL154" s="16" t="s">
        <v>140</v>
      </c>
      <c r="BM154" s="16" t="s">
        <v>447</v>
      </c>
    </row>
    <row r="155" spans="2:65" s="1" customFormat="1" ht="19.5">
      <c r="B155" s="33"/>
      <c r="C155" s="34"/>
      <c r="D155" s="164" t="s">
        <v>143</v>
      </c>
      <c r="E155" s="34"/>
      <c r="F155" s="165" t="s">
        <v>357</v>
      </c>
      <c r="G155" s="34"/>
      <c r="H155" s="34"/>
      <c r="I155" s="111"/>
      <c r="J155" s="34"/>
      <c r="K155" s="34"/>
      <c r="L155" s="37"/>
      <c r="M155" s="166"/>
      <c r="N155" s="59"/>
      <c r="O155" s="59"/>
      <c r="P155" s="59"/>
      <c r="Q155" s="59"/>
      <c r="R155" s="59"/>
      <c r="S155" s="59"/>
      <c r="T155" s="60"/>
      <c r="AT155" s="16" t="s">
        <v>143</v>
      </c>
      <c r="AU155" s="16" t="s">
        <v>76</v>
      </c>
    </row>
    <row r="156" spans="2:65" s="1" customFormat="1" ht="39">
      <c r="B156" s="33"/>
      <c r="C156" s="34"/>
      <c r="D156" s="164" t="s">
        <v>145</v>
      </c>
      <c r="E156" s="34"/>
      <c r="F156" s="167" t="s">
        <v>448</v>
      </c>
      <c r="G156" s="34"/>
      <c r="H156" s="34"/>
      <c r="I156" s="111"/>
      <c r="J156" s="34"/>
      <c r="K156" s="34"/>
      <c r="L156" s="37"/>
      <c r="M156" s="166"/>
      <c r="N156" s="59"/>
      <c r="O156" s="59"/>
      <c r="P156" s="59"/>
      <c r="Q156" s="59"/>
      <c r="R156" s="59"/>
      <c r="S156" s="59"/>
      <c r="T156" s="60"/>
      <c r="AT156" s="16" t="s">
        <v>145</v>
      </c>
      <c r="AU156" s="16" t="s">
        <v>76</v>
      </c>
    </row>
    <row r="157" spans="2:65" s="1" customFormat="1" ht="22.5" customHeight="1">
      <c r="B157" s="33"/>
      <c r="C157" s="152" t="s">
        <v>359</v>
      </c>
      <c r="D157" s="152" t="s">
        <v>135</v>
      </c>
      <c r="E157" s="153" t="s">
        <v>449</v>
      </c>
      <c r="F157" s="154" t="s">
        <v>450</v>
      </c>
      <c r="G157" s="155" t="s">
        <v>149</v>
      </c>
      <c r="H157" s="156">
        <v>35</v>
      </c>
      <c r="I157" s="157"/>
      <c r="J157" s="158">
        <f>ROUND(I157*H157,2)</f>
        <v>0</v>
      </c>
      <c r="K157" s="154" t="s">
        <v>139</v>
      </c>
      <c r="L157" s="37"/>
      <c r="M157" s="159" t="s">
        <v>1</v>
      </c>
      <c r="N157" s="160" t="s">
        <v>47</v>
      </c>
      <c r="O157" s="59"/>
      <c r="P157" s="161">
        <f>O157*H157</f>
        <v>0</v>
      </c>
      <c r="Q157" s="161">
        <v>0</v>
      </c>
      <c r="R157" s="161">
        <f>Q157*H157</f>
        <v>0</v>
      </c>
      <c r="S157" s="161">
        <v>0</v>
      </c>
      <c r="T157" s="162">
        <f>S157*H157</f>
        <v>0</v>
      </c>
      <c r="AR157" s="16" t="s">
        <v>140</v>
      </c>
      <c r="AT157" s="16" t="s">
        <v>135</v>
      </c>
      <c r="AU157" s="16" t="s">
        <v>76</v>
      </c>
      <c r="AY157" s="16" t="s">
        <v>141</v>
      </c>
      <c r="BE157" s="163">
        <f>IF(N157="základní",J157,0)</f>
        <v>0</v>
      </c>
      <c r="BF157" s="163">
        <f>IF(N157="snížená",J157,0)</f>
        <v>0</v>
      </c>
      <c r="BG157" s="163">
        <f>IF(N157="zákl. přenesená",J157,0)</f>
        <v>0</v>
      </c>
      <c r="BH157" s="163">
        <f>IF(N157="sníž. přenesená",J157,0)</f>
        <v>0</v>
      </c>
      <c r="BI157" s="163">
        <f>IF(N157="nulová",J157,0)</f>
        <v>0</v>
      </c>
      <c r="BJ157" s="16" t="s">
        <v>21</v>
      </c>
      <c r="BK157" s="163">
        <f>ROUND(I157*H157,2)</f>
        <v>0</v>
      </c>
      <c r="BL157" s="16" t="s">
        <v>140</v>
      </c>
      <c r="BM157" s="16" t="s">
        <v>451</v>
      </c>
    </row>
    <row r="158" spans="2:65" s="1" customFormat="1" ht="19.5">
      <c r="B158" s="33"/>
      <c r="C158" s="34"/>
      <c r="D158" s="164" t="s">
        <v>143</v>
      </c>
      <c r="E158" s="34"/>
      <c r="F158" s="165" t="s">
        <v>452</v>
      </c>
      <c r="G158" s="34"/>
      <c r="H158" s="34"/>
      <c r="I158" s="111"/>
      <c r="J158" s="34"/>
      <c r="K158" s="34"/>
      <c r="L158" s="37"/>
      <c r="M158" s="166"/>
      <c r="N158" s="59"/>
      <c r="O158" s="59"/>
      <c r="P158" s="59"/>
      <c r="Q158" s="59"/>
      <c r="R158" s="59"/>
      <c r="S158" s="59"/>
      <c r="T158" s="60"/>
      <c r="AT158" s="16" t="s">
        <v>143</v>
      </c>
      <c r="AU158" s="16" t="s">
        <v>76</v>
      </c>
    </row>
    <row r="159" spans="2:65" s="1" customFormat="1" ht="29.25">
      <c r="B159" s="33"/>
      <c r="C159" s="34"/>
      <c r="D159" s="164" t="s">
        <v>145</v>
      </c>
      <c r="E159" s="34"/>
      <c r="F159" s="167" t="s">
        <v>453</v>
      </c>
      <c r="G159" s="34"/>
      <c r="H159" s="34"/>
      <c r="I159" s="111"/>
      <c r="J159" s="34"/>
      <c r="K159" s="34"/>
      <c r="L159" s="37"/>
      <c r="M159" s="166"/>
      <c r="N159" s="59"/>
      <c r="O159" s="59"/>
      <c r="P159" s="59"/>
      <c r="Q159" s="59"/>
      <c r="R159" s="59"/>
      <c r="S159" s="59"/>
      <c r="T159" s="60"/>
      <c r="AT159" s="16" t="s">
        <v>145</v>
      </c>
      <c r="AU159" s="16" t="s">
        <v>76</v>
      </c>
    </row>
    <row r="160" spans="2:65" s="1" customFormat="1" ht="22.5" customHeight="1">
      <c r="B160" s="33"/>
      <c r="C160" s="152" t="s">
        <v>327</v>
      </c>
      <c r="D160" s="152" t="s">
        <v>135</v>
      </c>
      <c r="E160" s="153" t="s">
        <v>322</v>
      </c>
      <c r="F160" s="154" t="s">
        <v>323</v>
      </c>
      <c r="G160" s="155" t="s">
        <v>149</v>
      </c>
      <c r="H160" s="156">
        <v>35</v>
      </c>
      <c r="I160" s="157"/>
      <c r="J160" s="158">
        <f>ROUND(I160*H160,2)</f>
        <v>0</v>
      </c>
      <c r="K160" s="154" t="s">
        <v>139</v>
      </c>
      <c r="L160" s="37"/>
      <c r="M160" s="159" t="s">
        <v>1</v>
      </c>
      <c r="N160" s="160" t="s">
        <v>47</v>
      </c>
      <c r="O160" s="59"/>
      <c r="P160" s="161">
        <f>O160*H160</f>
        <v>0</v>
      </c>
      <c r="Q160" s="161">
        <v>0</v>
      </c>
      <c r="R160" s="161">
        <f>Q160*H160</f>
        <v>0</v>
      </c>
      <c r="S160" s="161">
        <v>0</v>
      </c>
      <c r="T160" s="162">
        <f>S160*H160</f>
        <v>0</v>
      </c>
      <c r="AR160" s="16" t="s">
        <v>140</v>
      </c>
      <c r="AT160" s="16" t="s">
        <v>135</v>
      </c>
      <c r="AU160" s="16" t="s">
        <v>76</v>
      </c>
      <c r="AY160" s="16" t="s">
        <v>141</v>
      </c>
      <c r="BE160" s="163">
        <f>IF(N160="základní",J160,0)</f>
        <v>0</v>
      </c>
      <c r="BF160" s="163">
        <f>IF(N160="snížená",J160,0)</f>
        <v>0</v>
      </c>
      <c r="BG160" s="163">
        <f>IF(N160="zákl. přenesená",J160,0)</f>
        <v>0</v>
      </c>
      <c r="BH160" s="163">
        <f>IF(N160="sníž. přenesená",J160,0)</f>
        <v>0</v>
      </c>
      <c r="BI160" s="163">
        <f>IF(N160="nulová",J160,0)</f>
        <v>0</v>
      </c>
      <c r="BJ160" s="16" t="s">
        <v>21</v>
      </c>
      <c r="BK160" s="163">
        <f>ROUND(I160*H160,2)</f>
        <v>0</v>
      </c>
      <c r="BL160" s="16" t="s">
        <v>140</v>
      </c>
      <c r="BM160" s="16" t="s">
        <v>454</v>
      </c>
    </row>
    <row r="161" spans="2:65" s="1" customFormat="1" ht="19.5">
      <c r="B161" s="33"/>
      <c r="C161" s="34"/>
      <c r="D161" s="164" t="s">
        <v>143</v>
      </c>
      <c r="E161" s="34"/>
      <c r="F161" s="165" t="s">
        <v>325</v>
      </c>
      <c r="G161" s="34"/>
      <c r="H161" s="34"/>
      <c r="I161" s="111"/>
      <c r="J161" s="34"/>
      <c r="K161" s="34"/>
      <c r="L161" s="37"/>
      <c r="M161" s="166"/>
      <c r="N161" s="59"/>
      <c r="O161" s="59"/>
      <c r="P161" s="59"/>
      <c r="Q161" s="59"/>
      <c r="R161" s="59"/>
      <c r="S161" s="59"/>
      <c r="T161" s="60"/>
      <c r="AT161" s="16" t="s">
        <v>143</v>
      </c>
      <c r="AU161" s="16" t="s">
        <v>76</v>
      </c>
    </row>
    <row r="162" spans="2:65" s="1" customFormat="1" ht="29.25">
      <c r="B162" s="33"/>
      <c r="C162" s="34"/>
      <c r="D162" s="164" t="s">
        <v>145</v>
      </c>
      <c r="E162" s="34"/>
      <c r="F162" s="167" t="s">
        <v>453</v>
      </c>
      <c r="G162" s="34"/>
      <c r="H162" s="34"/>
      <c r="I162" s="111"/>
      <c r="J162" s="34"/>
      <c r="K162" s="34"/>
      <c r="L162" s="37"/>
      <c r="M162" s="166"/>
      <c r="N162" s="59"/>
      <c r="O162" s="59"/>
      <c r="P162" s="59"/>
      <c r="Q162" s="59"/>
      <c r="R162" s="59"/>
      <c r="S162" s="59"/>
      <c r="T162" s="60"/>
      <c r="AT162" s="16" t="s">
        <v>145</v>
      </c>
      <c r="AU162" s="16" t="s">
        <v>76</v>
      </c>
    </row>
    <row r="163" spans="2:65" s="1" customFormat="1" ht="22.5" customHeight="1">
      <c r="B163" s="33"/>
      <c r="C163" s="152" t="s">
        <v>165</v>
      </c>
      <c r="D163" s="152" t="s">
        <v>135</v>
      </c>
      <c r="E163" s="153" t="s">
        <v>322</v>
      </c>
      <c r="F163" s="154" t="s">
        <v>323</v>
      </c>
      <c r="G163" s="155" t="s">
        <v>149</v>
      </c>
      <c r="H163" s="156">
        <v>10</v>
      </c>
      <c r="I163" s="157"/>
      <c r="J163" s="158">
        <f>ROUND(I163*H163,2)</f>
        <v>0</v>
      </c>
      <c r="K163" s="154" t="s">
        <v>139</v>
      </c>
      <c r="L163" s="37"/>
      <c r="M163" s="159" t="s">
        <v>1</v>
      </c>
      <c r="N163" s="160" t="s">
        <v>47</v>
      </c>
      <c r="O163" s="59"/>
      <c r="P163" s="161">
        <f>O163*H163</f>
        <v>0</v>
      </c>
      <c r="Q163" s="161">
        <v>0</v>
      </c>
      <c r="R163" s="161">
        <f>Q163*H163</f>
        <v>0</v>
      </c>
      <c r="S163" s="161">
        <v>0</v>
      </c>
      <c r="T163" s="162">
        <f>S163*H163</f>
        <v>0</v>
      </c>
      <c r="AR163" s="16" t="s">
        <v>185</v>
      </c>
      <c r="AT163" s="16" t="s">
        <v>135</v>
      </c>
      <c r="AU163" s="16" t="s">
        <v>76</v>
      </c>
      <c r="AY163" s="16" t="s">
        <v>141</v>
      </c>
      <c r="BE163" s="163">
        <f>IF(N163="základní",J163,0)</f>
        <v>0</v>
      </c>
      <c r="BF163" s="163">
        <f>IF(N163="snížená",J163,0)</f>
        <v>0</v>
      </c>
      <c r="BG163" s="163">
        <f>IF(N163="zákl. přenesená",J163,0)</f>
        <v>0</v>
      </c>
      <c r="BH163" s="163">
        <f>IF(N163="sníž. přenesená",J163,0)</f>
        <v>0</v>
      </c>
      <c r="BI163" s="163">
        <f>IF(N163="nulová",J163,0)</f>
        <v>0</v>
      </c>
      <c r="BJ163" s="16" t="s">
        <v>21</v>
      </c>
      <c r="BK163" s="163">
        <f>ROUND(I163*H163,2)</f>
        <v>0</v>
      </c>
      <c r="BL163" s="16" t="s">
        <v>185</v>
      </c>
      <c r="BM163" s="16" t="s">
        <v>455</v>
      </c>
    </row>
    <row r="164" spans="2:65" s="1" customFormat="1" ht="19.5">
      <c r="B164" s="33"/>
      <c r="C164" s="34"/>
      <c r="D164" s="164" t="s">
        <v>143</v>
      </c>
      <c r="E164" s="34"/>
      <c r="F164" s="165" t="s">
        <v>325</v>
      </c>
      <c r="G164" s="34"/>
      <c r="H164" s="34"/>
      <c r="I164" s="111"/>
      <c r="J164" s="34"/>
      <c r="K164" s="34"/>
      <c r="L164" s="37"/>
      <c r="M164" s="166"/>
      <c r="N164" s="59"/>
      <c r="O164" s="59"/>
      <c r="P164" s="59"/>
      <c r="Q164" s="59"/>
      <c r="R164" s="59"/>
      <c r="S164" s="59"/>
      <c r="T164" s="60"/>
      <c r="AT164" s="16" t="s">
        <v>143</v>
      </c>
      <c r="AU164" s="16" t="s">
        <v>76</v>
      </c>
    </row>
    <row r="165" spans="2:65" s="1" customFormat="1" ht="39">
      <c r="B165" s="33"/>
      <c r="C165" s="34"/>
      <c r="D165" s="164" t="s">
        <v>145</v>
      </c>
      <c r="E165" s="34"/>
      <c r="F165" s="167" t="s">
        <v>456</v>
      </c>
      <c r="G165" s="34"/>
      <c r="H165" s="34"/>
      <c r="I165" s="111"/>
      <c r="J165" s="34"/>
      <c r="K165" s="34"/>
      <c r="L165" s="37"/>
      <c r="M165" s="166"/>
      <c r="N165" s="59"/>
      <c r="O165" s="59"/>
      <c r="P165" s="59"/>
      <c r="Q165" s="59"/>
      <c r="R165" s="59"/>
      <c r="S165" s="59"/>
      <c r="T165" s="60"/>
      <c r="AT165" s="16" t="s">
        <v>145</v>
      </c>
      <c r="AU165" s="16" t="s">
        <v>76</v>
      </c>
    </row>
    <row r="166" spans="2:65" s="1" customFormat="1" ht="22.5" customHeight="1">
      <c r="B166" s="33"/>
      <c r="C166" s="152" t="s">
        <v>365</v>
      </c>
      <c r="D166" s="152" t="s">
        <v>135</v>
      </c>
      <c r="E166" s="153" t="s">
        <v>360</v>
      </c>
      <c r="F166" s="154" t="s">
        <v>361</v>
      </c>
      <c r="G166" s="155" t="s">
        <v>156</v>
      </c>
      <c r="H166" s="156">
        <v>0.34599999999999997</v>
      </c>
      <c r="I166" s="157"/>
      <c r="J166" s="158">
        <f>ROUND(I166*H166,2)</f>
        <v>0</v>
      </c>
      <c r="K166" s="154" t="s">
        <v>139</v>
      </c>
      <c r="L166" s="37"/>
      <c r="M166" s="159" t="s">
        <v>1</v>
      </c>
      <c r="N166" s="160" t="s">
        <v>47</v>
      </c>
      <c r="O166" s="59"/>
      <c r="P166" s="161">
        <f>O166*H166</f>
        <v>0</v>
      </c>
      <c r="Q166" s="161">
        <v>0</v>
      </c>
      <c r="R166" s="161">
        <f>Q166*H166</f>
        <v>0</v>
      </c>
      <c r="S166" s="161">
        <v>0</v>
      </c>
      <c r="T166" s="162">
        <f>S166*H166</f>
        <v>0</v>
      </c>
      <c r="AR166" s="16" t="s">
        <v>140</v>
      </c>
      <c r="AT166" s="16" t="s">
        <v>135</v>
      </c>
      <c r="AU166" s="16" t="s">
        <v>76</v>
      </c>
      <c r="AY166" s="16" t="s">
        <v>141</v>
      </c>
      <c r="BE166" s="163">
        <f>IF(N166="základní",J166,0)</f>
        <v>0</v>
      </c>
      <c r="BF166" s="163">
        <f>IF(N166="snížená",J166,0)</f>
        <v>0</v>
      </c>
      <c r="BG166" s="163">
        <f>IF(N166="zákl. přenesená",J166,0)</f>
        <v>0</v>
      </c>
      <c r="BH166" s="163">
        <f>IF(N166="sníž. přenesená",J166,0)</f>
        <v>0</v>
      </c>
      <c r="BI166" s="163">
        <f>IF(N166="nulová",J166,0)</f>
        <v>0</v>
      </c>
      <c r="BJ166" s="16" t="s">
        <v>21</v>
      </c>
      <c r="BK166" s="163">
        <f>ROUND(I166*H166,2)</f>
        <v>0</v>
      </c>
      <c r="BL166" s="16" t="s">
        <v>140</v>
      </c>
      <c r="BM166" s="16" t="s">
        <v>457</v>
      </c>
    </row>
    <row r="167" spans="2:65" s="1" customFormat="1" ht="39">
      <c r="B167" s="33"/>
      <c r="C167" s="34"/>
      <c r="D167" s="164" t="s">
        <v>143</v>
      </c>
      <c r="E167" s="34"/>
      <c r="F167" s="165" t="s">
        <v>363</v>
      </c>
      <c r="G167" s="34"/>
      <c r="H167" s="34"/>
      <c r="I167" s="111"/>
      <c r="J167" s="34"/>
      <c r="K167" s="34"/>
      <c r="L167" s="37"/>
      <c r="M167" s="166"/>
      <c r="N167" s="59"/>
      <c r="O167" s="59"/>
      <c r="P167" s="59"/>
      <c r="Q167" s="59"/>
      <c r="R167" s="59"/>
      <c r="S167" s="59"/>
      <c r="T167" s="60"/>
      <c r="AT167" s="16" t="s">
        <v>143</v>
      </c>
      <c r="AU167" s="16" t="s">
        <v>76</v>
      </c>
    </row>
    <row r="168" spans="2:65" s="1" customFormat="1" ht="29.25">
      <c r="B168" s="33"/>
      <c r="C168" s="34"/>
      <c r="D168" s="164" t="s">
        <v>145</v>
      </c>
      <c r="E168" s="34"/>
      <c r="F168" s="167" t="s">
        <v>458</v>
      </c>
      <c r="G168" s="34"/>
      <c r="H168" s="34"/>
      <c r="I168" s="111"/>
      <c r="J168" s="34"/>
      <c r="K168" s="34"/>
      <c r="L168" s="37"/>
      <c r="M168" s="166"/>
      <c r="N168" s="59"/>
      <c r="O168" s="59"/>
      <c r="P168" s="59"/>
      <c r="Q168" s="59"/>
      <c r="R168" s="59"/>
      <c r="S168" s="59"/>
      <c r="T168" s="60"/>
      <c r="AT168" s="16" t="s">
        <v>145</v>
      </c>
      <c r="AU168" s="16" t="s">
        <v>76</v>
      </c>
    </row>
    <row r="169" spans="2:65" s="1" customFormat="1" ht="22.5" customHeight="1">
      <c r="B169" s="33"/>
      <c r="C169" s="200" t="s">
        <v>7</v>
      </c>
      <c r="D169" s="200" t="s">
        <v>366</v>
      </c>
      <c r="E169" s="201" t="s">
        <v>367</v>
      </c>
      <c r="F169" s="202" t="s">
        <v>368</v>
      </c>
      <c r="G169" s="203" t="s">
        <v>178</v>
      </c>
      <c r="H169" s="204">
        <v>410.45100000000002</v>
      </c>
      <c r="I169" s="205"/>
      <c r="J169" s="206">
        <f>ROUND(I169*H169,2)</f>
        <v>0</v>
      </c>
      <c r="K169" s="202" t="s">
        <v>139</v>
      </c>
      <c r="L169" s="207"/>
      <c r="M169" s="208" t="s">
        <v>1</v>
      </c>
      <c r="N169" s="209" t="s">
        <v>47</v>
      </c>
      <c r="O169" s="59"/>
      <c r="P169" s="161">
        <f>O169*H169</f>
        <v>0</v>
      </c>
      <c r="Q169" s="161">
        <v>1</v>
      </c>
      <c r="R169" s="161">
        <f>Q169*H169</f>
        <v>410.45100000000002</v>
      </c>
      <c r="S169" s="161">
        <v>0</v>
      </c>
      <c r="T169" s="162">
        <f>S169*H169</f>
        <v>0</v>
      </c>
      <c r="AR169" s="16" t="s">
        <v>185</v>
      </c>
      <c r="AT169" s="16" t="s">
        <v>366</v>
      </c>
      <c r="AU169" s="16" t="s">
        <v>76</v>
      </c>
      <c r="AY169" s="16" t="s">
        <v>141</v>
      </c>
      <c r="BE169" s="163">
        <f>IF(N169="základní",J169,0)</f>
        <v>0</v>
      </c>
      <c r="BF169" s="163">
        <f>IF(N169="snížená",J169,0)</f>
        <v>0</v>
      </c>
      <c r="BG169" s="163">
        <f>IF(N169="zákl. přenesená",J169,0)</f>
        <v>0</v>
      </c>
      <c r="BH169" s="163">
        <f>IF(N169="sníž. přenesená",J169,0)</f>
        <v>0</v>
      </c>
      <c r="BI169" s="163">
        <f>IF(N169="nulová",J169,0)</f>
        <v>0</v>
      </c>
      <c r="BJ169" s="16" t="s">
        <v>21</v>
      </c>
      <c r="BK169" s="163">
        <f>ROUND(I169*H169,2)</f>
        <v>0</v>
      </c>
      <c r="BL169" s="16" t="s">
        <v>185</v>
      </c>
      <c r="BM169" s="16" t="s">
        <v>459</v>
      </c>
    </row>
    <row r="170" spans="2:65" s="1" customFormat="1" ht="11.25">
      <c r="B170" s="33"/>
      <c r="C170" s="34"/>
      <c r="D170" s="164" t="s">
        <v>143</v>
      </c>
      <c r="E170" s="34"/>
      <c r="F170" s="165" t="s">
        <v>368</v>
      </c>
      <c r="G170" s="34"/>
      <c r="H170" s="34"/>
      <c r="I170" s="111"/>
      <c r="J170" s="34"/>
      <c r="K170" s="34"/>
      <c r="L170" s="37"/>
      <c r="M170" s="166"/>
      <c r="N170" s="59"/>
      <c r="O170" s="59"/>
      <c r="P170" s="59"/>
      <c r="Q170" s="59"/>
      <c r="R170" s="59"/>
      <c r="S170" s="59"/>
      <c r="T170" s="60"/>
      <c r="AT170" s="16" t="s">
        <v>143</v>
      </c>
      <c r="AU170" s="16" t="s">
        <v>76</v>
      </c>
    </row>
    <row r="171" spans="2:65" s="1" customFormat="1" ht="22.5" customHeight="1">
      <c r="B171" s="33"/>
      <c r="C171" s="200" t="s">
        <v>334</v>
      </c>
      <c r="D171" s="200" t="s">
        <v>366</v>
      </c>
      <c r="E171" s="201" t="s">
        <v>371</v>
      </c>
      <c r="F171" s="202" t="s">
        <v>372</v>
      </c>
      <c r="G171" s="203" t="s">
        <v>149</v>
      </c>
      <c r="H171" s="204">
        <v>499</v>
      </c>
      <c r="I171" s="205"/>
      <c r="J171" s="206">
        <f>ROUND(I171*H171,2)</f>
        <v>0</v>
      </c>
      <c r="K171" s="202" t="s">
        <v>139</v>
      </c>
      <c r="L171" s="207"/>
      <c r="M171" s="208" t="s">
        <v>1</v>
      </c>
      <c r="N171" s="209" t="s">
        <v>47</v>
      </c>
      <c r="O171" s="59"/>
      <c r="P171" s="161">
        <f>O171*H171</f>
        <v>0</v>
      </c>
      <c r="Q171" s="161">
        <v>0.32700000000000001</v>
      </c>
      <c r="R171" s="161">
        <f>Q171*H171</f>
        <v>163.173</v>
      </c>
      <c r="S171" s="161">
        <v>0</v>
      </c>
      <c r="T171" s="162">
        <f>S171*H171</f>
        <v>0</v>
      </c>
      <c r="AR171" s="16" t="s">
        <v>185</v>
      </c>
      <c r="AT171" s="16" t="s">
        <v>366</v>
      </c>
      <c r="AU171" s="16" t="s">
        <v>76</v>
      </c>
      <c r="AY171" s="16" t="s">
        <v>141</v>
      </c>
      <c r="BE171" s="163">
        <f>IF(N171="základní",J171,0)</f>
        <v>0</v>
      </c>
      <c r="BF171" s="163">
        <f>IF(N171="snížená",J171,0)</f>
        <v>0</v>
      </c>
      <c r="BG171" s="163">
        <f>IF(N171="zákl. přenesená",J171,0)</f>
        <v>0</v>
      </c>
      <c r="BH171" s="163">
        <f>IF(N171="sníž. přenesená",J171,0)</f>
        <v>0</v>
      </c>
      <c r="BI171" s="163">
        <f>IF(N171="nulová",J171,0)</f>
        <v>0</v>
      </c>
      <c r="BJ171" s="16" t="s">
        <v>21</v>
      </c>
      <c r="BK171" s="163">
        <f>ROUND(I171*H171,2)</f>
        <v>0</v>
      </c>
      <c r="BL171" s="16" t="s">
        <v>185</v>
      </c>
      <c r="BM171" s="16" t="s">
        <v>460</v>
      </c>
    </row>
    <row r="172" spans="2:65" s="1" customFormat="1" ht="11.25">
      <c r="B172" s="33"/>
      <c r="C172" s="34"/>
      <c r="D172" s="164" t="s">
        <v>143</v>
      </c>
      <c r="E172" s="34"/>
      <c r="F172" s="165" t="s">
        <v>372</v>
      </c>
      <c r="G172" s="34"/>
      <c r="H172" s="34"/>
      <c r="I172" s="111"/>
      <c r="J172" s="34"/>
      <c r="K172" s="34"/>
      <c r="L172" s="37"/>
      <c r="M172" s="166"/>
      <c r="N172" s="59"/>
      <c r="O172" s="59"/>
      <c r="P172" s="59"/>
      <c r="Q172" s="59"/>
      <c r="R172" s="59"/>
      <c r="S172" s="59"/>
      <c r="T172" s="60"/>
      <c r="AT172" s="16" t="s">
        <v>143</v>
      </c>
      <c r="AU172" s="16" t="s">
        <v>76</v>
      </c>
    </row>
    <row r="173" spans="2:65" s="1" customFormat="1" ht="22.5" customHeight="1">
      <c r="B173" s="33"/>
      <c r="C173" s="200" t="s">
        <v>378</v>
      </c>
      <c r="D173" s="200" t="s">
        <v>366</v>
      </c>
      <c r="E173" s="201" t="s">
        <v>383</v>
      </c>
      <c r="F173" s="202" t="s">
        <v>384</v>
      </c>
      <c r="G173" s="203" t="s">
        <v>149</v>
      </c>
      <c r="H173" s="204">
        <v>10</v>
      </c>
      <c r="I173" s="205"/>
      <c r="J173" s="206">
        <f>ROUND(I173*H173,2)</f>
        <v>0</v>
      </c>
      <c r="K173" s="202" t="s">
        <v>139</v>
      </c>
      <c r="L173" s="207"/>
      <c r="M173" s="208" t="s">
        <v>1</v>
      </c>
      <c r="N173" s="209" t="s">
        <v>47</v>
      </c>
      <c r="O173" s="59"/>
      <c r="P173" s="161">
        <f>O173*H173</f>
        <v>0</v>
      </c>
      <c r="Q173" s="161">
        <v>0</v>
      </c>
      <c r="R173" s="161">
        <f>Q173*H173</f>
        <v>0</v>
      </c>
      <c r="S173" s="161">
        <v>0</v>
      </c>
      <c r="T173" s="162">
        <f>S173*H173</f>
        <v>0</v>
      </c>
      <c r="AR173" s="16" t="s">
        <v>185</v>
      </c>
      <c r="AT173" s="16" t="s">
        <v>366</v>
      </c>
      <c r="AU173" s="16" t="s">
        <v>76</v>
      </c>
      <c r="AY173" s="16" t="s">
        <v>141</v>
      </c>
      <c r="BE173" s="163">
        <f>IF(N173="základní",J173,0)</f>
        <v>0</v>
      </c>
      <c r="BF173" s="163">
        <f>IF(N173="snížená",J173,0)</f>
        <v>0</v>
      </c>
      <c r="BG173" s="163">
        <f>IF(N173="zákl. přenesená",J173,0)</f>
        <v>0</v>
      </c>
      <c r="BH173" s="163">
        <f>IF(N173="sníž. přenesená",J173,0)</f>
        <v>0</v>
      </c>
      <c r="BI173" s="163">
        <f>IF(N173="nulová",J173,0)</f>
        <v>0</v>
      </c>
      <c r="BJ173" s="16" t="s">
        <v>21</v>
      </c>
      <c r="BK173" s="163">
        <f>ROUND(I173*H173,2)</f>
        <v>0</v>
      </c>
      <c r="BL173" s="16" t="s">
        <v>185</v>
      </c>
      <c r="BM173" s="16" t="s">
        <v>461</v>
      </c>
    </row>
    <row r="174" spans="2:65" s="1" customFormat="1" ht="11.25">
      <c r="B174" s="33"/>
      <c r="C174" s="34"/>
      <c r="D174" s="164" t="s">
        <v>143</v>
      </c>
      <c r="E174" s="34"/>
      <c r="F174" s="165" t="s">
        <v>384</v>
      </c>
      <c r="G174" s="34"/>
      <c r="H174" s="34"/>
      <c r="I174" s="111"/>
      <c r="J174" s="34"/>
      <c r="K174" s="34"/>
      <c r="L174" s="37"/>
      <c r="M174" s="166"/>
      <c r="N174" s="59"/>
      <c r="O174" s="59"/>
      <c r="P174" s="59"/>
      <c r="Q174" s="59"/>
      <c r="R174" s="59"/>
      <c r="S174" s="59"/>
      <c r="T174" s="60"/>
      <c r="AT174" s="16" t="s">
        <v>143</v>
      </c>
      <c r="AU174" s="16" t="s">
        <v>76</v>
      </c>
    </row>
    <row r="175" spans="2:65" s="1" customFormat="1" ht="22.5" customHeight="1">
      <c r="B175" s="33"/>
      <c r="C175" s="200" t="s">
        <v>249</v>
      </c>
      <c r="D175" s="200" t="s">
        <v>366</v>
      </c>
      <c r="E175" s="201" t="s">
        <v>387</v>
      </c>
      <c r="F175" s="202" t="s">
        <v>388</v>
      </c>
      <c r="G175" s="203" t="s">
        <v>149</v>
      </c>
      <c r="H175" s="204">
        <v>10</v>
      </c>
      <c r="I175" s="205"/>
      <c r="J175" s="206">
        <f>ROUND(I175*H175,2)</f>
        <v>0</v>
      </c>
      <c r="K175" s="202" t="s">
        <v>139</v>
      </c>
      <c r="L175" s="207"/>
      <c r="M175" s="208" t="s">
        <v>1</v>
      </c>
      <c r="N175" s="209" t="s">
        <v>47</v>
      </c>
      <c r="O175" s="59"/>
      <c r="P175" s="161">
        <f>O175*H175</f>
        <v>0</v>
      </c>
      <c r="Q175" s="161">
        <v>0</v>
      </c>
      <c r="R175" s="161">
        <f>Q175*H175</f>
        <v>0</v>
      </c>
      <c r="S175" s="161">
        <v>0</v>
      </c>
      <c r="T175" s="162">
        <f>S175*H175</f>
        <v>0</v>
      </c>
      <c r="AR175" s="16" t="s">
        <v>185</v>
      </c>
      <c r="AT175" s="16" t="s">
        <v>366</v>
      </c>
      <c r="AU175" s="16" t="s">
        <v>76</v>
      </c>
      <c r="AY175" s="16" t="s">
        <v>141</v>
      </c>
      <c r="BE175" s="163">
        <f>IF(N175="základní",J175,0)</f>
        <v>0</v>
      </c>
      <c r="BF175" s="163">
        <f>IF(N175="snížená",J175,0)</f>
        <v>0</v>
      </c>
      <c r="BG175" s="163">
        <f>IF(N175="zákl. přenesená",J175,0)</f>
        <v>0</v>
      </c>
      <c r="BH175" s="163">
        <f>IF(N175="sníž. přenesená",J175,0)</f>
        <v>0</v>
      </c>
      <c r="BI175" s="163">
        <f>IF(N175="nulová",J175,0)</f>
        <v>0</v>
      </c>
      <c r="BJ175" s="16" t="s">
        <v>21</v>
      </c>
      <c r="BK175" s="163">
        <f>ROUND(I175*H175,2)</f>
        <v>0</v>
      </c>
      <c r="BL175" s="16" t="s">
        <v>185</v>
      </c>
      <c r="BM175" s="16" t="s">
        <v>462</v>
      </c>
    </row>
    <row r="176" spans="2:65" s="1" customFormat="1" ht="11.25">
      <c r="B176" s="33"/>
      <c r="C176" s="34"/>
      <c r="D176" s="164" t="s">
        <v>143</v>
      </c>
      <c r="E176" s="34"/>
      <c r="F176" s="165" t="s">
        <v>388</v>
      </c>
      <c r="G176" s="34"/>
      <c r="H176" s="34"/>
      <c r="I176" s="111"/>
      <c r="J176" s="34"/>
      <c r="K176" s="34"/>
      <c r="L176" s="37"/>
      <c r="M176" s="166"/>
      <c r="N176" s="59"/>
      <c r="O176" s="59"/>
      <c r="P176" s="59"/>
      <c r="Q176" s="59"/>
      <c r="R176" s="59"/>
      <c r="S176" s="59"/>
      <c r="T176" s="60"/>
      <c r="AT176" s="16" t="s">
        <v>143</v>
      </c>
      <c r="AU176" s="16" t="s">
        <v>76</v>
      </c>
    </row>
    <row r="177" spans="2:65" s="1" customFormat="1" ht="22.5" customHeight="1">
      <c r="B177" s="33"/>
      <c r="C177" s="200" t="s">
        <v>463</v>
      </c>
      <c r="D177" s="200" t="s">
        <v>366</v>
      </c>
      <c r="E177" s="201" t="s">
        <v>391</v>
      </c>
      <c r="F177" s="202" t="s">
        <v>392</v>
      </c>
      <c r="G177" s="203" t="s">
        <v>149</v>
      </c>
      <c r="H177" s="204">
        <v>14</v>
      </c>
      <c r="I177" s="205"/>
      <c r="J177" s="206">
        <f>ROUND(I177*H177,2)</f>
        <v>0</v>
      </c>
      <c r="K177" s="202" t="s">
        <v>139</v>
      </c>
      <c r="L177" s="207"/>
      <c r="M177" s="208" t="s">
        <v>1</v>
      </c>
      <c r="N177" s="209" t="s">
        <v>47</v>
      </c>
      <c r="O177" s="59"/>
      <c r="P177" s="161">
        <f>O177*H177</f>
        <v>0</v>
      </c>
      <c r="Q177" s="161">
        <v>0</v>
      </c>
      <c r="R177" s="161">
        <f>Q177*H177</f>
        <v>0</v>
      </c>
      <c r="S177" s="161">
        <v>0</v>
      </c>
      <c r="T177" s="162">
        <f>S177*H177</f>
        <v>0</v>
      </c>
      <c r="AR177" s="16" t="s">
        <v>185</v>
      </c>
      <c r="AT177" s="16" t="s">
        <v>366</v>
      </c>
      <c r="AU177" s="16" t="s">
        <v>76</v>
      </c>
      <c r="AY177" s="16" t="s">
        <v>141</v>
      </c>
      <c r="BE177" s="163">
        <f>IF(N177="základní",J177,0)</f>
        <v>0</v>
      </c>
      <c r="BF177" s="163">
        <f>IF(N177="snížená",J177,0)</f>
        <v>0</v>
      </c>
      <c r="BG177" s="163">
        <f>IF(N177="zákl. přenesená",J177,0)</f>
        <v>0</v>
      </c>
      <c r="BH177" s="163">
        <f>IF(N177="sníž. přenesená",J177,0)</f>
        <v>0</v>
      </c>
      <c r="BI177" s="163">
        <f>IF(N177="nulová",J177,0)</f>
        <v>0</v>
      </c>
      <c r="BJ177" s="16" t="s">
        <v>21</v>
      </c>
      <c r="BK177" s="163">
        <f>ROUND(I177*H177,2)</f>
        <v>0</v>
      </c>
      <c r="BL177" s="16" t="s">
        <v>185</v>
      </c>
      <c r="BM177" s="16" t="s">
        <v>464</v>
      </c>
    </row>
    <row r="178" spans="2:65" s="1" customFormat="1" ht="11.25">
      <c r="B178" s="33"/>
      <c r="C178" s="34"/>
      <c r="D178" s="164" t="s">
        <v>143</v>
      </c>
      <c r="E178" s="34"/>
      <c r="F178" s="165" t="s">
        <v>392</v>
      </c>
      <c r="G178" s="34"/>
      <c r="H178" s="34"/>
      <c r="I178" s="111"/>
      <c r="J178" s="34"/>
      <c r="K178" s="34"/>
      <c r="L178" s="37"/>
      <c r="M178" s="210"/>
      <c r="N178" s="211"/>
      <c r="O178" s="211"/>
      <c r="P178" s="211"/>
      <c r="Q178" s="211"/>
      <c r="R178" s="211"/>
      <c r="S178" s="211"/>
      <c r="T178" s="212"/>
      <c r="AT178" s="16" t="s">
        <v>143</v>
      </c>
      <c r="AU178" s="16" t="s">
        <v>76</v>
      </c>
    </row>
    <row r="179" spans="2:65" s="1" customFormat="1" ht="6.95" customHeight="1">
      <c r="B179" s="45"/>
      <c r="C179" s="46"/>
      <c r="D179" s="46"/>
      <c r="E179" s="46"/>
      <c r="F179" s="46"/>
      <c r="G179" s="46"/>
      <c r="H179" s="46"/>
      <c r="I179" s="133"/>
      <c r="J179" s="46"/>
      <c r="K179" s="46"/>
      <c r="L179" s="37"/>
    </row>
  </sheetData>
  <sheetProtection algorithmName="SHA-512" hashValue="Idxz+9/s6hBwGNbBKh8OE1DireggKtnEtS6brRq3TNU5RP4NpVcPEwoFz28k8iT0fqFjy463A2cGgC2PqgnuGA==" saltValue="E2vG6Jlbk8JUvkYbcJmjSWaK1ggGsnFXmHp9MrJ1Jn23sF70yf3ZNLLinpRYrJEEUvZE6KjaHDbzU/qhlwmNJw==" spinCount="100000" sheet="1" objects="1" scenarios="1" formatColumns="0" formatRows="0" autoFilter="0"/>
  <autoFilter ref="C78:K178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86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5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6" t="s">
        <v>91</v>
      </c>
    </row>
    <row r="3" spans="2:46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9"/>
      <c r="AT3" s="16" t="s">
        <v>85</v>
      </c>
    </row>
    <row r="4" spans="2:46" ht="24.95" customHeight="1">
      <c r="B4" s="19"/>
      <c r="D4" s="109" t="s">
        <v>114</v>
      </c>
      <c r="L4" s="19"/>
      <c r="M4" s="2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10" t="s">
        <v>16</v>
      </c>
      <c r="L6" s="19"/>
    </row>
    <row r="7" spans="2:46" ht="16.5" customHeight="1">
      <c r="B7" s="19"/>
      <c r="E7" s="290" t="str">
        <f>'Rekapitulace stavby'!K6</f>
        <v>Oprava traťového úseku Bad Brambach - Vojtanov (vybrané úseky)</v>
      </c>
      <c r="F7" s="291"/>
      <c r="G7" s="291"/>
      <c r="H7" s="291"/>
      <c r="L7" s="19"/>
    </row>
    <row r="8" spans="2:46" s="1" customFormat="1" ht="12" customHeight="1">
      <c r="B8" s="37"/>
      <c r="D8" s="110" t="s">
        <v>115</v>
      </c>
      <c r="I8" s="111"/>
      <c r="L8" s="37"/>
    </row>
    <row r="9" spans="2:46" s="1" customFormat="1" ht="36.950000000000003" customHeight="1">
      <c r="B9" s="37"/>
      <c r="E9" s="292" t="s">
        <v>465</v>
      </c>
      <c r="F9" s="293"/>
      <c r="G9" s="293"/>
      <c r="H9" s="293"/>
      <c r="I9" s="111"/>
      <c r="L9" s="37"/>
    </row>
    <row r="10" spans="2:46" s="1" customFormat="1" ht="11.25">
      <c r="B10" s="37"/>
      <c r="I10" s="111"/>
      <c r="L10" s="37"/>
    </row>
    <row r="11" spans="2:46" s="1" customFormat="1" ht="12" customHeight="1">
      <c r="B11" s="37"/>
      <c r="D11" s="110" t="s">
        <v>19</v>
      </c>
      <c r="F11" s="16" t="s">
        <v>1</v>
      </c>
      <c r="I11" s="112" t="s">
        <v>20</v>
      </c>
      <c r="J11" s="16" t="s">
        <v>1</v>
      </c>
      <c r="L11" s="37"/>
    </row>
    <row r="12" spans="2:46" s="1" customFormat="1" ht="12" customHeight="1">
      <c r="B12" s="37"/>
      <c r="D12" s="110" t="s">
        <v>22</v>
      </c>
      <c r="F12" s="16" t="s">
        <v>23</v>
      </c>
      <c r="I12" s="112" t="s">
        <v>24</v>
      </c>
      <c r="J12" s="113" t="str">
        <f>'Rekapitulace stavby'!AN8</f>
        <v>19. 2. 2019</v>
      </c>
      <c r="L12" s="37"/>
    </row>
    <row r="13" spans="2:46" s="1" customFormat="1" ht="10.9" customHeight="1">
      <c r="B13" s="37"/>
      <c r="I13" s="111"/>
      <c r="L13" s="37"/>
    </row>
    <row r="14" spans="2:46" s="1" customFormat="1" ht="12" customHeight="1">
      <c r="B14" s="37"/>
      <c r="D14" s="110" t="s">
        <v>28</v>
      </c>
      <c r="I14" s="112" t="s">
        <v>29</v>
      </c>
      <c r="J14" s="16" t="s">
        <v>30</v>
      </c>
      <c r="L14" s="37"/>
    </row>
    <row r="15" spans="2:46" s="1" customFormat="1" ht="18" customHeight="1">
      <c r="B15" s="37"/>
      <c r="E15" s="16" t="s">
        <v>31</v>
      </c>
      <c r="I15" s="112" t="s">
        <v>32</v>
      </c>
      <c r="J15" s="16" t="s">
        <v>33</v>
      </c>
      <c r="L15" s="37"/>
    </row>
    <row r="16" spans="2:46" s="1" customFormat="1" ht="6.95" customHeight="1">
      <c r="B16" s="37"/>
      <c r="I16" s="111"/>
      <c r="L16" s="37"/>
    </row>
    <row r="17" spans="2:12" s="1" customFormat="1" ht="12" customHeight="1">
      <c r="B17" s="37"/>
      <c r="D17" s="110" t="s">
        <v>34</v>
      </c>
      <c r="I17" s="112" t="s">
        <v>29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294" t="str">
        <f>'Rekapitulace stavby'!E14</f>
        <v>Vyplň údaj</v>
      </c>
      <c r="F18" s="295"/>
      <c r="G18" s="295"/>
      <c r="H18" s="295"/>
      <c r="I18" s="112" t="s">
        <v>32</v>
      </c>
      <c r="J18" s="29" t="str">
        <f>'Rekapitulace stavby'!AN14</f>
        <v>Vyplň údaj</v>
      </c>
      <c r="L18" s="37"/>
    </row>
    <row r="19" spans="2:12" s="1" customFormat="1" ht="6.95" customHeight="1">
      <c r="B19" s="37"/>
      <c r="I19" s="111"/>
      <c r="L19" s="37"/>
    </row>
    <row r="20" spans="2:12" s="1" customFormat="1" ht="12" customHeight="1">
      <c r="B20" s="37"/>
      <c r="D20" s="110" t="s">
        <v>36</v>
      </c>
      <c r="I20" s="112" t="s">
        <v>29</v>
      </c>
      <c r="J20" s="16" t="str">
        <f>IF('Rekapitulace stavby'!AN16="","",'Rekapitulace stavby'!AN16)</f>
        <v/>
      </c>
      <c r="L20" s="37"/>
    </row>
    <row r="21" spans="2:12" s="1" customFormat="1" ht="18" customHeight="1">
      <c r="B21" s="37"/>
      <c r="E21" s="16" t="str">
        <f>IF('Rekapitulace stavby'!E17="","",'Rekapitulace stavby'!E17)</f>
        <v xml:space="preserve"> </v>
      </c>
      <c r="I21" s="112" t="s">
        <v>32</v>
      </c>
      <c r="J21" s="16" t="str">
        <f>IF('Rekapitulace stavby'!AN17="","",'Rekapitulace stavby'!AN17)</f>
        <v/>
      </c>
      <c r="L21" s="37"/>
    </row>
    <row r="22" spans="2:12" s="1" customFormat="1" ht="6.95" customHeight="1">
      <c r="B22" s="37"/>
      <c r="I22" s="111"/>
      <c r="L22" s="37"/>
    </row>
    <row r="23" spans="2:12" s="1" customFormat="1" ht="12" customHeight="1">
      <c r="B23" s="37"/>
      <c r="D23" s="110" t="s">
        <v>39</v>
      </c>
      <c r="I23" s="112" t="s">
        <v>29</v>
      </c>
      <c r="J23" s="16" t="s">
        <v>1</v>
      </c>
      <c r="L23" s="37"/>
    </row>
    <row r="24" spans="2:12" s="1" customFormat="1" ht="18" customHeight="1">
      <c r="B24" s="37"/>
      <c r="E24" s="16" t="s">
        <v>40</v>
      </c>
      <c r="I24" s="112" t="s">
        <v>32</v>
      </c>
      <c r="J24" s="16" t="s">
        <v>1</v>
      </c>
      <c r="L24" s="37"/>
    </row>
    <row r="25" spans="2:12" s="1" customFormat="1" ht="6.95" customHeight="1">
      <c r="B25" s="37"/>
      <c r="I25" s="111"/>
      <c r="L25" s="37"/>
    </row>
    <row r="26" spans="2:12" s="1" customFormat="1" ht="12" customHeight="1">
      <c r="B26" s="37"/>
      <c r="D26" s="110" t="s">
        <v>41</v>
      </c>
      <c r="I26" s="111"/>
      <c r="L26" s="37"/>
    </row>
    <row r="27" spans="2:12" s="7" customFormat="1" ht="16.5" customHeight="1">
      <c r="B27" s="114"/>
      <c r="E27" s="296" t="s">
        <v>1</v>
      </c>
      <c r="F27" s="296"/>
      <c r="G27" s="296"/>
      <c r="H27" s="296"/>
      <c r="I27" s="115"/>
      <c r="L27" s="114"/>
    </row>
    <row r="28" spans="2:12" s="1" customFormat="1" ht="6.95" customHeight="1">
      <c r="B28" s="37"/>
      <c r="I28" s="111"/>
      <c r="L28" s="37"/>
    </row>
    <row r="29" spans="2:12" s="1" customFormat="1" ht="6.95" customHeight="1">
      <c r="B29" s="37"/>
      <c r="D29" s="55"/>
      <c r="E29" s="55"/>
      <c r="F29" s="55"/>
      <c r="G29" s="55"/>
      <c r="H29" s="55"/>
      <c r="I29" s="116"/>
      <c r="J29" s="55"/>
      <c r="K29" s="55"/>
      <c r="L29" s="37"/>
    </row>
    <row r="30" spans="2:12" s="1" customFormat="1" ht="25.35" customHeight="1">
      <c r="B30" s="37"/>
      <c r="D30" s="117" t="s">
        <v>42</v>
      </c>
      <c r="I30" s="111"/>
      <c r="J30" s="118">
        <f>ROUND(J79, 2)</f>
        <v>0</v>
      </c>
      <c r="L30" s="37"/>
    </row>
    <row r="31" spans="2:12" s="1" customFormat="1" ht="6.95" customHeight="1">
      <c r="B31" s="37"/>
      <c r="D31" s="55"/>
      <c r="E31" s="55"/>
      <c r="F31" s="55"/>
      <c r="G31" s="55"/>
      <c r="H31" s="55"/>
      <c r="I31" s="116"/>
      <c r="J31" s="55"/>
      <c r="K31" s="55"/>
      <c r="L31" s="37"/>
    </row>
    <row r="32" spans="2:12" s="1" customFormat="1" ht="14.45" customHeight="1">
      <c r="B32" s="37"/>
      <c r="F32" s="119" t="s">
        <v>44</v>
      </c>
      <c r="I32" s="120" t="s">
        <v>43</v>
      </c>
      <c r="J32" s="119" t="s">
        <v>45</v>
      </c>
      <c r="L32" s="37"/>
    </row>
    <row r="33" spans="2:12" s="1" customFormat="1" ht="14.45" customHeight="1">
      <c r="B33" s="37"/>
      <c r="D33" s="110" t="s">
        <v>46</v>
      </c>
      <c r="E33" s="110" t="s">
        <v>47</v>
      </c>
      <c r="F33" s="121">
        <f>ROUND((SUM(BE79:BE85)),  2)</f>
        <v>0</v>
      </c>
      <c r="I33" s="122">
        <v>0.21</v>
      </c>
      <c r="J33" s="121">
        <f>ROUND(((SUM(BE79:BE85))*I33),  2)</f>
        <v>0</v>
      </c>
      <c r="L33" s="37"/>
    </row>
    <row r="34" spans="2:12" s="1" customFormat="1" ht="14.45" customHeight="1">
      <c r="B34" s="37"/>
      <c r="E34" s="110" t="s">
        <v>48</v>
      </c>
      <c r="F34" s="121">
        <f>ROUND((SUM(BF79:BF85)),  2)</f>
        <v>0</v>
      </c>
      <c r="I34" s="122">
        <v>0.15</v>
      </c>
      <c r="J34" s="121">
        <f>ROUND(((SUM(BF79:BF85))*I34),  2)</f>
        <v>0</v>
      </c>
      <c r="L34" s="37"/>
    </row>
    <row r="35" spans="2:12" s="1" customFormat="1" ht="14.45" hidden="1" customHeight="1">
      <c r="B35" s="37"/>
      <c r="E35" s="110" t="s">
        <v>49</v>
      </c>
      <c r="F35" s="121">
        <f>ROUND((SUM(BG79:BG85)),  2)</f>
        <v>0</v>
      </c>
      <c r="I35" s="122">
        <v>0.21</v>
      </c>
      <c r="J35" s="121">
        <f>0</f>
        <v>0</v>
      </c>
      <c r="L35" s="37"/>
    </row>
    <row r="36" spans="2:12" s="1" customFormat="1" ht="14.45" hidden="1" customHeight="1">
      <c r="B36" s="37"/>
      <c r="E36" s="110" t="s">
        <v>50</v>
      </c>
      <c r="F36" s="121">
        <f>ROUND((SUM(BH79:BH85)),  2)</f>
        <v>0</v>
      </c>
      <c r="I36" s="122">
        <v>0.15</v>
      </c>
      <c r="J36" s="121">
        <f>0</f>
        <v>0</v>
      </c>
      <c r="L36" s="37"/>
    </row>
    <row r="37" spans="2:12" s="1" customFormat="1" ht="14.45" hidden="1" customHeight="1">
      <c r="B37" s="37"/>
      <c r="E37" s="110" t="s">
        <v>51</v>
      </c>
      <c r="F37" s="121">
        <f>ROUND((SUM(BI79:BI85)),  2)</f>
        <v>0</v>
      </c>
      <c r="I37" s="122">
        <v>0</v>
      </c>
      <c r="J37" s="121">
        <f>0</f>
        <v>0</v>
      </c>
      <c r="L37" s="37"/>
    </row>
    <row r="38" spans="2:12" s="1" customFormat="1" ht="6.95" customHeight="1">
      <c r="B38" s="37"/>
      <c r="I38" s="111"/>
      <c r="L38" s="37"/>
    </row>
    <row r="39" spans="2:12" s="1" customFormat="1" ht="25.35" customHeight="1">
      <c r="B39" s="37"/>
      <c r="C39" s="123"/>
      <c r="D39" s="124" t="s">
        <v>52</v>
      </c>
      <c r="E39" s="125"/>
      <c r="F39" s="125"/>
      <c r="G39" s="126" t="s">
        <v>53</v>
      </c>
      <c r="H39" s="127" t="s">
        <v>54</v>
      </c>
      <c r="I39" s="128"/>
      <c r="J39" s="129">
        <f>SUM(J30:J37)</f>
        <v>0</v>
      </c>
      <c r="K39" s="130"/>
      <c r="L39" s="37"/>
    </row>
    <row r="40" spans="2:12" s="1" customFormat="1" ht="14.45" customHeight="1">
      <c r="B40" s="131"/>
      <c r="C40" s="132"/>
      <c r="D40" s="132"/>
      <c r="E40" s="132"/>
      <c r="F40" s="132"/>
      <c r="G40" s="132"/>
      <c r="H40" s="132"/>
      <c r="I40" s="133"/>
      <c r="J40" s="132"/>
      <c r="K40" s="132"/>
      <c r="L40" s="37"/>
    </row>
    <row r="44" spans="2:12" s="1" customFormat="1" ht="6.95" customHeight="1">
      <c r="B44" s="134"/>
      <c r="C44" s="135"/>
      <c r="D44" s="135"/>
      <c r="E44" s="135"/>
      <c r="F44" s="135"/>
      <c r="G44" s="135"/>
      <c r="H44" s="135"/>
      <c r="I44" s="136"/>
      <c r="J44" s="135"/>
      <c r="K44" s="135"/>
      <c r="L44" s="37"/>
    </row>
    <row r="45" spans="2:12" s="1" customFormat="1" ht="24.95" customHeight="1">
      <c r="B45" s="33"/>
      <c r="C45" s="22" t="s">
        <v>117</v>
      </c>
      <c r="D45" s="34"/>
      <c r="E45" s="34"/>
      <c r="F45" s="34"/>
      <c r="G45" s="34"/>
      <c r="H45" s="34"/>
      <c r="I45" s="111"/>
      <c r="J45" s="34"/>
      <c r="K45" s="34"/>
      <c r="L45" s="37"/>
    </row>
    <row r="46" spans="2:12" s="1" customFormat="1" ht="6.95" customHeight="1">
      <c r="B46" s="33"/>
      <c r="C46" s="34"/>
      <c r="D46" s="34"/>
      <c r="E46" s="34"/>
      <c r="F46" s="34"/>
      <c r="G46" s="34"/>
      <c r="H46" s="34"/>
      <c r="I46" s="111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11"/>
      <c r="J47" s="34"/>
      <c r="K47" s="34"/>
      <c r="L47" s="37"/>
    </row>
    <row r="48" spans="2:12" s="1" customFormat="1" ht="16.5" customHeight="1">
      <c r="B48" s="33"/>
      <c r="C48" s="34"/>
      <c r="D48" s="34"/>
      <c r="E48" s="297" t="str">
        <f>E7</f>
        <v>Oprava traťového úseku Bad Brambach - Vojtanov (vybrané úseky)</v>
      </c>
      <c r="F48" s="298"/>
      <c r="G48" s="298"/>
      <c r="H48" s="298"/>
      <c r="I48" s="111"/>
      <c r="J48" s="34"/>
      <c r="K48" s="34"/>
      <c r="L48" s="37"/>
    </row>
    <row r="49" spans="2:47" s="1" customFormat="1" ht="12" customHeight="1">
      <c r="B49" s="33"/>
      <c r="C49" s="28" t="s">
        <v>115</v>
      </c>
      <c r="D49" s="34"/>
      <c r="E49" s="34"/>
      <c r="F49" s="34"/>
      <c r="G49" s="34"/>
      <c r="H49" s="34"/>
      <c r="I49" s="111"/>
      <c r="J49" s="34"/>
      <c r="K49" s="34"/>
      <c r="L49" s="37"/>
    </row>
    <row r="50" spans="2:47" s="1" customFormat="1" ht="16.5" customHeight="1">
      <c r="B50" s="33"/>
      <c r="C50" s="34"/>
      <c r="D50" s="34"/>
      <c r="E50" s="265" t="str">
        <f>E9</f>
        <v>A.3 - Materiál zajištěný objednatelem - NEOCEŇOVAT</v>
      </c>
      <c r="F50" s="264"/>
      <c r="G50" s="264"/>
      <c r="H50" s="264"/>
      <c r="I50" s="111"/>
      <c r="J50" s="34"/>
      <c r="K50" s="34"/>
      <c r="L50" s="37"/>
    </row>
    <row r="51" spans="2:47" s="1" customFormat="1" ht="6.95" customHeight="1">
      <c r="B51" s="33"/>
      <c r="C51" s="34"/>
      <c r="D51" s="34"/>
      <c r="E51" s="34"/>
      <c r="F51" s="34"/>
      <c r="G51" s="34"/>
      <c r="H51" s="34"/>
      <c r="I51" s="111"/>
      <c r="J51" s="34"/>
      <c r="K51" s="34"/>
      <c r="L51" s="37"/>
    </row>
    <row r="52" spans="2:47" s="1" customFormat="1" ht="12" customHeight="1">
      <c r="B52" s="33"/>
      <c r="C52" s="28" t="s">
        <v>22</v>
      </c>
      <c r="D52" s="34"/>
      <c r="E52" s="34"/>
      <c r="F52" s="26" t="str">
        <f>F12</f>
        <v>Plesná st. hr. 2 - Plesná st. hr. 3</v>
      </c>
      <c r="G52" s="34"/>
      <c r="H52" s="34"/>
      <c r="I52" s="112" t="s">
        <v>24</v>
      </c>
      <c r="J52" s="54" t="str">
        <f>IF(J12="","",J12)</f>
        <v>19. 2. 2019</v>
      </c>
      <c r="K52" s="34"/>
      <c r="L52" s="37"/>
    </row>
    <row r="53" spans="2:47" s="1" customFormat="1" ht="6.95" customHeight="1">
      <c r="B53" s="33"/>
      <c r="C53" s="34"/>
      <c r="D53" s="34"/>
      <c r="E53" s="34"/>
      <c r="F53" s="34"/>
      <c r="G53" s="34"/>
      <c r="H53" s="34"/>
      <c r="I53" s="111"/>
      <c r="J53" s="34"/>
      <c r="K53" s="34"/>
      <c r="L53" s="37"/>
    </row>
    <row r="54" spans="2:47" s="1" customFormat="1" ht="13.7" customHeight="1">
      <c r="B54" s="33"/>
      <c r="C54" s="28" t="s">
        <v>28</v>
      </c>
      <c r="D54" s="34"/>
      <c r="E54" s="34"/>
      <c r="F54" s="26" t="str">
        <f>E15</f>
        <v>SŽDC, s.o.; OŘ UNL - ST K. Vary</v>
      </c>
      <c r="G54" s="34"/>
      <c r="H54" s="34"/>
      <c r="I54" s="112" t="s">
        <v>36</v>
      </c>
      <c r="J54" s="31" t="str">
        <f>E21</f>
        <v xml:space="preserve"> </v>
      </c>
      <c r="K54" s="34"/>
      <c r="L54" s="37"/>
    </row>
    <row r="55" spans="2:47" s="1" customFormat="1" ht="13.7" customHeight="1">
      <c r="B55" s="33"/>
      <c r="C55" s="28" t="s">
        <v>34</v>
      </c>
      <c r="D55" s="34"/>
      <c r="E55" s="34"/>
      <c r="F55" s="26" t="str">
        <f>IF(E18="","",E18)</f>
        <v>Vyplň údaj</v>
      </c>
      <c r="G55" s="34"/>
      <c r="H55" s="34"/>
      <c r="I55" s="112" t="s">
        <v>39</v>
      </c>
      <c r="J55" s="31" t="str">
        <f>E24</f>
        <v>Monika Roztočilová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11"/>
      <c r="J56" s="34"/>
      <c r="K56" s="34"/>
      <c r="L56" s="37"/>
    </row>
    <row r="57" spans="2:47" s="1" customFormat="1" ht="29.25" customHeight="1">
      <c r="B57" s="33"/>
      <c r="C57" s="137" t="s">
        <v>118</v>
      </c>
      <c r="D57" s="138"/>
      <c r="E57" s="138"/>
      <c r="F57" s="138"/>
      <c r="G57" s="138"/>
      <c r="H57" s="138"/>
      <c r="I57" s="139"/>
      <c r="J57" s="140" t="s">
        <v>119</v>
      </c>
      <c r="K57" s="138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11"/>
      <c r="J58" s="34"/>
      <c r="K58" s="34"/>
      <c r="L58" s="37"/>
    </row>
    <row r="59" spans="2:47" s="1" customFormat="1" ht="22.9" customHeight="1">
      <c r="B59" s="33"/>
      <c r="C59" s="141" t="s">
        <v>120</v>
      </c>
      <c r="D59" s="34"/>
      <c r="E59" s="34"/>
      <c r="F59" s="34"/>
      <c r="G59" s="34"/>
      <c r="H59" s="34"/>
      <c r="I59" s="111"/>
      <c r="J59" s="72">
        <f>J79</f>
        <v>0</v>
      </c>
      <c r="K59" s="34"/>
      <c r="L59" s="37"/>
      <c r="AU59" s="16" t="s">
        <v>121</v>
      </c>
    </row>
    <row r="60" spans="2:47" s="1" customFormat="1" ht="21.75" customHeight="1">
      <c r="B60" s="33"/>
      <c r="C60" s="34"/>
      <c r="D60" s="34"/>
      <c r="E60" s="34"/>
      <c r="F60" s="34"/>
      <c r="G60" s="34"/>
      <c r="H60" s="34"/>
      <c r="I60" s="111"/>
      <c r="J60" s="34"/>
      <c r="K60" s="34"/>
      <c r="L60" s="37"/>
    </row>
    <row r="61" spans="2:47" s="1" customFormat="1" ht="6.95" customHeight="1">
      <c r="B61" s="45"/>
      <c r="C61" s="46"/>
      <c r="D61" s="46"/>
      <c r="E61" s="46"/>
      <c r="F61" s="46"/>
      <c r="G61" s="46"/>
      <c r="H61" s="46"/>
      <c r="I61" s="133"/>
      <c r="J61" s="46"/>
      <c r="K61" s="46"/>
      <c r="L61" s="37"/>
    </row>
    <row r="65" spans="2:65" s="1" customFormat="1" ht="6.95" customHeight="1">
      <c r="B65" s="47"/>
      <c r="C65" s="48"/>
      <c r="D65" s="48"/>
      <c r="E65" s="48"/>
      <c r="F65" s="48"/>
      <c r="G65" s="48"/>
      <c r="H65" s="48"/>
      <c r="I65" s="136"/>
      <c r="J65" s="48"/>
      <c r="K65" s="48"/>
      <c r="L65" s="37"/>
    </row>
    <row r="66" spans="2:65" s="1" customFormat="1" ht="24.95" customHeight="1">
      <c r="B66" s="33"/>
      <c r="C66" s="22" t="s">
        <v>122</v>
      </c>
      <c r="D66" s="34"/>
      <c r="E66" s="34"/>
      <c r="F66" s="34"/>
      <c r="G66" s="34"/>
      <c r="H66" s="34"/>
      <c r="I66" s="111"/>
      <c r="J66" s="34"/>
      <c r="K66" s="34"/>
      <c r="L66" s="37"/>
    </row>
    <row r="67" spans="2:65" s="1" customFormat="1" ht="6.95" customHeight="1">
      <c r="B67" s="33"/>
      <c r="C67" s="34"/>
      <c r="D67" s="34"/>
      <c r="E67" s="34"/>
      <c r="F67" s="34"/>
      <c r="G67" s="34"/>
      <c r="H67" s="34"/>
      <c r="I67" s="111"/>
      <c r="J67" s="34"/>
      <c r="K67" s="34"/>
      <c r="L67" s="37"/>
    </row>
    <row r="68" spans="2:65" s="1" customFormat="1" ht="12" customHeight="1">
      <c r="B68" s="33"/>
      <c r="C68" s="28" t="s">
        <v>16</v>
      </c>
      <c r="D68" s="34"/>
      <c r="E68" s="34"/>
      <c r="F68" s="34"/>
      <c r="G68" s="34"/>
      <c r="H68" s="34"/>
      <c r="I68" s="111"/>
      <c r="J68" s="34"/>
      <c r="K68" s="34"/>
      <c r="L68" s="37"/>
    </row>
    <row r="69" spans="2:65" s="1" customFormat="1" ht="16.5" customHeight="1">
      <c r="B69" s="33"/>
      <c r="C69" s="34"/>
      <c r="D69" s="34"/>
      <c r="E69" s="297" t="str">
        <f>E7</f>
        <v>Oprava traťového úseku Bad Brambach - Vojtanov (vybrané úseky)</v>
      </c>
      <c r="F69" s="298"/>
      <c r="G69" s="298"/>
      <c r="H69" s="298"/>
      <c r="I69" s="111"/>
      <c r="J69" s="34"/>
      <c r="K69" s="34"/>
      <c r="L69" s="37"/>
    </row>
    <row r="70" spans="2:65" s="1" customFormat="1" ht="12" customHeight="1">
      <c r="B70" s="33"/>
      <c r="C70" s="28" t="s">
        <v>115</v>
      </c>
      <c r="D70" s="34"/>
      <c r="E70" s="34"/>
      <c r="F70" s="34"/>
      <c r="G70" s="34"/>
      <c r="H70" s="34"/>
      <c r="I70" s="111"/>
      <c r="J70" s="34"/>
      <c r="K70" s="34"/>
      <c r="L70" s="37"/>
    </row>
    <row r="71" spans="2:65" s="1" customFormat="1" ht="16.5" customHeight="1">
      <c r="B71" s="33"/>
      <c r="C71" s="34"/>
      <c r="D71" s="34"/>
      <c r="E71" s="265" t="str">
        <f>E9</f>
        <v>A.3 - Materiál zajištěný objednatelem - NEOCEŇOVAT</v>
      </c>
      <c r="F71" s="264"/>
      <c r="G71" s="264"/>
      <c r="H71" s="264"/>
      <c r="I71" s="111"/>
      <c r="J71" s="34"/>
      <c r="K71" s="34"/>
      <c r="L71" s="37"/>
    </row>
    <row r="72" spans="2:65" s="1" customFormat="1" ht="6.95" customHeight="1">
      <c r="B72" s="33"/>
      <c r="C72" s="34"/>
      <c r="D72" s="34"/>
      <c r="E72" s="34"/>
      <c r="F72" s="34"/>
      <c r="G72" s="34"/>
      <c r="H72" s="34"/>
      <c r="I72" s="111"/>
      <c r="J72" s="34"/>
      <c r="K72" s="34"/>
      <c r="L72" s="37"/>
    </row>
    <row r="73" spans="2:65" s="1" customFormat="1" ht="12" customHeight="1">
      <c r="B73" s="33"/>
      <c r="C73" s="28" t="s">
        <v>22</v>
      </c>
      <c r="D73" s="34"/>
      <c r="E73" s="34"/>
      <c r="F73" s="26" t="str">
        <f>F12</f>
        <v>Plesná st. hr. 2 - Plesná st. hr. 3</v>
      </c>
      <c r="G73" s="34"/>
      <c r="H73" s="34"/>
      <c r="I73" s="112" t="s">
        <v>24</v>
      </c>
      <c r="J73" s="54" t="str">
        <f>IF(J12="","",J12)</f>
        <v>19. 2. 2019</v>
      </c>
      <c r="K73" s="34"/>
      <c r="L73" s="37"/>
    </row>
    <row r="74" spans="2:65" s="1" customFormat="1" ht="6.95" customHeight="1">
      <c r="B74" s="33"/>
      <c r="C74" s="34"/>
      <c r="D74" s="34"/>
      <c r="E74" s="34"/>
      <c r="F74" s="34"/>
      <c r="G74" s="34"/>
      <c r="H74" s="34"/>
      <c r="I74" s="111"/>
      <c r="J74" s="34"/>
      <c r="K74" s="34"/>
      <c r="L74" s="37"/>
    </row>
    <row r="75" spans="2:65" s="1" customFormat="1" ht="13.7" customHeight="1">
      <c r="B75" s="33"/>
      <c r="C75" s="28" t="s">
        <v>28</v>
      </c>
      <c r="D75" s="34"/>
      <c r="E75" s="34"/>
      <c r="F75" s="26" t="str">
        <f>E15</f>
        <v>SŽDC, s.o.; OŘ UNL - ST K. Vary</v>
      </c>
      <c r="G75" s="34"/>
      <c r="H75" s="34"/>
      <c r="I75" s="112" t="s">
        <v>36</v>
      </c>
      <c r="J75" s="31" t="str">
        <f>E21</f>
        <v xml:space="preserve"> </v>
      </c>
      <c r="K75" s="34"/>
      <c r="L75" s="37"/>
    </row>
    <row r="76" spans="2:65" s="1" customFormat="1" ht="13.7" customHeight="1">
      <c r="B76" s="33"/>
      <c r="C76" s="28" t="s">
        <v>34</v>
      </c>
      <c r="D76" s="34"/>
      <c r="E76" s="34"/>
      <c r="F76" s="26" t="str">
        <f>IF(E18="","",E18)</f>
        <v>Vyplň údaj</v>
      </c>
      <c r="G76" s="34"/>
      <c r="H76" s="34"/>
      <c r="I76" s="112" t="s">
        <v>39</v>
      </c>
      <c r="J76" s="31" t="str">
        <f>E24</f>
        <v>Monika Roztočilová</v>
      </c>
      <c r="K76" s="34"/>
      <c r="L76" s="37"/>
    </row>
    <row r="77" spans="2:65" s="1" customFormat="1" ht="10.35" customHeight="1">
      <c r="B77" s="33"/>
      <c r="C77" s="34"/>
      <c r="D77" s="34"/>
      <c r="E77" s="34"/>
      <c r="F77" s="34"/>
      <c r="G77" s="34"/>
      <c r="H77" s="34"/>
      <c r="I77" s="111"/>
      <c r="J77" s="34"/>
      <c r="K77" s="34"/>
      <c r="L77" s="37"/>
    </row>
    <row r="78" spans="2:65" s="8" customFormat="1" ht="29.25" customHeight="1">
      <c r="B78" s="142"/>
      <c r="C78" s="143" t="s">
        <v>123</v>
      </c>
      <c r="D78" s="144" t="s">
        <v>61</v>
      </c>
      <c r="E78" s="144" t="s">
        <v>57</v>
      </c>
      <c r="F78" s="144" t="s">
        <v>58</v>
      </c>
      <c r="G78" s="144" t="s">
        <v>124</v>
      </c>
      <c r="H78" s="144" t="s">
        <v>125</v>
      </c>
      <c r="I78" s="145" t="s">
        <v>126</v>
      </c>
      <c r="J78" s="144" t="s">
        <v>119</v>
      </c>
      <c r="K78" s="146" t="s">
        <v>127</v>
      </c>
      <c r="L78" s="147"/>
      <c r="M78" s="63" t="s">
        <v>1</v>
      </c>
      <c r="N78" s="64" t="s">
        <v>46</v>
      </c>
      <c r="O78" s="64" t="s">
        <v>128</v>
      </c>
      <c r="P78" s="64" t="s">
        <v>129</v>
      </c>
      <c r="Q78" s="64" t="s">
        <v>130</v>
      </c>
      <c r="R78" s="64" t="s">
        <v>131</v>
      </c>
      <c r="S78" s="64" t="s">
        <v>132</v>
      </c>
      <c r="T78" s="65" t="s">
        <v>133</v>
      </c>
    </row>
    <row r="79" spans="2:65" s="1" customFormat="1" ht="22.9" customHeight="1">
      <c r="B79" s="33"/>
      <c r="C79" s="70" t="s">
        <v>134</v>
      </c>
      <c r="D79" s="34"/>
      <c r="E79" s="34"/>
      <c r="F79" s="34"/>
      <c r="G79" s="34"/>
      <c r="H79" s="34"/>
      <c r="I79" s="111"/>
      <c r="J79" s="148">
        <f>BK79</f>
        <v>0</v>
      </c>
      <c r="K79" s="34"/>
      <c r="L79" s="37"/>
      <c r="M79" s="66"/>
      <c r="N79" s="67"/>
      <c r="O79" s="67"/>
      <c r="P79" s="149">
        <f>SUM(P80:P85)</f>
        <v>0</v>
      </c>
      <c r="Q79" s="67"/>
      <c r="R79" s="149">
        <f>SUM(R80:R85)</f>
        <v>51.8767</v>
      </c>
      <c r="S79" s="67"/>
      <c r="T79" s="150">
        <f>SUM(T80:T85)</f>
        <v>0</v>
      </c>
      <c r="AT79" s="16" t="s">
        <v>75</v>
      </c>
      <c r="AU79" s="16" t="s">
        <v>121</v>
      </c>
      <c r="BK79" s="151">
        <f>SUM(BK80:BK85)</f>
        <v>0</v>
      </c>
    </row>
    <row r="80" spans="2:65" s="1" customFormat="1" ht="22.5" customHeight="1">
      <c r="B80" s="33"/>
      <c r="C80" s="200" t="s">
        <v>21</v>
      </c>
      <c r="D80" s="200" t="s">
        <v>366</v>
      </c>
      <c r="E80" s="201" t="s">
        <v>466</v>
      </c>
      <c r="F80" s="202" t="s">
        <v>467</v>
      </c>
      <c r="G80" s="203" t="s">
        <v>149</v>
      </c>
      <c r="H80" s="204">
        <v>14</v>
      </c>
      <c r="I80" s="205"/>
      <c r="J80" s="206">
        <f>ROUND(I80*H80,2)</f>
        <v>0</v>
      </c>
      <c r="K80" s="202" t="s">
        <v>139</v>
      </c>
      <c r="L80" s="207"/>
      <c r="M80" s="208" t="s">
        <v>1</v>
      </c>
      <c r="N80" s="209" t="s">
        <v>47</v>
      </c>
      <c r="O80" s="59"/>
      <c r="P80" s="161">
        <f>O80*H80</f>
        <v>0</v>
      </c>
      <c r="Q80" s="161">
        <v>3.70425</v>
      </c>
      <c r="R80" s="161">
        <f>Q80*H80</f>
        <v>51.859499999999997</v>
      </c>
      <c r="S80" s="161">
        <v>0</v>
      </c>
      <c r="T80" s="162">
        <f>S80*H80</f>
        <v>0</v>
      </c>
      <c r="AR80" s="16" t="s">
        <v>185</v>
      </c>
      <c r="AT80" s="16" t="s">
        <v>366</v>
      </c>
      <c r="AU80" s="16" t="s">
        <v>76</v>
      </c>
      <c r="AY80" s="16" t="s">
        <v>141</v>
      </c>
      <c r="BE80" s="163">
        <f>IF(N80="základní",J80,0)</f>
        <v>0</v>
      </c>
      <c r="BF80" s="163">
        <f>IF(N80="snížená",J80,0)</f>
        <v>0</v>
      </c>
      <c r="BG80" s="163">
        <f>IF(N80="zákl. přenesená",J80,0)</f>
        <v>0</v>
      </c>
      <c r="BH80" s="163">
        <f>IF(N80="sníž. přenesená",J80,0)</f>
        <v>0</v>
      </c>
      <c r="BI80" s="163">
        <f>IF(N80="nulová",J80,0)</f>
        <v>0</v>
      </c>
      <c r="BJ80" s="16" t="s">
        <v>21</v>
      </c>
      <c r="BK80" s="163">
        <f>ROUND(I80*H80,2)</f>
        <v>0</v>
      </c>
      <c r="BL80" s="16" t="s">
        <v>185</v>
      </c>
      <c r="BM80" s="16" t="s">
        <v>468</v>
      </c>
    </row>
    <row r="81" spans="2:65" s="1" customFormat="1" ht="11.25">
      <c r="B81" s="33"/>
      <c r="C81" s="34"/>
      <c r="D81" s="164" t="s">
        <v>143</v>
      </c>
      <c r="E81" s="34"/>
      <c r="F81" s="165" t="s">
        <v>467</v>
      </c>
      <c r="G81" s="34"/>
      <c r="H81" s="34"/>
      <c r="I81" s="111"/>
      <c r="J81" s="34"/>
      <c r="K81" s="34"/>
      <c r="L81" s="37"/>
      <c r="M81" s="166"/>
      <c r="N81" s="59"/>
      <c r="O81" s="59"/>
      <c r="P81" s="59"/>
      <c r="Q81" s="59"/>
      <c r="R81" s="59"/>
      <c r="S81" s="59"/>
      <c r="T81" s="60"/>
      <c r="AT81" s="16" t="s">
        <v>143</v>
      </c>
      <c r="AU81" s="16" t="s">
        <v>76</v>
      </c>
    </row>
    <row r="82" spans="2:65" s="1" customFormat="1" ht="22.5" customHeight="1">
      <c r="B82" s="33"/>
      <c r="C82" s="200" t="s">
        <v>85</v>
      </c>
      <c r="D82" s="200" t="s">
        <v>366</v>
      </c>
      <c r="E82" s="201" t="s">
        <v>469</v>
      </c>
      <c r="F82" s="202" t="s">
        <v>470</v>
      </c>
      <c r="G82" s="203" t="s">
        <v>149</v>
      </c>
      <c r="H82" s="204">
        <v>344</v>
      </c>
      <c r="I82" s="205"/>
      <c r="J82" s="206">
        <f>ROUND(I82*H82,2)</f>
        <v>0</v>
      </c>
      <c r="K82" s="202" t="s">
        <v>139</v>
      </c>
      <c r="L82" s="207"/>
      <c r="M82" s="208" t="s">
        <v>1</v>
      </c>
      <c r="N82" s="209" t="s">
        <v>47</v>
      </c>
      <c r="O82" s="59"/>
      <c r="P82" s="161">
        <f>O82*H82</f>
        <v>0</v>
      </c>
      <c r="Q82" s="161">
        <v>5.0000000000000002E-5</v>
      </c>
      <c r="R82" s="161">
        <f>Q82*H82</f>
        <v>1.72E-2</v>
      </c>
      <c r="S82" s="161">
        <v>0</v>
      </c>
      <c r="T82" s="162">
        <f>S82*H82</f>
        <v>0</v>
      </c>
      <c r="AR82" s="16" t="s">
        <v>185</v>
      </c>
      <c r="AT82" s="16" t="s">
        <v>366</v>
      </c>
      <c r="AU82" s="16" t="s">
        <v>76</v>
      </c>
      <c r="AY82" s="16" t="s">
        <v>141</v>
      </c>
      <c r="BE82" s="163">
        <f>IF(N82="základní",J82,0)</f>
        <v>0</v>
      </c>
      <c r="BF82" s="163">
        <f>IF(N82="snížená",J82,0)</f>
        <v>0</v>
      </c>
      <c r="BG82" s="163">
        <f>IF(N82="zákl. přenesená",J82,0)</f>
        <v>0</v>
      </c>
      <c r="BH82" s="163">
        <f>IF(N82="sníž. přenesená",J82,0)</f>
        <v>0</v>
      </c>
      <c r="BI82" s="163">
        <f>IF(N82="nulová",J82,0)</f>
        <v>0</v>
      </c>
      <c r="BJ82" s="16" t="s">
        <v>21</v>
      </c>
      <c r="BK82" s="163">
        <f>ROUND(I82*H82,2)</f>
        <v>0</v>
      </c>
      <c r="BL82" s="16" t="s">
        <v>185</v>
      </c>
      <c r="BM82" s="16" t="s">
        <v>471</v>
      </c>
    </row>
    <row r="83" spans="2:65" s="1" customFormat="1" ht="11.25">
      <c r="B83" s="33"/>
      <c r="C83" s="34"/>
      <c r="D83" s="164" t="s">
        <v>143</v>
      </c>
      <c r="E83" s="34"/>
      <c r="F83" s="165" t="s">
        <v>470</v>
      </c>
      <c r="G83" s="34"/>
      <c r="H83" s="34"/>
      <c r="I83" s="111"/>
      <c r="J83" s="34"/>
      <c r="K83" s="34"/>
      <c r="L83" s="37"/>
      <c r="M83" s="166"/>
      <c r="N83" s="59"/>
      <c r="O83" s="59"/>
      <c r="P83" s="59"/>
      <c r="Q83" s="59"/>
      <c r="R83" s="59"/>
      <c r="S83" s="59"/>
      <c r="T83" s="60"/>
      <c r="AT83" s="16" t="s">
        <v>143</v>
      </c>
      <c r="AU83" s="16" t="s">
        <v>76</v>
      </c>
    </row>
    <row r="84" spans="2:65" s="1" customFormat="1" ht="22.5" customHeight="1">
      <c r="B84" s="33"/>
      <c r="C84" s="200" t="s">
        <v>153</v>
      </c>
      <c r="D84" s="200" t="s">
        <v>366</v>
      </c>
      <c r="E84" s="201" t="s">
        <v>472</v>
      </c>
      <c r="F84" s="202" t="s">
        <v>473</v>
      </c>
      <c r="G84" s="203" t="s">
        <v>206</v>
      </c>
      <c r="H84" s="204">
        <v>52</v>
      </c>
      <c r="I84" s="205"/>
      <c r="J84" s="206">
        <f>ROUND(I84*H84,2)</f>
        <v>0</v>
      </c>
      <c r="K84" s="202" t="s">
        <v>139</v>
      </c>
      <c r="L84" s="207"/>
      <c r="M84" s="208" t="s">
        <v>1</v>
      </c>
      <c r="N84" s="209" t="s">
        <v>47</v>
      </c>
      <c r="O84" s="59"/>
      <c r="P84" s="161">
        <f>O84*H84</f>
        <v>0</v>
      </c>
      <c r="Q84" s="161">
        <v>0</v>
      </c>
      <c r="R84" s="161">
        <f>Q84*H84</f>
        <v>0</v>
      </c>
      <c r="S84" s="161">
        <v>0</v>
      </c>
      <c r="T84" s="162">
        <f>S84*H84</f>
        <v>0</v>
      </c>
      <c r="AR84" s="16" t="s">
        <v>185</v>
      </c>
      <c r="AT84" s="16" t="s">
        <v>366</v>
      </c>
      <c r="AU84" s="16" t="s">
        <v>76</v>
      </c>
      <c r="AY84" s="16" t="s">
        <v>141</v>
      </c>
      <c r="BE84" s="163">
        <f>IF(N84="základní",J84,0)</f>
        <v>0</v>
      </c>
      <c r="BF84" s="163">
        <f>IF(N84="snížená",J84,0)</f>
        <v>0</v>
      </c>
      <c r="BG84" s="163">
        <f>IF(N84="zákl. přenesená",J84,0)</f>
        <v>0</v>
      </c>
      <c r="BH84" s="163">
        <f>IF(N84="sníž. přenesená",J84,0)</f>
        <v>0</v>
      </c>
      <c r="BI84" s="163">
        <f>IF(N84="nulová",J84,0)</f>
        <v>0</v>
      </c>
      <c r="BJ84" s="16" t="s">
        <v>21</v>
      </c>
      <c r="BK84" s="163">
        <f>ROUND(I84*H84,2)</f>
        <v>0</v>
      </c>
      <c r="BL84" s="16" t="s">
        <v>185</v>
      </c>
      <c r="BM84" s="16" t="s">
        <v>474</v>
      </c>
    </row>
    <row r="85" spans="2:65" s="1" customFormat="1" ht="11.25">
      <c r="B85" s="33"/>
      <c r="C85" s="34"/>
      <c r="D85" s="164" t="s">
        <v>143</v>
      </c>
      <c r="E85" s="34"/>
      <c r="F85" s="165" t="s">
        <v>473</v>
      </c>
      <c r="G85" s="34"/>
      <c r="H85" s="34"/>
      <c r="I85" s="111"/>
      <c r="J85" s="34"/>
      <c r="K85" s="34"/>
      <c r="L85" s="37"/>
      <c r="M85" s="210"/>
      <c r="N85" s="211"/>
      <c r="O85" s="211"/>
      <c r="P85" s="211"/>
      <c r="Q85" s="211"/>
      <c r="R85" s="211"/>
      <c r="S85" s="211"/>
      <c r="T85" s="212"/>
      <c r="AT85" s="16" t="s">
        <v>143</v>
      </c>
      <c r="AU85" s="16" t="s">
        <v>76</v>
      </c>
    </row>
    <row r="86" spans="2:65" s="1" customFormat="1" ht="6.95" customHeight="1">
      <c r="B86" s="45"/>
      <c r="C86" s="46"/>
      <c r="D86" s="46"/>
      <c r="E86" s="46"/>
      <c r="F86" s="46"/>
      <c r="G86" s="46"/>
      <c r="H86" s="46"/>
      <c r="I86" s="133"/>
      <c r="J86" s="46"/>
      <c r="K86" s="46"/>
      <c r="L86" s="37"/>
    </row>
  </sheetData>
  <sheetProtection algorithmName="SHA-512" hashValue="QfT1Oaru+cmqGqFa6BDY/aUW5qLakSC7Nyqvs0NrNXFK2cz/2EBEBySg3N24cC7V2med+eg6OBhauuIYOJljMA==" saltValue="V+wSrZ98n9+pE6zJjD1/QIJN8S40pwNCLmu/QGKmFSgpGEKjjNSKYqbAPLwrXzARFR3UhnrWfvjrSc8HaztgAw==" spinCount="100000" sheet="1" objects="1" scenarios="1" formatColumns="0" formatRows="0" autoFilter="0"/>
  <autoFilter ref="C78:K85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98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5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6" t="s">
        <v>94</v>
      </c>
    </row>
    <row r="3" spans="2:46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9"/>
      <c r="AT3" s="16" t="s">
        <v>85</v>
      </c>
    </row>
    <row r="4" spans="2:46" ht="24.95" customHeight="1">
      <c r="B4" s="19"/>
      <c r="D4" s="109" t="s">
        <v>114</v>
      </c>
      <c r="L4" s="19"/>
      <c r="M4" s="2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10" t="s">
        <v>16</v>
      </c>
      <c r="L6" s="19"/>
    </row>
    <row r="7" spans="2:46" ht="16.5" customHeight="1">
      <c r="B7" s="19"/>
      <c r="E7" s="290" t="str">
        <f>'Rekapitulace stavby'!K6</f>
        <v>Oprava traťového úseku Bad Brambach - Vojtanov (vybrané úseky)</v>
      </c>
      <c r="F7" s="291"/>
      <c r="G7" s="291"/>
      <c r="H7" s="291"/>
      <c r="L7" s="19"/>
    </row>
    <row r="8" spans="2:46" s="1" customFormat="1" ht="12" customHeight="1">
      <c r="B8" s="37"/>
      <c r="D8" s="110" t="s">
        <v>115</v>
      </c>
      <c r="I8" s="111"/>
      <c r="L8" s="37"/>
    </row>
    <row r="9" spans="2:46" s="1" customFormat="1" ht="36.950000000000003" customHeight="1">
      <c r="B9" s="37"/>
      <c r="E9" s="292" t="s">
        <v>475</v>
      </c>
      <c r="F9" s="293"/>
      <c r="G9" s="293"/>
      <c r="H9" s="293"/>
      <c r="I9" s="111"/>
      <c r="L9" s="37"/>
    </row>
    <row r="10" spans="2:46" s="1" customFormat="1" ht="11.25">
      <c r="B10" s="37"/>
      <c r="I10" s="111"/>
      <c r="L10" s="37"/>
    </row>
    <row r="11" spans="2:46" s="1" customFormat="1" ht="12" customHeight="1">
      <c r="B11" s="37"/>
      <c r="D11" s="110" t="s">
        <v>19</v>
      </c>
      <c r="F11" s="16" t="s">
        <v>1</v>
      </c>
      <c r="I11" s="112" t="s">
        <v>20</v>
      </c>
      <c r="J11" s="16" t="s">
        <v>1</v>
      </c>
      <c r="L11" s="37"/>
    </row>
    <row r="12" spans="2:46" s="1" customFormat="1" ht="12" customHeight="1">
      <c r="B12" s="37"/>
      <c r="D12" s="110" t="s">
        <v>22</v>
      </c>
      <c r="F12" s="16" t="s">
        <v>23</v>
      </c>
      <c r="I12" s="112" t="s">
        <v>24</v>
      </c>
      <c r="J12" s="113" t="str">
        <f>'Rekapitulace stavby'!AN8</f>
        <v>19. 2. 2019</v>
      </c>
      <c r="L12" s="37"/>
    </row>
    <row r="13" spans="2:46" s="1" customFormat="1" ht="10.9" customHeight="1">
      <c r="B13" s="37"/>
      <c r="I13" s="111"/>
      <c r="L13" s="37"/>
    </row>
    <row r="14" spans="2:46" s="1" customFormat="1" ht="12" customHeight="1">
      <c r="B14" s="37"/>
      <c r="D14" s="110" t="s">
        <v>28</v>
      </c>
      <c r="I14" s="112" t="s">
        <v>29</v>
      </c>
      <c r="J14" s="16" t="s">
        <v>30</v>
      </c>
      <c r="L14" s="37"/>
    </row>
    <row r="15" spans="2:46" s="1" customFormat="1" ht="18" customHeight="1">
      <c r="B15" s="37"/>
      <c r="E15" s="16" t="s">
        <v>31</v>
      </c>
      <c r="I15" s="112" t="s">
        <v>32</v>
      </c>
      <c r="J15" s="16" t="s">
        <v>33</v>
      </c>
      <c r="L15" s="37"/>
    </row>
    <row r="16" spans="2:46" s="1" customFormat="1" ht="6.95" customHeight="1">
      <c r="B16" s="37"/>
      <c r="I16" s="111"/>
      <c r="L16" s="37"/>
    </row>
    <row r="17" spans="2:12" s="1" customFormat="1" ht="12" customHeight="1">
      <c r="B17" s="37"/>
      <c r="D17" s="110" t="s">
        <v>34</v>
      </c>
      <c r="I17" s="112" t="s">
        <v>29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294" t="str">
        <f>'Rekapitulace stavby'!E14</f>
        <v>Vyplň údaj</v>
      </c>
      <c r="F18" s="295"/>
      <c r="G18" s="295"/>
      <c r="H18" s="295"/>
      <c r="I18" s="112" t="s">
        <v>32</v>
      </c>
      <c r="J18" s="29" t="str">
        <f>'Rekapitulace stavby'!AN14</f>
        <v>Vyplň údaj</v>
      </c>
      <c r="L18" s="37"/>
    </row>
    <row r="19" spans="2:12" s="1" customFormat="1" ht="6.95" customHeight="1">
      <c r="B19" s="37"/>
      <c r="I19" s="111"/>
      <c r="L19" s="37"/>
    </row>
    <row r="20" spans="2:12" s="1" customFormat="1" ht="12" customHeight="1">
      <c r="B20" s="37"/>
      <c r="D20" s="110" t="s">
        <v>36</v>
      </c>
      <c r="I20" s="112" t="s">
        <v>29</v>
      </c>
      <c r="J20" s="16" t="str">
        <f>IF('Rekapitulace stavby'!AN16="","",'Rekapitulace stavby'!AN16)</f>
        <v/>
      </c>
      <c r="L20" s="37"/>
    </row>
    <row r="21" spans="2:12" s="1" customFormat="1" ht="18" customHeight="1">
      <c r="B21" s="37"/>
      <c r="E21" s="16" t="str">
        <f>IF('Rekapitulace stavby'!E17="","",'Rekapitulace stavby'!E17)</f>
        <v xml:space="preserve"> </v>
      </c>
      <c r="I21" s="112" t="s">
        <v>32</v>
      </c>
      <c r="J21" s="16" t="str">
        <f>IF('Rekapitulace stavby'!AN17="","",'Rekapitulace stavby'!AN17)</f>
        <v/>
      </c>
      <c r="L21" s="37"/>
    </row>
    <row r="22" spans="2:12" s="1" customFormat="1" ht="6.95" customHeight="1">
      <c r="B22" s="37"/>
      <c r="I22" s="111"/>
      <c r="L22" s="37"/>
    </row>
    <row r="23" spans="2:12" s="1" customFormat="1" ht="12" customHeight="1">
      <c r="B23" s="37"/>
      <c r="D23" s="110" t="s">
        <v>39</v>
      </c>
      <c r="I23" s="112" t="s">
        <v>29</v>
      </c>
      <c r="J23" s="16" t="s">
        <v>1</v>
      </c>
      <c r="L23" s="37"/>
    </row>
    <row r="24" spans="2:12" s="1" customFormat="1" ht="18" customHeight="1">
      <c r="B24" s="37"/>
      <c r="E24" s="16" t="s">
        <v>40</v>
      </c>
      <c r="I24" s="112" t="s">
        <v>32</v>
      </c>
      <c r="J24" s="16" t="s">
        <v>1</v>
      </c>
      <c r="L24" s="37"/>
    </row>
    <row r="25" spans="2:12" s="1" customFormat="1" ht="6.95" customHeight="1">
      <c r="B25" s="37"/>
      <c r="I25" s="111"/>
      <c r="L25" s="37"/>
    </row>
    <row r="26" spans="2:12" s="1" customFormat="1" ht="12" customHeight="1">
      <c r="B26" s="37"/>
      <c r="D26" s="110" t="s">
        <v>41</v>
      </c>
      <c r="I26" s="111"/>
      <c r="L26" s="37"/>
    </row>
    <row r="27" spans="2:12" s="7" customFormat="1" ht="16.5" customHeight="1">
      <c r="B27" s="114"/>
      <c r="E27" s="296" t="s">
        <v>1</v>
      </c>
      <c r="F27" s="296"/>
      <c r="G27" s="296"/>
      <c r="H27" s="296"/>
      <c r="I27" s="115"/>
      <c r="L27" s="114"/>
    </row>
    <row r="28" spans="2:12" s="1" customFormat="1" ht="6.95" customHeight="1">
      <c r="B28" s="37"/>
      <c r="I28" s="111"/>
      <c r="L28" s="37"/>
    </row>
    <row r="29" spans="2:12" s="1" customFormat="1" ht="6.95" customHeight="1">
      <c r="B29" s="37"/>
      <c r="D29" s="55"/>
      <c r="E29" s="55"/>
      <c r="F29" s="55"/>
      <c r="G29" s="55"/>
      <c r="H29" s="55"/>
      <c r="I29" s="116"/>
      <c r="J29" s="55"/>
      <c r="K29" s="55"/>
      <c r="L29" s="37"/>
    </row>
    <row r="30" spans="2:12" s="1" customFormat="1" ht="25.35" customHeight="1">
      <c r="B30" s="37"/>
      <c r="D30" s="117" t="s">
        <v>42</v>
      </c>
      <c r="I30" s="111"/>
      <c r="J30" s="118">
        <f>ROUND(J79, 2)</f>
        <v>0</v>
      </c>
      <c r="L30" s="37"/>
    </row>
    <row r="31" spans="2:12" s="1" customFormat="1" ht="6.95" customHeight="1">
      <c r="B31" s="37"/>
      <c r="D31" s="55"/>
      <c r="E31" s="55"/>
      <c r="F31" s="55"/>
      <c r="G31" s="55"/>
      <c r="H31" s="55"/>
      <c r="I31" s="116"/>
      <c r="J31" s="55"/>
      <c r="K31" s="55"/>
      <c r="L31" s="37"/>
    </row>
    <row r="32" spans="2:12" s="1" customFormat="1" ht="14.45" customHeight="1">
      <c r="B32" s="37"/>
      <c r="F32" s="119" t="s">
        <v>44</v>
      </c>
      <c r="I32" s="120" t="s">
        <v>43</v>
      </c>
      <c r="J32" s="119" t="s">
        <v>45</v>
      </c>
      <c r="L32" s="37"/>
    </row>
    <row r="33" spans="2:12" s="1" customFormat="1" ht="14.45" customHeight="1">
      <c r="B33" s="37"/>
      <c r="D33" s="110" t="s">
        <v>46</v>
      </c>
      <c r="E33" s="110" t="s">
        <v>47</v>
      </c>
      <c r="F33" s="121">
        <f>ROUND((SUM(BE79:BE97)),  2)</f>
        <v>0</v>
      </c>
      <c r="I33" s="122">
        <v>0.21</v>
      </c>
      <c r="J33" s="121">
        <f>ROUND(((SUM(BE79:BE97))*I33),  2)</f>
        <v>0</v>
      </c>
      <c r="L33" s="37"/>
    </row>
    <row r="34" spans="2:12" s="1" customFormat="1" ht="14.45" customHeight="1">
      <c r="B34" s="37"/>
      <c r="E34" s="110" t="s">
        <v>48</v>
      </c>
      <c r="F34" s="121">
        <f>ROUND((SUM(BF79:BF97)),  2)</f>
        <v>0</v>
      </c>
      <c r="I34" s="122">
        <v>0.15</v>
      </c>
      <c r="J34" s="121">
        <f>ROUND(((SUM(BF79:BF97))*I34),  2)</f>
        <v>0</v>
      </c>
      <c r="L34" s="37"/>
    </row>
    <row r="35" spans="2:12" s="1" customFormat="1" ht="14.45" hidden="1" customHeight="1">
      <c r="B35" s="37"/>
      <c r="E35" s="110" t="s">
        <v>49</v>
      </c>
      <c r="F35" s="121">
        <f>ROUND((SUM(BG79:BG97)),  2)</f>
        <v>0</v>
      </c>
      <c r="I35" s="122">
        <v>0.21</v>
      </c>
      <c r="J35" s="121">
        <f>0</f>
        <v>0</v>
      </c>
      <c r="L35" s="37"/>
    </row>
    <row r="36" spans="2:12" s="1" customFormat="1" ht="14.45" hidden="1" customHeight="1">
      <c r="B36" s="37"/>
      <c r="E36" s="110" t="s">
        <v>50</v>
      </c>
      <c r="F36" s="121">
        <f>ROUND((SUM(BH79:BH97)),  2)</f>
        <v>0</v>
      </c>
      <c r="I36" s="122">
        <v>0.15</v>
      </c>
      <c r="J36" s="121">
        <f>0</f>
        <v>0</v>
      </c>
      <c r="L36" s="37"/>
    </row>
    <row r="37" spans="2:12" s="1" customFormat="1" ht="14.45" hidden="1" customHeight="1">
      <c r="B37" s="37"/>
      <c r="E37" s="110" t="s">
        <v>51</v>
      </c>
      <c r="F37" s="121">
        <f>ROUND((SUM(BI79:BI97)),  2)</f>
        <v>0</v>
      </c>
      <c r="I37" s="122">
        <v>0</v>
      </c>
      <c r="J37" s="121">
        <f>0</f>
        <v>0</v>
      </c>
      <c r="L37" s="37"/>
    </row>
    <row r="38" spans="2:12" s="1" customFormat="1" ht="6.95" customHeight="1">
      <c r="B38" s="37"/>
      <c r="I38" s="111"/>
      <c r="L38" s="37"/>
    </row>
    <row r="39" spans="2:12" s="1" customFormat="1" ht="25.35" customHeight="1">
      <c r="B39" s="37"/>
      <c r="C39" s="123"/>
      <c r="D39" s="124" t="s">
        <v>52</v>
      </c>
      <c r="E39" s="125"/>
      <c r="F39" s="125"/>
      <c r="G39" s="126" t="s">
        <v>53</v>
      </c>
      <c r="H39" s="127" t="s">
        <v>54</v>
      </c>
      <c r="I39" s="128"/>
      <c r="J39" s="129">
        <f>SUM(J30:J37)</f>
        <v>0</v>
      </c>
      <c r="K39" s="130"/>
      <c r="L39" s="37"/>
    </row>
    <row r="40" spans="2:12" s="1" customFormat="1" ht="14.45" customHeight="1">
      <c r="B40" s="131"/>
      <c r="C40" s="132"/>
      <c r="D40" s="132"/>
      <c r="E40" s="132"/>
      <c r="F40" s="132"/>
      <c r="G40" s="132"/>
      <c r="H40" s="132"/>
      <c r="I40" s="133"/>
      <c r="J40" s="132"/>
      <c r="K40" s="132"/>
      <c r="L40" s="37"/>
    </row>
    <row r="44" spans="2:12" s="1" customFormat="1" ht="6.95" customHeight="1">
      <c r="B44" s="134"/>
      <c r="C44" s="135"/>
      <c r="D44" s="135"/>
      <c r="E44" s="135"/>
      <c r="F44" s="135"/>
      <c r="G44" s="135"/>
      <c r="H44" s="135"/>
      <c r="I44" s="136"/>
      <c r="J44" s="135"/>
      <c r="K44" s="135"/>
      <c r="L44" s="37"/>
    </row>
    <row r="45" spans="2:12" s="1" customFormat="1" ht="24.95" customHeight="1">
      <c r="B45" s="33"/>
      <c r="C45" s="22" t="s">
        <v>117</v>
      </c>
      <c r="D45" s="34"/>
      <c r="E45" s="34"/>
      <c r="F45" s="34"/>
      <c r="G45" s="34"/>
      <c r="H45" s="34"/>
      <c r="I45" s="111"/>
      <c r="J45" s="34"/>
      <c r="K45" s="34"/>
      <c r="L45" s="37"/>
    </row>
    <row r="46" spans="2:12" s="1" customFormat="1" ht="6.95" customHeight="1">
      <c r="B46" s="33"/>
      <c r="C46" s="34"/>
      <c r="D46" s="34"/>
      <c r="E46" s="34"/>
      <c r="F46" s="34"/>
      <c r="G46" s="34"/>
      <c r="H46" s="34"/>
      <c r="I46" s="111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11"/>
      <c r="J47" s="34"/>
      <c r="K47" s="34"/>
      <c r="L47" s="37"/>
    </row>
    <row r="48" spans="2:12" s="1" customFormat="1" ht="16.5" customHeight="1">
      <c r="B48" s="33"/>
      <c r="C48" s="34"/>
      <c r="D48" s="34"/>
      <c r="E48" s="297" t="str">
        <f>E7</f>
        <v>Oprava traťového úseku Bad Brambach - Vojtanov (vybrané úseky)</v>
      </c>
      <c r="F48" s="298"/>
      <c r="G48" s="298"/>
      <c r="H48" s="298"/>
      <c r="I48" s="111"/>
      <c r="J48" s="34"/>
      <c r="K48" s="34"/>
      <c r="L48" s="37"/>
    </row>
    <row r="49" spans="2:47" s="1" customFormat="1" ht="12" customHeight="1">
      <c r="B49" s="33"/>
      <c r="C49" s="28" t="s">
        <v>115</v>
      </c>
      <c r="D49" s="34"/>
      <c r="E49" s="34"/>
      <c r="F49" s="34"/>
      <c r="G49" s="34"/>
      <c r="H49" s="34"/>
      <c r="I49" s="111"/>
      <c r="J49" s="34"/>
      <c r="K49" s="34"/>
      <c r="L49" s="37"/>
    </row>
    <row r="50" spans="2:47" s="1" customFormat="1" ht="16.5" customHeight="1">
      <c r="B50" s="33"/>
      <c r="C50" s="34"/>
      <c r="D50" s="34"/>
      <c r="E50" s="265" t="str">
        <f>E9</f>
        <v>A.4 - Přepravy (Sborník SŽDC 2019)</v>
      </c>
      <c r="F50" s="264"/>
      <c r="G50" s="264"/>
      <c r="H50" s="264"/>
      <c r="I50" s="111"/>
      <c r="J50" s="34"/>
      <c r="K50" s="34"/>
      <c r="L50" s="37"/>
    </row>
    <row r="51" spans="2:47" s="1" customFormat="1" ht="6.95" customHeight="1">
      <c r="B51" s="33"/>
      <c r="C51" s="34"/>
      <c r="D51" s="34"/>
      <c r="E51" s="34"/>
      <c r="F51" s="34"/>
      <c r="G51" s="34"/>
      <c r="H51" s="34"/>
      <c r="I51" s="111"/>
      <c r="J51" s="34"/>
      <c r="K51" s="34"/>
      <c r="L51" s="37"/>
    </row>
    <row r="52" spans="2:47" s="1" customFormat="1" ht="12" customHeight="1">
      <c r="B52" s="33"/>
      <c r="C52" s="28" t="s">
        <v>22</v>
      </c>
      <c r="D52" s="34"/>
      <c r="E52" s="34"/>
      <c r="F52" s="26" t="str">
        <f>F12</f>
        <v>Plesná st. hr. 2 - Plesná st. hr. 3</v>
      </c>
      <c r="G52" s="34"/>
      <c r="H52" s="34"/>
      <c r="I52" s="112" t="s">
        <v>24</v>
      </c>
      <c r="J52" s="54" t="str">
        <f>IF(J12="","",J12)</f>
        <v>19. 2. 2019</v>
      </c>
      <c r="K52" s="34"/>
      <c r="L52" s="37"/>
    </row>
    <row r="53" spans="2:47" s="1" customFormat="1" ht="6.95" customHeight="1">
      <c r="B53" s="33"/>
      <c r="C53" s="34"/>
      <c r="D53" s="34"/>
      <c r="E53" s="34"/>
      <c r="F53" s="34"/>
      <c r="G53" s="34"/>
      <c r="H53" s="34"/>
      <c r="I53" s="111"/>
      <c r="J53" s="34"/>
      <c r="K53" s="34"/>
      <c r="L53" s="37"/>
    </row>
    <row r="54" spans="2:47" s="1" customFormat="1" ht="13.7" customHeight="1">
      <c r="B54" s="33"/>
      <c r="C54" s="28" t="s">
        <v>28</v>
      </c>
      <c r="D54" s="34"/>
      <c r="E54" s="34"/>
      <c r="F54" s="26" t="str">
        <f>E15</f>
        <v>SŽDC, s.o.; OŘ UNL - ST K. Vary</v>
      </c>
      <c r="G54" s="34"/>
      <c r="H54" s="34"/>
      <c r="I54" s="112" t="s">
        <v>36</v>
      </c>
      <c r="J54" s="31" t="str">
        <f>E21</f>
        <v xml:space="preserve"> </v>
      </c>
      <c r="K54" s="34"/>
      <c r="L54" s="37"/>
    </row>
    <row r="55" spans="2:47" s="1" customFormat="1" ht="13.7" customHeight="1">
      <c r="B55" s="33"/>
      <c r="C55" s="28" t="s">
        <v>34</v>
      </c>
      <c r="D55" s="34"/>
      <c r="E55" s="34"/>
      <c r="F55" s="26" t="str">
        <f>IF(E18="","",E18)</f>
        <v>Vyplň údaj</v>
      </c>
      <c r="G55" s="34"/>
      <c r="H55" s="34"/>
      <c r="I55" s="112" t="s">
        <v>39</v>
      </c>
      <c r="J55" s="31" t="str">
        <f>E24</f>
        <v>Monika Roztočilová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11"/>
      <c r="J56" s="34"/>
      <c r="K56" s="34"/>
      <c r="L56" s="37"/>
    </row>
    <row r="57" spans="2:47" s="1" customFormat="1" ht="29.25" customHeight="1">
      <c r="B57" s="33"/>
      <c r="C57" s="137" t="s">
        <v>118</v>
      </c>
      <c r="D57" s="138"/>
      <c r="E57" s="138"/>
      <c r="F57" s="138"/>
      <c r="G57" s="138"/>
      <c r="H57" s="138"/>
      <c r="I57" s="139"/>
      <c r="J57" s="140" t="s">
        <v>119</v>
      </c>
      <c r="K57" s="138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11"/>
      <c r="J58" s="34"/>
      <c r="K58" s="34"/>
      <c r="L58" s="37"/>
    </row>
    <row r="59" spans="2:47" s="1" customFormat="1" ht="22.9" customHeight="1">
      <c r="B59" s="33"/>
      <c r="C59" s="141" t="s">
        <v>120</v>
      </c>
      <c r="D59" s="34"/>
      <c r="E59" s="34"/>
      <c r="F59" s="34"/>
      <c r="G59" s="34"/>
      <c r="H59" s="34"/>
      <c r="I59" s="111"/>
      <c r="J59" s="72">
        <f>J79</f>
        <v>0</v>
      </c>
      <c r="K59" s="34"/>
      <c r="L59" s="37"/>
      <c r="AU59" s="16" t="s">
        <v>121</v>
      </c>
    </row>
    <row r="60" spans="2:47" s="1" customFormat="1" ht="21.75" customHeight="1">
      <c r="B60" s="33"/>
      <c r="C60" s="34"/>
      <c r="D60" s="34"/>
      <c r="E60" s="34"/>
      <c r="F60" s="34"/>
      <c r="G60" s="34"/>
      <c r="H60" s="34"/>
      <c r="I60" s="111"/>
      <c r="J60" s="34"/>
      <c r="K60" s="34"/>
      <c r="L60" s="37"/>
    </row>
    <row r="61" spans="2:47" s="1" customFormat="1" ht="6.95" customHeight="1">
      <c r="B61" s="45"/>
      <c r="C61" s="46"/>
      <c r="D61" s="46"/>
      <c r="E61" s="46"/>
      <c r="F61" s="46"/>
      <c r="G61" s="46"/>
      <c r="H61" s="46"/>
      <c r="I61" s="133"/>
      <c r="J61" s="46"/>
      <c r="K61" s="46"/>
      <c r="L61" s="37"/>
    </row>
    <row r="65" spans="2:65" s="1" customFormat="1" ht="6.95" customHeight="1">
      <c r="B65" s="47"/>
      <c r="C65" s="48"/>
      <c r="D65" s="48"/>
      <c r="E65" s="48"/>
      <c r="F65" s="48"/>
      <c r="G65" s="48"/>
      <c r="H65" s="48"/>
      <c r="I65" s="136"/>
      <c r="J65" s="48"/>
      <c r="K65" s="48"/>
      <c r="L65" s="37"/>
    </row>
    <row r="66" spans="2:65" s="1" customFormat="1" ht="24.95" customHeight="1">
      <c r="B66" s="33"/>
      <c r="C66" s="22" t="s">
        <v>122</v>
      </c>
      <c r="D66" s="34"/>
      <c r="E66" s="34"/>
      <c r="F66" s="34"/>
      <c r="G66" s="34"/>
      <c r="H66" s="34"/>
      <c r="I66" s="111"/>
      <c r="J66" s="34"/>
      <c r="K66" s="34"/>
      <c r="L66" s="37"/>
    </row>
    <row r="67" spans="2:65" s="1" customFormat="1" ht="6.95" customHeight="1">
      <c r="B67" s="33"/>
      <c r="C67" s="34"/>
      <c r="D67" s="34"/>
      <c r="E67" s="34"/>
      <c r="F67" s="34"/>
      <c r="G67" s="34"/>
      <c r="H67" s="34"/>
      <c r="I67" s="111"/>
      <c r="J67" s="34"/>
      <c r="K67" s="34"/>
      <c r="L67" s="37"/>
    </row>
    <row r="68" spans="2:65" s="1" customFormat="1" ht="12" customHeight="1">
      <c r="B68" s="33"/>
      <c r="C68" s="28" t="s">
        <v>16</v>
      </c>
      <c r="D68" s="34"/>
      <c r="E68" s="34"/>
      <c r="F68" s="34"/>
      <c r="G68" s="34"/>
      <c r="H68" s="34"/>
      <c r="I68" s="111"/>
      <c r="J68" s="34"/>
      <c r="K68" s="34"/>
      <c r="L68" s="37"/>
    </row>
    <row r="69" spans="2:65" s="1" customFormat="1" ht="16.5" customHeight="1">
      <c r="B69" s="33"/>
      <c r="C69" s="34"/>
      <c r="D69" s="34"/>
      <c r="E69" s="297" t="str">
        <f>E7</f>
        <v>Oprava traťového úseku Bad Brambach - Vojtanov (vybrané úseky)</v>
      </c>
      <c r="F69" s="298"/>
      <c r="G69" s="298"/>
      <c r="H69" s="298"/>
      <c r="I69" s="111"/>
      <c r="J69" s="34"/>
      <c r="K69" s="34"/>
      <c r="L69" s="37"/>
    </row>
    <row r="70" spans="2:65" s="1" customFormat="1" ht="12" customHeight="1">
      <c r="B70" s="33"/>
      <c r="C70" s="28" t="s">
        <v>115</v>
      </c>
      <c r="D70" s="34"/>
      <c r="E70" s="34"/>
      <c r="F70" s="34"/>
      <c r="G70" s="34"/>
      <c r="H70" s="34"/>
      <c r="I70" s="111"/>
      <c r="J70" s="34"/>
      <c r="K70" s="34"/>
      <c r="L70" s="37"/>
    </row>
    <row r="71" spans="2:65" s="1" customFormat="1" ht="16.5" customHeight="1">
      <c r="B71" s="33"/>
      <c r="C71" s="34"/>
      <c r="D71" s="34"/>
      <c r="E71" s="265" t="str">
        <f>E9</f>
        <v>A.4 - Přepravy (Sborník SŽDC 2019)</v>
      </c>
      <c r="F71" s="264"/>
      <c r="G71" s="264"/>
      <c r="H71" s="264"/>
      <c r="I71" s="111"/>
      <c r="J71" s="34"/>
      <c r="K71" s="34"/>
      <c r="L71" s="37"/>
    </row>
    <row r="72" spans="2:65" s="1" customFormat="1" ht="6.95" customHeight="1">
      <c r="B72" s="33"/>
      <c r="C72" s="34"/>
      <c r="D72" s="34"/>
      <c r="E72" s="34"/>
      <c r="F72" s="34"/>
      <c r="G72" s="34"/>
      <c r="H72" s="34"/>
      <c r="I72" s="111"/>
      <c r="J72" s="34"/>
      <c r="K72" s="34"/>
      <c r="L72" s="37"/>
    </row>
    <row r="73" spans="2:65" s="1" customFormat="1" ht="12" customHeight="1">
      <c r="B73" s="33"/>
      <c r="C73" s="28" t="s">
        <v>22</v>
      </c>
      <c r="D73" s="34"/>
      <c r="E73" s="34"/>
      <c r="F73" s="26" t="str">
        <f>F12</f>
        <v>Plesná st. hr. 2 - Plesná st. hr. 3</v>
      </c>
      <c r="G73" s="34"/>
      <c r="H73" s="34"/>
      <c r="I73" s="112" t="s">
        <v>24</v>
      </c>
      <c r="J73" s="54" t="str">
        <f>IF(J12="","",J12)</f>
        <v>19. 2. 2019</v>
      </c>
      <c r="K73" s="34"/>
      <c r="L73" s="37"/>
    </row>
    <row r="74" spans="2:65" s="1" customFormat="1" ht="6.95" customHeight="1">
      <c r="B74" s="33"/>
      <c r="C74" s="34"/>
      <c r="D74" s="34"/>
      <c r="E74" s="34"/>
      <c r="F74" s="34"/>
      <c r="G74" s="34"/>
      <c r="H74" s="34"/>
      <c r="I74" s="111"/>
      <c r="J74" s="34"/>
      <c r="K74" s="34"/>
      <c r="L74" s="37"/>
    </row>
    <row r="75" spans="2:65" s="1" customFormat="1" ht="13.7" customHeight="1">
      <c r="B75" s="33"/>
      <c r="C75" s="28" t="s">
        <v>28</v>
      </c>
      <c r="D75" s="34"/>
      <c r="E75" s="34"/>
      <c r="F75" s="26" t="str">
        <f>E15</f>
        <v>SŽDC, s.o.; OŘ UNL - ST K. Vary</v>
      </c>
      <c r="G75" s="34"/>
      <c r="H75" s="34"/>
      <c r="I75" s="112" t="s">
        <v>36</v>
      </c>
      <c r="J75" s="31" t="str">
        <f>E21</f>
        <v xml:space="preserve"> </v>
      </c>
      <c r="K75" s="34"/>
      <c r="L75" s="37"/>
    </row>
    <row r="76" spans="2:65" s="1" customFormat="1" ht="13.7" customHeight="1">
      <c r="B76" s="33"/>
      <c r="C76" s="28" t="s">
        <v>34</v>
      </c>
      <c r="D76" s="34"/>
      <c r="E76" s="34"/>
      <c r="F76" s="26" t="str">
        <f>IF(E18="","",E18)</f>
        <v>Vyplň údaj</v>
      </c>
      <c r="G76" s="34"/>
      <c r="H76" s="34"/>
      <c r="I76" s="112" t="s">
        <v>39</v>
      </c>
      <c r="J76" s="31" t="str">
        <f>E24</f>
        <v>Monika Roztočilová</v>
      </c>
      <c r="K76" s="34"/>
      <c r="L76" s="37"/>
    </row>
    <row r="77" spans="2:65" s="1" customFormat="1" ht="10.35" customHeight="1">
      <c r="B77" s="33"/>
      <c r="C77" s="34"/>
      <c r="D77" s="34"/>
      <c r="E77" s="34"/>
      <c r="F77" s="34"/>
      <c r="G77" s="34"/>
      <c r="H77" s="34"/>
      <c r="I77" s="111"/>
      <c r="J77" s="34"/>
      <c r="K77" s="34"/>
      <c r="L77" s="37"/>
    </row>
    <row r="78" spans="2:65" s="8" customFormat="1" ht="29.25" customHeight="1">
      <c r="B78" s="142"/>
      <c r="C78" s="143" t="s">
        <v>123</v>
      </c>
      <c r="D78" s="144" t="s">
        <v>61</v>
      </c>
      <c r="E78" s="144" t="s">
        <v>57</v>
      </c>
      <c r="F78" s="144" t="s">
        <v>58</v>
      </c>
      <c r="G78" s="144" t="s">
        <v>124</v>
      </c>
      <c r="H78" s="144" t="s">
        <v>125</v>
      </c>
      <c r="I78" s="145" t="s">
        <v>126</v>
      </c>
      <c r="J78" s="144" t="s">
        <v>119</v>
      </c>
      <c r="K78" s="146" t="s">
        <v>127</v>
      </c>
      <c r="L78" s="147"/>
      <c r="M78" s="63" t="s">
        <v>1</v>
      </c>
      <c r="N78" s="64" t="s">
        <v>46</v>
      </c>
      <c r="O78" s="64" t="s">
        <v>128</v>
      </c>
      <c r="P78" s="64" t="s">
        <v>129</v>
      </c>
      <c r="Q78" s="64" t="s">
        <v>130</v>
      </c>
      <c r="R78" s="64" t="s">
        <v>131</v>
      </c>
      <c r="S78" s="64" t="s">
        <v>132</v>
      </c>
      <c r="T78" s="65" t="s">
        <v>133</v>
      </c>
    </row>
    <row r="79" spans="2:65" s="1" customFormat="1" ht="22.9" customHeight="1">
      <c r="B79" s="33"/>
      <c r="C79" s="70" t="s">
        <v>134</v>
      </c>
      <c r="D79" s="34"/>
      <c r="E79" s="34"/>
      <c r="F79" s="34"/>
      <c r="G79" s="34"/>
      <c r="H79" s="34"/>
      <c r="I79" s="111"/>
      <c r="J79" s="148">
        <f>BK79</f>
        <v>0</v>
      </c>
      <c r="K79" s="34"/>
      <c r="L79" s="37"/>
      <c r="M79" s="66"/>
      <c r="N79" s="67"/>
      <c r="O79" s="67"/>
      <c r="P79" s="149">
        <f>SUM(P80:P97)</f>
        <v>0</v>
      </c>
      <c r="Q79" s="67"/>
      <c r="R79" s="149">
        <f>SUM(R80:R97)</f>
        <v>0</v>
      </c>
      <c r="S79" s="67"/>
      <c r="T79" s="150">
        <f>SUM(T80:T97)</f>
        <v>0</v>
      </c>
      <c r="AT79" s="16" t="s">
        <v>75</v>
      </c>
      <c r="AU79" s="16" t="s">
        <v>121</v>
      </c>
      <c r="BK79" s="151">
        <f>SUM(BK80:BK97)</f>
        <v>0</v>
      </c>
    </row>
    <row r="80" spans="2:65" s="1" customFormat="1" ht="22.5" customHeight="1">
      <c r="B80" s="33"/>
      <c r="C80" s="152" t="s">
        <v>21</v>
      </c>
      <c r="D80" s="152" t="s">
        <v>135</v>
      </c>
      <c r="E80" s="153" t="s">
        <v>476</v>
      </c>
      <c r="F80" s="154" t="s">
        <v>477</v>
      </c>
      <c r="G80" s="155" t="s">
        <v>178</v>
      </c>
      <c r="H80" s="156">
        <v>1770.742</v>
      </c>
      <c r="I80" s="157"/>
      <c r="J80" s="158">
        <f>ROUND(I80*H80,2)</f>
        <v>0</v>
      </c>
      <c r="K80" s="154" t="s">
        <v>139</v>
      </c>
      <c r="L80" s="37"/>
      <c r="M80" s="159" t="s">
        <v>1</v>
      </c>
      <c r="N80" s="160" t="s">
        <v>47</v>
      </c>
      <c r="O80" s="59"/>
      <c r="P80" s="161">
        <f>O80*H80</f>
        <v>0</v>
      </c>
      <c r="Q80" s="161">
        <v>0</v>
      </c>
      <c r="R80" s="161">
        <f>Q80*H80</f>
        <v>0</v>
      </c>
      <c r="S80" s="161">
        <v>0</v>
      </c>
      <c r="T80" s="162">
        <f>S80*H80</f>
        <v>0</v>
      </c>
      <c r="AR80" s="16" t="s">
        <v>185</v>
      </c>
      <c r="AT80" s="16" t="s">
        <v>135</v>
      </c>
      <c r="AU80" s="16" t="s">
        <v>76</v>
      </c>
      <c r="AY80" s="16" t="s">
        <v>141</v>
      </c>
      <c r="BE80" s="163">
        <f>IF(N80="základní",J80,0)</f>
        <v>0</v>
      </c>
      <c r="BF80" s="163">
        <f>IF(N80="snížená",J80,0)</f>
        <v>0</v>
      </c>
      <c r="BG80" s="163">
        <f>IF(N80="zákl. přenesená",J80,0)</f>
        <v>0</v>
      </c>
      <c r="BH80" s="163">
        <f>IF(N80="sníž. přenesená",J80,0)</f>
        <v>0</v>
      </c>
      <c r="BI80" s="163">
        <f>IF(N80="nulová",J80,0)</f>
        <v>0</v>
      </c>
      <c r="BJ80" s="16" t="s">
        <v>21</v>
      </c>
      <c r="BK80" s="163">
        <f>ROUND(I80*H80,2)</f>
        <v>0</v>
      </c>
      <c r="BL80" s="16" t="s">
        <v>185</v>
      </c>
      <c r="BM80" s="16" t="s">
        <v>478</v>
      </c>
    </row>
    <row r="81" spans="2:65" s="1" customFormat="1" ht="58.5">
      <c r="B81" s="33"/>
      <c r="C81" s="34"/>
      <c r="D81" s="164" t="s">
        <v>143</v>
      </c>
      <c r="E81" s="34"/>
      <c r="F81" s="165" t="s">
        <v>479</v>
      </c>
      <c r="G81" s="34"/>
      <c r="H81" s="34"/>
      <c r="I81" s="111"/>
      <c r="J81" s="34"/>
      <c r="K81" s="34"/>
      <c r="L81" s="37"/>
      <c r="M81" s="166"/>
      <c r="N81" s="59"/>
      <c r="O81" s="59"/>
      <c r="P81" s="59"/>
      <c r="Q81" s="59"/>
      <c r="R81" s="59"/>
      <c r="S81" s="59"/>
      <c r="T81" s="60"/>
      <c r="AT81" s="16" t="s">
        <v>143</v>
      </c>
      <c r="AU81" s="16" t="s">
        <v>76</v>
      </c>
    </row>
    <row r="82" spans="2:65" s="1" customFormat="1" ht="58.5">
      <c r="B82" s="33"/>
      <c r="C82" s="34"/>
      <c r="D82" s="164" t="s">
        <v>145</v>
      </c>
      <c r="E82" s="34"/>
      <c r="F82" s="167" t="s">
        <v>480</v>
      </c>
      <c r="G82" s="34"/>
      <c r="H82" s="34"/>
      <c r="I82" s="111"/>
      <c r="J82" s="34"/>
      <c r="K82" s="34"/>
      <c r="L82" s="37"/>
      <c r="M82" s="166"/>
      <c r="N82" s="59"/>
      <c r="O82" s="59"/>
      <c r="P82" s="59"/>
      <c r="Q82" s="59"/>
      <c r="R82" s="59"/>
      <c r="S82" s="59"/>
      <c r="T82" s="60"/>
      <c r="AT82" s="16" t="s">
        <v>145</v>
      </c>
      <c r="AU82" s="16" t="s">
        <v>76</v>
      </c>
    </row>
    <row r="83" spans="2:65" s="1" customFormat="1" ht="22.5" customHeight="1">
      <c r="B83" s="33"/>
      <c r="C83" s="152" t="s">
        <v>85</v>
      </c>
      <c r="D83" s="152" t="s">
        <v>135</v>
      </c>
      <c r="E83" s="153" t="s">
        <v>481</v>
      </c>
      <c r="F83" s="154" t="s">
        <v>482</v>
      </c>
      <c r="G83" s="155" t="s">
        <v>178</v>
      </c>
      <c r="H83" s="156">
        <v>1460.5519999999999</v>
      </c>
      <c r="I83" s="157"/>
      <c r="J83" s="158">
        <f>ROUND(I83*H83,2)</f>
        <v>0</v>
      </c>
      <c r="K83" s="154" t="s">
        <v>139</v>
      </c>
      <c r="L83" s="37"/>
      <c r="M83" s="159" t="s">
        <v>1</v>
      </c>
      <c r="N83" s="160" t="s">
        <v>47</v>
      </c>
      <c r="O83" s="59"/>
      <c r="P83" s="161">
        <f>O83*H83</f>
        <v>0</v>
      </c>
      <c r="Q83" s="161">
        <v>0</v>
      </c>
      <c r="R83" s="161">
        <f>Q83*H83</f>
        <v>0</v>
      </c>
      <c r="S83" s="161">
        <v>0</v>
      </c>
      <c r="T83" s="162">
        <f>S83*H83</f>
        <v>0</v>
      </c>
      <c r="AR83" s="16" t="s">
        <v>185</v>
      </c>
      <c r="AT83" s="16" t="s">
        <v>135</v>
      </c>
      <c r="AU83" s="16" t="s">
        <v>76</v>
      </c>
      <c r="AY83" s="16" t="s">
        <v>141</v>
      </c>
      <c r="BE83" s="163">
        <f>IF(N83="základní",J83,0)</f>
        <v>0</v>
      </c>
      <c r="BF83" s="163">
        <f>IF(N83="snížená",J83,0)</f>
        <v>0</v>
      </c>
      <c r="BG83" s="163">
        <f>IF(N83="zákl. přenesená",J83,0)</f>
        <v>0</v>
      </c>
      <c r="BH83" s="163">
        <f>IF(N83="sníž. přenesená",J83,0)</f>
        <v>0</v>
      </c>
      <c r="BI83" s="163">
        <f>IF(N83="nulová",J83,0)</f>
        <v>0</v>
      </c>
      <c r="BJ83" s="16" t="s">
        <v>21</v>
      </c>
      <c r="BK83" s="163">
        <f>ROUND(I83*H83,2)</f>
        <v>0</v>
      </c>
      <c r="BL83" s="16" t="s">
        <v>185</v>
      </c>
      <c r="BM83" s="16" t="s">
        <v>483</v>
      </c>
    </row>
    <row r="84" spans="2:65" s="1" customFormat="1" ht="58.5">
      <c r="B84" s="33"/>
      <c r="C84" s="34"/>
      <c r="D84" s="164" t="s">
        <v>143</v>
      </c>
      <c r="E84" s="34"/>
      <c r="F84" s="165" t="s">
        <v>484</v>
      </c>
      <c r="G84" s="34"/>
      <c r="H84" s="34"/>
      <c r="I84" s="111"/>
      <c r="J84" s="34"/>
      <c r="K84" s="34"/>
      <c r="L84" s="37"/>
      <c r="M84" s="166"/>
      <c r="N84" s="59"/>
      <c r="O84" s="59"/>
      <c r="P84" s="59"/>
      <c r="Q84" s="59"/>
      <c r="R84" s="59"/>
      <c r="S84" s="59"/>
      <c r="T84" s="60"/>
      <c r="AT84" s="16" t="s">
        <v>143</v>
      </c>
      <c r="AU84" s="16" t="s">
        <v>76</v>
      </c>
    </row>
    <row r="85" spans="2:65" s="1" customFormat="1" ht="78">
      <c r="B85" s="33"/>
      <c r="C85" s="34"/>
      <c r="D85" s="164" t="s">
        <v>145</v>
      </c>
      <c r="E85" s="34"/>
      <c r="F85" s="167" t="s">
        <v>485</v>
      </c>
      <c r="G85" s="34"/>
      <c r="H85" s="34"/>
      <c r="I85" s="111"/>
      <c r="J85" s="34"/>
      <c r="K85" s="34"/>
      <c r="L85" s="37"/>
      <c r="M85" s="166"/>
      <c r="N85" s="59"/>
      <c r="O85" s="59"/>
      <c r="P85" s="59"/>
      <c r="Q85" s="59"/>
      <c r="R85" s="59"/>
      <c r="S85" s="59"/>
      <c r="T85" s="60"/>
      <c r="AT85" s="16" t="s">
        <v>145</v>
      </c>
      <c r="AU85" s="16" t="s">
        <v>76</v>
      </c>
    </row>
    <row r="86" spans="2:65" s="1" customFormat="1" ht="22.5" customHeight="1">
      <c r="B86" s="33"/>
      <c r="C86" s="152" t="s">
        <v>153</v>
      </c>
      <c r="D86" s="152" t="s">
        <v>135</v>
      </c>
      <c r="E86" s="153" t="s">
        <v>486</v>
      </c>
      <c r="F86" s="154" t="s">
        <v>487</v>
      </c>
      <c r="G86" s="155" t="s">
        <v>149</v>
      </c>
      <c r="H86" s="156">
        <v>2</v>
      </c>
      <c r="I86" s="157"/>
      <c r="J86" s="158">
        <f>ROUND(I86*H86,2)</f>
        <v>0</v>
      </c>
      <c r="K86" s="154" t="s">
        <v>139</v>
      </c>
      <c r="L86" s="37"/>
      <c r="M86" s="159" t="s">
        <v>1</v>
      </c>
      <c r="N86" s="160" t="s">
        <v>47</v>
      </c>
      <c r="O86" s="59"/>
      <c r="P86" s="161">
        <f>O86*H86</f>
        <v>0</v>
      </c>
      <c r="Q86" s="161">
        <v>0</v>
      </c>
      <c r="R86" s="161">
        <f>Q86*H86</f>
        <v>0</v>
      </c>
      <c r="S86" s="161">
        <v>0</v>
      </c>
      <c r="T86" s="162">
        <f>S86*H86</f>
        <v>0</v>
      </c>
      <c r="AR86" s="16" t="s">
        <v>185</v>
      </c>
      <c r="AT86" s="16" t="s">
        <v>135</v>
      </c>
      <c r="AU86" s="16" t="s">
        <v>76</v>
      </c>
      <c r="AY86" s="16" t="s">
        <v>141</v>
      </c>
      <c r="BE86" s="163">
        <f>IF(N86="základní",J86,0)</f>
        <v>0</v>
      </c>
      <c r="BF86" s="163">
        <f>IF(N86="snížená",J86,0)</f>
        <v>0</v>
      </c>
      <c r="BG86" s="163">
        <f>IF(N86="zákl. přenesená",J86,0)</f>
        <v>0</v>
      </c>
      <c r="BH86" s="163">
        <f>IF(N86="sníž. přenesená",J86,0)</f>
        <v>0</v>
      </c>
      <c r="BI86" s="163">
        <f>IF(N86="nulová",J86,0)</f>
        <v>0</v>
      </c>
      <c r="BJ86" s="16" t="s">
        <v>21</v>
      </c>
      <c r="BK86" s="163">
        <f>ROUND(I86*H86,2)</f>
        <v>0</v>
      </c>
      <c r="BL86" s="16" t="s">
        <v>185</v>
      </c>
      <c r="BM86" s="16" t="s">
        <v>488</v>
      </c>
    </row>
    <row r="87" spans="2:65" s="1" customFormat="1" ht="58.5">
      <c r="B87" s="33"/>
      <c r="C87" s="34"/>
      <c r="D87" s="164" t="s">
        <v>143</v>
      </c>
      <c r="E87" s="34"/>
      <c r="F87" s="165" t="s">
        <v>489</v>
      </c>
      <c r="G87" s="34"/>
      <c r="H87" s="34"/>
      <c r="I87" s="111"/>
      <c r="J87" s="34"/>
      <c r="K87" s="34"/>
      <c r="L87" s="37"/>
      <c r="M87" s="166"/>
      <c r="N87" s="59"/>
      <c r="O87" s="59"/>
      <c r="P87" s="59"/>
      <c r="Q87" s="59"/>
      <c r="R87" s="59"/>
      <c r="S87" s="59"/>
      <c r="T87" s="60"/>
      <c r="AT87" s="16" t="s">
        <v>143</v>
      </c>
      <c r="AU87" s="16" t="s">
        <v>76</v>
      </c>
    </row>
    <row r="88" spans="2:65" s="1" customFormat="1" ht="48.75">
      <c r="B88" s="33"/>
      <c r="C88" s="34"/>
      <c r="D88" s="164" t="s">
        <v>145</v>
      </c>
      <c r="E88" s="34"/>
      <c r="F88" s="167" t="s">
        <v>490</v>
      </c>
      <c r="G88" s="34"/>
      <c r="H88" s="34"/>
      <c r="I88" s="111"/>
      <c r="J88" s="34"/>
      <c r="K88" s="34"/>
      <c r="L88" s="37"/>
      <c r="M88" s="166"/>
      <c r="N88" s="59"/>
      <c r="O88" s="59"/>
      <c r="P88" s="59"/>
      <c r="Q88" s="59"/>
      <c r="R88" s="59"/>
      <c r="S88" s="59"/>
      <c r="T88" s="60"/>
      <c r="AT88" s="16" t="s">
        <v>145</v>
      </c>
      <c r="AU88" s="16" t="s">
        <v>76</v>
      </c>
    </row>
    <row r="89" spans="2:65" s="1" customFormat="1" ht="22.5" customHeight="1">
      <c r="B89" s="33"/>
      <c r="C89" s="152" t="s">
        <v>140</v>
      </c>
      <c r="D89" s="152" t="s">
        <v>135</v>
      </c>
      <c r="E89" s="153" t="s">
        <v>491</v>
      </c>
      <c r="F89" s="154" t="s">
        <v>492</v>
      </c>
      <c r="G89" s="155" t="s">
        <v>178</v>
      </c>
      <c r="H89" s="156">
        <v>161.91499999999999</v>
      </c>
      <c r="I89" s="157"/>
      <c r="J89" s="158">
        <f>ROUND(I89*H89,2)</f>
        <v>0</v>
      </c>
      <c r="K89" s="154" t="s">
        <v>139</v>
      </c>
      <c r="L89" s="37"/>
      <c r="M89" s="159" t="s">
        <v>1</v>
      </c>
      <c r="N89" s="160" t="s">
        <v>47</v>
      </c>
      <c r="O89" s="59"/>
      <c r="P89" s="161">
        <f>O89*H89</f>
        <v>0</v>
      </c>
      <c r="Q89" s="161">
        <v>0</v>
      </c>
      <c r="R89" s="161">
        <f>Q89*H89</f>
        <v>0</v>
      </c>
      <c r="S89" s="161">
        <v>0</v>
      </c>
      <c r="T89" s="162">
        <f>S89*H89</f>
        <v>0</v>
      </c>
      <c r="AR89" s="16" t="s">
        <v>185</v>
      </c>
      <c r="AT89" s="16" t="s">
        <v>135</v>
      </c>
      <c r="AU89" s="16" t="s">
        <v>76</v>
      </c>
      <c r="AY89" s="16" t="s">
        <v>141</v>
      </c>
      <c r="BE89" s="163">
        <f>IF(N89="základní",J89,0)</f>
        <v>0</v>
      </c>
      <c r="BF89" s="163">
        <f>IF(N89="snížená",J89,0)</f>
        <v>0</v>
      </c>
      <c r="BG89" s="163">
        <f>IF(N89="zákl. přenesená",J89,0)</f>
        <v>0</v>
      </c>
      <c r="BH89" s="163">
        <f>IF(N89="sníž. přenesená",J89,0)</f>
        <v>0</v>
      </c>
      <c r="BI89" s="163">
        <f>IF(N89="nulová",J89,0)</f>
        <v>0</v>
      </c>
      <c r="BJ89" s="16" t="s">
        <v>21</v>
      </c>
      <c r="BK89" s="163">
        <f>ROUND(I89*H89,2)</f>
        <v>0</v>
      </c>
      <c r="BL89" s="16" t="s">
        <v>185</v>
      </c>
      <c r="BM89" s="16" t="s">
        <v>493</v>
      </c>
    </row>
    <row r="90" spans="2:65" s="1" customFormat="1" ht="58.5">
      <c r="B90" s="33"/>
      <c r="C90" s="34"/>
      <c r="D90" s="164" t="s">
        <v>143</v>
      </c>
      <c r="E90" s="34"/>
      <c r="F90" s="165" t="s">
        <v>494</v>
      </c>
      <c r="G90" s="34"/>
      <c r="H90" s="34"/>
      <c r="I90" s="111"/>
      <c r="J90" s="34"/>
      <c r="K90" s="34"/>
      <c r="L90" s="37"/>
      <c r="M90" s="166"/>
      <c r="N90" s="59"/>
      <c r="O90" s="59"/>
      <c r="P90" s="59"/>
      <c r="Q90" s="59"/>
      <c r="R90" s="59"/>
      <c r="S90" s="59"/>
      <c r="T90" s="60"/>
      <c r="AT90" s="16" t="s">
        <v>143</v>
      </c>
      <c r="AU90" s="16" t="s">
        <v>76</v>
      </c>
    </row>
    <row r="91" spans="2:65" s="1" customFormat="1" ht="78">
      <c r="B91" s="33"/>
      <c r="C91" s="34"/>
      <c r="D91" s="164" t="s">
        <v>145</v>
      </c>
      <c r="E91" s="34"/>
      <c r="F91" s="167" t="s">
        <v>495</v>
      </c>
      <c r="G91" s="34"/>
      <c r="H91" s="34"/>
      <c r="I91" s="111"/>
      <c r="J91" s="34"/>
      <c r="K91" s="34"/>
      <c r="L91" s="37"/>
      <c r="M91" s="166"/>
      <c r="N91" s="59"/>
      <c r="O91" s="59"/>
      <c r="P91" s="59"/>
      <c r="Q91" s="59"/>
      <c r="R91" s="59"/>
      <c r="S91" s="59"/>
      <c r="T91" s="60"/>
      <c r="AT91" s="16" t="s">
        <v>145</v>
      </c>
      <c r="AU91" s="16" t="s">
        <v>76</v>
      </c>
    </row>
    <row r="92" spans="2:65" s="1" customFormat="1" ht="22.5" customHeight="1">
      <c r="B92" s="33"/>
      <c r="C92" s="152" t="s">
        <v>496</v>
      </c>
      <c r="D92" s="152" t="s">
        <v>135</v>
      </c>
      <c r="E92" s="153" t="s">
        <v>497</v>
      </c>
      <c r="F92" s="154" t="s">
        <v>498</v>
      </c>
      <c r="G92" s="155" t="s">
        <v>178</v>
      </c>
      <c r="H92" s="156">
        <v>231.61600000000001</v>
      </c>
      <c r="I92" s="157"/>
      <c r="J92" s="158">
        <f>ROUND(I92*H92,2)</f>
        <v>0</v>
      </c>
      <c r="K92" s="154" t="s">
        <v>139</v>
      </c>
      <c r="L92" s="37"/>
      <c r="M92" s="159" t="s">
        <v>1</v>
      </c>
      <c r="N92" s="160" t="s">
        <v>47</v>
      </c>
      <c r="O92" s="59"/>
      <c r="P92" s="161">
        <f>O92*H92</f>
        <v>0</v>
      </c>
      <c r="Q92" s="161">
        <v>0</v>
      </c>
      <c r="R92" s="161">
        <f>Q92*H92</f>
        <v>0</v>
      </c>
      <c r="S92" s="161">
        <v>0</v>
      </c>
      <c r="T92" s="162">
        <f>S92*H92</f>
        <v>0</v>
      </c>
      <c r="AR92" s="16" t="s">
        <v>185</v>
      </c>
      <c r="AT92" s="16" t="s">
        <v>135</v>
      </c>
      <c r="AU92" s="16" t="s">
        <v>76</v>
      </c>
      <c r="AY92" s="16" t="s">
        <v>141</v>
      </c>
      <c r="BE92" s="163">
        <f>IF(N92="základní",J92,0)</f>
        <v>0</v>
      </c>
      <c r="BF92" s="163">
        <f>IF(N92="snížená",J92,0)</f>
        <v>0</v>
      </c>
      <c r="BG92" s="163">
        <f>IF(N92="zákl. přenesená",J92,0)</f>
        <v>0</v>
      </c>
      <c r="BH92" s="163">
        <f>IF(N92="sníž. přenesená",J92,0)</f>
        <v>0</v>
      </c>
      <c r="BI92" s="163">
        <f>IF(N92="nulová",J92,0)</f>
        <v>0</v>
      </c>
      <c r="BJ92" s="16" t="s">
        <v>21</v>
      </c>
      <c r="BK92" s="163">
        <f>ROUND(I92*H92,2)</f>
        <v>0</v>
      </c>
      <c r="BL92" s="16" t="s">
        <v>185</v>
      </c>
      <c r="BM92" s="16" t="s">
        <v>499</v>
      </c>
    </row>
    <row r="93" spans="2:65" s="1" customFormat="1" ht="58.5">
      <c r="B93" s="33"/>
      <c r="C93" s="34"/>
      <c r="D93" s="164" t="s">
        <v>143</v>
      </c>
      <c r="E93" s="34"/>
      <c r="F93" s="165" t="s">
        <v>500</v>
      </c>
      <c r="G93" s="34"/>
      <c r="H93" s="34"/>
      <c r="I93" s="111"/>
      <c r="J93" s="34"/>
      <c r="K93" s="34"/>
      <c r="L93" s="37"/>
      <c r="M93" s="166"/>
      <c r="N93" s="59"/>
      <c r="O93" s="59"/>
      <c r="P93" s="59"/>
      <c r="Q93" s="59"/>
      <c r="R93" s="59"/>
      <c r="S93" s="59"/>
      <c r="T93" s="60"/>
      <c r="AT93" s="16" t="s">
        <v>143</v>
      </c>
      <c r="AU93" s="16" t="s">
        <v>76</v>
      </c>
    </row>
    <row r="94" spans="2:65" s="1" customFormat="1" ht="39">
      <c r="B94" s="33"/>
      <c r="C94" s="34"/>
      <c r="D94" s="164" t="s">
        <v>145</v>
      </c>
      <c r="E94" s="34"/>
      <c r="F94" s="167" t="s">
        <v>501</v>
      </c>
      <c r="G94" s="34"/>
      <c r="H94" s="34"/>
      <c r="I94" s="111"/>
      <c r="J94" s="34"/>
      <c r="K94" s="34"/>
      <c r="L94" s="37"/>
      <c r="M94" s="166"/>
      <c r="N94" s="59"/>
      <c r="O94" s="59"/>
      <c r="P94" s="59"/>
      <c r="Q94" s="59"/>
      <c r="R94" s="59"/>
      <c r="S94" s="59"/>
      <c r="T94" s="60"/>
      <c r="AT94" s="16" t="s">
        <v>145</v>
      </c>
      <c r="AU94" s="16" t="s">
        <v>76</v>
      </c>
    </row>
    <row r="95" spans="2:65" s="1" customFormat="1" ht="22.5" customHeight="1">
      <c r="B95" s="33"/>
      <c r="C95" s="152" t="s">
        <v>203</v>
      </c>
      <c r="D95" s="152" t="s">
        <v>135</v>
      </c>
      <c r="E95" s="153" t="s">
        <v>502</v>
      </c>
      <c r="F95" s="154" t="s">
        <v>503</v>
      </c>
      <c r="G95" s="155" t="s">
        <v>149</v>
      </c>
      <c r="H95" s="156">
        <v>7</v>
      </c>
      <c r="I95" s="157"/>
      <c r="J95" s="158">
        <f>ROUND(I95*H95,2)</f>
        <v>0</v>
      </c>
      <c r="K95" s="154" t="s">
        <v>139</v>
      </c>
      <c r="L95" s="37"/>
      <c r="M95" s="159" t="s">
        <v>1</v>
      </c>
      <c r="N95" s="160" t="s">
        <v>47</v>
      </c>
      <c r="O95" s="59"/>
      <c r="P95" s="161">
        <f>O95*H95</f>
        <v>0</v>
      </c>
      <c r="Q95" s="161">
        <v>0</v>
      </c>
      <c r="R95" s="161">
        <f>Q95*H95</f>
        <v>0</v>
      </c>
      <c r="S95" s="161">
        <v>0</v>
      </c>
      <c r="T95" s="162">
        <f>S95*H95</f>
        <v>0</v>
      </c>
      <c r="AR95" s="16" t="s">
        <v>185</v>
      </c>
      <c r="AT95" s="16" t="s">
        <v>135</v>
      </c>
      <c r="AU95" s="16" t="s">
        <v>76</v>
      </c>
      <c r="AY95" s="16" t="s">
        <v>141</v>
      </c>
      <c r="BE95" s="163">
        <f>IF(N95="základní",J95,0)</f>
        <v>0</v>
      </c>
      <c r="BF95" s="163">
        <f>IF(N95="snížená",J95,0)</f>
        <v>0</v>
      </c>
      <c r="BG95" s="163">
        <f>IF(N95="zákl. přenesená",J95,0)</f>
        <v>0</v>
      </c>
      <c r="BH95" s="163">
        <f>IF(N95="sníž. přenesená",J95,0)</f>
        <v>0</v>
      </c>
      <c r="BI95" s="163">
        <f>IF(N95="nulová",J95,0)</f>
        <v>0</v>
      </c>
      <c r="BJ95" s="16" t="s">
        <v>21</v>
      </c>
      <c r="BK95" s="163">
        <f>ROUND(I95*H95,2)</f>
        <v>0</v>
      </c>
      <c r="BL95" s="16" t="s">
        <v>185</v>
      </c>
      <c r="BM95" s="16" t="s">
        <v>504</v>
      </c>
    </row>
    <row r="96" spans="2:65" s="1" customFormat="1" ht="29.25">
      <c r="B96" s="33"/>
      <c r="C96" s="34"/>
      <c r="D96" s="164" t="s">
        <v>143</v>
      </c>
      <c r="E96" s="34"/>
      <c r="F96" s="165" t="s">
        <v>505</v>
      </c>
      <c r="G96" s="34"/>
      <c r="H96" s="34"/>
      <c r="I96" s="111"/>
      <c r="J96" s="34"/>
      <c r="K96" s="34"/>
      <c r="L96" s="37"/>
      <c r="M96" s="166"/>
      <c r="N96" s="59"/>
      <c r="O96" s="59"/>
      <c r="P96" s="59"/>
      <c r="Q96" s="59"/>
      <c r="R96" s="59"/>
      <c r="S96" s="59"/>
      <c r="T96" s="60"/>
      <c r="AT96" s="16" t="s">
        <v>143</v>
      </c>
      <c r="AU96" s="16" t="s">
        <v>76</v>
      </c>
    </row>
    <row r="97" spans="2:47" s="1" customFormat="1" ht="29.25">
      <c r="B97" s="33"/>
      <c r="C97" s="34"/>
      <c r="D97" s="164" t="s">
        <v>145</v>
      </c>
      <c r="E97" s="34"/>
      <c r="F97" s="167" t="s">
        <v>506</v>
      </c>
      <c r="G97" s="34"/>
      <c r="H97" s="34"/>
      <c r="I97" s="111"/>
      <c r="J97" s="34"/>
      <c r="K97" s="34"/>
      <c r="L97" s="37"/>
      <c r="M97" s="210"/>
      <c r="N97" s="211"/>
      <c r="O97" s="211"/>
      <c r="P97" s="211"/>
      <c r="Q97" s="211"/>
      <c r="R97" s="211"/>
      <c r="S97" s="211"/>
      <c r="T97" s="212"/>
      <c r="AT97" s="16" t="s">
        <v>145</v>
      </c>
      <c r="AU97" s="16" t="s">
        <v>76</v>
      </c>
    </row>
    <row r="98" spans="2:47" s="1" customFormat="1" ht="6.95" customHeight="1">
      <c r="B98" s="45"/>
      <c r="C98" s="46"/>
      <c r="D98" s="46"/>
      <c r="E98" s="46"/>
      <c r="F98" s="46"/>
      <c r="G98" s="46"/>
      <c r="H98" s="46"/>
      <c r="I98" s="133"/>
      <c r="J98" s="46"/>
      <c r="K98" s="46"/>
      <c r="L98" s="37"/>
    </row>
  </sheetData>
  <sheetProtection algorithmName="SHA-512" hashValue="/QVoNpzq52BxhrqPVvlEjPUtBh/MQzHxVIqzYbEsEl9nkvSW7CWo2squ76eNAbcno4z42WKFydieOIIG8JULlw==" saltValue="6xaIr7Fwusj67XA/TApVjBtyUID55lB8XVNyyvtoZPSV4M58wNZcQml2WAKiRy7E4QrpxFBC0vxSetvvperOhA==" spinCount="100000" sheet="1" objects="1" scenarios="1" formatColumns="0" formatRows="0" autoFilter="0"/>
  <autoFilter ref="C78:K97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363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5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6" t="s">
        <v>101</v>
      </c>
    </row>
    <row r="3" spans="2:46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9"/>
      <c r="AT3" s="16" t="s">
        <v>85</v>
      </c>
    </row>
    <row r="4" spans="2:46" ht="24.95" customHeight="1">
      <c r="B4" s="19"/>
      <c r="D4" s="109" t="s">
        <v>114</v>
      </c>
      <c r="L4" s="19"/>
      <c r="M4" s="2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10" t="s">
        <v>16</v>
      </c>
      <c r="L6" s="19"/>
    </row>
    <row r="7" spans="2:46" ht="16.5" customHeight="1">
      <c r="B7" s="19"/>
      <c r="E7" s="290" t="str">
        <f>'Rekapitulace stavby'!K6</f>
        <v>Oprava traťového úseku Bad Brambach - Vojtanov (vybrané úseky)</v>
      </c>
      <c r="F7" s="291"/>
      <c r="G7" s="291"/>
      <c r="H7" s="291"/>
      <c r="L7" s="19"/>
    </row>
    <row r="8" spans="2:46" ht="12" customHeight="1">
      <c r="B8" s="19"/>
      <c r="D8" s="110" t="s">
        <v>115</v>
      </c>
      <c r="L8" s="19"/>
    </row>
    <row r="9" spans="2:46" s="1" customFormat="1" ht="16.5" customHeight="1">
      <c r="B9" s="37"/>
      <c r="E9" s="290" t="s">
        <v>507</v>
      </c>
      <c r="F9" s="293"/>
      <c r="G9" s="293"/>
      <c r="H9" s="293"/>
      <c r="I9" s="111"/>
      <c r="L9" s="37"/>
    </row>
    <row r="10" spans="2:46" s="1" customFormat="1" ht="12" customHeight="1">
      <c r="B10" s="37"/>
      <c r="D10" s="110" t="s">
        <v>508</v>
      </c>
      <c r="I10" s="111"/>
      <c r="L10" s="37"/>
    </row>
    <row r="11" spans="2:46" s="1" customFormat="1" ht="36.950000000000003" customHeight="1">
      <c r="B11" s="37"/>
      <c r="E11" s="292" t="s">
        <v>509</v>
      </c>
      <c r="F11" s="293"/>
      <c r="G11" s="293"/>
      <c r="H11" s="293"/>
      <c r="I11" s="111"/>
      <c r="L11" s="37"/>
    </row>
    <row r="12" spans="2:46" s="1" customFormat="1" ht="11.25">
      <c r="B12" s="37"/>
      <c r="I12" s="111"/>
      <c r="L12" s="37"/>
    </row>
    <row r="13" spans="2:46" s="1" customFormat="1" ht="12" customHeight="1">
      <c r="B13" s="37"/>
      <c r="D13" s="110" t="s">
        <v>19</v>
      </c>
      <c r="F13" s="16" t="s">
        <v>1</v>
      </c>
      <c r="I13" s="112" t="s">
        <v>20</v>
      </c>
      <c r="J13" s="16" t="s">
        <v>1</v>
      </c>
      <c r="L13" s="37"/>
    </row>
    <row r="14" spans="2:46" s="1" customFormat="1" ht="12" customHeight="1">
      <c r="B14" s="37"/>
      <c r="D14" s="110" t="s">
        <v>22</v>
      </c>
      <c r="F14" s="16" t="s">
        <v>37</v>
      </c>
      <c r="I14" s="112" t="s">
        <v>24</v>
      </c>
      <c r="J14" s="113" t="str">
        <f>'Rekapitulace stavby'!AN8</f>
        <v>19. 2. 2019</v>
      </c>
      <c r="L14" s="37"/>
    </row>
    <row r="15" spans="2:46" s="1" customFormat="1" ht="10.9" customHeight="1">
      <c r="B15" s="37"/>
      <c r="I15" s="111"/>
      <c r="L15" s="37"/>
    </row>
    <row r="16" spans="2:46" s="1" customFormat="1" ht="12" customHeight="1">
      <c r="B16" s="37"/>
      <c r="D16" s="110" t="s">
        <v>28</v>
      </c>
      <c r="I16" s="112" t="s">
        <v>29</v>
      </c>
      <c r="J16" s="16" t="str">
        <f>IF('Rekapitulace stavby'!AN10="","",'Rekapitulace stavby'!AN10)</f>
        <v>70994234</v>
      </c>
      <c r="L16" s="37"/>
    </row>
    <row r="17" spans="2:12" s="1" customFormat="1" ht="18" customHeight="1">
      <c r="B17" s="37"/>
      <c r="E17" s="16" t="str">
        <f>IF('Rekapitulace stavby'!E11="","",'Rekapitulace stavby'!E11)</f>
        <v>SŽDC, s.o.; OŘ UNL - ST K. Vary</v>
      </c>
      <c r="I17" s="112" t="s">
        <v>32</v>
      </c>
      <c r="J17" s="16" t="str">
        <f>IF('Rekapitulace stavby'!AN11="","",'Rekapitulace stavby'!AN11)</f>
        <v>CZ70994234</v>
      </c>
      <c r="L17" s="37"/>
    </row>
    <row r="18" spans="2:12" s="1" customFormat="1" ht="6.95" customHeight="1">
      <c r="B18" s="37"/>
      <c r="I18" s="111"/>
      <c r="L18" s="37"/>
    </row>
    <row r="19" spans="2:12" s="1" customFormat="1" ht="12" customHeight="1">
      <c r="B19" s="37"/>
      <c r="D19" s="110" t="s">
        <v>34</v>
      </c>
      <c r="I19" s="112" t="s">
        <v>29</v>
      </c>
      <c r="J19" s="29" t="str">
        <f>'Rekapitulace stavby'!AN13</f>
        <v>Vyplň údaj</v>
      </c>
      <c r="L19" s="37"/>
    </row>
    <row r="20" spans="2:12" s="1" customFormat="1" ht="18" customHeight="1">
      <c r="B20" s="37"/>
      <c r="E20" s="294" t="str">
        <f>'Rekapitulace stavby'!E14</f>
        <v>Vyplň údaj</v>
      </c>
      <c r="F20" s="295"/>
      <c r="G20" s="295"/>
      <c r="H20" s="295"/>
      <c r="I20" s="112" t="s">
        <v>32</v>
      </c>
      <c r="J20" s="29" t="str">
        <f>'Rekapitulace stavby'!AN14</f>
        <v>Vyplň údaj</v>
      </c>
      <c r="L20" s="37"/>
    </row>
    <row r="21" spans="2:12" s="1" customFormat="1" ht="6.95" customHeight="1">
      <c r="B21" s="37"/>
      <c r="I21" s="111"/>
      <c r="L21" s="37"/>
    </row>
    <row r="22" spans="2:12" s="1" customFormat="1" ht="12" customHeight="1">
      <c r="B22" s="37"/>
      <c r="D22" s="110" t="s">
        <v>36</v>
      </c>
      <c r="I22" s="112" t="s">
        <v>29</v>
      </c>
      <c r="J22" s="16" t="str">
        <f>IF('Rekapitulace stavby'!AN16="","",'Rekapitulace stavby'!AN16)</f>
        <v/>
      </c>
      <c r="L22" s="37"/>
    </row>
    <row r="23" spans="2:12" s="1" customFormat="1" ht="18" customHeight="1">
      <c r="B23" s="37"/>
      <c r="E23" s="16" t="str">
        <f>IF('Rekapitulace stavby'!E17="","",'Rekapitulace stavby'!E17)</f>
        <v xml:space="preserve"> </v>
      </c>
      <c r="I23" s="112" t="s">
        <v>32</v>
      </c>
      <c r="J23" s="16" t="str">
        <f>IF('Rekapitulace stavby'!AN17="","",'Rekapitulace stavby'!AN17)</f>
        <v/>
      </c>
      <c r="L23" s="37"/>
    </row>
    <row r="24" spans="2:12" s="1" customFormat="1" ht="6.95" customHeight="1">
      <c r="B24" s="37"/>
      <c r="I24" s="111"/>
      <c r="L24" s="37"/>
    </row>
    <row r="25" spans="2:12" s="1" customFormat="1" ht="12" customHeight="1">
      <c r="B25" s="37"/>
      <c r="D25" s="110" t="s">
        <v>39</v>
      </c>
      <c r="I25" s="112" t="s">
        <v>29</v>
      </c>
      <c r="J25" s="16" t="str">
        <f>IF('Rekapitulace stavby'!AN19="","",'Rekapitulace stavby'!AN19)</f>
        <v/>
      </c>
      <c r="L25" s="37"/>
    </row>
    <row r="26" spans="2:12" s="1" customFormat="1" ht="18" customHeight="1">
      <c r="B26" s="37"/>
      <c r="E26" s="16" t="str">
        <f>IF('Rekapitulace stavby'!E20="","",'Rekapitulace stavby'!E20)</f>
        <v>Monika Roztočilová</v>
      </c>
      <c r="I26" s="112" t="s">
        <v>32</v>
      </c>
      <c r="J26" s="16" t="str">
        <f>IF('Rekapitulace stavby'!AN20="","",'Rekapitulace stavby'!AN20)</f>
        <v/>
      </c>
      <c r="L26" s="37"/>
    </row>
    <row r="27" spans="2:12" s="1" customFormat="1" ht="6.95" customHeight="1">
      <c r="B27" s="37"/>
      <c r="I27" s="111"/>
      <c r="L27" s="37"/>
    </row>
    <row r="28" spans="2:12" s="1" customFormat="1" ht="12" customHeight="1">
      <c r="B28" s="37"/>
      <c r="D28" s="110" t="s">
        <v>41</v>
      </c>
      <c r="I28" s="111"/>
      <c r="L28" s="37"/>
    </row>
    <row r="29" spans="2:12" s="7" customFormat="1" ht="16.5" customHeight="1">
      <c r="B29" s="114"/>
      <c r="E29" s="296" t="s">
        <v>1</v>
      </c>
      <c r="F29" s="296"/>
      <c r="G29" s="296"/>
      <c r="H29" s="296"/>
      <c r="I29" s="115"/>
      <c r="L29" s="114"/>
    </row>
    <row r="30" spans="2:12" s="1" customFormat="1" ht="6.95" customHeight="1">
      <c r="B30" s="37"/>
      <c r="I30" s="111"/>
      <c r="L30" s="37"/>
    </row>
    <row r="31" spans="2:12" s="1" customFormat="1" ht="6.95" customHeight="1">
      <c r="B31" s="37"/>
      <c r="D31" s="55"/>
      <c r="E31" s="55"/>
      <c r="F31" s="55"/>
      <c r="G31" s="55"/>
      <c r="H31" s="55"/>
      <c r="I31" s="116"/>
      <c r="J31" s="55"/>
      <c r="K31" s="55"/>
      <c r="L31" s="37"/>
    </row>
    <row r="32" spans="2:12" s="1" customFormat="1" ht="25.35" customHeight="1">
      <c r="B32" s="37"/>
      <c r="D32" s="117" t="s">
        <v>42</v>
      </c>
      <c r="I32" s="111"/>
      <c r="J32" s="118">
        <f>ROUND(J97, 2)</f>
        <v>0</v>
      </c>
      <c r="L32" s="37"/>
    </row>
    <row r="33" spans="2:12" s="1" customFormat="1" ht="6.95" customHeight="1">
      <c r="B33" s="37"/>
      <c r="D33" s="55"/>
      <c r="E33" s="55"/>
      <c r="F33" s="55"/>
      <c r="G33" s="55"/>
      <c r="H33" s="55"/>
      <c r="I33" s="116"/>
      <c r="J33" s="55"/>
      <c r="K33" s="55"/>
      <c r="L33" s="37"/>
    </row>
    <row r="34" spans="2:12" s="1" customFormat="1" ht="14.45" customHeight="1">
      <c r="B34" s="37"/>
      <c r="F34" s="119" t="s">
        <v>44</v>
      </c>
      <c r="I34" s="120" t="s">
        <v>43</v>
      </c>
      <c r="J34" s="119" t="s">
        <v>45</v>
      </c>
      <c r="L34" s="37"/>
    </row>
    <row r="35" spans="2:12" s="1" customFormat="1" ht="14.45" customHeight="1">
      <c r="B35" s="37"/>
      <c r="D35" s="110" t="s">
        <v>46</v>
      </c>
      <c r="E35" s="110" t="s">
        <v>47</v>
      </c>
      <c r="F35" s="121">
        <f>ROUND((SUM(BE97:BE362)),  2)</f>
        <v>0</v>
      </c>
      <c r="I35" s="122">
        <v>0.21</v>
      </c>
      <c r="J35" s="121">
        <f>ROUND(((SUM(BE97:BE362))*I35),  2)</f>
        <v>0</v>
      </c>
      <c r="L35" s="37"/>
    </row>
    <row r="36" spans="2:12" s="1" customFormat="1" ht="14.45" customHeight="1">
      <c r="B36" s="37"/>
      <c r="E36" s="110" t="s">
        <v>48</v>
      </c>
      <c r="F36" s="121">
        <f>ROUND((SUM(BF97:BF362)),  2)</f>
        <v>0</v>
      </c>
      <c r="I36" s="122">
        <v>0.15</v>
      </c>
      <c r="J36" s="121">
        <f>ROUND(((SUM(BF97:BF362))*I36),  2)</f>
        <v>0</v>
      </c>
      <c r="L36" s="37"/>
    </row>
    <row r="37" spans="2:12" s="1" customFormat="1" ht="14.45" hidden="1" customHeight="1">
      <c r="B37" s="37"/>
      <c r="E37" s="110" t="s">
        <v>49</v>
      </c>
      <c r="F37" s="121">
        <f>ROUND((SUM(BG97:BG362)),  2)</f>
        <v>0</v>
      </c>
      <c r="I37" s="122">
        <v>0.21</v>
      </c>
      <c r="J37" s="121">
        <f>0</f>
        <v>0</v>
      </c>
      <c r="L37" s="37"/>
    </row>
    <row r="38" spans="2:12" s="1" customFormat="1" ht="14.45" hidden="1" customHeight="1">
      <c r="B38" s="37"/>
      <c r="E38" s="110" t="s">
        <v>50</v>
      </c>
      <c r="F38" s="121">
        <f>ROUND((SUM(BH97:BH362)),  2)</f>
        <v>0</v>
      </c>
      <c r="I38" s="122">
        <v>0.15</v>
      </c>
      <c r="J38" s="121">
        <f>0</f>
        <v>0</v>
      </c>
      <c r="L38" s="37"/>
    </row>
    <row r="39" spans="2:12" s="1" customFormat="1" ht="14.45" hidden="1" customHeight="1">
      <c r="B39" s="37"/>
      <c r="E39" s="110" t="s">
        <v>51</v>
      </c>
      <c r="F39" s="121">
        <f>ROUND((SUM(BI97:BI362)),  2)</f>
        <v>0</v>
      </c>
      <c r="I39" s="122">
        <v>0</v>
      </c>
      <c r="J39" s="121">
        <f>0</f>
        <v>0</v>
      </c>
      <c r="L39" s="37"/>
    </row>
    <row r="40" spans="2:12" s="1" customFormat="1" ht="6.95" customHeight="1">
      <c r="B40" s="37"/>
      <c r="I40" s="111"/>
      <c r="L40" s="37"/>
    </row>
    <row r="41" spans="2:12" s="1" customFormat="1" ht="25.35" customHeight="1">
      <c r="B41" s="37"/>
      <c r="C41" s="123"/>
      <c r="D41" s="124" t="s">
        <v>52</v>
      </c>
      <c r="E41" s="125"/>
      <c r="F41" s="125"/>
      <c r="G41" s="126" t="s">
        <v>53</v>
      </c>
      <c r="H41" s="127" t="s">
        <v>54</v>
      </c>
      <c r="I41" s="128"/>
      <c r="J41" s="129">
        <f>SUM(J32:J39)</f>
        <v>0</v>
      </c>
      <c r="K41" s="130"/>
      <c r="L41" s="37"/>
    </row>
    <row r="42" spans="2:12" s="1" customFormat="1" ht="14.45" customHeight="1">
      <c r="B42" s="131"/>
      <c r="C42" s="132"/>
      <c r="D42" s="132"/>
      <c r="E42" s="132"/>
      <c r="F42" s="132"/>
      <c r="G42" s="132"/>
      <c r="H42" s="132"/>
      <c r="I42" s="133"/>
      <c r="J42" s="132"/>
      <c r="K42" s="132"/>
      <c r="L42" s="37"/>
    </row>
    <row r="46" spans="2:12" s="1" customFormat="1" ht="6.95" customHeight="1">
      <c r="B46" s="134"/>
      <c r="C46" s="135"/>
      <c r="D46" s="135"/>
      <c r="E46" s="135"/>
      <c r="F46" s="135"/>
      <c r="G46" s="135"/>
      <c r="H46" s="135"/>
      <c r="I46" s="136"/>
      <c r="J46" s="135"/>
      <c r="K46" s="135"/>
      <c r="L46" s="37"/>
    </row>
    <row r="47" spans="2:12" s="1" customFormat="1" ht="24.95" customHeight="1">
      <c r="B47" s="33"/>
      <c r="C47" s="22" t="s">
        <v>117</v>
      </c>
      <c r="D47" s="34"/>
      <c r="E47" s="34"/>
      <c r="F47" s="34"/>
      <c r="G47" s="34"/>
      <c r="H47" s="34"/>
      <c r="I47" s="111"/>
      <c r="J47" s="34"/>
      <c r="K47" s="34"/>
      <c r="L47" s="37"/>
    </row>
    <row r="48" spans="2:12" s="1" customFormat="1" ht="6.95" customHeight="1">
      <c r="B48" s="33"/>
      <c r="C48" s="34"/>
      <c r="D48" s="34"/>
      <c r="E48" s="34"/>
      <c r="F48" s="34"/>
      <c r="G48" s="34"/>
      <c r="H48" s="34"/>
      <c r="I48" s="111"/>
      <c r="J48" s="34"/>
      <c r="K48" s="34"/>
      <c r="L48" s="37"/>
    </row>
    <row r="49" spans="2:47" s="1" customFormat="1" ht="12" customHeight="1">
      <c r="B49" s="33"/>
      <c r="C49" s="28" t="s">
        <v>16</v>
      </c>
      <c r="D49" s="34"/>
      <c r="E49" s="34"/>
      <c r="F49" s="34"/>
      <c r="G49" s="34"/>
      <c r="H49" s="34"/>
      <c r="I49" s="111"/>
      <c r="J49" s="34"/>
      <c r="K49" s="34"/>
      <c r="L49" s="37"/>
    </row>
    <row r="50" spans="2:47" s="1" customFormat="1" ht="16.5" customHeight="1">
      <c r="B50" s="33"/>
      <c r="C50" s="34"/>
      <c r="D50" s="34"/>
      <c r="E50" s="297" t="str">
        <f>E7</f>
        <v>Oprava traťového úseku Bad Brambach - Vojtanov (vybrané úseky)</v>
      </c>
      <c r="F50" s="298"/>
      <c r="G50" s="298"/>
      <c r="H50" s="298"/>
      <c r="I50" s="111"/>
      <c r="J50" s="34"/>
      <c r="K50" s="34"/>
      <c r="L50" s="37"/>
    </row>
    <row r="51" spans="2:47" ht="12" customHeight="1">
      <c r="B51" s="20"/>
      <c r="C51" s="28" t="s">
        <v>115</v>
      </c>
      <c r="D51" s="21"/>
      <c r="E51" s="21"/>
      <c r="F51" s="21"/>
      <c r="G51" s="21"/>
      <c r="H51" s="21"/>
      <c r="J51" s="21"/>
      <c r="K51" s="21"/>
      <c r="L51" s="19"/>
    </row>
    <row r="52" spans="2:47" s="1" customFormat="1" ht="16.5" customHeight="1">
      <c r="B52" s="33"/>
      <c r="C52" s="34"/>
      <c r="D52" s="34"/>
      <c r="E52" s="297" t="s">
        <v>507</v>
      </c>
      <c r="F52" s="264"/>
      <c r="G52" s="264"/>
      <c r="H52" s="264"/>
      <c r="I52" s="111"/>
      <c r="J52" s="34"/>
      <c r="K52" s="34"/>
      <c r="L52" s="37"/>
    </row>
    <row r="53" spans="2:47" s="1" customFormat="1" ht="12" customHeight="1">
      <c r="B53" s="33"/>
      <c r="C53" s="28" t="s">
        <v>508</v>
      </c>
      <c r="D53" s="34"/>
      <c r="E53" s="34"/>
      <c r="F53" s="34"/>
      <c r="G53" s="34"/>
      <c r="H53" s="34"/>
      <c r="I53" s="111"/>
      <c r="J53" s="34"/>
      <c r="K53" s="34"/>
      <c r="L53" s="37"/>
    </row>
    <row r="54" spans="2:47" s="1" customFormat="1" ht="16.5" customHeight="1">
      <c r="B54" s="33"/>
      <c r="C54" s="34"/>
      <c r="D54" s="34"/>
      <c r="E54" s="265" t="str">
        <f>E11</f>
        <v>A.5.1 - km 54,250 - most</v>
      </c>
      <c r="F54" s="264"/>
      <c r="G54" s="264"/>
      <c r="H54" s="264"/>
      <c r="I54" s="111"/>
      <c r="J54" s="34"/>
      <c r="K54" s="34"/>
      <c r="L54" s="37"/>
    </row>
    <row r="55" spans="2:47" s="1" customFormat="1" ht="6.95" customHeight="1">
      <c r="B55" s="33"/>
      <c r="C55" s="34"/>
      <c r="D55" s="34"/>
      <c r="E55" s="34"/>
      <c r="F55" s="34"/>
      <c r="G55" s="34"/>
      <c r="H55" s="34"/>
      <c r="I55" s="111"/>
      <c r="J55" s="34"/>
      <c r="K55" s="34"/>
      <c r="L55" s="37"/>
    </row>
    <row r="56" spans="2:47" s="1" customFormat="1" ht="12" customHeight="1">
      <c r="B56" s="33"/>
      <c r="C56" s="28" t="s">
        <v>22</v>
      </c>
      <c r="D56" s="34"/>
      <c r="E56" s="34"/>
      <c r="F56" s="26" t="str">
        <f>F14</f>
        <v xml:space="preserve"> </v>
      </c>
      <c r="G56" s="34"/>
      <c r="H56" s="34"/>
      <c r="I56" s="112" t="s">
        <v>24</v>
      </c>
      <c r="J56" s="54" t="str">
        <f>IF(J14="","",J14)</f>
        <v>19. 2. 2019</v>
      </c>
      <c r="K56" s="34"/>
      <c r="L56" s="37"/>
    </row>
    <row r="57" spans="2:47" s="1" customFormat="1" ht="6.95" customHeight="1">
      <c r="B57" s="33"/>
      <c r="C57" s="34"/>
      <c r="D57" s="34"/>
      <c r="E57" s="34"/>
      <c r="F57" s="34"/>
      <c r="G57" s="34"/>
      <c r="H57" s="34"/>
      <c r="I57" s="111"/>
      <c r="J57" s="34"/>
      <c r="K57" s="34"/>
      <c r="L57" s="37"/>
    </row>
    <row r="58" spans="2:47" s="1" customFormat="1" ht="13.7" customHeight="1">
      <c r="B58" s="33"/>
      <c r="C58" s="28" t="s">
        <v>28</v>
      </c>
      <c r="D58" s="34"/>
      <c r="E58" s="34"/>
      <c r="F58" s="26" t="str">
        <f>E17</f>
        <v>SŽDC, s.o.; OŘ UNL - ST K. Vary</v>
      </c>
      <c r="G58" s="34"/>
      <c r="H58" s="34"/>
      <c r="I58" s="112" t="s">
        <v>36</v>
      </c>
      <c r="J58" s="31" t="str">
        <f>E23</f>
        <v xml:space="preserve"> </v>
      </c>
      <c r="K58" s="34"/>
      <c r="L58" s="37"/>
    </row>
    <row r="59" spans="2:47" s="1" customFormat="1" ht="13.7" customHeight="1">
      <c r="B59" s="33"/>
      <c r="C59" s="28" t="s">
        <v>34</v>
      </c>
      <c r="D59" s="34"/>
      <c r="E59" s="34"/>
      <c r="F59" s="26" t="str">
        <f>IF(E20="","",E20)</f>
        <v>Vyplň údaj</v>
      </c>
      <c r="G59" s="34"/>
      <c r="H59" s="34"/>
      <c r="I59" s="112" t="s">
        <v>39</v>
      </c>
      <c r="J59" s="31" t="str">
        <f>E26</f>
        <v>Monika Roztočilová</v>
      </c>
      <c r="K59" s="34"/>
      <c r="L59" s="37"/>
    </row>
    <row r="60" spans="2:47" s="1" customFormat="1" ht="10.35" customHeight="1">
      <c r="B60" s="33"/>
      <c r="C60" s="34"/>
      <c r="D60" s="34"/>
      <c r="E60" s="34"/>
      <c r="F60" s="34"/>
      <c r="G60" s="34"/>
      <c r="H60" s="34"/>
      <c r="I60" s="111"/>
      <c r="J60" s="34"/>
      <c r="K60" s="34"/>
      <c r="L60" s="37"/>
    </row>
    <row r="61" spans="2:47" s="1" customFormat="1" ht="29.25" customHeight="1">
      <c r="B61" s="33"/>
      <c r="C61" s="137" t="s">
        <v>118</v>
      </c>
      <c r="D61" s="138"/>
      <c r="E61" s="138"/>
      <c r="F61" s="138"/>
      <c r="G61" s="138"/>
      <c r="H61" s="138"/>
      <c r="I61" s="139"/>
      <c r="J61" s="140" t="s">
        <v>119</v>
      </c>
      <c r="K61" s="138"/>
      <c r="L61" s="37"/>
    </row>
    <row r="62" spans="2:47" s="1" customFormat="1" ht="10.35" customHeight="1">
      <c r="B62" s="33"/>
      <c r="C62" s="34"/>
      <c r="D62" s="34"/>
      <c r="E62" s="34"/>
      <c r="F62" s="34"/>
      <c r="G62" s="34"/>
      <c r="H62" s="34"/>
      <c r="I62" s="111"/>
      <c r="J62" s="34"/>
      <c r="K62" s="34"/>
      <c r="L62" s="37"/>
    </row>
    <row r="63" spans="2:47" s="1" customFormat="1" ht="22.9" customHeight="1">
      <c r="B63" s="33"/>
      <c r="C63" s="141" t="s">
        <v>120</v>
      </c>
      <c r="D63" s="34"/>
      <c r="E63" s="34"/>
      <c r="F63" s="34"/>
      <c r="G63" s="34"/>
      <c r="H63" s="34"/>
      <c r="I63" s="111"/>
      <c r="J63" s="72">
        <f>J97</f>
        <v>0</v>
      </c>
      <c r="K63" s="34"/>
      <c r="L63" s="37"/>
      <c r="AU63" s="16" t="s">
        <v>121</v>
      </c>
    </row>
    <row r="64" spans="2:47" s="12" customFormat="1" ht="24.95" customHeight="1">
      <c r="B64" s="213"/>
      <c r="C64" s="214"/>
      <c r="D64" s="215" t="s">
        <v>510</v>
      </c>
      <c r="E64" s="216"/>
      <c r="F64" s="216"/>
      <c r="G64" s="216"/>
      <c r="H64" s="216"/>
      <c r="I64" s="217"/>
      <c r="J64" s="218">
        <f>J98</f>
        <v>0</v>
      </c>
      <c r="K64" s="214"/>
      <c r="L64" s="219"/>
    </row>
    <row r="65" spans="2:12" s="13" customFormat="1" ht="19.899999999999999" customHeight="1">
      <c r="B65" s="220"/>
      <c r="C65" s="93"/>
      <c r="D65" s="221" t="s">
        <v>511</v>
      </c>
      <c r="E65" s="222"/>
      <c r="F65" s="222"/>
      <c r="G65" s="222"/>
      <c r="H65" s="222"/>
      <c r="I65" s="223"/>
      <c r="J65" s="224">
        <f>J99</f>
        <v>0</v>
      </c>
      <c r="K65" s="93"/>
      <c r="L65" s="225"/>
    </row>
    <row r="66" spans="2:12" s="13" customFormat="1" ht="19.899999999999999" customHeight="1">
      <c r="B66" s="220"/>
      <c r="C66" s="93"/>
      <c r="D66" s="221" t="s">
        <v>512</v>
      </c>
      <c r="E66" s="222"/>
      <c r="F66" s="222"/>
      <c r="G66" s="222"/>
      <c r="H66" s="222"/>
      <c r="I66" s="223"/>
      <c r="J66" s="224">
        <f>J143</f>
        <v>0</v>
      </c>
      <c r="K66" s="93"/>
      <c r="L66" s="225"/>
    </row>
    <row r="67" spans="2:12" s="13" customFormat="1" ht="19.899999999999999" customHeight="1">
      <c r="B67" s="220"/>
      <c r="C67" s="93"/>
      <c r="D67" s="221" t="s">
        <v>513</v>
      </c>
      <c r="E67" s="222"/>
      <c r="F67" s="222"/>
      <c r="G67" s="222"/>
      <c r="H67" s="222"/>
      <c r="I67" s="223"/>
      <c r="J67" s="224">
        <f>J157</f>
        <v>0</v>
      </c>
      <c r="K67" s="93"/>
      <c r="L67" s="225"/>
    </row>
    <row r="68" spans="2:12" s="13" customFormat="1" ht="19.899999999999999" customHeight="1">
      <c r="B68" s="220"/>
      <c r="C68" s="93"/>
      <c r="D68" s="221" t="s">
        <v>514</v>
      </c>
      <c r="E68" s="222"/>
      <c r="F68" s="222"/>
      <c r="G68" s="222"/>
      <c r="H68" s="222"/>
      <c r="I68" s="223"/>
      <c r="J68" s="224">
        <f>J165</f>
        <v>0</v>
      </c>
      <c r="K68" s="93"/>
      <c r="L68" s="225"/>
    </row>
    <row r="69" spans="2:12" s="13" customFormat="1" ht="19.899999999999999" customHeight="1">
      <c r="B69" s="220"/>
      <c r="C69" s="93"/>
      <c r="D69" s="221" t="s">
        <v>515</v>
      </c>
      <c r="E69" s="222"/>
      <c r="F69" s="222"/>
      <c r="G69" s="222"/>
      <c r="H69" s="222"/>
      <c r="I69" s="223"/>
      <c r="J69" s="224">
        <f>J185</f>
        <v>0</v>
      </c>
      <c r="K69" s="93"/>
      <c r="L69" s="225"/>
    </row>
    <row r="70" spans="2:12" s="13" customFormat="1" ht="19.899999999999999" customHeight="1">
      <c r="B70" s="220"/>
      <c r="C70" s="93"/>
      <c r="D70" s="221" t="s">
        <v>516</v>
      </c>
      <c r="E70" s="222"/>
      <c r="F70" s="222"/>
      <c r="G70" s="222"/>
      <c r="H70" s="222"/>
      <c r="I70" s="223"/>
      <c r="J70" s="224">
        <f>J196</f>
        <v>0</v>
      </c>
      <c r="K70" s="93"/>
      <c r="L70" s="225"/>
    </row>
    <row r="71" spans="2:12" s="13" customFormat="1" ht="19.899999999999999" customHeight="1">
      <c r="B71" s="220"/>
      <c r="C71" s="93"/>
      <c r="D71" s="221" t="s">
        <v>517</v>
      </c>
      <c r="E71" s="222"/>
      <c r="F71" s="222"/>
      <c r="G71" s="222"/>
      <c r="H71" s="222"/>
      <c r="I71" s="223"/>
      <c r="J71" s="224">
        <f>J205</f>
        <v>0</v>
      </c>
      <c r="K71" s="93"/>
      <c r="L71" s="225"/>
    </row>
    <row r="72" spans="2:12" s="13" customFormat="1" ht="19.899999999999999" customHeight="1">
      <c r="B72" s="220"/>
      <c r="C72" s="93"/>
      <c r="D72" s="221" t="s">
        <v>518</v>
      </c>
      <c r="E72" s="222"/>
      <c r="F72" s="222"/>
      <c r="G72" s="222"/>
      <c r="H72" s="222"/>
      <c r="I72" s="223"/>
      <c r="J72" s="224">
        <f>J327</f>
        <v>0</v>
      </c>
      <c r="K72" s="93"/>
      <c r="L72" s="225"/>
    </row>
    <row r="73" spans="2:12" s="13" customFormat="1" ht="19.899999999999999" customHeight="1">
      <c r="B73" s="220"/>
      <c r="C73" s="93"/>
      <c r="D73" s="221" t="s">
        <v>519</v>
      </c>
      <c r="E73" s="222"/>
      <c r="F73" s="222"/>
      <c r="G73" s="222"/>
      <c r="H73" s="222"/>
      <c r="I73" s="223"/>
      <c r="J73" s="224">
        <f>J349</f>
        <v>0</v>
      </c>
      <c r="K73" s="93"/>
      <c r="L73" s="225"/>
    </row>
    <row r="74" spans="2:12" s="12" customFormat="1" ht="24.95" customHeight="1">
      <c r="B74" s="213"/>
      <c r="C74" s="214"/>
      <c r="D74" s="215" t="s">
        <v>520</v>
      </c>
      <c r="E74" s="216"/>
      <c r="F74" s="216"/>
      <c r="G74" s="216"/>
      <c r="H74" s="216"/>
      <c r="I74" s="217"/>
      <c r="J74" s="218">
        <f>J353</f>
        <v>0</v>
      </c>
      <c r="K74" s="214"/>
      <c r="L74" s="219"/>
    </row>
    <row r="75" spans="2:12" s="13" customFormat="1" ht="19.899999999999999" customHeight="1">
      <c r="B75" s="220"/>
      <c r="C75" s="93"/>
      <c r="D75" s="221" t="s">
        <v>521</v>
      </c>
      <c r="E75" s="222"/>
      <c r="F75" s="222"/>
      <c r="G75" s="222"/>
      <c r="H75" s="222"/>
      <c r="I75" s="223"/>
      <c r="J75" s="224">
        <f>J354</f>
        <v>0</v>
      </c>
      <c r="K75" s="93"/>
      <c r="L75" s="225"/>
    </row>
    <row r="76" spans="2:12" s="1" customFormat="1" ht="21.75" customHeight="1">
      <c r="B76" s="33"/>
      <c r="C76" s="34"/>
      <c r="D76" s="34"/>
      <c r="E76" s="34"/>
      <c r="F76" s="34"/>
      <c r="G76" s="34"/>
      <c r="H76" s="34"/>
      <c r="I76" s="111"/>
      <c r="J76" s="34"/>
      <c r="K76" s="34"/>
      <c r="L76" s="37"/>
    </row>
    <row r="77" spans="2:12" s="1" customFormat="1" ht="6.95" customHeight="1">
      <c r="B77" s="45"/>
      <c r="C77" s="46"/>
      <c r="D77" s="46"/>
      <c r="E77" s="46"/>
      <c r="F77" s="46"/>
      <c r="G77" s="46"/>
      <c r="H77" s="46"/>
      <c r="I77" s="133"/>
      <c r="J77" s="46"/>
      <c r="K77" s="46"/>
      <c r="L77" s="37"/>
    </row>
    <row r="81" spans="2:20" s="1" customFormat="1" ht="6.95" customHeight="1">
      <c r="B81" s="47"/>
      <c r="C81" s="48"/>
      <c r="D81" s="48"/>
      <c r="E81" s="48"/>
      <c r="F81" s="48"/>
      <c r="G81" s="48"/>
      <c r="H81" s="48"/>
      <c r="I81" s="136"/>
      <c r="J81" s="48"/>
      <c r="K81" s="48"/>
      <c r="L81" s="37"/>
    </row>
    <row r="82" spans="2:20" s="1" customFormat="1" ht="24.95" customHeight="1">
      <c r="B82" s="33"/>
      <c r="C82" s="22" t="s">
        <v>122</v>
      </c>
      <c r="D82" s="34"/>
      <c r="E82" s="34"/>
      <c r="F82" s="34"/>
      <c r="G82" s="34"/>
      <c r="H82" s="34"/>
      <c r="I82" s="111"/>
      <c r="J82" s="34"/>
      <c r="K82" s="34"/>
      <c r="L82" s="37"/>
    </row>
    <row r="83" spans="2:20" s="1" customFormat="1" ht="6.95" customHeight="1">
      <c r="B83" s="33"/>
      <c r="C83" s="34"/>
      <c r="D83" s="34"/>
      <c r="E83" s="34"/>
      <c r="F83" s="34"/>
      <c r="G83" s="34"/>
      <c r="H83" s="34"/>
      <c r="I83" s="111"/>
      <c r="J83" s="34"/>
      <c r="K83" s="34"/>
      <c r="L83" s="37"/>
    </row>
    <row r="84" spans="2:20" s="1" customFormat="1" ht="12" customHeight="1">
      <c r="B84" s="33"/>
      <c r="C84" s="28" t="s">
        <v>16</v>
      </c>
      <c r="D84" s="34"/>
      <c r="E84" s="34"/>
      <c r="F84" s="34"/>
      <c r="G84" s="34"/>
      <c r="H84" s="34"/>
      <c r="I84" s="111"/>
      <c r="J84" s="34"/>
      <c r="K84" s="34"/>
      <c r="L84" s="37"/>
    </row>
    <row r="85" spans="2:20" s="1" customFormat="1" ht="16.5" customHeight="1">
      <c r="B85" s="33"/>
      <c r="C85" s="34"/>
      <c r="D85" s="34"/>
      <c r="E85" s="297" t="str">
        <f>E7</f>
        <v>Oprava traťového úseku Bad Brambach - Vojtanov (vybrané úseky)</v>
      </c>
      <c r="F85" s="298"/>
      <c r="G85" s="298"/>
      <c r="H85" s="298"/>
      <c r="I85" s="111"/>
      <c r="J85" s="34"/>
      <c r="K85" s="34"/>
      <c r="L85" s="37"/>
    </row>
    <row r="86" spans="2:20" ht="12" customHeight="1">
      <c r="B86" s="20"/>
      <c r="C86" s="28" t="s">
        <v>115</v>
      </c>
      <c r="D86" s="21"/>
      <c r="E86" s="21"/>
      <c r="F86" s="21"/>
      <c r="G86" s="21"/>
      <c r="H86" s="21"/>
      <c r="J86" s="21"/>
      <c r="K86" s="21"/>
      <c r="L86" s="19"/>
    </row>
    <row r="87" spans="2:20" s="1" customFormat="1" ht="16.5" customHeight="1">
      <c r="B87" s="33"/>
      <c r="C87" s="34"/>
      <c r="D87" s="34"/>
      <c r="E87" s="297" t="s">
        <v>507</v>
      </c>
      <c r="F87" s="264"/>
      <c r="G87" s="264"/>
      <c r="H87" s="264"/>
      <c r="I87" s="111"/>
      <c r="J87" s="34"/>
      <c r="K87" s="34"/>
      <c r="L87" s="37"/>
    </row>
    <row r="88" spans="2:20" s="1" customFormat="1" ht="12" customHeight="1">
      <c r="B88" s="33"/>
      <c r="C88" s="28" t="s">
        <v>508</v>
      </c>
      <c r="D88" s="34"/>
      <c r="E88" s="34"/>
      <c r="F88" s="34"/>
      <c r="G88" s="34"/>
      <c r="H88" s="34"/>
      <c r="I88" s="111"/>
      <c r="J88" s="34"/>
      <c r="K88" s="34"/>
      <c r="L88" s="37"/>
    </row>
    <row r="89" spans="2:20" s="1" customFormat="1" ht="16.5" customHeight="1">
      <c r="B89" s="33"/>
      <c r="C89" s="34"/>
      <c r="D89" s="34"/>
      <c r="E89" s="265" t="str">
        <f>E11</f>
        <v>A.5.1 - km 54,250 - most</v>
      </c>
      <c r="F89" s="264"/>
      <c r="G89" s="264"/>
      <c r="H89" s="264"/>
      <c r="I89" s="111"/>
      <c r="J89" s="34"/>
      <c r="K89" s="34"/>
      <c r="L89" s="37"/>
    </row>
    <row r="90" spans="2:20" s="1" customFormat="1" ht="6.95" customHeight="1">
      <c r="B90" s="33"/>
      <c r="C90" s="34"/>
      <c r="D90" s="34"/>
      <c r="E90" s="34"/>
      <c r="F90" s="34"/>
      <c r="G90" s="34"/>
      <c r="H90" s="34"/>
      <c r="I90" s="111"/>
      <c r="J90" s="34"/>
      <c r="K90" s="34"/>
      <c r="L90" s="37"/>
    </row>
    <row r="91" spans="2:20" s="1" customFormat="1" ht="12" customHeight="1">
      <c r="B91" s="33"/>
      <c r="C91" s="28" t="s">
        <v>22</v>
      </c>
      <c r="D91" s="34"/>
      <c r="E91" s="34"/>
      <c r="F91" s="26" t="str">
        <f>F14</f>
        <v xml:space="preserve"> </v>
      </c>
      <c r="G91" s="34"/>
      <c r="H91" s="34"/>
      <c r="I91" s="112" t="s">
        <v>24</v>
      </c>
      <c r="J91" s="54" t="str">
        <f>IF(J14="","",J14)</f>
        <v>19. 2. 2019</v>
      </c>
      <c r="K91" s="34"/>
      <c r="L91" s="37"/>
    </row>
    <row r="92" spans="2:20" s="1" customFormat="1" ht="6.95" customHeight="1">
      <c r="B92" s="33"/>
      <c r="C92" s="34"/>
      <c r="D92" s="34"/>
      <c r="E92" s="34"/>
      <c r="F92" s="34"/>
      <c r="G92" s="34"/>
      <c r="H92" s="34"/>
      <c r="I92" s="111"/>
      <c r="J92" s="34"/>
      <c r="K92" s="34"/>
      <c r="L92" s="37"/>
    </row>
    <row r="93" spans="2:20" s="1" customFormat="1" ht="13.7" customHeight="1">
      <c r="B93" s="33"/>
      <c r="C93" s="28" t="s">
        <v>28</v>
      </c>
      <c r="D93" s="34"/>
      <c r="E93" s="34"/>
      <c r="F93" s="26" t="str">
        <f>E17</f>
        <v>SŽDC, s.o.; OŘ UNL - ST K. Vary</v>
      </c>
      <c r="G93" s="34"/>
      <c r="H93" s="34"/>
      <c r="I93" s="112" t="s">
        <v>36</v>
      </c>
      <c r="J93" s="31" t="str">
        <f>E23</f>
        <v xml:space="preserve"> </v>
      </c>
      <c r="K93" s="34"/>
      <c r="L93" s="37"/>
    </row>
    <row r="94" spans="2:20" s="1" customFormat="1" ht="13.7" customHeight="1">
      <c r="B94" s="33"/>
      <c r="C94" s="28" t="s">
        <v>34</v>
      </c>
      <c r="D94" s="34"/>
      <c r="E94" s="34"/>
      <c r="F94" s="26" t="str">
        <f>IF(E20="","",E20)</f>
        <v>Vyplň údaj</v>
      </c>
      <c r="G94" s="34"/>
      <c r="H94" s="34"/>
      <c r="I94" s="112" t="s">
        <v>39</v>
      </c>
      <c r="J94" s="31" t="str">
        <f>E26</f>
        <v>Monika Roztočilová</v>
      </c>
      <c r="K94" s="34"/>
      <c r="L94" s="37"/>
    </row>
    <row r="95" spans="2:20" s="1" customFormat="1" ht="10.35" customHeight="1">
      <c r="B95" s="33"/>
      <c r="C95" s="34"/>
      <c r="D95" s="34"/>
      <c r="E95" s="34"/>
      <c r="F95" s="34"/>
      <c r="G95" s="34"/>
      <c r="H95" s="34"/>
      <c r="I95" s="111"/>
      <c r="J95" s="34"/>
      <c r="K95" s="34"/>
      <c r="L95" s="37"/>
    </row>
    <row r="96" spans="2:20" s="8" customFormat="1" ht="29.25" customHeight="1">
      <c r="B96" s="142"/>
      <c r="C96" s="143" t="s">
        <v>123</v>
      </c>
      <c r="D96" s="144" t="s">
        <v>61</v>
      </c>
      <c r="E96" s="144" t="s">
        <v>57</v>
      </c>
      <c r="F96" s="144" t="s">
        <v>58</v>
      </c>
      <c r="G96" s="144" t="s">
        <v>124</v>
      </c>
      <c r="H96" s="144" t="s">
        <v>125</v>
      </c>
      <c r="I96" s="145" t="s">
        <v>126</v>
      </c>
      <c r="J96" s="144" t="s">
        <v>119</v>
      </c>
      <c r="K96" s="146" t="s">
        <v>127</v>
      </c>
      <c r="L96" s="147"/>
      <c r="M96" s="63" t="s">
        <v>1</v>
      </c>
      <c r="N96" s="64" t="s">
        <v>46</v>
      </c>
      <c r="O96" s="64" t="s">
        <v>128</v>
      </c>
      <c r="P96" s="64" t="s">
        <v>129</v>
      </c>
      <c r="Q96" s="64" t="s">
        <v>130</v>
      </c>
      <c r="R96" s="64" t="s">
        <v>131</v>
      </c>
      <c r="S96" s="64" t="s">
        <v>132</v>
      </c>
      <c r="T96" s="65" t="s">
        <v>133</v>
      </c>
    </row>
    <row r="97" spans="2:65" s="1" customFormat="1" ht="22.9" customHeight="1">
      <c r="B97" s="33"/>
      <c r="C97" s="70" t="s">
        <v>134</v>
      </c>
      <c r="D97" s="34"/>
      <c r="E97" s="34"/>
      <c r="F97" s="34"/>
      <c r="G97" s="34"/>
      <c r="H97" s="34"/>
      <c r="I97" s="111"/>
      <c r="J97" s="148">
        <f>BK97</f>
        <v>0</v>
      </c>
      <c r="K97" s="34"/>
      <c r="L97" s="37"/>
      <c r="M97" s="66"/>
      <c r="N97" s="67"/>
      <c r="O97" s="67"/>
      <c r="P97" s="149">
        <f>P98+P353</f>
        <v>0</v>
      </c>
      <c r="Q97" s="67"/>
      <c r="R97" s="149">
        <f>R98+R353</f>
        <v>123.86887539930001</v>
      </c>
      <c r="S97" s="67"/>
      <c r="T97" s="150">
        <f>T98+T353</f>
        <v>103.99327900000002</v>
      </c>
      <c r="AT97" s="16" t="s">
        <v>75</v>
      </c>
      <c r="AU97" s="16" t="s">
        <v>121</v>
      </c>
      <c r="BK97" s="151">
        <f>BK98+BK353</f>
        <v>0</v>
      </c>
    </row>
    <row r="98" spans="2:65" s="14" customFormat="1" ht="25.9" customHeight="1">
      <c r="B98" s="226"/>
      <c r="C98" s="227"/>
      <c r="D98" s="228" t="s">
        <v>75</v>
      </c>
      <c r="E98" s="229" t="s">
        <v>522</v>
      </c>
      <c r="F98" s="229" t="s">
        <v>523</v>
      </c>
      <c r="G98" s="227"/>
      <c r="H98" s="227"/>
      <c r="I98" s="230"/>
      <c r="J98" s="231">
        <f>BK98</f>
        <v>0</v>
      </c>
      <c r="K98" s="227"/>
      <c r="L98" s="232"/>
      <c r="M98" s="233"/>
      <c r="N98" s="234"/>
      <c r="O98" s="234"/>
      <c r="P98" s="235">
        <f>P99+P143+P157+P165+P185+P196+P205+P327+P349</f>
        <v>0</v>
      </c>
      <c r="Q98" s="234"/>
      <c r="R98" s="235">
        <f>R99+R143+R157+R165+R185+R196+R205+R327+R349</f>
        <v>123.86887539930001</v>
      </c>
      <c r="S98" s="234"/>
      <c r="T98" s="236">
        <f>T99+T143+T157+T165+T185+T196+T205+T327+T349</f>
        <v>103.99327900000002</v>
      </c>
      <c r="AR98" s="237" t="s">
        <v>21</v>
      </c>
      <c r="AT98" s="238" t="s">
        <v>75</v>
      </c>
      <c r="AU98" s="238" t="s">
        <v>76</v>
      </c>
      <c r="AY98" s="237" t="s">
        <v>141</v>
      </c>
      <c r="BK98" s="239">
        <f>BK99+BK143+BK157+BK165+BK185+BK196+BK205+BK327+BK349</f>
        <v>0</v>
      </c>
    </row>
    <row r="99" spans="2:65" s="14" customFormat="1" ht="22.9" customHeight="1">
      <c r="B99" s="226"/>
      <c r="C99" s="227"/>
      <c r="D99" s="228" t="s">
        <v>75</v>
      </c>
      <c r="E99" s="240" t="s">
        <v>21</v>
      </c>
      <c r="F99" s="240" t="s">
        <v>524</v>
      </c>
      <c r="G99" s="227"/>
      <c r="H99" s="227"/>
      <c r="I99" s="230"/>
      <c r="J99" s="241">
        <f>BK99</f>
        <v>0</v>
      </c>
      <c r="K99" s="227"/>
      <c r="L99" s="232"/>
      <c r="M99" s="233"/>
      <c r="N99" s="234"/>
      <c r="O99" s="234"/>
      <c r="P99" s="235">
        <f>SUM(P100:P142)</f>
        <v>0</v>
      </c>
      <c r="Q99" s="234"/>
      <c r="R99" s="235">
        <f>SUM(R100:R142)</f>
        <v>46.682443749999997</v>
      </c>
      <c r="S99" s="234"/>
      <c r="T99" s="236">
        <f>SUM(T100:T142)</f>
        <v>0</v>
      </c>
      <c r="AR99" s="237" t="s">
        <v>21</v>
      </c>
      <c r="AT99" s="238" t="s">
        <v>75</v>
      </c>
      <c r="AU99" s="238" t="s">
        <v>21</v>
      </c>
      <c r="AY99" s="237" t="s">
        <v>141</v>
      </c>
      <c r="BK99" s="239">
        <f>SUM(BK100:BK142)</f>
        <v>0</v>
      </c>
    </row>
    <row r="100" spans="2:65" s="1" customFormat="1" ht="16.5" customHeight="1">
      <c r="B100" s="33"/>
      <c r="C100" s="152" t="s">
        <v>21</v>
      </c>
      <c r="D100" s="152" t="s">
        <v>135</v>
      </c>
      <c r="E100" s="153" t="s">
        <v>525</v>
      </c>
      <c r="F100" s="154" t="s">
        <v>526</v>
      </c>
      <c r="G100" s="155" t="s">
        <v>191</v>
      </c>
      <c r="H100" s="156">
        <v>40</v>
      </c>
      <c r="I100" s="157"/>
      <c r="J100" s="158">
        <f>ROUND(I100*H100,2)</f>
        <v>0</v>
      </c>
      <c r="K100" s="154" t="s">
        <v>527</v>
      </c>
      <c r="L100" s="37"/>
      <c r="M100" s="159" t="s">
        <v>1</v>
      </c>
      <c r="N100" s="160" t="s">
        <v>47</v>
      </c>
      <c r="O100" s="59"/>
      <c r="P100" s="161">
        <f>O100*H100</f>
        <v>0</v>
      </c>
      <c r="Q100" s="161">
        <v>0</v>
      </c>
      <c r="R100" s="161">
        <f>Q100*H100</f>
        <v>0</v>
      </c>
      <c r="S100" s="161">
        <v>0</v>
      </c>
      <c r="T100" s="162">
        <f>S100*H100</f>
        <v>0</v>
      </c>
      <c r="AR100" s="16" t="s">
        <v>140</v>
      </c>
      <c r="AT100" s="16" t="s">
        <v>135</v>
      </c>
      <c r="AU100" s="16" t="s">
        <v>85</v>
      </c>
      <c r="AY100" s="16" t="s">
        <v>141</v>
      </c>
      <c r="BE100" s="163">
        <f>IF(N100="základní",J100,0)</f>
        <v>0</v>
      </c>
      <c r="BF100" s="163">
        <f>IF(N100="snížená",J100,0)</f>
        <v>0</v>
      </c>
      <c r="BG100" s="163">
        <f>IF(N100="zákl. přenesená",J100,0)</f>
        <v>0</v>
      </c>
      <c r="BH100" s="163">
        <f>IF(N100="sníž. přenesená",J100,0)</f>
        <v>0</v>
      </c>
      <c r="BI100" s="163">
        <f>IF(N100="nulová",J100,0)</f>
        <v>0</v>
      </c>
      <c r="BJ100" s="16" t="s">
        <v>21</v>
      </c>
      <c r="BK100" s="163">
        <f>ROUND(I100*H100,2)</f>
        <v>0</v>
      </c>
      <c r="BL100" s="16" t="s">
        <v>140</v>
      </c>
      <c r="BM100" s="16" t="s">
        <v>528</v>
      </c>
    </row>
    <row r="101" spans="2:65" s="1" customFormat="1" ht="11.25">
      <c r="B101" s="33"/>
      <c r="C101" s="34"/>
      <c r="D101" s="164" t="s">
        <v>143</v>
      </c>
      <c r="E101" s="34"/>
      <c r="F101" s="165" t="s">
        <v>529</v>
      </c>
      <c r="G101" s="34"/>
      <c r="H101" s="34"/>
      <c r="I101" s="111"/>
      <c r="J101" s="34"/>
      <c r="K101" s="34"/>
      <c r="L101" s="37"/>
      <c r="M101" s="166"/>
      <c r="N101" s="59"/>
      <c r="O101" s="59"/>
      <c r="P101" s="59"/>
      <c r="Q101" s="59"/>
      <c r="R101" s="59"/>
      <c r="S101" s="59"/>
      <c r="T101" s="60"/>
      <c r="AT101" s="16" t="s">
        <v>143</v>
      </c>
      <c r="AU101" s="16" t="s">
        <v>85</v>
      </c>
    </row>
    <row r="102" spans="2:65" s="1" customFormat="1" ht="16.5" customHeight="1">
      <c r="B102" s="33"/>
      <c r="C102" s="152" t="s">
        <v>85</v>
      </c>
      <c r="D102" s="152" t="s">
        <v>135</v>
      </c>
      <c r="E102" s="153" t="s">
        <v>530</v>
      </c>
      <c r="F102" s="154" t="s">
        <v>531</v>
      </c>
      <c r="G102" s="155" t="s">
        <v>243</v>
      </c>
      <c r="H102" s="156">
        <v>0.8</v>
      </c>
      <c r="I102" s="157"/>
      <c r="J102" s="158">
        <f>ROUND(I102*H102,2)</f>
        <v>0</v>
      </c>
      <c r="K102" s="154" t="s">
        <v>527</v>
      </c>
      <c r="L102" s="37"/>
      <c r="M102" s="159" t="s">
        <v>1</v>
      </c>
      <c r="N102" s="160" t="s">
        <v>47</v>
      </c>
      <c r="O102" s="59"/>
      <c r="P102" s="161">
        <f>O102*H102</f>
        <v>0</v>
      </c>
      <c r="Q102" s="161">
        <v>0</v>
      </c>
      <c r="R102" s="161">
        <f>Q102*H102</f>
        <v>0</v>
      </c>
      <c r="S102" s="161">
        <v>0</v>
      </c>
      <c r="T102" s="162">
        <f>S102*H102</f>
        <v>0</v>
      </c>
      <c r="AR102" s="16" t="s">
        <v>140</v>
      </c>
      <c r="AT102" s="16" t="s">
        <v>135</v>
      </c>
      <c r="AU102" s="16" t="s">
        <v>85</v>
      </c>
      <c r="AY102" s="16" t="s">
        <v>141</v>
      </c>
      <c r="BE102" s="163">
        <f>IF(N102="základní",J102,0)</f>
        <v>0</v>
      </c>
      <c r="BF102" s="163">
        <f>IF(N102="snížená",J102,0)</f>
        <v>0</v>
      </c>
      <c r="BG102" s="163">
        <f>IF(N102="zákl. přenesená",J102,0)</f>
        <v>0</v>
      </c>
      <c r="BH102" s="163">
        <f>IF(N102="sníž. přenesená",J102,0)</f>
        <v>0</v>
      </c>
      <c r="BI102" s="163">
        <f>IF(N102="nulová",J102,0)</f>
        <v>0</v>
      </c>
      <c r="BJ102" s="16" t="s">
        <v>21</v>
      </c>
      <c r="BK102" s="163">
        <f>ROUND(I102*H102,2)</f>
        <v>0</v>
      </c>
      <c r="BL102" s="16" t="s">
        <v>140</v>
      </c>
      <c r="BM102" s="16" t="s">
        <v>532</v>
      </c>
    </row>
    <row r="103" spans="2:65" s="1" customFormat="1" ht="11.25">
      <c r="B103" s="33"/>
      <c r="C103" s="34"/>
      <c r="D103" s="164" t="s">
        <v>143</v>
      </c>
      <c r="E103" s="34"/>
      <c r="F103" s="165" t="s">
        <v>533</v>
      </c>
      <c r="G103" s="34"/>
      <c r="H103" s="34"/>
      <c r="I103" s="111"/>
      <c r="J103" s="34"/>
      <c r="K103" s="34"/>
      <c r="L103" s="37"/>
      <c r="M103" s="166"/>
      <c r="N103" s="59"/>
      <c r="O103" s="59"/>
      <c r="P103" s="59"/>
      <c r="Q103" s="59"/>
      <c r="R103" s="59"/>
      <c r="S103" s="59"/>
      <c r="T103" s="60"/>
      <c r="AT103" s="16" t="s">
        <v>143</v>
      </c>
      <c r="AU103" s="16" t="s">
        <v>85</v>
      </c>
    </row>
    <row r="104" spans="2:65" s="10" customFormat="1" ht="11.25">
      <c r="B104" s="178"/>
      <c r="C104" s="179"/>
      <c r="D104" s="164" t="s">
        <v>194</v>
      </c>
      <c r="E104" s="180" t="s">
        <v>1</v>
      </c>
      <c r="F104" s="181" t="s">
        <v>534</v>
      </c>
      <c r="G104" s="179"/>
      <c r="H104" s="182">
        <v>0.8</v>
      </c>
      <c r="I104" s="183"/>
      <c r="J104" s="179"/>
      <c r="K104" s="179"/>
      <c r="L104" s="184"/>
      <c r="M104" s="185"/>
      <c r="N104" s="186"/>
      <c r="O104" s="186"/>
      <c r="P104" s="186"/>
      <c r="Q104" s="186"/>
      <c r="R104" s="186"/>
      <c r="S104" s="186"/>
      <c r="T104" s="187"/>
      <c r="AT104" s="188" t="s">
        <v>194</v>
      </c>
      <c r="AU104" s="188" t="s">
        <v>85</v>
      </c>
      <c r="AV104" s="10" t="s">
        <v>85</v>
      </c>
      <c r="AW104" s="10" t="s">
        <v>38</v>
      </c>
      <c r="AX104" s="10" t="s">
        <v>21</v>
      </c>
      <c r="AY104" s="188" t="s">
        <v>141</v>
      </c>
    </row>
    <row r="105" spans="2:65" s="1" customFormat="1" ht="16.5" customHeight="1">
      <c r="B105" s="33"/>
      <c r="C105" s="152" t="s">
        <v>153</v>
      </c>
      <c r="D105" s="152" t="s">
        <v>135</v>
      </c>
      <c r="E105" s="153" t="s">
        <v>535</v>
      </c>
      <c r="F105" s="154" t="s">
        <v>536</v>
      </c>
      <c r="G105" s="155" t="s">
        <v>206</v>
      </c>
      <c r="H105" s="156">
        <v>12.5</v>
      </c>
      <c r="I105" s="157"/>
      <c r="J105" s="158">
        <f>ROUND(I105*H105,2)</f>
        <v>0</v>
      </c>
      <c r="K105" s="154" t="s">
        <v>527</v>
      </c>
      <c r="L105" s="37"/>
      <c r="M105" s="159" t="s">
        <v>1</v>
      </c>
      <c r="N105" s="160" t="s">
        <v>47</v>
      </c>
      <c r="O105" s="59"/>
      <c r="P105" s="161">
        <f>O105*H105</f>
        <v>0</v>
      </c>
      <c r="Q105" s="161">
        <v>3.6904300000000001E-2</v>
      </c>
      <c r="R105" s="161">
        <f>Q105*H105</f>
        <v>0.46130375000000001</v>
      </c>
      <c r="S105" s="161">
        <v>0</v>
      </c>
      <c r="T105" s="162">
        <f>S105*H105</f>
        <v>0</v>
      </c>
      <c r="AR105" s="16" t="s">
        <v>140</v>
      </c>
      <c r="AT105" s="16" t="s">
        <v>135</v>
      </c>
      <c r="AU105" s="16" t="s">
        <v>85</v>
      </c>
      <c r="AY105" s="16" t="s">
        <v>141</v>
      </c>
      <c r="BE105" s="163">
        <f>IF(N105="základní",J105,0)</f>
        <v>0</v>
      </c>
      <c r="BF105" s="163">
        <f>IF(N105="snížená",J105,0)</f>
        <v>0</v>
      </c>
      <c r="BG105" s="163">
        <f>IF(N105="zákl. přenesená",J105,0)</f>
        <v>0</v>
      </c>
      <c r="BH105" s="163">
        <f>IF(N105="sníž. přenesená",J105,0)</f>
        <v>0</v>
      </c>
      <c r="BI105" s="163">
        <f>IF(N105="nulová",J105,0)</f>
        <v>0</v>
      </c>
      <c r="BJ105" s="16" t="s">
        <v>21</v>
      </c>
      <c r="BK105" s="163">
        <f>ROUND(I105*H105,2)</f>
        <v>0</v>
      </c>
      <c r="BL105" s="16" t="s">
        <v>140</v>
      </c>
      <c r="BM105" s="16" t="s">
        <v>537</v>
      </c>
    </row>
    <row r="106" spans="2:65" s="1" customFormat="1" ht="29.25">
      <c r="B106" s="33"/>
      <c r="C106" s="34"/>
      <c r="D106" s="164" t="s">
        <v>143</v>
      </c>
      <c r="E106" s="34"/>
      <c r="F106" s="165" t="s">
        <v>538</v>
      </c>
      <c r="G106" s="34"/>
      <c r="H106" s="34"/>
      <c r="I106" s="111"/>
      <c r="J106" s="34"/>
      <c r="K106" s="34"/>
      <c r="L106" s="37"/>
      <c r="M106" s="166"/>
      <c r="N106" s="59"/>
      <c r="O106" s="59"/>
      <c r="P106" s="59"/>
      <c r="Q106" s="59"/>
      <c r="R106" s="59"/>
      <c r="S106" s="59"/>
      <c r="T106" s="60"/>
      <c r="AT106" s="16" t="s">
        <v>143</v>
      </c>
      <c r="AU106" s="16" t="s">
        <v>85</v>
      </c>
    </row>
    <row r="107" spans="2:65" s="1" customFormat="1" ht="19.5">
      <c r="B107" s="33"/>
      <c r="C107" s="34"/>
      <c r="D107" s="164" t="s">
        <v>145</v>
      </c>
      <c r="E107" s="34"/>
      <c r="F107" s="167" t="s">
        <v>539</v>
      </c>
      <c r="G107" s="34"/>
      <c r="H107" s="34"/>
      <c r="I107" s="111"/>
      <c r="J107" s="34"/>
      <c r="K107" s="34"/>
      <c r="L107" s="37"/>
      <c r="M107" s="166"/>
      <c r="N107" s="59"/>
      <c r="O107" s="59"/>
      <c r="P107" s="59"/>
      <c r="Q107" s="59"/>
      <c r="R107" s="59"/>
      <c r="S107" s="59"/>
      <c r="T107" s="60"/>
      <c r="AT107" s="16" t="s">
        <v>145</v>
      </c>
      <c r="AU107" s="16" t="s">
        <v>85</v>
      </c>
    </row>
    <row r="108" spans="2:65" s="9" customFormat="1" ht="11.25">
      <c r="B108" s="168"/>
      <c r="C108" s="169"/>
      <c r="D108" s="164" t="s">
        <v>194</v>
      </c>
      <c r="E108" s="170" t="s">
        <v>1</v>
      </c>
      <c r="F108" s="171" t="s">
        <v>540</v>
      </c>
      <c r="G108" s="169"/>
      <c r="H108" s="170" t="s">
        <v>1</v>
      </c>
      <c r="I108" s="172"/>
      <c r="J108" s="169"/>
      <c r="K108" s="169"/>
      <c r="L108" s="173"/>
      <c r="M108" s="174"/>
      <c r="N108" s="175"/>
      <c r="O108" s="175"/>
      <c r="P108" s="175"/>
      <c r="Q108" s="175"/>
      <c r="R108" s="175"/>
      <c r="S108" s="175"/>
      <c r="T108" s="176"/>
      <c r="AT108" s="177" t="s">
        <v>194</v>
      </c>
      <c r="AU108" s="177" t="s">
        <v>85</v>
      </c>
      <c r="AV108" s="9" t="s">
        <v>21</v>
      </c>
      <c r="AW108" s="9" t="s">
        <v>38</v>
      </c>
      <c r="AX108" s="9" t="s">
        <v>76</v>
      </c>
      <c r="AY108" s="177" t="s">
        <v>141</v>
      </c>
    </row>
    <row r="109" spans="2:65" s="10" customFormat="1" ht="11.25">
      <c r="B109" s="178"/>
      <c r="C109" s="179"/>
      <c r="D109" s="164" t="s">
        <v>194</v>
      </c>
      <c r="E109" s="180" t="s">
        <v>1</v>
      </c>
      <c r="F109" s="181" t="s">
        <v>541</v>
      </c>
      <c r="G109" s="179"/>
      <c r="H109" s="182">
        <v>12.5</v>
      </c>
      <c r="I109" s="183"/>
      <c r="J109" s="179"/>
      <c r="K109" s="179"/>
      <c r="L109" s="184"/>
      <c r="M109" s="185"/>
      <c r="N109" s="186"/>
      <c r="O109" s="186"/>
      <c r="P109" s="186"/>
      <c r="Q109" s="186"/>
      <c r="R109" s="186"/>
      <c r="S109" s="186"/>
      <c r="T109" s="187"/>
      <c r="AT109" s="188" t="s">
        <v>194</v>
      </c>
      <c r="AU109" s="188" t="s">
        <v>85</v>
      </c>
      <c r="AV109" s="10" t="s">
        <v>85</v>
      </c>
      <c r="AW109" s="10" t="s">
        <v>38</v>
      </c>
      <c r="AX109" s="10" t="s">
        <v>21</v>
      </c>
      <c r="AY109" s="188" t="s">
        <v>141</v>
      </c>
    </row>
    <row r="110" spans="2:65" s="1" customFormat="1" ht="16.5" customHeight="1">
      <c r="B110" s="33"/>
      <c r="C110" s="152" t="s">
        <v>140</v>
      </c>
      <c r="D110" s="152" t="s">
        <v>135</v>
      </c>
      <c r="E110" s="153" t="s">
        <v>542</v>
      </c>
      <c r="F110" s="154" t="s">
        <v>543</v>
      </c>
      <c r="G110" s="155" t="s">
        <v>243</v>
      </c>
      <c r="H110" s="156">
        <v>43.5</v>
      </c>
      <c r="I110" s="157"/>
      <c r="J110" s="158">
        <f>ROUND(I110*H110,2)</f>
        <v>0</v>
      </c>
      <c r="K110" s="154" t="s">
        <v>527</v>
      </c>
      <c r="L110" s="37"/>
      <c r="M110" s="159" t="s">
        <v>1</v>
      </c>
      <c r="N110" s="160" t="s">
        <v>47</v>
      </c>
      <c r="O110" s="59"/>
      <c r="P110" s="161">
        <f>O110*H110</f>
        <v>0</v>
      </c>
      <c r="Q110" s="161">
        <v>0</v>
      </c>
      <c r="R110" s="161">
        <f>Q110*H110</f>
        <v>0</v>
      </c>
      <c r="S110" s="161">
        <v>0</v>
      </c>
      <c r="T110" s="162">
        <f>S110*H110</f>
        <v>0</v>
      </c>
      <c r="AR110" s="16" t="s">
        <v>140</v>
      </c>
      <c r="AT110" s="16" t="s">
        <v>135</v>
      </c>
      <c r="AU110" s="16" t="s">
        <v>85</v>
      </c>
      <c r="AY110" s="16" t="s">
        <v>141</v>
      </c>
      <c r="BE110" s="163">
        <f>IF(N110="základní",J110,0)</f>
        <v>0</v>
      </c>
      <c r="BF110" s="163">
        <f>IF(N110="snížená",J110,0)</f>
        <v>0</v>
      </c>
      <c r="BG110" s="163">
        <f>IF(N110="zákl. přenesená",J110,0)</f>
        <v>0</v>
      </c>
      <c r="BH110" s="163">
        <f>IF(N110="sníž. přenesená",J110,0)</f>
        <v>0</v>
      </c>
      <c r="BI110" s="163">
        <f>IF(N110="nulová",J110,0)</f>
        <v>0</v>
      </c>
      <c r="BJ110" s="16" t="s">
        <v>21</v>
      </c>
      <c r="BK110" s="163">
        <f>ROUND(I110*H110,2)</f>
        <v>0</v>
      </c>
      <c r="BL110" s="16" t="s">
        <v>140</v>
      </c>
      <c r="BM110" s="16" t="s">
        <v>544</v>
      </c>
    </row>
    <row r="111" spans="2:65" s="1" customFormat="1" ht="19.5">
      <c r="B111" s="33"/>
      <c r="C111" s="34"/>
      <c r="D111" s="164" t="s">
        <v>143</v>
      </c>
      <c r="E111" s="34"/>
      <c r="F111" s="165" t="s">
        <v>545</v>
      </c>
      <c r="G111" s="34"/>
      <c r="H111" s="34"/>
      <c r="I111" s="111"/>
      <c r="J111" s="34"/>
      <c r="K111" s="34"/>
      <c r="L111" s="37"/>
      <c r="M111" s="166"/>
      <c r="N111" s="59"/>
      <c r="O111" s="59"/>
      <c r="P111" s="59"/>
      <c r="Q111" s="59"/>
      <c r="R111" s="59"/>
      <c r="S111" s="59"/>
      <c r="T111" s="60"/>
      <c r="AT111" s="16" t="s">
        <v>143</v>
      </c>
      <c r="AU111" s="16" t="s">
        <v>85</v>
      </c>
    </row>
    <row r="112" spans="2:65" s="9" customFormat="1" ht="11.25">
      <c r="B112" s="168"/>
      <c r="C112" s="169"/>
      <c r="D112" s="164" t="s">
        <v>194</v>
      </c>
      <c r="E112" s="170" t="s">
        <v>1</v>
      </c>
      <c r="F112" s="171" t="s">
        <v>546</v>
      </c>
      <c r="G112" s="169"/>
      <c r="H112" s="170" t="s">
        <v>1</v>
      </c>
      <c r="I112" s="172"/>
      <c r="J112" s="169"/>
      <c r="K112" s="169"/>
      <c r="L112" s="173"/>
      <c r="M112" s="174"/>
      <c r="N112" s="175"/>
      <c r="O112" s="175"/>
      <c r="P112" s="175"/>
      <c r="Q112" s="175"/>
      <c r="R112" s="175"/>
      <c r="S112" s="175"/>
      <c r="T112" s="176"/>
      <c r="AT112" s="177" t="s">
        <v>194</v>
      </c>
      <c r="AU112" s="177" t="s">
        <v>85</v>
      </c>
      <c r="AV112" s="9" t="s">
        <v>21</v>
      </c>
      <c r="AW112" s="9" t="s">
        <v>38</v>
      </c>
      <c r="AX112" s="9" t="s">
        <v>76</v>
      </c>
      <c r="AY112" s="177" t="s">
        <v>141</v>
      </c>
    </row>
    <row r="113" spans="2:65" s="10" customFormat="1" ht="11.25">
      <c r="B113" s="178"/>
      <c r="C113" s="179"/>
      <c r="D113" s="164" t="s">
        <v>194</v>
      </c>
      <c r="E113" s="180" t="s">
        <v>1</v>
      </c>
      <c r="F113" s="181" t="s">
        <v>547</v>
      </c>
      <c r="G113" s="179"/>
      <c r="H113" s="182">
        <v>43.5</v>
      </c>
      <c r="I113" s="183"/>
      <c r="J113" s="179"/>
      <c r="K113" s="179"/>
      <c r="L113" s="184"/>
      <c r="M113" s="185"/>
      <c r="N113" s="186"/>
      <c r="O113" s="186"/>
      <c r="P113" s="186"/>
      <c r="Q113" s="186"/>
      <c r="R113" s="186"/>
      <c r="S113" s="186"/>
      <c r="T113" s="187"/>
      <c r="AT113" s="188" t="s">
        <v>194</v>
      </c>
      <c r="AU113" s="188" t="s">
        <v>85</v>
      </c>
      <c r="AV113" s="10" t="s">
        <v>85</v>
      </c>
      <c r="AW113" s="10" t="s">
        <v>38</v>
      </c>
      <c r="AX113" s="10" t="s">
        <v>21</v>
      </c>
      <c r="AY113" s="188" t="s">
        <v>141</v>
      </c>
    </row>
    <row r="114" spans="2:65" s="1" customFormat="1" ht="16.5" customHeight="1">
      <c r="B114" s="33"/>
      <c r="C114" s="152" t="s">
        <v>496</v>
      </c>
      <c r="D114" s="152" t="s">
        <v>135</v>
      </c>
      <c r="E114" s="153" t="s">
        <v>548</v>
      </c>
      <c r="F114" s="154" t="s">
        <v>549</v>
      </c>
      <c r="G114" s="155" t="s">
        <v>243</v>
      </c>
      <c r="H114" s="156">
        <v>21.75</v>
      </c>
      <c r="I114" s="157"/>
      <c r="J114" s="158">
        <f>ROUND(I114*H114,2)</f>
        <v>0</v>
      </c>
      <c r="K114" s="154" t="s">
        <v>527</v>
      </c>
      <c r="L114" s="37"/>
      <c r="M114" s="159" t="s">
        <v>1</v>
      </c>
      <c r="N114" s="160" t="s">
        <v>47</v>
      </c>
      <c r="O114" s="59"/>
      <c r="P114" s="161">
        <f>O114*H114</f>
        <v>0</v>
      </c>
      <c r="Q114" s="161">
        <v>0</v>
      </c>
      <c r="R114" s="161">
        <f>Q114*H114</f>
        <v>0</v>
      </c>
      <c r="S114" s="161">
        <v>0</v>
      </c>
      <c r="T114" s="162">
        <f>S114*H114</f>
        <v>0</v>
      </c>
      <c r="AR114" s="16" t="s">
        <v>140</v>
      </c>
      <c r="AT114" s="16" t="s">
        <v>135</v>
      </c>
      <c r="AU114" s="16" t="s">
        <v>85</v>
      </c>
      <c r="AY114" s="16" t="s">
        <v>141</v>
      </c>
      <c r="BE114" s="163">
        <f>IF(N114="základní",J114,0)</f>
        <v>0</v>
      </c>
      <c r="BF114" s="163">
        <f>IF(N114="snížená",J114,0)</f>
        <v>0</v>
      </c>
      <c r="BG114" s="163">
        <f>IF(N114="zákl. přenesená",J114,0)</f>
        <v>0</v>
      </c>
      <c r="BH114" s="163">
        <f>IF(N114="sníž. přenesená",J114,0)</f>
        <v>0</v>
      </c>
      <c r="BI114" s="163">
        <f>IF(N114="nulová",J114,0)</f>
        <v>0</v>
      </c>
      <c r="BJ114" s="16" t="s">
        <v>21</v>
      </c>
      <c r="BK114" s="163">
        <f>ROUND(I114*H114,2)</f>
        <v>0</v>
      </c>
      <c r="BL114" s="16" t="s">
        <v>140</v>
      </c>
      <c r="BM114" s="16" t="s">
        <v>550</v>
      </c>
    </row>
    <row r="115" spans="2:65" s="1" customFormat="1" ht="19.5">
      <c r="B115" s="33"/>
      <c r="C115" s="34"/>
      <c r="D115" s="164" t="s">
        <v>143</v>
      </c>
      <c r="E115" s="34"/>
      <c r="F115" s="165" t="s">
        <v>551</v>
      </c>
      <c r="G115" s="34"/>
      <c r="H115" s="34"/>
      <c r="I115" s="111"/>
      <c r="J115" s="34"/>
      <c r="K115" s="34"/>
      <c r="L115" s="37"/>
      <c r="M115" s="166"/>
      <c r="N115" s="59"/>
      <c r="O115" s="59"/>
      <c r="P115" s="59"/>
      <c r="Q115" s="59"/>
      <c r="R115" s="59"/>
      <c r="S115" s="59"/>
      <c r="T115" s="60"/>
      <c r="AT115" s="16" t="s">
        <v>143</v>
      </c>
      <c r="AU115" s="16" t="s">
        <v>85</v>
      </c>
    </row>
    <row r="116" spans="2:65" s="10" customFormat="1" ht="11.25">
      <c r="B116" s="178"/>
      <c r="C116" s="179"/>
      <c r="D116" s="164" t="s">
        <v>194</v>
      </c>
      <c r="E116" s="180" t="s">
        <v>1</v>
      </c>
      <c r="F116" s="181" t="s">
        <v>552</v>
      </c>
      <c r="G116" s="179"/>
      <c r="H116" s="182">
        <v>21.75</v>
      </c>
      <c r="I116" s="183"/>
      <c r="J116" s="179"/>
      <c r="K116" s="179"/>
      <c r="L116" s="184"/>
      <c r="M116" s="185"/>
      <c r="N116" s="186"/>
      <c r="O116" s="186"/>
      <c r="P116" s="186"/>
      <c r="Q116" s="186"/>
      <c r="R116" s="186"/>
      <c r="S116" s="186"/>
      <c r="T116" s="187"/>
      <c r="AT116" s="188" t="s">
        <v>194</v>
      </c>
      <c r="AU116" s="188" t="s">
        <v>85</v>
      </c>
      <c r="AV116" s="10" t="s">
        <v>85</v>
      </c>
      <c r="AW116" s="10" t="s">
        <v>38</v>
      </c>
      <c r="AX116" s="10" t="s">
        <v>21</v>
      </c>
      <c r="AY116" s="188" t="s">
        <v>141</v>
      </c>
    </row>
    <row r="117" spans="2:65" s="1" customFormat="1" ht="16.5" customHeight="1">
      <c r="B117" s="33"/>
      <c r="C117" s="152" t="s">
        <v>203</v>
      </c>
      <c r="D117" s="152" t="s">
        <v>135</v>
      </c>
      <c r="E117" s="153" t="s">
        <v>553</v>
      </c>
      <c r="F117" s="154" t="s">
        <v>554</v>
      </c>
      <c r="G117" s="155" t="s">
        <v>243</v>
      </c>
      <c r="H117" s="156">
        <v>12.5</v>
      </c>
      <c r="I117" s="157"/>
      <c r="J117" s="158">
        <f>ROUND(I117*H117,2)</f>
        <v>0</v>
      </c>
      <c r="K117" s="154" t="s">
        <v>527</v>
      </c>
      <c r="L117" s="37"/>
      <c r="M117" s="159" t="s">
        <v>1</v>
      </c>
      <c r="N117" s="160" t="s">
        <v>47</v>
      </c>
      <c r="O117" s="59"/>
      <c r="P117" s="161">
        <f>O117*H117</f>
        <v>0</v>
      </c>
      <c r="Q117" s="161">
        <v>0</v>
      </c>
      <c r="R117" s="161">
        <f>Q117*H117</f>
        <v>0</v>
      </c>
      <c r="S117" s="161">
        <v>0</v>
      </c>
      <c r="T117" s="162">
        <f>S117*H117</f>
        <v>0</v>
      </c>
      <c r="AR117" s="16" t="s">
        <v>140</v>
      </c>
      <c r="AT117" s="16" t="s">
        <v>135</v>
      </c>
      <c r="AU117" s="16" t="s">
        <v>85</v>
      </c>
      <c r="AY117" s="16" t="s">
        <v>141</v>
      </c>
      <c r="BE117" s="163">
        <f>IF(N117="základní",J117,0)</f>
        <v>0</v>
      </c>
      <c r="BF117" s="163">
        <f>IF(N117="snížená",J117,0)</f>
        <v>0</v>
      </c>
      <c r="BG117" s="163">
        <f>IF(N117="zákl. přenesená",J117,0)</f>
        <v>0</v>
      </c>
      <c r="BH117" s="163">
        <f>IF(N117="sníž. přenesená",J117,0)</f>
        <v>0</v>
      </c>
      <c r="BI117" s="163">
        <f>IF(N117="nulová",J117,0)</f>
        <v>0</v>
      </c>
      <c r="BJ117" s="16" t="s">
        <v>21</v>
      </c>
      <c r="BK117" s="163">
        <f>ROUND(I117*H117,2)</f>
        <v>0</v>
      </c>
      <c r="BL117" s="16" t="s">
        <v>140</v>
      </c>
      <c r="BM117" s="16" t="s">
        <v>555</v>
      </c>
    </row>
    <row r="118" spans="2:65" s="1" customFormat="1" ht="19.5">
      <c r="B118" s="33"/>
      <c r="C118" s="34"/>
      <c r="D118" s="164" t="s">
        <v>143</v>
      </c>
      <c r="E118" s="34"/>
      <c r="F118" s="165" t="s">
        <v>556</v>
      </c>
      <c r="G118" s="34"/>
      <c r="H118" s="34"/>
      <c r="I118" s="111"/>
      <c r="J118" s="34"/>
      <c r="K118" s="34"/>
      <c r="L118" s="37"/>
      <c r="M118" s="166"/>
      <c r="N118" s="59"/>
      <c r="O118" s="59"/>
      <c r="P118" s="59"/>
      <c r="Q118" s="59"/>
      <c r="R118" s="59"/>
      <c r="S118" s="59"/>
      <c r="T118" s="60"/>
      <c r="AT118" s="16" t="s">
        <v>143</v>
      </c>
      <c r="AU118" s="16" t="s">
        <v>85</v>
      </c>
    </row>
    <row r="119" spans="2:65" s="1" customFormat="1" ht="16.5" customHeight="1">
      <c r="B119" s="33"/>
      <c r="C119" s="152" t="s">
        <v>240</v>
      </c>
      <c r="D119" s="152" t="s">
        <v>135</v>
      </c>
      <c r="E119" s="153" t="s">
        <v>557</v>
      </c>
      <c r="F119" s="154" t="s">
        <v>558</v>
      </c>
      <c r="G119" s="155" t="s">
        <v>243</v>
      </c>
      <c r="H119" s="156">
        <v>43.5</v>
      </c>
      <c r="I119" s="157"/>
      <c r="J119" s="158">
        <f>ROUND(I119*H119,2)</f>
        <v>0</v>
      </c>
      <c r="K119" s="154" t="s">
        <v>527</v>
      </c>
      <c r="L119" s="37"/>
      <c r="M119" s="159" t="s">
        <v>1</v>
      </c>
      <c r="N119" s="160" t="s">
        <v>47</v>
      </c>
      <c r="O119" s="59"/>
      <c r="P119" s="161">
        <f>O119*H119</f>
        <v>0</v>
      </c>
      <c r="Q119" s="161">
        <v>0</v>
      </c>
      <c r="R119" s="161">
        <f>Q119*H119</f>
        <v>0</v>
      </c>
      <c r="S119" s="161">
        <v>0</v>
      </c>
      <c r="T119" s="162">
        <f>S119*H119</f>
        <v>0</v>
      </c>
      <c r="AR119" s="16" t="s">
        <v>140</v>
      </c>
      <c r="AT119" s="16" t="s">
        <v>135</v>
      </c>
      <c r="AU119" s="16" t="s">
        <v>85</v>
      </c>
      <c r="AY119" s="16" t="s">
        <v>141</v>
      </c>
      <c r="BE119" s="163">
        <f>IF(N119="základní",J119,0)</f>
        <v>0</v>
      </c>
      <c r="BF119" s="163">
        <f>IF(N119="snížená",J119,0)</f>
        <v>0</v>
      </c>
      <c r="BG119" s="163">
        <f>IF(N119="zákl. přenesená",J119,0)</f>
        <v>0</v>
      </c>
      <c r="BH119" s="163">
        <f>IF(N119="sníž. přenesená",J119,0)</f>
        <v>0</v>
      </c>
      <c r="BI119" s="163">
        <f>IF(N119="nulová",J119,0)</f>
        <v>0</v>
      </c>
      <c r="BJ119" s="16" t="s">
        <v>21</v>
      </c>
      <c r="BK119" s="163">
        <f>ROUND(I119*H119,2)</f>
        <v>0</v>
      </c>
      <c r="BL119" s="16" t="s">
        <v>140</v>
      </c>
      <c r="BM119" s="16" t="s">
        <v>559</v>
      </c>
    </row>
    <row r="120" spans="2:65" s="1" customFormat="1" ht="19.5">
      <c r="B120" s="33"/>
      <c r="C120" s="34"/>
      <c r="D120" s="164" t="s">
        <v>143</v>
      </c>
      <c r="E120" s="34"/>
      <c r="F120" s="165" t="s">
        <v>560</v>
      </c>
      <c r="G120" s="34"/>
      <c r="H120" s="34"/>
      <c r="I120" s="111"/>
      <c r="J120" s="34"/>
      <c r="K120" s="34"/>
      <c r="L120" s="37"/>
      <c r="M120" s="166"/>
      <c r="N120" s="59"/>
      <c r="O120" s="59"/>
      <c r="P120" s="59"/>
      <c r="Q120" s="59"/>
      <c r="R120" s="59"/>
      <c r="S120" s="59"/>
      <c r="T120" s="60"/>
      <c r="AT120" s="16" t="s">
        <v>143</v>
      </c>
      <c r="AU120" s="16" t="s">
        <v>85</v>
      </c>
    </row>
    <row r="121" spans="2:65" s="1" customFormat="1" ht="16.5" customHeight="1">
      <c r="B121" s="33"/>
      <c r="C121" s="152" t="s">
        <v>210</v>
      </c>
      <c r="D121" s="152" t="s">
        <v>135</v>
      </c>
      <c r="E121" s="153" t="s">
        <v>561</v>
      </c>
      <c r="F121" s="154" t="s">
        <v>562</v>
      </c>
      <c r="G121" s="155" t="s">
        <v>243</v>
      </c>
      <c r="H121" s="156">
        <v>304.5</v>
      </c>
      <c r="I121" s="157"/>
      <c r="J121" s="158">
        <f>ROUND(I121*H121,2)</f>
        <v>0</v>
      </c>
      <c r="K121" s="154" t="s">
        <v>527</v>
      </c>
      <c r="L121" s="37"/>
      <c r="M121" s="159" t="s">
        <v>1</v>
      </c>
      <c r="N121" s="160" t="s">
        <v>47</v>
      </c>
      <c r="O121" s="59"/>
      <c r="P121" s="161">
        <f>O121*H121</f>
        <v>0</v>
      </c>
      <c r="Q121" s="161">
        <v>0</v>
      </c>
      <c r="R121" s="161">
        <f>Q121*H121</f>
        <v>0</v>
      </c>
      <c r="S121" s="161">
        <v>0</v>
      </c>
      <c r="T121" s="162">
        <f>S121*H121</f>
        <v>0</v>
      </c>
      <c r="AR121" s="16" t="s">
        <v>140</v>
      </c>
      <c r="AT121" s="16" t="s">
        <v>135</v>
      </c>
      <c r="AU121" s="16" t="s">
        <v>85</v>
      </c>
      <c r="AY121" s="16" t="s">
        <v>141</v>
      </c>
      <c r="BE121" s="163">
        <f>IF(N121="základní",J121,0)</f>
        <v>0</v>
      </c>
      <c r="BF121" s="163">
        <f>IF(N121="snížená",J121,0)</f>
        <v>0</v>
      </c>
      <c r="BG121" s="163">
        <f>IF(N121="zákl. přenesená",J121,0)</f>
        <v>0</v>
      </c>
      <c r="BH121" s="163">
        <f>IF(N121="sníž. přenesená",J121,0)</f>
        <v>0</v>
      </c>
      <c r="BI121" s="163">
        <f>IF(N121="nulová",J121,0)</f>
        <v>0</v>
      </c>
      <c r="BJ121" s="16" t="s">
        <v>21</v>
      </c>
      <c r="BK121" s="163">
        <f>ROUND(I121*H121,2)</f>
        <v>0</v>
      </c>
      <c r="BL121" s="16" t="s">
        <v>140</v>
      </c>
      <c r="BM121" s="16" t="s">
        <v>563</v>
      </c>
    </row>
    <row r="122" spans="2:65" s="1" customFormat="1" ht="19.5">
      <c r="B122" s="33"/>
      <c r="C122" s="34"/>
      <c r="D122" s="164" t="s">
        <v>143</v>
      </c>
      <c r="E122" s="34"/>
      <c r="F122" s="165" t="s">
        <v>564</v>
      </c>
      <c r="G122" s="34"/>
      <c r="H122" s="34"/>
      <c r="I122" s="111"/>
      <c r="J122" s="34"/>
      <c r="K122" s="34"/>
      <c r="L122" s="37"/>
      <c r="M122" s="166"/>
      <c r="N122" s="59"/>
      <c r="O122" s="59"/>
      <c r="P122" s="59"/>
      <c r="Q122" s="59"/>
      <c r="R122" s="59"/>
      <c r="S122" s="59"/>
      <c r="T122" s="60"/>
      <c r="AT122" s="16" t="s">
        <v>143</v>
      </c>
      <c r="AU122" s="16" t="s">
        <v>85</v>
      </c>
    </row>
    <row r="123" spans="2:65" s="1" customFormat="1" ht="19.5">
      <c r="B123" s="33"/>
      <c r="C123" s="34"/>
      <c r="D123" s="164" t="s">
        <v>145</v>
      </c>
      <c r="E123" s="34"/>
      <c r="F123" s="167" t="s">
        <v>565</v>
      </c>
      <c r="G123" s="34"/>
      <c r="H123" s="34"/>
      <c r="I123" s="111"/>
      <c r="J123" s="34"/>
      <c r="K123" s="34"/>
      <c r="L123" s="37"/>
      <c r="M123" s="166"/>
      <c r="N123" s="59"/>
      <c r="O123" s="59"/>
      <c r="P123" s="59"/>
      <c r="Q123" s="59"/>
      <c r="R123" s="59"/>
      <c r="S123" s="59"/>
      <c r="T123" s="60"/>
      <c r="AT123" s="16" t="s">
        <v>145</v>
      </c>
      <c r="AU123" s="16" t="s">
        <v>85</v>
      </c>
    </row>
    <row r="124" spans="2:65" s="10" customFormat="1" ht="11.25">
      <c r="B124" s="178"/>
      <c r="C124" s="179"/>
      <c r="D124" s="164" t="s">
        <v>194</v>
      </c>
      <c r="E124" s="180" t="s">
        <v>1</v>
      </c>
      <c r="F124" s="181" t="s">
        <v>566</v>
      </c>
      <c r="G124" s="179"/>
      <c r="H124" s="182">
        <v>304.5</v>
      </c>
      <c r="I124" s="183"/>
      <c r="J124" s="179"/>
      <c r="K124" s="179"/>
      <c r="L124" s="184"/>
      <c r="M124" s="185"/>
      <c r="N124" s="186"/>
      <c r="O124" s="186"/>
      <c r="P124" s="186"/>
      <c r="Q124" s="186"/>
      <c r="R124" s="186"/>
      <c r="S124" s="186"/>
      <c r="T124" s="187"/>
      <c r="AT124" s="188" t="s">
        <v>194</v>
      </c>
      <c r="AU124" s="188" t="s">
        <v>85</v>
      </c>
      <c r="AV124" s="10" t="s">
        <v>85</v>
      </c>
      <c r="AW124" s="10" t="s">
        <v>38</v>
      </c>
      <c r="AX124" s="10" t="s">
        <v>21</v>
      </c>
      <c r="AY124" s="188" t="s">
        <v>141</v>
      </c>
    </row>
    <row r="125" spans="2:65" s="1" customFormat="1" ht="16.5" customHeight="1">
      <c r="B125" s="33"/>
      <c r="C125" s="152" t="s">
        <v>216</v>
      </c>
      <c r="D125" s="152" t="s">
        <v>135</v>
      </c>
      <c r="E125" s="153" t="s">
        <v>567</v>
      </c>
      <c r="F125" s="154" t="s">
        <v>568</v>
      </c>
      <c r="G125" s="155" t="s">
        <v>178</v>
      </c>
      <c r="H125" s="156">
        <v>78.3</v>
      </c>
      <c r="I125" s="157"/>
      <c r="J125" s="158">
        <f>ROUND(I125*H125,2)</f>
        <v>0</v>
      </c>
      <c r="K125" s="154" t="s">
        <v>527</v>
      </c>
      <c r="L125" s="37"/>
      <c r="M125" s="159" t="s">
        <v>1</v>
      </c>
      <c r="N125" s="160" t="s">
        <v>47</v>
      </c>
      <c r="O125" s="59"/>
      <c r="P125" s="161">
        <f>O125*H125</f>
        <v>0</v>
      </c>
      <c r="Q125" s="161">
        <v>0</v>
      </c>
      <c r="R125" s="161">
        <f>Q125*H125</f>
        <v>0</v>
      </c>
      <c r="S125" s="161">
        <v>0</v>
      </c>
      <c r="T125" s="162">
        <f>S125*H125</f>
        <v>0</v>
      </c>
      <c r="AR125" s="16" t="s">
        <v>140</v>
      </c>
      <c r="AT125" s="16" t="s">
        <v>135</v>
      </c>
      <c r="AU125" s="16" t="s">
        <v>85</v>
      </c>
      <c r="AY125" s="16" t="s">
        <v>141</v>
      </c>
      <c r="BE125" s="163">
        <f>IF(N125="základní",J125,0)</f>
        <v>0</v>
      </c>
      <c r="BF125" s="163">
        <f>IF(N125="snížená",J125,0)</f>
        <v>0</v>
      </c>
      <c r="BG125" s="163">
        <f>IF(N125="zákl. přenesená",J125,0)</f>
        <v>0</v>
      </c>
      <c r="BH125" s="163">
        <f>IF(N125="sníž. přenesená",J125,0)</f>
        <v>0</v>
      </c>
      <c r="BI125" s="163">
        <f>IF(N125="nulová",J125,0)</f>
        <v>0</v>
      </c>
      <c r="BJ125" s="16" t="s">
        <v>21</v>
      </c>
      <c r="BK125" s="163">
        <f>ROUND(I125*H125,2)</f>
        <v>0</v>
      </c>
      <c r="BL125" s="16" t="s">
        <v>140</v>
      </c>
      <c r="BM125" s="16" t="s">
        <v>569</v>
      </c>
    </row>
    <row r="126" spans="2:65" s="1" customFormat="1" ht="11.25">
      <c r="B126" s="33"/>
      <c r="C126" s="34"/>
      <c r="D126" s="164" t="s">
        <v>143</v>
      </c>
      <c r="E126" s="34"/>
      <c r="F126" s="165" t="s">
        <v>570</v>
      </c>
      <c r="G126" s="34"/>
      <c r="H126" s="34"/>
      <c r="I126" s="111"/>
      <c r="J126" s="34"/>
      <c r="K126" s="34"/>
      <c r="L126" s="37"/>
      <c r="M126" s="166"/>
      <c r="N126" s="59"/>
      <c r="O126" s="59"/>
      <c r="P126" s="59"/>
      <c r="Q126" s="59"/>
      <c r="R126" s="59"/>
      <c r="S126" s="59"/>
      <c r="T126" s="60"/>
      <c r="AT126" s="16" t="s">
        <v>143</v>
      </c>
      <c r="AU126" s="16" t="s">
        <v>85</v>
      </c>
    </row>
    <row r="127" spans="2:65" s="10" customFormat="1" ht="11.25">
      <c r="B127" s="178"/>
      <c r="C127" s="179"/>
      <c r="D127" s="164" t="s">
        <v>194</v>
      </c>
      <c r="E127" s="180" t="s">
        <v>1</v>
      </c>
      <c r="F127" s="181" t="s">
        <v>571</v>
      </c>
      <c r="G127" s="179"/>
      <c r="H127" s="182">
        <v>78.3</v>
      </c>
      <c r="I127" s="183"/>
      <c r="J127" s="179"/>
      <c r="K127" s="179"/>
      <c r="L127" s="184"/>
      <c r="M127" s="185"/>
      <c r="N127" s="186"/>
      <c r="O127" s="186"/>
      <c r="P127" s="186"/>
      <c r="Q127" s="186"/>
      <c r="R127" s="186"/>
      <c r="S127" s="186"/>
      <c r="T127" s="187"/>
      <c r="AT127" s="188" t="s">
        <v>194</v>
      </c>
      <c r="AU127" s="188" t="s">
        <v>85</v>
      </c>
      <c r="AV127" s="10" t="s">
        <v>85</v>
      </c>
      <c r="AW127" s="10" t="s">
        <v>38</v>
      </c>
      <c r="AX127" s="10" t="s">
        <v>21</v>
      </c>
      <c r="AY127" s="188" t="s">
        <v>141</v>
      </c>
    </row>
    <row r="128" spans="2:65" s="1" customFormat="1" ht="16.5" customHeight="1">
      <c r="B128" s="33"/>
      <c r="C128" s="152" t="s">
        <v>26</v>
      </c>
      <c r="D128" s="152" t="s">
        <v>135</v>
      </c>
      <c r="E128" s="153" t="s">
        <v>572</v>
      </c>
      <c r="F128" s="154" t="s">
        <v>573</v>
      </c>
      <c r="G128" s="155" t="s">
        <v>243</v>
      </c>
      <c r="H128" s="156">
        <v>27.187999999999999</v>
      </c>
      <c r="I128" s="157"/>
      <c r="J128" s="158">
        <f>ROUND(I128*H128,2)</f>
        <v>0</v>
      </c>
      <c r="K128" s="154" t="s">
        <v>527</v>
      </c>
      <c r="L128" s="37"/>
      <c r="M128" s="159" t="s">
        <v>1</v>
      </c>
      <c r="N128" s="160" t="s">
        <v>47</v>
      </c>
      <c r="O128" s="59"/>
      <c r="P128" s="161">
        <f>O128*H128</f>
        <v>0</v>
      </c>
      <c r="Q128" s="161">
        <v>0</v>
      </c>
      <c r="R128" s="161">
        <f>Q128*H128</f>
        <v>0</v>
      </c>
      <c r="S128" s="161">
        <v>0</v>
      </c>
      <c r="T128" s="162">
        <f>S128*H128</f>
        <v>0</v>
      </c>
      <c r="AR128" s="16" t="s">
        <v>140</v>
      </c>
      <c r="AT128" s="16" t="s">
        <v>135</v>
      </c>
      <c r="AU128" s="16" t="s">
        <v>85</v>
      </c>
      <c r="AY128" s="16" t="s">
        <v>141</v>
      </c>
      <c r="BE128" s="163">
        <f>IF(N128="základní",J128,0)</f>
        <v>0</v>
      </c>
      <c r="BF128" s="163">
        <f>IF(N128="snížená",J128,0)</f>
        <v>0</v>
      </c>
      <c r="BG128" s="163">
        <f>IF(N128="zákl. přenesená",J128,0)</f>
        <v>0</v>
      </c>
      <c r="BH128" s="163">
        <f>IF(N128="sníž. přenesená",J128,0)</f>
        <v>0</v>
      </c>
      <c r="BI128" s="163">
        <f>IF(N128="nulová",J128,0)</f>
        <v>0</v>
      </c>
      <c r="BJ128" s="16" t="s">
        <v>21</v>
      </c>
      <c r="BK128" s="163">
        <f>ROUND(I128*H128,2)</f>
        <v>0</v>
      </c>
      <c r="BL128" s="16" t="s">
        <v>140</v>
      </c>
      <c r="BM128" s="16" t="s">
        <v>574</v>
      </c>
    </row>
    <row r="129" spans="2:65" s="1" customFormat="1" ht="11.25">
      <c r="B129" s="33"/>
      <c r="C129" s="34"/>
      <c r="D129" s="164" t="s">
        <v>143</v>
      </c>
      <c r="E129" s="34"/>
      <c r="F129" s="165" t="s">
        <v>575</v>
      </c>
      <c r="G129" s="34"/>
      <c r="H129" s="34"/>
      <c r="I129" s="111"/>
      <c r="J129" s="34"/>
      <c r="K129" s="34"/>
      <c r="L129" s="37"/>
      <c r="M129" s="166"/>
      <c r="N129" s="59"/>
      <c r="O129" s="59"/>
      <c r="P129" s="59"/>
      <c r="Q129" s="59"/>
      <c r="R129" s="59"/>
      <c r="S129" s="59"/>
      <c r="T129" s="60"/>
      <c r="AT129" s="16" t="s">
        <v>143</v>
      </c>
      <c r="AU129" s="16" t="s">
        <v>85</v>
      </c>
    </row>
    <row r="130" spans="2:65" s="9" customFormat="1" ht="11.25">
      <c r="B130" s="168"/>
      <c r="C130" s="169"/>
      <c r="D130" s="164" t="s">
        <v>194</v>
      </c>
      <c r="E130" s="170" t="s">
        <v>1</v>
      </c>
      <c r="F130" s="171" t="s">
        <v>576</v>
      </c>
      <c r="G130" s="169"/>
      <c r="H130" s="170" t="s">
        <v>1</v>
      </c>
      <c r="I130" s="172"/>
      <c r="J130" s="169"/>
      <c r="K130" s="169"/>
      <c r="L130" s="173"/>
      <c r="M130" s="174"/>
      <c r="N130" s="175"/>
      <c r="O130" s="175"/>
      <c r="P130" s="175"/>
      <c r="Q130" s="175"/>
      <c r="R130" s="175"/>
      <c r="S130" s="175"/>
      <c r="T130" s="176"/>
      <c r="AT130" s="177" t="s">
        <v>194</v>
      </c>
      <c r="AU130" s="177" t="s">
        <v>85</v>
      </c>
      <c r="AV130" s="9" t="s">
        <v>21</v>
      </c>
      <c r="AW130" s="9" t="s">
        <v>38</v>
      </c>
      <c r="AX130" s="9" t="s">
        <v>76</v>
      </c>
      <c r="AY130" s="177" t="s">
        <v>141</v>
      </c>
    </row>
    <row r="131" spans="2:65" s="10" customFormat="1" ht="11.25">
      <c r="B131" s="178"/>
      <c r="C131" s="179"/>
      <c r="D131" s="164" t="s">
        <v>194</v>
      </c>
      <c r="E131" s="180" t="s">
        <v>1</v>
      </c>
      <c r="F131" s="181" t="s">
        <v>577</v>
      </c>
      <c r="G131" s="179"/>
      <c r="H131" s="182">
        <v>27.187999999999999</v>
      </c>
      <c r="I131" s="183"/>
      <c r="J131" s="179"/>
      <c r="K131" s="179"/>
      <c r="L131" s="184"/>
      <c r="M131" s="185"/>
      <c r="N131" s="186"/>
      <c r="O131" s="186"/>
      <c r="P131" s="186"/>
      <c r="Q131" s="186"/>
      <c r="R131" s="186"/>
      <c r="S131" s="186"/>
      <c r="T131" s="187"/>
      <c r="AT131" s="188" t="s">
        <v>194</v>
      </c>
      <c r="AU131" s="188" t="s">
        <v>85</v>
      </c>
      <c r="AV131" s="10" t="s">
        <v>85</v>
      </c>
      <c r="AW131" s="10" t="s">
        <v>38</v>
      </c>
      <c r="AX131" s="10" t="s">
        <v>21</v>
      </c>
      <c r="AY131" s="188" t="s">
        <v>141</v>
      </c>
    </row>
    <row r="132" spans="2:65" s="1" customFormat="1" ht="16.5" customHeight="1">
      <c r="B132" s="33"/>
      <c r="C132" s="200" t="s">
        <v>182</v>
      </c>
      <c r="D132" s="200" t="s">
        <v>366</v>
      </c>
      <c r="E132" s="201" t="s">
        <v>578</v>
      </c>
      <c r="F132" s="202" t="s">
        <v>579</v>
      </c>
      <c r="G132" s="203" t="s">
        <v>178</v>
      </c>
      <c r="H132" s="204">
        <v>46.22</v>
      </c>
      <c r="I132" s="205"/>
      <c r="J132" s="206">
        <f>ROUND(I132*H132,2)</f>
        <v>0</v>
      </c>
      <c r="K132" s="202" t="s">
        <v>527</v>
      </c>
      <c r="L132" s="207"/>
      <c r="M132" s="208" t="s">
        <v>1</v>
      </c>
      <c r="N132" s="209" t="s">
        <v>47</v>
      </c>
      <c r="O132" s="59"/>
      <c r="P132" s="161">
        <f>O132*H132</f>
        <v>0</v>
      </c>
      <c r="Q132" s="161">
        <v>1</v>
      </c>
      <c r="R132" s="161">
        <f>Q132*H132</f>
        <v>46.22</v>
      </c>
      <c r="S132" s="161">
        <v>0</v>
      </c>
      <c r="T132" s="162">
        <f>S132*H132</f>
        <v>0</v>
      </c>
      <c r="AR132" s="16" t="s">
        <v>210</v>
      </c>
      <c r="AT132" s="16" t="s">
        <v>366</v>
      </c>
      <c r="AU132" s="16" t="s">
        <v>85</v>
      </c>
      <c r="AY132" s="16" t="s">
        <v>141</v>
      </c>
      <c r="BE132" s="163">
        <f>IF(N132="základní",J132,0)</f>
        <v>0</v>
      </c>
      <c r="BF132" s="163">
        <f>IF(N132="snížená",J132,0)</f>
        <v>0</v>
      </c>
      <c r="BG132" s="163">
        <f>IF(N132="zákl. přenesená",J132,0)</f>
        <v>0</v>
      </c>
      <c r="BH132" s="163">
        <f>IF(N132="sníž. přenesená",J132,0)</f>
        <v>0</v>
      </c>
      <c r="BI132" s="163">
        <f>IF(N132="nulová",J132,0)</f>
        <v>0</v>
      </c>
      <c r="BJ132" s="16" t="s">
        <v>21</v>
      </c>
      <c r="BK132" s="163">
        <f>ROUND(I132*H132,2)</f>
        <v>0</v>
      </c>
      <c r="BL132" s="16" t="s">
        <v>140</v>
      </c>
      <c r="BM132" s="16" t="s">
        <v>580</v>
      </c>
    </row>
    <row r="133" spans="2:65" s="1" customFormat="1" ht="11.25">
      <c r="B133" s="33"/>
      <c r="C133" s="34"/>
      <c r="D133" s="164" t="s">
        <v>143</v>
      </c>
      <c r="E133" s="34"/>
      <c r="F133" s="165" t="s">
        <v>579</v>
      </c>
      <c r="G133" s="34"/>
      <c r="H133" s="34"/>
      <c r="I133" s="111"/>
      <c r="J133" s="34"/>
      <c r="K133" s="34"/>
      <c r="L133" s="37"/>
      <c r="M133" s="166"/>
      <c r="N133" s="59"/>
      <c r="O133" s="59"/>
      <c r="P133" s="59"/>
      <c r="Q133" s="59"/>
      <c r="R133" s="59"/>
      <c r="S133" s="59"/>
      <c r="T133" s="60"/>
      <c r="AT133" s="16" t="s">
        <v>143</v>
      </c>
      <c r="AU133" s="16" t="s">
        <v>85</v>
      </c>
    </row>
    <row r="134" spans="2:65" s="10" customFormat="1" ht="11.25">
      <c r="B134" s="178"/>
      <c r="C134" s="179"/>
      <c r="D134" s="164" t="s">
        <v>194</v>
      </c>
      <c r="E134" s="180" t="s">
        <v>1</v>
      </c>
      <c r="F134" s="181" t="s">
        <v>581</v>
      </c>
      <c r="G134" s="179"/>
      <c r="H134" s="182">
        <v>46.22</v>
      </c>
      <c r="I134" s="183"/>
      <c r="J134" s="179"/>
      <c r="K134" s="179"/>
      <c r="L134" s="184"/>
      <c r="M134" s="185"/>
      <c r="N134" s="186"/>
      <c r="O134" s="186"/>
      <c r="P134" s="186"/>
      <c r="Q134" s="186"/>
      <c r="R134" s="186"/>
      <c r="S134" s="186"/>
      <c r="T134" s="187"/>
      <c r="AT134" s="188" t="s">
        <v>194</v>
      </c>
      <c r="AU134" s="188" t="s">
        <v>85</v>
      </c>
      <c r="AV134" s="10" t="s">
        <v>85</v>
      </c>
      <c r="AW134" s="10" t="s">
        <v>38</v>
      </c>
      <c r="AX134" s="10" t="s">
        <v>21</v>
      </c>
      <c r="AY134" s="188" t="s">
        <v>141</v>
      </c>
    </row>
    <row r="135" spans="2:65" s="1" customFormat="1" ht="16.5" customHeight="1">
      <c r="B135" s="33"/>
      <c r="C135" s="152" t="s">
        <v>222</v>
      </c>
      <c r="D135" s="152" t="s">
        <v>135</v>
      </c>
      <c r="E135" s="153" t="s">
        <v>582</v>
      </c>
      <c r="F135" s="154" t="s">
        <v>583</v>
      </c>
      <c r="G135" s="155" t="s">
        <v>191</v>
      </c>
      <c r="H135" s="156">
        <v>38</v>
      </c>
      <c r="I135" s="157"/>
      <c r="J135" s="158">
        <f>ROUND(I135*H135,2)</f>
        <v>0</v>
      </c>
      <c r="K135" s="154" t="s">
        <v>527</v>
      </c>
      <c r="L135" s="37"/>
      <c r="M135" s="159" t="s">
        <v>1</v>
      </c>
      <c r="N135" s="160" t="s">
        <v>47</v>
      </c>
      <c r="O135" s="59"/>
      <c r="P135" s="161">
        <f>O135*H135</f>
        <v>0</v>
      </c>
      <c r="Q135" s="161">
        <v>0</v>
      </c>
      <c r="R135" s="161">
        <f>Q135*H135</f>
        <v>0</v>
      </c>
      <c r="S135" s="161">
        <v>0</v>
      </c>
      <c r="T135" s="162">
        <f>S135*H135</f>
        <v>0</v>
      </c>
      <c r="AR135" s="16" t="s">
        <v>140</v>
      </c>
      <c r="AT135" s="16" t="s">
        <v>135</v>
      </c>
      <c r="AU135" s="16" t="s">
        <v>85</v>
      </c>
      <c r="AY135" s="16" t="s">
        <v>141</v>
      </c>
      <c r="BE135" s="163">
        <f>IF(N135="základní",J135,0)</f>
        <v>0</v>
      </c>
      <c r="BF135" s="163">
        <f>IF(N135="snížená",J135,0)</f>
        <v>0</v>
      </c>
      <c r="BG135" s="163">
        <f>IF(N135="zákl. přenesená",J135,0)</f>
        <v>0</v>
      </c>
      <c r="BH135" s="163">
        <f>IF(N135="sníž. přenesená",J135,0)</f>
        <v>0</v>
      </c>
      <c r="BI135" s="163">
        <f>IF(N135="nulová",J135,0)</f>
        <v>0</v>
      </c>
      <c r="BJ135" s="16" t="s">
        <v>21</v>
      </c>
      <c r="BK135" s="163">
        <f>ROUND(I135*H135,2)</f>
        <v>0</v>
      </c>
      <c r="BL135" s="16" t="s">
        <v>140</v>
      </c>
      <c r="BM135" s="16" t="s">
        <v>584</v>
      </c>
    </row>
    <row r="136" spans="2:65" s="1" customFormat="1" ht="11.25">
      <c r="B136" s="33"/>
      <c r="C136" s="34"/>
      <c r="D136" s="164" t="s">
        <v>143</v>
      </c>
      <c r="E136" s="34"/>
      <c r="F136" s="165" t="s">
        <v>585</v>
      </c>
      <c r="G136" s="34"/>
      <c r="H136" s="34"/>
      <c r="I136" s="111"/>
      <c r="J136" s="34"/>
      <c r="K136" s="34"/>
      <c r="L136" s="37"/>
      <c r="M136" s="166"/>
      <c r="N136" s="59"/>
      <c r="O136" s="59"/>
      <c r="P136" s="59"/>
      <c r="Q136" s="59"/>
      <c r="R136" s="59"/>
      <c r="S136" s="59"/>
      <c r="T136" s="60"/>
      <c r="AT136" s="16" t="s">
        <v>143</v>
      </c>
      <c r="AU136" s="16" t="s">
        <v>85</v>
      </c>
    </row>
    <row r="137" spans="2:65" s="1" customFormat="1" ht="16.5" customHeight="1">
      <c r="B137" s="33"/>
      <c r="C137" s="200" t="s">
        <v>255</v>
      </c>
      <c r="D137" s="200" t="s">
        <v>366</v>
      </c>
      <c r="E137" s="201" t="s">
        <v>586</v>
      </c>
      <c r="F137" s="202" t="s">
        <v>587</v>
      </c>
      <c r="G137" s="203" t="s">
        <v>588</v>
      </c>
      <c r="H137" s="204">
        <v>1.1399999999999999</v>
      </c>
      <c r="I137" s="205"/>
      <c r="J137" s="206">
        <f>ROUND(I137*H137,2)</f>
        <v>0</v>
      </c>
      <c r="K137" s="202" t="s">
        <v>527</v>
      </c>
      <c r="L137" s="207"/>
      <c r="M137" s="208" t="s">
        <v>1</v>
      </c>
      <c r="N137" s="209" t="s">
        <v>47</v>
      </c>
      <c r="O137" s="59"/>
      <c r="P137" s="161">
        <f>O137*H137</f>
        <v>0</v>
      </c>
      <c r="Q137" s="161">
        <v>1E-3</v>
      </c>
      <c r="R137" s="161">
        <f>Q137*H137</f>
        <v>1.14E-3</v>
      </c>
      <c r="S137" s="161">
        <v>0</v>
      </c>
      <c r="T137" s="162">
        <f>S137*H137</f>
        <v>0</v>
      </c>
      <c r="AR137" s="16" t="s">
        <v>210</v>
      </c>
      <c r="AT137" s="16" t="s">
        <v>366</v>
      </c>
      <c r="AU137" s="16" t="s">
        <v>85</v>
      </c>
      <c r="AY137" s="16" t="s">
        <v>141</v>
      </c>
      <c r="BE137" s="163">
        <f>IF(N137="základní",J137,0)</f>
        <v>0</v>
      </c>
      <c r="BF137" s="163">
        <f>IF(N137="snížená",J137,0)</f>
        <v>0</v>
      </c>
      <c r="BG137" s="163">
        <f>IF(N137="zákl. přenesená",J137,0)</f>
        <v>0</v>
      </c>
      <c r="BH137" s="163">
        <f>IF(N137="sníž. přenesená",J137,0)</f>
        <v>0</v>
      </c>
      <c r="BI137" s="163">
        <f>IF(N137="nulová",J137,0)</f>
        <v>0</v>
      </c>
      <c r="BJ137" s="16" t="s">
        <v>21</v>
      </c>
      <c r="BK137" s="163">
        <f>ROUND(I137*H137,2)</f>
        <v>0</v>
      </c>
      <c r="BL137" s="16" t="s">
        <v>140</v>
      </c>
      <c r="BM137" s="16" t="s">
        <v>589</v>
      </c>
    </row>
    <row r="138" spans="2:65" s="1" customFormat="1" ht="11.25">
      <c r="B138" s="33"/>
      <c r="C138" s="34"/>
      <c r="D138" s="164" t="s">
        <v>143</v>
      </c>
      <c r="E138" s="34"/>
      <c r="F138" s="165" t="s">
        <v>587</v>
      </c>
      <c r="G138" s="34"/>
      <c r="H138" s="34"/>
      <c r="I138" s="111"/>
      <c r="J138" s="34"/>
      <c r="K138" s="34"/>
      <c r="L138" s="37"/>
      <c r="M138" s="166"/>
      <c r="N138" s="59"/>
      <c r="O138" s="59"/>
      <c r="P138" s="59"/>
      <c r="Q138" s="59"/>
      <c r="R138" s="59"/>
      <c r="S138" s="59"/>
      <c r="T138" s="60"/>
      <c r="AT138" s="16" t="s">
        <v>143</v>
      </c>
      <c r="AU138" s="16" t="s">
        <v>85</v>
      </c>
    </row>
    <row r="139" spans="2:65" s="10" customFormat="1" ht="11.25">
      <c r="B139" s="178"/>
      <c r="C139" s="179"/>
      <c r="D139" s="164" t="s">
        <v>194</v>
      </c>
      <c r="E139" s="180" t="s">
        <v>1</v>
      </c>
      <c r="F139" s="181" t="s">
        <v>590</v>
      </c>
      <c r="G139" s="179"/>
      <c r="H139" s="182">
        <v>1.1399999999999999</v>
      </c>
      <c r="I139" s="183"/>
      <c r="J139" s="179"/>
      <c r="K139" s="179"/>
      <c r="L139" s="184"/>
      <c r="M139" s="185"/>
      <c r="N139" s="186"/>
      <c r="O139" s="186"/>
      <c r="P139" s="186"/>
      <c r="Q139" s="186"/>
      <c r="R139" s="186"/>
      <c r="S139" s="186"/>
      <c r="T139" s="187"/>
      <c r="AT139" s="188" t="s">
        <v>194</v>
      </c>
      <c r="AU139" s="188" t="s">
        <v>85</v>
      </c>
      <c r="AV139" s="10" t="s">
        <v>85</v>
      </c>
      <c r="AW139" s="10" t="s">
        <v>38</v>
      </c>
      <c r="AX139" s="10" t="s">
        <v>21</v>
      </c>
      <c r="AY139" s="188" t="s">
        <v>141</v>
      </c>
    </row>
    <row r="140" spans="2:65" s="1" customFormat="1" ht="16.5" customHeight="1">
      <c r="B140" s="33"/>
      <c r="C140" s="152" t="s">
        <v>261</v>
      </c>
      <c r="D140" s="152" t="s">
        <v>135</v>
      </c>
      <c r="E140" s="153" t="s">
        <v>591</v>
      </c>
      <c r="F140" s="154" t="s">
        <v>592</v>
      </c>
      <c r="G140" s="155" t="s">
        <v>191</v>
      </c>
      <c r="H140" s="156">
        <v>38</v>
      </c>
      <c r="I140" s="157"/>
      <c r="J140" s="158">
        <f>ROUND(I140*H140,2)</f>
        <v>0</v>
      </c>
      <c r="K140" s="154" t="s">
        <v>527</v>
      </c>
      <c r="L140" s="37"/>
      <c r="M140" s="159" t="s">
        <v>1</v>
      </c>
      <c r="N140" s="160" t="s">
        <v>47</v>
      </c>
      <c r="O140" s="59"/>
      <c r="P140" s="161">
        <f>O140*H140</f>
        <v>0</v>
      </c>
      <c r="Q140" s="161">
        <v>0</v>
      </c>
      <c r="R140" s="161">
        <f>Q140*H140</f>
        <v>0</v>
      </c>
      <c r="S140" s="161">
        <v>0</v>
      </c>
      <c r="T140" s="162">
        <f>S140*H140</f>
        <v>0</v>
      </c>
      <c r="AR140" s="16" t="s">
        <v>140</v>
      </c>
      <c r="AT140" s="16" t="s">
        <v>135</v>
      </c>
      <c r="AU140" s="16" t="s">
        <v>85</v>
      </c>
      <c r="AY140" s="16" t="s">
        <v>141</v>
      </c>
      <c r="BE140" s="163">
        <f>IF(N140="základní",J140,0)</f>
        <v>0</v>
      </c>
      <c r="BF140" s="163">
        <f>IF(N140="snížená",J140,0)</f>
        <v>0</v>
      </c>
      <c r="BG140" s="163">
        <f>IF(N140="zákl. přenesená",J140,0)</f>
        <v>0</v>
      </c>
      <c r="BH140" s="163">
        <f>IF(N140="sníž. přenesená",J140,0)</f>
        <v>0</v>
      </c>
      <c r="BI140" s="163">
        <f>IF(N140="nulová",J140,0)</f>
        <v>0</v>
      </c>
      <c r="BJ140" s="16" t="s">
        <v>21</v>
      </c>
      <c r="BK140" s="163">
        <f>ROUND(I140*H140,2)</f>
        <v>0</v>
      </c>
      <c r="BL140" s="16" t="s">
        <v>140</v>
      </c>
      <c r="BM140" s="16" t="s">
        <v>593</v>
      </c>
    </row>
    <row r="141" spans="2:65" s="1" customFormat="1" ht="11.25">
      <c r="B141" s="33"/>
      <c r="C141" s="34"/>
      <c r="D141" s="164" t="s">
        <v>143</v>
      </c>
      <c r="E141" s="34"/>
      <c r="F141" s="165" t="s">
        <v>594</v>
      </c>
      <c r="G141" s="34"/>
      <c r="H141" s="34"/>
      <c r="I141" s="111"/>
      <c r="J141" s="34"/>
      <c r="K141" s="34"/>
      <c r="L141" s="37"/>
      <c r="M141" s="166"/>
      <c r="N141" s="59"/>
      <c r="O141" s="59"/>
      <c r="P141" s="59"/>
      <c r="Q141" s="59"/>
      <c r="R141" s="59"/>
      <c r="S141" s="59"/>
      <c r="T141" s="60"/>
      <c r="AT141" s="16" t="s">
        <v>143</v>
      </c>
      <c r="AU141" s="16" t="s">
        <v>85</v>
      </c>
    </row>
    <row r="142" spans="2:65" s="1" customFormat="1" ht="29.25">
      <c r="B142" s="33"/>
      <c r="C142" s="34"/>
      <c r="D142" s="164" t="s">
        <v>145</v>
      </c>
      <c r="E142" s="34"/>
      <c r="F142" s="167" t="s">
        <v>595</v>
      </c>
      <c r="G142" s="34"/>
      <c r="H142" s="34"/>
      <c r="I142" s="111"/>
      <c r="J142" s="34"/>
      <c r="K142" s="34"/>
      <c r="L142" s="37"/>
      <c r="M142" s="166"/>
      <c r="N142" s="59"/>
      <c r="O142" s="59"/>
      <c r="P142" s="59"/>
      <c r="Q142" s="59"/>
      <c r="R142" s="59"/>
      <c r="S142" s="59"/>
      <c r="T142" s="60"/>
      <c r="AT142" s="16" t="s">
        <v>145</v>
      </c>
      <c r="AU142" s="16" t="s">
        <v>85</v>
      </c>
    </row>
    <row r="143" spans="2:65" s="14" customFormat="1" ht="22.9" customHeight="1">
      <c r="B143" s="226"/>
      <c r="C143" s="227"/>
      <c r="D143" s="228" t="s">
        <v>75</v>
      </c>
      <c r="E143" s="240" t="s">
        <v>85</v>
      </c>
      <c r="F143" s="240" t="s">
        <v>596</v>
      </c>
      <c r="G143" s="227"/>
      <c r="H143" s="227"/>
      <c r="I143" s="230"/>
      <c r="J143" s="241">
        <f>BK143</f>
        <v>0</v>
      </c>
      <c r="K143" s="227"/>
      <c r="L143" s="232"/>
      <c r="M143" s="233"/>
      <c r="N143" s="234"/>
      <c r="O143" s="234"/>
      <c r="P143" s="235">
        <f>SUM(P144:P156)</f>
        <v>0</v>
      </c>
      <c r="Q143" s="234"/>
      <c r="R143" s="235">
        <f>SUM(R144:R156)</f>
        <v>36.595920000000007</v>
      </c>
      <c r="S143" s="234"/>
      <c r="T143" s="236">
        <f>SUM(T144:T156)</f>
        <v>0</v>
      </c>
      <c r="AR143" s="237" t="s">
        <v>21</v>
      </c>
      <c r="AT143" s="238" t="s">
        <v>75</v>
      </c>
      <c r="AU143" s="238" t="s">
        <v>21</v>
      </c>
      <c r="AY143" s="237" t="s">
        <v>141</v>
      </c>
      <c r="BK143" s="239">
        <f>SUM(BK144:BK156)</f>
        <v>0</v>
      </c>
    </row>
    <row r="144" spans="2:65" s="1" customFormat="1" ht="16.5" customHeight="1">
      <c r="B144" s="33"/>
      <c r="C144" s="152" t="s">
        <v>8</v>
      </c>
      <c r="D144" s="152" t="s">
        <v>135</v>
      </c>
      <c r="E144" s="153" t="s">
        <v>597</v>
      </c>
      <c r="F144" s="154" t="s">
        <v>598</v>
      </c>
      <c r="G144" s="155" t="s">
        <v>206</v>
      </c>
      <c r="H144" s="156">
        <v>24</v>
      </c>
      <c r="I144" s="157"/>
      <c r="J144" s="158">
        <f>ROUND(I144*H144,2)</f>
        <v>0</v>
      </c>
      <c r="K144" s="154" t="s">
        <v>527</v>
      </c>
      <c r="L144" s="37"/>
      <c r="M144" s="159" t="s">
        <v>1</v>
      </c>
      <c r="N144" s="160" t="s">
        <v>47</v>
      </c>
      <c r="O144" s="59"/>
      <c r="P144" s="161">
        <f>O144*H144</f>
        <v>0</v>
      </c>
      <c r="Q144" s="161">
        <v>1.5247660000000001</v>
      </c>
      <c r="R144" s="161">
        <f>Q144*H144</f>
        <v>36.594384000000005</v>
      </c>
      <c r="S144" s="161">
        <v>0</v>
      </c>
      <c r="T144" s="162">
        <f>S144*H144</f>
        <v>0</v>
      </c>
      <c r="AR144" s="16" t="s">
        <v>140</v>
      </c>
      <c r="AT144" s="16" t="s">
        <v>135</v>
      </c>
      <c r="AU144" s="16" t="s">
        <v>85</v>
      </c>
      <c r="AY144" s="16" t="s">
        <v>141</v>
      </c>
      <c r="BE144" s="163">
        <f>IF(N144="základní",J144,0)</f>
        <v>0</v>
      </c>
      <c r="BF144" s="163">
        <f>IF(N144="snížená",J144,0)</f>
        <v>0</v>
      </c>
      <c r="BG144" s="163">
        <f>IF(N144="zákl. přenesená",J144,0)</f>
        <v>0</v>
      </c>
      <c r="BH144" s="163">
        <f>IF(N144="sníž. přenesená",J144,0)</f>
        <v>0</v>
      </c>
      <c r="BI144" s="163">
        <f>IF(N144="nulová",J144,0)</f>
        <v>0</v>
      </c>
      <c r="BJ144" s="16" t="s">
        <v>21</v>
      </c>
      <c r="BK144" s="163">
        <f>ROUND(I144*H144,2)</f>
        <v>0</v>
      </c>
      <c r="BL144" s="16" t="s">
        <v>140</v>
      </c>
      <c r="BM144" s="16" t="s">
        <v>599</v>
      </c>
    </row>
    <row r="145" spans="2:65" s="1" customFormat="1" ht="11.25">
      <c r="B145" s="33"/>
      <c r="C145" s="34"/>
      <c r="D145" s="164" t="s">
        <v>143</v>
      </c>
      <c r="E145" s="34"/>
      <c r="F145" s="165" t="s">
        <v>600</v>
      </c>
      <c r="G145" s="34"/>
      <c r="H145" s="34"/>
      <c r="I145" s="111"/>
      <c r="J145" s="34"/>
      <c r="K145" s="34"/>
      <c r="L145" s="37"/>
      <c r="M145" s="166"/>
      <c r="N145" s="59"/>
      <c r="O145" s="59"/>
      <c r="P145" s="59"/>
      <c r="Q145" s="59"/>
      <c r="R145" s="59"/>
      <c r="S145" s="59"/>
      <c r="T145" s="60"/>
      <c r="AT145" s="16" t="s">
        <v>143</v>
      </c>
      <c r="AU145" s="16" t="s">
        <v>85</v>
      </c>
    </row>
    <row r="146" spans="2:65" s="10" customFormat="1" ht="11.25">
      <c r="B146" s="178"/>
      <c r="C146" s="179"/>
      <c r="D146" s="164" t="s">
        <v>194</v>
      </c>
      <c r="E146" s="180" t="s">
        <v>1</v>
      </c>
      <c r="F146" s="181" t="s">
        <v>601</v>
      </c>
      <c r="G146" s="179"/>
      <c r="H146" s="182">
        <v>24</v>
      </c>
      <c r="I146" s="183"/>
      <c r="J146" s="179"/>
      <c r="K146" s="179"/>
      <c r="L146" s="184"/>
      <c r="M146" s="185"/>
      <c r="N146" s="186"/>
      <c r="O146" s="186"/>
      <c r="P146" s="186"/>
      <c r="Q146" s="186"/>
      <c r="R146" s="186"/>
      <c r="S146" s="186"/>
      <c r="T146" s="187"/>
      <c r="AT146" s="188" t="s">
        <v>194</v>
      </c>
      <c r="AU146" s="188" t="s">
        <v>85</v>
      </c>
      <c r="AV146" s="10" t="s">
        <v>85</v>
      </c>
      <c r="AW146" s="10" t="s">
        <v>38</v>
      </c>
      <c r="AX146" s="10" t="s">
        <v>21</v>
      </c>
      <c r="AY146" s="188" t="s">
        <v>141</v>
      </c>
    </row>
    <row r="147" spans="2:65" s="1" customFormat="1" ht="16.5" customHeight="1">
      <c r="B147" s="33"/>
      <c r="C147" s="152" t="s">
        <v>432</v>
      </c>
      <c r="D147" s="152" t="s">
        <v>135</v>
      </c>
      <c r="E147" s="153" t="s">
        <v>602</v>
      </c>
      <c r="F147" s="154" t="s">
        <v>603</v>
      </c>
      <c r="G147" s="155" t="s">
        <v>206</v>
      </c>
      <c r="H147" s="156">
        <v>4.8</v>
      </c>
      <c r="I147" s="157"/>
      <c r="J147" s="158">
        <f>ROUND(I147*H147,2)</f>
        <v>0</v>
      </c>
      <c r="K147" s="154" t="s">
        <v>527</v>
      </c>
      <c r="L147" s="37"/>
      <c r="M147" s="159" t="s">
        <v>1</v>
      </c>
      <c r="N147" s="160" t="s">
        <v>47</v>
      </c>
      <c r="O147" s="59"/>
      <c r="P147" s="161">
        <f>O147*H147</f>
        <v>0</v>
      </c>
      <c r="Q147" s="161">
        <v>3.2000000000000003E-4</v>
      </c>
      <c r="R147" s="161">
        <f>Q147*H147</f>
        <v>1.536E-3</v>
      </c>
      <c r="S147" s="161">
        <v>0</v>
      </c>
      <c r="T147" s="162">
        <f>S147*H147</f>
        <v>0</v>
      </c>
      <c r="AR147" s="16" t="s">
        <v>140</v>
      </c>
      <c r="AT147" s="16" t="s">
        <v>135</v>
      </c>
      <c r="AU147" s="16" t="s">
        <v>85</v>
      </c>
      <c r="AY147" s="16" t="s">
        <v>141</v>
      </c>
      <c r="BE147" s="163">
        <f>IF(N147="základní",J147,0)</f>
        <v>0</v>
      </c>
      <c r="BF147" s="163">
        <f>IF(N147="snížená",J147,0)</f>
        <v>0</v>
      </c>
      <c r="BG147" s="163">
        <f>IF(N147="zákl. přenesená",J147,0)</f>
        <v>0</v>
      </c>
      <c r="BH147" s="163">
        <f>IF(N147="sníž. přenesená",J147,0)</f>
        <v>0</v>
      </c>
      <c r="BI147" s="163">
        <f>IF(N147="nulová",J147,0)</f>
        <v>0</v>
      </c>
      <c r="BJ147" s="16" t="s">
        <v>21</v>
      </c>
      <c r="BK147" s="163">
        <f>ROUND(I147*H147,2)</f>
        <v>0</v>
      </c>
      <c r="BL147" s="16" t="s">
        <v>140</v>
      </c>
      <c r="BM147" s="16" t="s">
        <v>604</v>
      </c>
    </row>
    <row r="148" spans="2:65" s="1" customFormat="1" ht="11.25">
      <c r="B148" s="33"/>
      <c r="C148" s="34"/>
      <c r="D148" s="164" t="s">
        <v>143</v>
      </c>
      <c r="E148" s="34"/>
      <c r="F148" s="165" t="s">
        <v>605</v>
      </c>
      <c r="G148" s="34"/>
      <c r="H148" s="34"/>
      <c r="I148" s="111"/>
      <c r="J148" s="34"/>
      <c r="K148" s="34"/>
      <c r="L148" s="37"/>
      <c r="M148" s="166"/>
      <c r="N148" s="59"/>
      <c r="O148" s="59"/>
      <c r="P148" s="59"/>
      <c r="Q148" s="59"/>
      <c r="R148" s="59"/>
      <c r="S148" s="59"/>
      <c r="T148" s="60"/>
      <c r="AT148" s="16" t="s">
        <v>143</v>
      </c>
      <c r="AU148" s="16" t="s">
        <v>85</v>
      </c>
    </row>
    <row r="149" spans="2:65" s="1" customFormat="1" ht="29.25">
      <c r="B149" s="33"/>
      <c r="C149" s="34"/>
      <c r="D149" s="164" t="s">
        <v>145</v>
      </c>
      <c r="E149" s="34"/>
      <c r="F149" s="167" t="s">
        <v>606</v>
      </c>
      <c r="G149" s="34"/>
      <c r="H149" s="34"/>
      <c r="I149" s="111"/>
      <c r="J149" s="34"/>
      <c r="K149" s="34"/>
      <c r="L149" s="37"/>
      <c r="M149" s="166"/>
      <c r="N149" s="59"/>
      <c r="O149" s="59"/>
      <c r="P149" s="59"/>
      <c r="Q149" s="59"/>
      <c r="R149" s="59"/>
      <c r="S149" s="59"/>
      <c r="T149" s="60"/>
      <c r="AT149" s="16" t="s">
        <v>145</v>
      </c>
      <c r="AU149" s="16" t="s">
        <v>85</v>
      </c>
    </row>
    <row r="150" spans="2:65" s="9" customFormat="1" ht="11.25">
      <c r="B150" s="168"/>
      <c r="C150" s="169"/>
      <c r="D150" s="164" t="s">
        <v>194</v>
      </c>
      <c r="E150" s="170" t="s">
        <v>1</v>
      </c>
      <c r="F150" s="171" t="s">
        <v>607</v>
      </c>
      <c r="G150" s="169"/>
      <c r="H150" s="170" t="s">
        <v>1</v>
      </c>
      <c r="I150" s="172"/>
      <c r="J150" s="169"/>
      <c r="K150" s="169"/>
      <c r="L150" s="173"/>
      <c r="M150" s="174"/>
      <c r="N150" s="175"/>
      <c r="O150" s="175"/>
      <c r="P150" s="175"/>
      <c r="Q150" s="175"/>
      <c r="R150" s="175"/>
      <c r="S150" s="175"/>
      <c r="T150" s="176"/>
      <c r="AT150" s="177" t="s">
        <v>194</v>
      </c>
      <c r="AU150" s="177" t="s">
        <v>85</v>
      </c>
      <c r="AV150" s="9" t="s">
        <v>21</v>
      </c>
      <c r="AW150" s="9" t="s">
        <v>38</v>
      </c>
      <c r="AX150" s="9" t="s">
        <v>76</v>
      </c>
      <c r="AY150" s="177" t="s">
        <v>141</v>
      </c>
    </row>
    <row r="151" spans="2:65" s="10" customFormat="1" ht="11.25">
      <c r="B151" s="178"/>
      <c r="C151" s="179"/>
      <c r="D151" s="164" t="s">
        <v>194</v>
      </c>
      <c r="E151" s="180" t="s">
        <v>1</v>
      </c>
      <c r="F151" s="181" t="s">
        <v>608</v>
      </c>
      <c r="G151" s="179"/>
      <c r="H151" s="182">
        <v>4.8</v>
      </c>
      <c r="I151" s="183"/>
      <c r="J151" s="179"/>
      <c r="K151" s="179"/>
      <c r="L151" s="184"/>
      <c r="M151" s="185"/>
      <c r="N151" s="186"/>
      <c r="O151" s="186"/>
      <c r="P151" s="186"/>
      <c r="Q151" s="186"/>
      <c r="R151" s="186"/>
      <c r="S151" s="186"/>
      <c r="T151" s="187"/>
      <c r="AT151" s="188" t="s">
        <v>194</v>
      </c>
      <c r="AU151" s="188" t="s">
        <v>85</v>
      </c>
      <c r="AV151" s="10" t="s">
        <v>85</v>
      </c>
      <c r="AW151" s="10" t="s">
        <v>38</v>
      </c>
      <c r="AX151" s="10" t="s">
        <v>21</v>
      </c>
      <c r="AY151" s="188" t="s">
        <v>141</v>
      </c>
    </row>
    <row r="152" spans="2:65" s="1" customFormat="1" ht="16.5" customHeight="1">
      <c r="B152" s="33"/>
      <c r="C152" s="152" t="s">
        <v>284</v>
      </c>
      <c r="D152" s="152" t="s">
        <v>135</v>
      </c>
      <c r="E152" s="153" t="s">
        <v>609</v>
      </c>
      <c r="F152" s="154" t="s">
        <v>610</v>
      </c>
      <c r="G152" s="155" t="s">
        <v>243</v>
      </c>
      <c r="H152" s="156">
        <v>2.1120000000000001</v>
      </c>
      <c r="I152" s="157"/>
      <c r="J152" s="158">
        <f>ROUND(I152*H152,2)</f>
        <v>0</v>
      </c>
      <c r="K152" s="154" t="s">
        <v>527</v>
      </c>
      <c r="L152" s="37"/>
      <c r="M152" s="159" t="s">
        <v>1</v>
      </c>
      <c r="N152" s="160" t="s">
        <v>47</v>
      </c>
      <c r="O152" s="59"/>
      <c r="P152" s="161">
        <f>O152*H152</f>
        <v>0</v>
      </c>
      <c r="Q152" s="161">
        <v>0</v>
      </c>
      <c r="R152" s="161">
        <f>Q152*H152</f>
        <v>0</v>
      </c>
      <c r="S152" s="161">
        <v>0</v>
      </c>
      <c r="T152" s="162">
        <f>S152*H152</f>
        <v>0</v>
      </c>
      <c r="AR152" s="16" t="s">
        <v>140</v>
      </c>
      <c r="AT152" s="16" t="s">
        <v>135</v>
      </c>
      <c r="AU152" s="16" t="s">
        <v>85</v>
      </c>
      <c r="AY152" s="16" t="s">
        <v>141</v>
      </c>
      <c r="BE152" s="163">
        <f>IF(N152="základní",J152,0)</f>
        <v>0</v>
      </c>
      <c r="BF152" s="163">
        <f>IF(N152="snížená",J152,0)</f>
        <v>0</v>
      </c>
      <c r="BG152" s="163">
        <f>IF(N152="zákl. přenesená",J152,0)</f>
        <v>0</v>
      </c>
      <c r="BH152" s="163">
        <f>IF(N152="sníž. přenesená",J152,0)</f>
        <v>0</v>
      </c>
      <c r="BI152" s="163">
        <f>IF(N152="nulová",J152,0)</f>
        <v>0</v>
      </c>
      <c r="BJ152" s="16" t="s">
        <v>21</v>
      </c>
      <c r="BK152" s="163">
        <f>ROUND(I152*H152,2)</f>
        <v>0</v>
      </c>
      <c r="BL152" s="16" t="s">
        <v>140</v>
      </c>
      <c r="BM152" s="16" t="s">
        <v>611</v>
      </c>
    </row>
    <row r="153" spans="2:65" s="1" customFormat="1" ht="11.25">
      <c r="B153" s="33"/>
      <c r="C153" s="34"/>
      <c r="D153" s="164" t="s">
        <v>143</v>
      </c>
      <c r="E153" s="34"/>
      <c r="F153" s="165" t="s">
        <v>612</v>
      </c>
      <c r="G153" s="34"/>
      <c r="H153" s="34"/>
      <c r="I153" s="111"/>
      <c r="J153" s="34"/>
      <c r="K153" s="34"/>
      <c r="L153" s="37"/>
      <c r="M153" s="166"/>
      <c r="N153" s="59"/>
      <c r="O153" s="59"/>
      <c r="P153" s="59"/>
      <c r="Q153" s="59"/>
      <c r="R153" s="59"/>
      <c r="S153" s="59"/>
      <c r="T153" s="60"/>
      <c r="AT153" s="16" t="s">
        <v>143</v>
      </c>
      <c r="AU153" s="16" t="s">
        <v>85</v>
      </c>
    </row>
    <row r="154" spans="2:65" s="1" customFormat="1" ht="29.25">
      <c r="B154" s="33"/>
      <c r="C154" s="34"/>
      <c r="D154" s="164" t="s">
        <v>145</v>
      </c>
      <c r="E154" s="34"/>
      <c r="F154" s="167" t="s">
        <v>613</v>
      </c>
      <c r="G154" s="34"/>
      <c r="H154" s="34"/>
      <c r="I154" s="111"/>
      <c r="J154" s="34"/>
      <c r="K154" s="34"/>
      <c r="L154" s="37"/>
      <c r="M154" s="166"/>
      <c r="N154" s="59"/>
      <c r="O154" s="59"/>
      <c r="P154" s="59"/>
      <c r="Q154" s="59"/>
      <c r="R154" s="59"/>
      <c r="S154" s="59"/>
      <c r="T154" s="60"/>
      <c r="AT154" s="16" t="s">
        <v>145</v>
      </c>
      <c r="AU154" s="16" t="s">
        <v>85</v>
      </c>
    </row>
    <row r="155" spans="2:65" s="9" customFormat="1" ht="11.25">
      <c r="B155" s="168"/>
      <c r="C155" s="169"/>
      <c r="D155" s="164" t="s">
        <v>194</v>
      </c>
      <c r="E155" s="170" t="s">
        <v>1</v>
      </c>
      <c r="F155" s="171" t="s">
        <v>614</v>
      </c>
      <c r="G155" s="169"/>
      <c r="H155" s="170" t="s">
        <v>1</v>
      </c>
      <c r="I155" s="172"/>
      <c r="J155" s="169"/>
      <c r="K155" s="169"/>
      <c r="L155" s="173"/>
      <c r="M155" s="174"/>
      <c r="N155" s="175"/>
      <c r="O155" s="175"/>
      <c r="P155" s="175"/>
      <c r="Q155" s="175"/>
      <c r="R155" s="175"/>
      <c r="S155" s="175"/>
      <c r="T155" s="176"/>
      <c r="AT155" s="177" t="s">
        <v>194</v>
      </c>
      <c r="AU155" s="177" t="s">
        <v>85</v>
      </c>
      <c r="AV155" s="9" t="s">
        <v>21</v>
      </c>
      <c r="AW155" s="9" t="s">
        <v>38</v>
      </c>
      <c r="AX155" s="9" t="s">
        <v>76</v>
      </c>
      <c r="AY155" s="177" t="s">
        <v>141</v>
      </c>
    </row>
    <row r="156" spans="2:65" s="10" customFormat="1" ht="11.25">
      <c r="B156" s="178"/>
      <c r="C156" s="179"/>
      <c r="D156" s="164" t="s">
        <v>194</v>
      </c>
      <c r="E156" s="180" t="s">
        <v>1</v>
      </c>
      <c r="F156" s="181" t="s">
        <v>615</v>
      </c>
      <c r="G156" s="179"/>
      <c r="H156" s="182">
        <v>2.1120000000000001</v>
      </c>
      <c r="I156" s="183"/>
      <c r="J156" s="179"/>
      <c r="K156" s="179"/>
      <c r="L156" s="184"/>
      <c r="M156" s="185"/>
      <c r="N156" s="186"/>
      <c r="O156" s="186"/>
      <c r="P156" s="186"/>
      <c r="Q156" s="186"/>
      <c r="R156" s="186"/>
      <c r="S156" s="186"/>
      <c r="T156" s="187"/>
      <c r="AT156" s="188" t="s">
        <v>194</v>
      </c>
      <c r="AU156" s="188" t="s">
        <v>85</v>
      </c>
      <c r="AV156" s="10" t="s">
        <v>85</v>
      </c>
      <c r="AW156" s="10" t="s">
        <v>38</v>
      </c>
      <c r="AX156" s="10" t="s">
        <v>21</v>
      </c>
      <c r="AY156" s="188" t="s">
        <v>141</v>
      </c>
    </row>
    <row r="157" spans="2:65" s="14" customFormat="1" ht="22.9" customHeight="1">
      <c r="B157" s="226"/>
      <c r="C157" s="227"/>
      <c r="D157" s="228" t="s">
        <v>75</v>
      </c>
      <c r="E157" s="240" t="s">
        <v>153</v>
      </c>
      <c r="F157" s="240" t="s">
        <v>616</v>
      </c>
      <c r="G157" s="227"/>
      <c r="H157" s="227"/>
      <c r="I157" s="230"/>
      <c r="J157" s="241">
        <f>BK157</f>
        <v>0</v>
      </c>
      <c r="K157" s="227"/>
      <c r="L157" s="232"/>
      <c r="M157" s="233"/>
      <c r="N157" s="234"/>
      <c r="O157" s="234"/>
      <c r="P157" s="235">
        <f>SUM(P158:P164)</f>
        <v>0</v>
      </c>
      <c r="Q157" s="234"/>
      <c r="R157" s="235">
        <f>SUM(R158:R164)</f>
        <v>6.4424639999999993</v>
      </c>
      <c r="S157" s="234"/>
      <c r="T157" s="236">
        <f>SUM(T158:T164)</f>
        <v>0</v>
      </c>
      <c r="AR157" s="237" t="s">
        <v>21</v>
      </c>
      <c r="AT157" s="238" t="s">
        <v>75</v>
      </c>
      <c r="AU157" s="238" t="s">
        <v>21</v>
      </c>
      <c r="AY157" s="237" t="s">
        <v>141</v>
      </c>
      <c r="BK157" s="239">
        <f>SUM(BK158:BK164)</f>
        <v>0</v>
      </c>
    </row>
    <row r="158" spans="2:65" s="1" customFormat="1" ht="16.5" customHeight="1">
      <c r="B158" s="33"/>
      <c r="C158" s="152" t="s">
        <v>290</v>
      </c>
      <c r="D158" s="152" t="s">
        <v>135</v>
      </c>
      <c r="E158" s="153" t="s">
        <v>617</v>
      </c>
      <c r="F158" s="154" t="s">
        <v>618</v>
      </c>
      <c r="G158" s="155" t="s">
        <v>243</v>
      </c>
      <c r="H158" s="156">
        <v>2.4</v>
      </c>
      <c r="I158" s="157"/>
      <c r="J158" s="158">
        <f>ROUND(I158*H158,2)</f>
        <v>0</v>
      </c>
      <c r="K158" s="154" t="s">
        <v>527</v>
      </c>
      <c r="L158" s="37"/>
      <c r="M158" s="159" t="s">
        <v>1</v>
      </c>
      <c r="N158" s="160" t="s">
        <v>47</v>
      </c>
      <c r="O158" s="59"/>
      <c r="P158" s="161">
        <f>O158*H158</f>
        <v>0</v>
      </c>
      <c r="Q158" s="161">
        <v>2.6843599999999999</v>
      </c>
      <c r="R158" s="161">
        <f>Q158*H158</f>
        <v>6.4424639999999993</v>
      </c>
      <c r="S158" s="161">
        <v>0</v>
      </c>
      <c r="T158" s="162">
        <f>S158*H158</f>
        <v>0</v>
      </c>
      <c r="AR158" s="16" t="s">
        <v>140</v>
      </c>
      <c r="AT158" s="16" t="s">
        <v>135</v>
      </c>
      <c r="AU158" s="16" t="s">
        <v>85</v>
      </c>
      <c r="AY158" s="16" t="s">
        <v>141</v>
      </c>
      <c r="BE158" s="163">
        <f>IF(N158="základní",J158,0)</f>
        <v>0</v>
      </c>
      <c r="BF158" s="163">
        <f>IF(N158="snížená",J158,0)</f>
        <v>0</v>
      </c>
      <c r="BG158" s="163">
        <f>IF(N158="zákl. přenesená",J158,0)</f>
        <v>0</v>
      </c>
      <c r="BH158" s="163">
        <f>IF(N158="sníž. přenesená",J158,0)</f>
        <v>0</v>
      </c>
      <c r="BI158" s="163">
        <f>IF(N158="nulová",J158,0)</f>
        <v>0</v>
      </c>
      <c r="BJ158" s="16" t="s">
        <v>21</v>
      </c>
      <c r="BK158" s="163">
        <f>ROUND(I158*H158,2)</f>
        <v>0</v>
      </c>
      <c r="BL158" s="16" t="s">
        <v>140</v>
      </c>
      <c r="BM158" s="16" t="s">
        <v>619</v>
      </c>
    </row>
    <row r="159" spans="2:65" s="1" customFormat="1" ht="19.5">
      <c r="B159" s="33"/>
      <c r="C159" s="34"/>
      <c r="D159" s="164" t="s">
        <v>143</v>
      </c>
      <c r="E159" s="34"/>
      <c r="F159" s="165" t="s">
        <v>620</v>
      </c>
      <c r="G159" s="34"/>
      <c r="H159" s="34"/>
      <c r="I159" s="111"/>
      <c r="J159" s="34"/>
      <c r="K159" s="34"/>
      <c r="L159" s="37"/>
      <c r="M159" s="166"/>
      <c r="N159" s="59"/>
      <c r="O159" s="59"/>
      <c r="P159" s="59"/>
      <c r="Q159" s="59"/>
      <c r="R159" s="59"/>
      <c r="S159" s="59"/>
      <c r="T159" s="60"/>
      <c r="AT159" s="16" t="s">
        <v>143</v>
      </c>
      <c r="AU159" s="16" t="s">
        <v>85</v>
      </c>
    </row>
    <row r="160" spans="2:65" s="1" customFormat="1" ht="29.25">
      <c r="B160" s="33"/>
      <c r="C160" s="34"/>
      <c r="D160" s="164" t="s">
        <v>145</v>
      </c>
      <c r="E160" s="34"/>
      <c r="F160" s="167" t="s">
        <v>613</v>
      </c>
      <c r="G160" s="34"/>
      <c r="H160" s="34"/>
      <c r="I160" s="111"/>
      <c r="J160" s="34"/>
      <c r="K160" s="34"/>
      <c r="L160" s="37"/>
      <c r="M160" s="166"/>
      <c r="N160" s="59"/>
      <c r="O160" s="59"/>
      <c r="P160" s="59"/>
      <c r="Q160" s="59"/>
      <c r="R160" s="59"/>
      <c r="S160" s="59"/>
      <c r="T160" s="60"/>
      <c r="AT160" s="16" t="s">
        <v>145</v>
      </c>
      <c r="AU160" s="16" t="s">
        <v>85</v>
      </c>
    </row>
    <row r="161" spans="2:65" s="9" customFormat="1" ht="11.25">
      <c r="B161" s="168"/>
      <c r="C161" s="169"/>
      <c r="D161" s="164" t="s">
        <v>194</v>
      </c>
      <c r="E161" s="170" t="s">
        <v>1</v>
      </c>
      <c r="F161" s="171" t="s">
        <v>614</v>
      </c>
      <c r="G161" s="169"/>
      <c r="H161" s="170" t="s">
        <v>1</v>
      </c>
      <c r="I161" s="172"/>
      <c r="J161" s="169"/>
      <c r="K161" s="169"/>
      <c r="L161" s="173"/>
      <c r="M161" s="174"/>
      <c r="N161" s="175"/>
      <c r="O161" s="175"/>
      <c r="P161" s="175"/>
      <c r="Q161" s="175"/>
      <c r="R161" s="175"/>
      <c r="S161" s="175"/>
      <c r="T161" s="176"/>
      <c r="AT161" s="177" t="s">
        <v>194</v>
      </c>
      <c r="AU161" s="177" t="s">
        <v>85</v>
      </c>
      <c r="AV161" s="9" t="s">
        <v>21</v>
      </c>
      <c r="AW161" s="9" t="s">
        <v>38</v>
      </c>
      <c r="AX161" s="9" t="s">
        <v>76</v>
      </c>
      <c r="AY161" s="177" t="s">
        <v>141</v>
      </c>
    </row>
    <row r="162" spans="2:65" s="10" customFormat="1" ht="11.25">
      <c r="B162" s="178"/>
      <c r="C162" s="179"/>
      <c r="D162" s="164" t="s">
        <v>194</v>
      </c>
      <c r="E162" s="180" t="s">
        <v>1</v>
      </c>
      <c r="F162" s="181" t="s">
        <v>621</v>
      </c>
      <c r="G162" s="179"/>
      <c r="H162" s="182">
        <v>2.4</v>
      </c>
      <c r="I162" s="183"/>
      <c r="J162" s="179"/>
      <c r="K162" s="179"/>
      <c r="L162" s="184"/>
      <c r="M162" s="185"/>
      <c r="N162" s="186"/>
      <c r="O162" s="186"/>
      <c r="P162" s="186"/>
      <c r="Q162" s="186"/>
      <c r="R162" s="186"/>
      <c r="S162" s="186"/>
      <c r="T162" s="187"/>
      <c r="AT162" s="188" t="s">
        <v>194</v>
      </c>
      <c r="AU162" s="188" t="s">
        <v>85</v>
      </c>
      <c r="AV162" s="10" t="s">
        <v>85</v>
      </c>
      <c r="AW162" s="10" t="s">
        <v>38</v>
      </c>
      <c r="AX162" s="10" t="s">
        <v>21</v>
      </c>
      <c r="AY162" s="188" t="s">
        <v>141</v>
      </c>
    </row>
    <row r="163" spans="2:65" s="1" customFormat="1" ht="16.5" customHeight="1">
      <c r="B163" s="33"/>
      <c r="C163" s="152" t="s">
        <v>295</v>
      </c>
      <c r="D163" s="152" t="s">
        <v>135</v>
      </c>
      <c r="E163" s="153" t="s">
        <v>622</v>
      </c>
      <c r="F163" s="154" t="s">
        <v>623</v>
      </c>
      <c r="G163" s="155" t="s">
        <v>243</v>
      </c>
      <c r="H163" s="156">
        <v>4.5</v>
      </c>
      <c r="I163" s="157"/>
      <c r="J163" s="158">
        <f>ROUND(I163*H163,2)</f>
        <v>0</v>
      </c>
      <c r="K163" s="154" t="s">
        <v>527</v>
      </c>
      <c r="L163" s="37"/>
      <c r="M163" s="159" t="s">
        <v>1</v>
      </c>
      <c r="N163" s="160" t="s">
        <v>47</v>
      </c>
      <c r="O163" s="59"/>
      <c r="P163" s="161">
        <f>O163*H163</f>
        <v>0</v>
      </c>
      <c r="Q163" s="161">
        <v>0</v>
      </c>
      <c r="R163" s="161">
        <f>Q163*H163</f>
        <v>0</v>
      </c>
      <c r="S163" s="161">
        <v>0</v>
      </c>
      <c r="T163" s="162">
        <f>S163*H163</f>
        <v>0</v>
      </c>
      <c r="AR163" s="16" t="s">
        <v>140</v>
      </c>
      <c r="AT163" s="16" t="s">
        <v>135</v>
      </c>
      <c r="AU163" s="16" t="s">
        <v>85</v>
      </c>
      <c r="AY163" s="16" t="s">
        <v>141</v>
      </c>
      <c r="BE163" s="163">
        <f>IF(N163="základní",J163,0)</f>
        <v>0</v>
      </c>
      <c r="BF163" s="163">
        <f>IF(N163="snížená",J163,0)</f>
        <v>0</v>
      </c>
      <c r="BG163" s="163">
        <f>IF(N163="zákl. přenesená",J163,0)</f>
        <v>0</v>
      </c>
      <c r="BH163" s="163">
        <f>IF(N163="sníž. přenesená",J163,0)</f>
        <v>0</v>
      </c>
      <c r="BI163" s="163">
        <f>IF(N163="nulová",J163,0)</f>
        <v>0</v>
      </c>
      <c r="BJ163" s="16" t="s">
        <v>21</v>
      </c>
      <c r="BK163" s="163">
        <f>ROUND(I163*H163,2)</f>
        <v>0</v>
      </c>
      <c r="BL163" s="16" t="s">
        <v>140</v>
      </c>
      <c r="BM163" s="16" t="s">
        <v>624</v>
      </c>
    </row>
    <row r="164" spans="2:65" s="1" customFormat="1" ht="19.5">
      <c r="B164" s="33"/>
      <c r="C164" s="34"/>
      <c r="D164" s="164" t="s">
        <v>143</v>
      </c>
      <c r="E164" s="34"/>
      <c r="F164" s="165" t="s">
        <v>625</v>
      </c>
      <c r="G164" s="34"/>
      <c r="H164" s="34"/>
      <c r="I164" s="111"/>
      <c r="J164" s="34"/>
      <c r="K164" s="34"/>
      <c r="L164" s="37"/>
      <c r="M164" s="166"/>
      <c r="N164" s="59"/>
      <c r="O164" s="59"/>
      <c r="P164" s="59"/>
      <c r="Q164" s="59"/>
      <c r="R164" s="59"/>
      <c r="S164" s="59"/>
      <c r="T164" s="60"/>
      <c r="AT164" s="16" t="s">
        <v>143</v>
      </c>
      <c r="AU164" s="16" t="s">
        <v>85</v>
      </c>
    </row>
    <row r="165" spans="2:65" s="14" customFormat="1" ht="22.9" customHeight="1">
      <c r="B165" s="226"/>
      <c r="C165" s="227"/>
      <c r="D165" s="228" t="s">
        <v>75</v>
      </c>
      <c r="E165" s="240" t="s">
        <v>140</v>
      </c>
      <c r="F165" s="240" t="s">
        <v>626</v>
      </c>
      <c r="G165" s="227"/>
      <c r="H165" s="227"/>
      <c r="I165" s="230"/>
      <c r="J165" s="241">
        <f>BK165</f>
        <v>0</v>
      </c>
      <c r="K165" s="227"/>
      <c r="L165" s="232"/>
      <c r="M165" s="233"/>
      <c r="N165" s="234"/>
      <c r="O165" s="234"/>
      <c r="P165" s="235">
        <f>SUM(P166:P184)</f>
        <v>0</v>
      </c>
      <c r="Q165" s="234"/>
      <c r="R165" s="235">
        <f>SUM(R166:R184)</f>
        <v>8.9045622619999989</v>
      </c>
      <c r="S165" s="234"/>
      <c r="T165" s="236">
        <f>SUM(T166:T184)</f>
        <v>0</v>
      </c>
      <c r="AR165" s="237" t="s">
        <v>21</v>
      </c>
      <c r="AT165" s="238" t="s">
        <v>75</v>
      </c>
      <c r="AU165" s="238" t="s">
        <v>21</v>
      </c>
      <c r="AY165" s="237" t="s">
        <v>141</v>
      </c>
      <c r="BK165" s="239">
        <f>SUM(BK166:BK184)</f>
        <v>0</v>
      </c>
    </row>
    <row r="166" spans="2:65" s="1" customFormat="1" ht="16.5" customHeight="1">
      <c r="B166" s="33"/>
      <c r="C166" s="152" t="s">
        <v>306</v>
      </c>
      <c r="D166" s="152" t="s">
        <v>135</v>
      </c>
      <c r="E166" s="153" t="s">
        <v>627</v>
      </c>
      <c r="F166" s="154" t="s">
        <v>628</v>
      </c>
      <c r="G166" s="155" t="s">
        <v>191</v>
      </c>
      <c r="H166" s="156">
        <v>0.48</v>
      </c>
      <c r="I166" s="157"/>
      <c r="J166" s="158">
        <f>ROUND(I166*H166,2)</f>
        <v>0</v>
      </c>
      <c r="K166" s="154" t="s">
        <v>527</v>
      </c>
      <c r="L166" s="37"/>
      <c r="M166" s="159" t="s">
        <v>1</v>
      </c>
      <c r="N166" s="160" t="s">
        <v>47</v>
      </c>
      <c r="O166" s="59"/>
      <c r="P166" s="161">
        <f>O166*H166</f>
        <v>0</v>
      </c>
      <c r="Q166" s="161">
        <v>2.102E-2</v>
      </c>
      <c r="R166" s="161">
        <f>Q166*H166</f>
        <v>1.0089600000000001E-2</v>
      </c>
      <c r="S166" s="161">
        <v>0</v>
      </c>
      <c r="T166" s="162">
        <f>S166*H166</f>
        <v>0</v>
      </c>
      <c r="AR166" s="16" t="s">
        <v>140</v>
      </c>
      <c r="AT166" s="16" t="s">
        <v>135</v>
      </c>
      <c r="AU166" s="16" t="s">
        <v>85</v>
      </c>
      <c r="AY166" s="16" t="s">
        <v>141</v>
      </c>
      <c r="BE166" s="163">
        <f>IF(N166="základní",J166,0)</f>
        <v>0</v>
      </c>
      <c r="BF166" s="163">
        <f>IF(N166="snížená",J166,0)</f>
        <v>0</v>
      </c>
      <c r="BG166" s="163">
        <f>IF(N166="zákl. přenesená",J166,0)</f>
        <v>0</v>
      </c>
      <c r="BH166" s="163">
        <f>IF(N166="sníž. přenesená",J166,0)</f>
        <v>0</v>
      </c>
      <c r="BI166" s="163">
        <f>IF(N166="nulová",J166,0)</f>
        <v>0</v>
      </c>
      <c r="BJ166" s="16" t="s">
        <v>21</v>
      </c>
      <c r="BK166" s="163">
        <f>ROUND(I166*H166,2)</f>
        <v>0</v>
      </c>
      <c r="BL166" s="16" t="s">
        <v>140</v>
      </c>
      <c r="BM166" s="16" t="s">
        <v>629</v>
      </c>
    </row>
    <row r="167" spans="2:65" s="1" customFormat="1" ht="11.25">
      <c r="B167" s="33"/>
      <c r="C167" s="34"/>
      <c r="D167" s="164" t="s">
        <v>143</v>
      </c>
      <c r="E167" s="34"/>
      <c r="F167" s="165" t="s">
        <v>630</v>
      </c>
      <c r="G167" s="34"/>
      <c r="H167" s="34"/>
      <c r="I167" s="111"/>
      <c r="J167" s="34"/>
      <c r="K167" s="34"/>
      <c r="L167" s="37"/>
      <c r="M167" s="166"/>
      <c r="N167" s="59"/>
      <c r="O167" s="59"/>
      <c r="P167" s="59"/>
      <c r="Q167" s="59"/>
      <c r="R167" s="59"/>
      <c r="S167" s="59"/>
      <c r="T167" s="60"/>
      <c r="AT167" s="16" t="s">
        <v>143</v>
      </c>
      <c r="AU167" s="16" t="s">
        <v>85</v>
      </c>
    </row>
    <row r="168" spans="2:65" s="9" customFormat="1" ht="11.25">
      <c r="B168" s="168"/>
      <c r="C168" s="169"/>
      <c r="D168" s="164" t="s">
        <v>194</v>
      </c>
      <c r="E168" s="170" t="s">
        <v>1</v>
      </c>
      <c r="F168" s="171" t="s">
        <v>631</v>
      </c>
      <c r="G168" s="169"/>
      <c r="H168" s="170" t="s">
        <v>1</v>
      </c>
      <c r="I168" s="172"/>
      <c r="J168" s="169"/>
      <c r="K168" s="169"/>
      <c r="L168" s="173"/>
      <c r="M168" s="174"/>
      <c r="N168" s="175"/>
      <c r="O168" s="175"/>
      <c r="P168" s="175"/>
      <c r="Q168" s="175"/>
      <c r="R168" s="175"/>
      <c r="S168" s="175"/>
      <c r="T168" s="176"/>
      <c r="AT168" s="177" t="s">
        <v>194</v>
      </c>
      <c r="AU168" s="177" t="s">
        <v>85</v>
      </c>
      <c r="AV168" s="9" t="s">
        <v>21</v>
      </c>
      <c r="AW168" s="9" t="s">
        <v>38</v>
      </c>
      <c r="AX168" s="9" t="s">
        <v>76</v>
      </c>
      <c r="AY168" s="177" t="s">
        <v>141</v>
      </c>
    </row>
    <row r="169" spans="2:65" s="10" customFormat="1" ht="11.25">
      <c r="B169" s="178"/>
      <c r="C169" s="179"/>
      <c r="D169" s="164" t="s">
        <v>194</v>
      </c>
      <c r="E169" s="180" t="s">
        <v>1</v>
      </c>
      <c r="F169" s="181" t="s">
        <v>632</v>
      </c>
      <c r="G169" s="179"/>
      <c r="H169" s="182">
        <v>0.48</v>
      </c>
      <c r="I169" s="183"/>
      <c r="J169" s="179"/>
      <c r="K169" s="179"/>
      <c r="L169" s="184"/>
      <c r="M169" s="185"/>
      <c r="N169" s="186"/>
      <c r="O169" s="186"/>
      <c r="P169" s="186"/>
      <c r="Q169" s="186"/>
      <c r="R169" s="186"/>
      <c r="S169" s="186"/>
      <c r="T169" s="187"/>
      <c r="AT169" s="188" t="s">
        <v>194</v>
      </c>
      <c r="AU169" s="188" t="s">
        <v>85</v>
      </c>
      <c r="AV169" s="10" t="s">
        <v>85</v>
      </c>
      <c r="AW169" s="10" t="s">
        <v>38</v>
      </c>
      <c r="AX169" s="10" t="s">
        <v>21</v>
      </c>
      <c r="AY169" s="188" t="s">
        <v>141</v>
      </c>
    </row>
    <row r="170" spans="2:65" s="1" customFormat="1" ht="16.5" customHeight="1">
      <c r="B170" s="33"/>
      <c r="C170" s="152" t="s">
        <v>7</v>
      </c>
      <c r="D170" s="152" t="s">
        <v>135</v>
      </c>
      <c r="E170" s="153" t="s">
        <v>633</v>
      </c>
      <c r="F170" s="154" t="s">
        <v>634</v>
      </c>
      <c r="G170" s="155" t="s">
        <v>191</v>
      </c>
      <c r="H170" s="156">
        <v>0.48</v>
      </c>
      <c r="I170" s="157"/>
      <c r="J170" s="158">
        <f>ROUND(I170*H170,2)</f>
        <v>0</v>
      </c>
      <c r="K170" s="154" t="s">
        <v>527</v>
      </c>
      <c r="L170" s="37"/>
      <c r="M170" s="159" t="s">
        <v>1</v>
      </c>
      <c r="N170" s="160" t="s">
        <v>47</v>
      </c>
      <c r="O170" s="59"/>
      <c r="P170" s="161">
        <f>O170*H170</f>
        <v>0</v>
      </c>
      <c r="Q170" s="161">
        <v>2.102E-2</v>
      </c>
      <c r="R170" s="161">
        <f>Q170*H170</f>
        <v>1.0089600000000001E-2</v>
      </c>
      <c r="S170" s="161">
        <v>0</v>
      </c>
      <c r="T170" s="162">
        <f>S170*H170</f>
        <v>0</v>
      </c>
      <c r="AR170" s="16" t="s">
        <v>140</v>
      </c>
      <c r="AT170" s="16" t="s">
        <v>135</v>
      </c>
      <c r="AU170" s="16" t="s">
        <v>85</v>
      </c>
      <c r="AY170" s="16" t="s">
        <v>141</v>
      </c>
      <c r="BE170" s="163">
        <f>IF(N170="základní",J170,0)</f>
        <v>0</v>
      </c>
      <c r="BF170" s="163">
        <f>IF(N170="snížená",J170,0)</f>
        <v>0</v>
      </c>
      <c r="BG170" s="163">
        <f>IF(N170="zákl. přenesená",J170,0)</f>
        <v>0</v>
      </c>
      <c r="BH170" s="163">
        <f>IF(N170="sníž. přenesená",J170,0)</f>
        <v>0</v>
      </c>
      <c r="BI170" s="163">
        <f>IF(N170="nulová",J170,0)</f>
        <v>0</v>
      </c>
      <c r="BJ170" s="16" t="s">
        <v>21</v>
      </c>
      <c r="BK170" s="163">
        <f>ROUND(I170*H170,2)</f>
        <v>0</v>
      </c>
      <c r="BL170" s="16" t="s">
        <v>140</v>
      </c>
      <c r="BM170" s="16" t="s">
        <v>635</v>
      </c>
    </row>
    <row r="171" spans="2:65" s="1" customFormat="1" ht="11.25">
      <c r="B171" s="33"/>
      <c r="C171" s="34"/>
      <c r="D171" s="164" t="s">
        <v>143</v>
      </c>
      <c r="E171" s="34"/>
      <c r="F171" s="165" t="s">
        <v>636</v>
      </c>
      <c r="G171" s="34"/>
      <c r="H171" s="34"/>
      <c r="I171" s="111"/>
      <c r="J171" s="34"/>
      <c r="K171" s="34"/>
      <c r="L171" s="37"/>
      <c r="M171" s="166"/>
      <c r="N171" s="59"/>
      <c r="O171" s="59"/>
      <c r="P171" s="59"/>
      <c r="Q171" s="59"/>
      <c r="R171" s="59"/>
      <c r="S171" s="59"/>
      <c r="T171" s="60"/>
      <c r="AT171" s="16" t="s">
        <v>143</v>
      </c>
      <c r="AU171" s="16" t="s">
        <v>85</v>
      </c>
    </row>
    <row r="172" spans="2:65" s="9" customFormat="1" ht="11.25">
      <c r="B172" s="168"/>
      <c r="C172" s="169"/>
      <c r="D172" s="164" t="s">
        <v>194</v>
      </c>
      <c r="E172" s="170" t="s">
        <v>1</v>
      </c>
      <c r="F172" s="171" t="s">
        <v>631</v>
      </c>
      <c r="G172" s="169"/>
      <c r="H172" s="170" t="s">
        <v>1</v>
      </c>
      <c r="I172" s="172"/>
      <c r="J172" s="169"/>
      <c r="K172" s="169"/>
      <c r="L172" s="173"/>
      <c r="M172" s="174"/>
      <c r="N172" s="175"/>
      <c r="O172" s="175"/>
      <c r="P172" s="175"/>
      <c r="Q172" s="175"/>
      <c r="R172" s="175"/>
      <c r="S172" s="175"/>
      <c r="T172" s="176"/>
      <c r="AT172" s="177" t="s">
        <v>194</v>
      </c>
      <c r="AU172" s="177" t="s">
        <v>85</v>
      </c>
      <c r="AV172" s="9" t="s">
        <v>21</v>
      </c>
      <c r="AW172" s="9" t="s">
        <v>38</v>
      </c>
      <c r="AX172" s="9" t="s">
        <v>76</v>
      </c>
      <c r="AY172" s="177" t="s">
        <v>141</v>
      </c>
    </row>
    <row r="173" spans="2:65" s="10" customFormat="1" ht="11.25">
      <c r="B173" s="178"/>
      <c r="C173" s="179"/>
      <c r="D173" s="164" t="s">
        <v>194</v>
      </c>
      <c r="E173" s="180" t="s">
        <v>1</v>
      </c>
      <c r="F173" s="181" t="s">
        <v>632</v>
      </c>
      <c r="G173" s="179"/>
      <c r="H173" s="182">
        <v>0.48</v>
      </c>
      <c r="I173" s="183"/>
      <c r="J173" s="179"/>
      <c r="K173" s="179"/>
      <c r="L173" s="184"/>
      <c r="M173" s="185"/>
      <c r="N173" s="186"/>
      <c r="O173" s="186"/>
      <c r="P173" s="186"/>
      <c r="Q173" s="186"/>
      <c r="R173" s="186"/>
      <c r="S173" s="186"/>
      <c r="T173" s="187"/>
      <c r="AT173" s="188" t="s">
        <v>194</v>
      </c>
      <c r="AU173" s="188" t="s">
        <v>85</v>
      </c>
      <c r="AV173" s="10" t="s">
        <v>85</v>
      </c>
      <c r="AW173" s="10" t="s">
        <v>38</v>
      </c>
      <c r="AX173" s="10" t="s">
        <v>21</v>
      </c>
      <c r="AY173" s="188" t="s">
        <v>141</v>
      </c>
    </row>
    <row r="174" spans="2:65" s="1" customFormat="1" ht="16.5" customHeight="1">
      <c r="B174" s="33"/>
      <c r="C174" s="152" t="s">
        <v>334</v>
      </c>
      <c r="D174" s="152" t="s">
        <v>135</v>
      </c>
      <c r="E174" s="153" t="s">
        <v>637</v>
      </c>
      <c r="F174" s="154" t="s">
        <v>638</v>
      </c>
      <c r="G174" s="155" t="s">
        <v>243</v>
      </c>
      <c r="H174" s="156">
        <v>16.312999999999999</v>
      </c>
      <c r="I174" s="157"/>
      <c r="J174" s="158">
        <f>ROUND(I174*H174,2)</f>
        <v>0</v>
      </c>
      <c r="K174" s="154" t="s">
        <v>527</v>
      </c>
      <c r="L174" s="37"/>
      <c r="M174" s="159" t="s">
        <v>1</v>
      </c>
      <c r="N174" s="160" t="s">
        <v>47</v>
      </c>
      <c r="O174" s="59"/>
      <c r="P174" s="161">
        <f>O174*H174</f>
        <v>0</v>
      </c>
      <c r="Q174" s="161">
        <v>0</v>
      </c>
      <c r="R174" s="161">
        <f>Q174*H174</f>
        <v>0</v>
      </c>
      <c r="S174" s="161">
        <v>0</v>
      </c>
      <c r="T174" s="162">
        <f>S174*H174</f>
        <v>0</v>
      </c>
      <c r="AR174" s="16" t="s">
        <v>140</v>
      </c>
      <c r="AT174" s="16" t="s">
        <v>135</v>
      </c>
      <c r="AU174" s="16" t="s">
        <v>85</v>
      </c>
      <c r="AY174" s="16" t="s">
        <v>141</v>
      </c>
      <c r="BE174" s="163">
        <f>IF(N174="základní",J174,0)</f>
        <v>0</v>
      </c>
      <c r="BF174" s="163">
        <f>IF(N174="snížená",J174,0)</f>
        <v>0</v>
      </c>
      <c r="BG174" s="163">
        <f>IF(N174="zákl. přenesená",J174,0)</f>
        <v>0</v>
      </c>
      <c r="BH174" s="163">
        <f>IF(N174="sníž. přenesená",J174,0)</f>
        <v>0</v>
      </c>
      <c r="BI174" s="163">
        <f>IF(N174="nulová",J174,0)</f>
        <v>0</v>
      </c>
      <c r="BJ174" s="16" t="s">
        <v>21</v>
      </c>
      <c r="BK174" s="163">
        <f>ROUND(I174*H174,2)</f>
        <v>0</v>
      </c>
      <c r="BL174" s="16" t="s">
        <v>140</v>
      </c>
      <c r="BM174" s="16" t="s">
        <v>639</v>
      </c>
    </row>
    <row r="175" spans="2:65" s="1" customFormat="1" ht="11.25">
      <c r="B175" s="33"/>
      <c r="C175" s="34"/>
      <c r="D175" s="164" t="s">
        <v>143</v>
      </c>
      <c r="E175" s="34"/>
      <c r="F175" s="165" t="s">
        <v>640</v>
      </c>
      <c r="G175" s="34"/>
      <c r="H175" s="34"/>
      <c r="I175" s="111"/>
      <c r="J175" s="34"/>
      <c r="K175" s="34"/>
      <c r="L175" s="37"/>
      <c r="M175" s="166"/>
      <c r="N175" s="59"/>
      <c r="O175" s="59"/>
      <c r="P175" s="59"/>
      <c r="Q175" s="59"/>
      <c r="R175" s="59"/>
      <c r="S175" s="59"/>
      <c r="T175" s="60"/>
      <c r="AT175" s="16" t="s">
        <v>143</v>
      </c>
      <c r="AU175" s="16" t="s">
        <v>85</v>
      </c>
    </row>
    <row r="176" spans="2:65" s="9" customFormat="1" ht="11.25">
      <c r="B176" s="168"/>
      <c r="C176" s="169"/>
      <c r="D176" s="164" t="s">
        <v>194</v>
      </c>
      <c r="E176" s="170" t="s">
        <v>1</v>
      </c>
      <c r="F176" s="171" t="s">
        <v>641</v>
      </c>
      <c r="G176" s="169"/>
      <c r="H176" s="170" t="s">
        <v>1</v>
      </c>
      <c r="I176" s="172"/>
      <c r="J176" s="169"/>
      <c r="K176" s="169"/>
      <c r="L176" s="173"/>
      <c r="M176" s="174"/>
      <c r="N176" s="175"/>
      <c r="O176" s="175"/>
      <c r="P176" s="175"/>
      <c r="Q176" s="175"/>
      <c r="R176" s="175"/>
      <c r="S176" s="175"/>
      <c r="T176" s="176"/>
      <c r="AT176" s="177" t="s">
        <v>194</v>
      </c>
      <c r="AU176" s="177" t="s">
        <v>85</v>
      </c>
      <c r="AV176" s="9" t="s">
        <v>21</v>
      </c>
      <c r="AW176" s="9" t="s">
        <v>38</v>
      </c>
      <c r="AX176" s="9" t="s">
        <v>76</v>
      </c>
      <c r="AY176" s="177" t="s">
        <v>141</v>
      </c>
    </row>
    <row r="177" spans="2:65" s="10" customFormat="1" ht="11.25">
      <c r="B177" s="178"/>
      <c r="C177" s="179"/>
      <c r="D177" s="164" t="s">
        <v>194</v>
      </c>
      <c r="E177" s="180" t="s">
        <v>1</v>
      </c>
      <c r="F177" s="181" t="s">
        <v>642</v>
      </c>
      <c r="G177" s="179"/>
      <c r="H177" s="182">
        <v>16.312999999999999</v>
      </c>
      <c r="I177" s="183"/>
      <c r="J177" s="179"/>
      <c r="K177" s="179"/>
      <c r="L177" s="184"/>
      <c r="M177" s="185"/>
      <c r="N177" s="186"/>
      <c r="O177" s="186"/>
      <c r="P177" s="186"/>
      <c r="Q177" s="186"/>
      <c r="R177" s="186"/>
      <c r="S177" s="186"/>
      <c r="T177" s="187"/>
      <c r="AT177" s="188" t="s">
        <v>194</v>
      </c>
      <c r="AU177" s="188" t="s">
        <v>85</v>
      </c>
      <c r="AV177" s="10" t="s">
        <v>85</v>
      </c>
      <c r="AW177" s="10" t="s">
        <v>38</v>
      </c>
      <c r="AX177" s="10" t="s">
        <v>21</v>
      </c>
      <c r="AY177" s="188" t="s">
        <v>141</v>
      </c>
    </row>
    <row r="178" spans="2:65" s="1" customFormat="1" ht="16.5" customHeight="1">
      <c r="B178" s="33"/>
      <c r="C178" s="152" t="s">
        <v>365</v>
      </c>
      <c r="D178" s="152" t="s">
        <v>135</v>
      </c>
      <c r="E178" s="153" t="s">
        <v>643</v>
      </c>
      <c r="F178" s="154" t="s">
        <v>644</v>
      </c>
      <c r="G178" s="155" t="s">
        <v>178</v>
      </c>
      <c r="H178" s="156">
        <v>0.59899999999999998</v>
      </c>
      <c r="I178" s="157"/>
      <c r="J178" s="158">
        <f>ROUND(I178*H178,2)</f>
        <v>0</v>
      </c>
      <c r="K178" s="154" t="s">
        <v>527</v>
      </c>
      <c r="L178" s="37"/>
      <c r="M178" s="159" t="s">
        <v>1</v>
      </c>
      <c r="N178" s="160" t="s">
        <v>47</v>
      </c>
      <c r="O178" s="59"/>
      <c r="P178" s="161">
        <f>O178*H178</f>
        <v>0</v>
      </c>
      <c r="Q178" s="161">
        <v>1.0597380000000001</v>
      </c>
      <c r="R178" s="161">
        <f>Q178*H178</f>
        <v>0.63478306200000001</v>
      </c>
      <c r="S178" s="161">
        <v>0</v>
      </c>
      <c r="T178" s="162">
        <f>S178*H178</f>
        <v>0</v>
      </c>
      <c r="AR178" s="16" t="s">
        <v>140</v>
      </c>
      <c r="AT178" s="16" t="s">
        <v>135</v>
      </c>
      <c r="AU178" s="16" t="s">
        <v>85</v>
      </c>
      <c r="AY178" s="16" t="s">
        <v>141</v>
      </c>
      <c r="BE178" s="163">
        <f>IF(N178="základní",J178,0)</f>
        <v>0</v>
      </c>
      <c r="BF178" s="163">
        <f>IF(N178="snížená",J178,0)</f>
        <v>0</v>
      </c>
      <c r="BG178" s="163">
        <f>IF(N178="zákl. přenesená",J178,0)</f>
        <v>0</v>
      </c>
      <c r="BH178" s="163">
        <f>IF(N178="sníž. přenesená",J178,0)</f>
        <v>0</v>
      </c>
      <c r="BI178" s="163">
        <f>IF(N178="nulová",J178,0)</f>
        <v>0</v>
      </c>
      <c r="BJ178" s="16" t="s">
        <v>21</v>
      </c>
      <c r="BK178" s="163">
        <f>ROUND(I178*H178,2)</f>
        <v>0</v>
      </c>
      <c r="BL178" s="16" t="s">
        <v>140</v>
      </c>
      <c r="BM178" s="16" t="s">
        <v>645</v>
      </c>
    </row>
    <row r="179" spans="2:65" s="1" customFormat="1" ht="11.25">
      <c r="B179" s="33"/>
      <c r="C179" s="34"/>
      <c r="D179" s="164" t="s">
        <v>143</v>
      </c>
      <c r="E179" s="34"/>
      <c r="F179" s="165" t="s">
        <v>646</v>
      </c>
      <c r="G179" s="34"/>
      <c r="H179" s="34"/>
      <c r="I179" s="111"/>
      <c r="J179" s="34"/>
      <c r="K179" s="34"/>
      <c r="L179" s="37"/>
      <c r="M179" s="166"/>
      <c r="N179" s="59"/>
      <c r="O179" s="59"/>
      <c r="P179" s="59"/>
      <c r="Q179" s="59"/>
      <c r="R179" s="59"/>
      <c r="S179" s="59"/>
      <c r="T179" s="60"/>
      <c r="AT179" s="16" t="s">
        <v>143</v>
      </c>
      <c r="AU179" s="16" t="s">
        <v>85</v>
      </c>
    </row>
    <row r="180" spans="2:65" s="10" customFormat="1" ht="11.25">
      <c r="B180" s="178"/>
      <c r="C180" s="179"/>
      <c r="D180" s="164" t="s">
        <v>194</v>
      </c>
      <c r="E180" s="180" t="s">
        <v>1</v>
      </c>
      <c r="F180" s="181" t="s">
        <v>647</v>
      </c>
      <c r="G180" s="179"/>
      <c r="H180" s="182">
        <v>0.59899999999999998</v>
      </c>
      <c r="I180" s="183"/>
      <c r="J180" s="179"/>
      <c r="K180" s="179"/>
      <c r="L180" s="184"/>
      <c r="M180" s="185"/>
      <c r="N180" s="186"/>
      <c r="O180" s="186"/>
      <c r="P180" s="186"/>
      <c r="Q180" s="186"/>
      <c r="R180" s="186"/>
      <c r="S180" s="186"/>
      <c r="T180" s="187"/>
      <c r="AT180" s="188" t="s">
        <v>194</v>
      </c>
      <c r="AU180" s="188" t="s">
        <v>85</v>
      </c>
      <c r="AV180" s="10" t="s">
        <v>85</v>
      </c>
      <c r="AW180" s="10" t="s">
        <v>38</v>
      </c>
      <c r="AX180" s="10" t="s">
        <v>21</v>
      </c>
      <c r="AY180" s="188" t="s">
        <v>141</v>
      </c>
    </row>
    <row r="181" spans="2:65" s="1" customFormat="1" ht="16.5" customHeight="1">
      <c r="B181" s="33"/>
      <c r="C181" s="152" t="s">
        <v>370</v>
      </c>
      <c r="D181" s="152" t="s">
        <v>135</v>
      </c>
      <c r="E181" s="153" t="s">
        <v>648</v>
      </c>
      <c r="F181" s="154" t="s">
        <v>649</v>
      </c>
      <c r="G181" s="155" t="s">
        <v>191</v>
      </c>
      <c r="H181" s="156">
        <v>8</v>
      </c>
      <c r="I181" s="157"/>
      <c r="J181" s="158">
        <f>ROUND(I181*H181,2)</f>
        <v>0</v>
      </c>
      <c r="K181" s="154" t="s">
        <v>527</v>
      </c>
      <c r="L181" s="37"/>
      <c r="M181" s="159" t="s">
        <v>1</v>
      </c>
      <c r="N181" s="160" t="s">
        <v>47</v>
      </c>
      <c r="O181" s="59"/>
      <c r="P181" s="161">
        <f>O181*H181</f>
        <v>0</v>
      </c>
      <c r="Q181" s="161">
        <v>1.0311999999999999</v>
      </c>
      <c r="R181" s="161">
        <f>Q181*H181</f>
        <v>8.2495999999999992</v>
      </c>
      <c r="S181" s="161">
        <v>0</v>
      </c>
      <c r="T181" s="162">
        <f>S181*H181</f>
        <v>0</v>
      </c>
      <c r="AR181" s="16" t="s">
        <v>140</v>
      </c>
      <c r="AT181" s="16" t="s">
        <v>135</v>
      </c>
      <c r="AU181" s="16" t="s">
        <v>85</v>
      </c>
      <c r="AY181" s="16" t="s">
        <v>141</v>
      </c>
      <c r="BE181" s="163">
        <f>IF(N181="základní",J181,0)</f>
        <v>0</v>
      </c>
      <c r="BF181" s="163">
        <f>IF(N181="snížená",J181,0)</f>
        <v>0</v>
      </c>
      <c r="BG181" s="163">
        <f>IF(N181="zákl. přenesená",J181,0)</f>
        <v>0</v>
      </c>
      <c r="BH181" s="163">
        <f>IF(N181="sníž. přenesená",J181,0)</f>
        <v>0</v>
      </c>
      <c r="BI181" s="163">
        <f>IF(N181="nulová",J181,0)</f>
        <v>0</v>
      </c>
      <c r="BJ181" s="16" t="s">
        <v>21</v>
      </c>
      <c r="BK181" s="163">
        <f>ROUND(I181*H181,2)</f>
        <v>0</v>
      </c>
      <c r="BL181" s="16" t="s">
        <v>140</v>
      </c>
      <c r="BM181" s="16" t="s">
        <v>650</v>
      </c>
    </row>
    <row r="182" spans="2:65" s="1" customFormat="1" ht="19.5">
      <c r="B182" s="33"/>
      <c r="C182" s="34"/>
      <c r="D182" s="164" t="s">
        <v>143</v>
      </c>
      <c r="E182" s="34"/>
      <c r="F182" s="165" t="s">
        <v>651</v>
      </c>
      <c r="G182" s="34"/>
      <c r="H182" s="34"/>
      <c r="I182" s="111"/>
      <c r="J182" s="34"/>
      <c r="K182" s="34"/>
      <c r="L182" s="37"/>
      <c r="M182" s="166"/>
      <c r="N182" s="59"/>
      <c r="O182" s="59"/>
      <c r="P182" s="59"/>
      <c r="Q182" s="59"/>
      <c r="R182" s="59"/>
      <c r="S182" s="59"/>
      <c r="T182" s="60"/>
      <c r="AT182" s="16" t="s">
        <v>143</v>
      </c>
      <c r="AU182" s="16" t="s">
        <v>85</v>
      </c>
    </row>
    <row r="183" spans="2:65" s="9" customFormat="1" ht="11.25">
      <c r="B183" s="168"/>
      <c r="C183" s="169"/>
      <c r="D183" s="164" t="s">
        <v>194</v>
      </c>
      <c r="E183" s="170" t="s">
        <v>1</v>
      </c>
      <c r="F183" s="171" t="s">
        <v>652</v>
      </c>
      <c r="G183" s="169"/>
      <c r="H183" s="170" t="s">
        <v>1</v>
      </c>
      <c r="I183" s="172"/>
      <c r="J183" s="169"/>
      <c r="K183" s="169"/>
      <c r="L183" s="173"/>
      <c r="M183" s="174"/>
      <c r="N183" s="175"/>
      <c r="O183" s="175"/>
      <c r="P183" s="175"/>
      <c r="Q183" s="175"/>
      <c r="R183" s="175"/>
      <c r="S183" s="175"/>
      <c r="T183" s="176"/>
      <c r="AT183" s="177" t="s">
        <v>194</v>
      </c>
      <c r="AU183" s="177" t="s">
        <v>85</v>
      </c>
      <c r="AV183" s="9" t="s">
        <v>21</v>
      </c>
      <c r="AW183" s="9" t="s">
        <v>38</v>
      </c>
      <c r="AX183" s="9" t="s">
        <v>76</v>
      </c>
      <c r="AY183" s="177" t="s">
        <v>141</v>
      </c>
    </row>
    <row r="184" spans="2:65" s="10" customFormat="1" ht="11.25">
      <c r="B184" s="178"/>
      <c r="C184" s="179"/>
      <c r="D184" s="164" t="s">
        <v>194</v>
      </c>
      <c r="E184" s="180" t="s">
        <v>1</v>
      </c>
      <c r="F184" s="181" t="s">
        <v>653</v>
      </c>
      <c r="G184" s="179"/>
      <c r="H184" s="182">
        <v>8</v>
      </c>
      <c r="I184" s="183"/>
      <c r="J184" s="179"/>
      <c r="K184" s="179"/>
      <c r="L184" s="184"/>
      <c r="M184" s="185"/>
      <c r="N184" s="186"/>
      <c r="O184" s="186"/>
      <c r="P184" s="186"/>
      <c r="Q184" s="186"/>
      <c r="R184" s="186"/>
      <c r="S184" s="186"/>
      <c r="T184" s="187"/>
      <c r="AT184" s="188" t="s">
        <v>194</v>
      </c>
      <c r="AU184" s="188" t="s">
        <v>85</v>
      </c>
      <c r="AV184" s="10" t="s">
        <v>85</v>
      </c>
      <c r="AW184" s="10" t="s">
        <v>38</v>
      </c>
      <c r="AX184" s="10" t="s">
        <v>21</v>
      </c>
      <c r="AY184" s="188" t="s">
        <v>141</v>
      </c>
    </row>
    <row r="185" spans="2:65" s="14" customFormat="1" ht="22.9" customHeight="1">
      <c r="B185" s="226"/>
      <c r="C185" s="227"/>
      <c r="D185" s="228" t="s">
        <v>75</v>
      </c>
      <c r="E185" s="240" t="s">
        <v>203</v>
      </c>
      <c r="F185" s="240" t="s">
        <v>654</v>
      </c>
      <c r="G185" s="227"/>
      <c r="H185" s="227"/>
      <c r="I185" s="230"/>
      <c r="J185" s="241">
        <f>BK185</f>
        <v>0</v>
      </c>
      <c r="K185" s="227"/>
      <c r="L185" s="232"/>
      <c r="M185" s="233"/>
      <c r="N185" s="234"/>
      <c r="O185" s="234"/>
      <c r="P185" s="235">
        <f>SUM(P186:P195)</f>
        <v>0</v>
      </c>
      <c r="Q185" s="234"/>
      <c r="R185" s="235">
        <f>SUM(R186:R195)</f>
        <v>1.2353764033000001</v>
      </c>
      <c r="S185" s="234"/>
      <c r="T185" s="236">
        <f>SUM(T186:T195)</f>
        <v>1.383675</v>
      </c>
      <c r="AR185" s="237" t="s">
        <v>21</v>
      </c>
      <c r="AT185" s="238" t="s">
        <v>75</v>
      </c>
      <c r="AU185" s="238" t="s">
        <v>21</v>
      </c>
      <c r="AY185" s="237" t="s">
        <v>141</v>
      </c>
      <c r="BK185" s="239">
        <f>SUM(BK186:BK195)</f>
        <v>0</v>
      </c>
    </row>
    <row r="186" spans="2:65" s="1" customFormat="1" ht="16.5" customHeight="1">
      <c r="B186" s="33"/>
      <c r="C186" s="152" t="s">
        <v>197</v>
      </c>
      <c r="D186" s="152" t="s">
        <v>135</v>
      </c>
      <c r="E186" s="153" t="s">
        <v>655</v>
      </c>
      <c r="F186" s="154" t="s">
        <v>656</v>
      </c>
      <c r="G186" s="155" t="s">
        <v>191</v>
      </c>
      <c r="H186" s="156">
        <v>18.449000000000002</v>
      </c>
      <c r="I186" s="157"/>
      <c r="J186" s="158">
        <f>ROUND(I186*H186,2)</f>
        <v>0</v>
      </c>
      <c r="K186" s="154" t="s">
        <v>527</v>
      </c>
      <c r="L186" s="37"/>
      <c r="M186" s="159" t="s">
        <v>1</v>
      </c>
      <c r="N186" s="160" t="s">
        <v>47</v>
      </c>
      <c r="O186" s="59"/>
      <c r="P186" s="161">
        <f>O186*H186</f>
        <v>0</v>
      </c>
      <c r="Q186" s="161">
        <v>6.6961699999999999E-2</v>
      </c>
      <c r="R186" s="161">
        <f>Q186*H186</f>
        <v>1.2353764033000001</v>
      </c>
      <c r="S186" s="161">
        <v>7.4999999999999997E-2</v>
      </c>
      <c r="T186" s="162">
        <f>S186*H186</f>
        <v>1.383675</v>
      </c>
      <c r="AR186" s="16" t="s">
        <v>140</v>
      </c>
      <c r="AT186" s="16" t="s">
        <v>135</v>
      </c>
      <c r="AU186" s="16" t="s">
        <v>85</v>
      </c>
      <c r="AY186" s="16" t="s">
        <v>141</v>
      </c>
      <c r="BE186" s="163">
        <f>IF(N186="základní",J186,0)</f>
        <v>0</v>
      </c>
      <c r="BF186" s="163">
        <f>IF(N186="snížená",J186,0)</f>
        <v>0</v>
      </c>
      <c r="BG186" s="163">
        <f>IF(N186="zákl. přenesená",J186,0)</f>
        <v>0</v>
      </c>
      <c r="BH186" s="163">
        <f>IF(N186="sníž. přenesená",J186,0)</f>
        <v>0</v>
      </c>
      <c r="BI186" s="163">
        <f>IF(N186="nulová",J186,0)</f>
        <v>0</v>
      </c>
      <c r="BJ186" s="16" t="s">
        <v>21</v>
      </c>
      <c r="BK186" s="163">
        <f>ROUND(I186*H186,2)</f>
        <v>0</v>
      </c>
      <c r="BL186" s="16" t="s">
        <v>140</v>
      </c>
      <c r="BM186" s="16" t="s">
        <v>657</v>
      </c>
    </row>
    <row r="187" spans="2:65" s="1" customFormat="1" ht="19.5">
      <c r="B187" s="33"/>
      <c r="C187" s="34"/>
      <c r="D187" s="164" t="s">
        <v>143</v>
      </c>
      <c r="E187" s="34"/>
      <c r="F187" s="165" t="s">
        <v>658</v>
      </c>
      <c r="G187" s="34"/>
      <c r="H187" s="34"/>
      <c r="I187" s="111"/>
      <c r="J187" s="34"/>
      <c r="K187" s="34"/>
      <c r="L187" s="37"/>
      <c r="M187" s="166"/>
      <c r="N187" s="59"/>
      <c r="O187" s="59"/>
      <c r="P187" s="59"/>
      <c r="Q187" s="59"/>
      <c r="R187" s="59"/>
      <c r="S187" s="59"/>
      <c r="T187" s="60"/>
      <c r="AT187" s="16" t="s">
        <v>143</v>
      </c>
      <c r="AU187" s="16" t="s">
        <v>85</v>
      </c>
    </row>
    <row r="188" spans="2:65" s="10" customFormat="1" ht="11.25">
      <c r="B188" s="178"/>
      <c r="C188" s="179"/>
      <c r="D188" s="164" t="s">
        <v>194</v>
      </c>
      <c r="E188" s="180" t="s">
        <v>1</v>
      </c>
      <c r="F188" s="181" t="s">
        <v>659</v>
      </c>
      <c r="G188" s="179"/>
      <c r="H188" s="182">
        <v>13.608000000000001</v>
      </c>
      <c r="I188" s="183"/>
      <c r="J188" s="179"/>
      <c r="K188" s="179"/>
      <c r="L188" s="184"/>
      <c r="M188" s="185"/>
      <c r="N188" s="186"/>
      <c r="O188" s="186"/>
      <c r="P188" s="186"/>
      <c r="Q188" s="186"/>
      <c r="R188" s="186"/>
      <c r="S188" s="186"/>
      <c r="T188" s="187"/>
      <c r="AT188" s="188" t="s">
        <v>194</v>
      </c>
      <c r="AU188" s="188" t="s">
        <v>85</v>
      </c>
      <c r="AV188" s="10" t="s">
        <v>85</v>
      </c>
      <c r="AW188" s="10" t="s">
        <v>38</v>
      </c>
      <c r="AX188" s="10" t="s">
        <v>76</v>
      </c>
      <c r="AY188" s="188" t="s">
        <v>141</v>
      </c>
    </row>
    <row r="189" spans="2:65" s="10" customFormat="1" ht="11.25">
      <c r="B189" s="178"/>
      <c r="C189" s="179"/>
      <c r="D189" s="164" t="s">
        <v>194</v>
      </c>
      <c r="E189" s="180" t="s">
        <v>1</v>
      </c>
      <c r="F189" s="181" t="s">
        <v>660</v>
      </c>
      <c r="G189" s="179"/>
      <c r="H189" s="182">
        <v>3.74</v>
      </c>
      <c r="I189" s="183"/>
      <c r="J189" s="179"/>
      <c r="K189" s="179"/>
      <c r="L189" s="184"/>
      <c r="M189" s="185"/>
      <c r="N189" s="186"/>
      <c r="O189" s="186"/>
      <c r="P189" s="186"/>
      <c r="Q189" s="186"/>
      <c r="R189" s="186"/>
      <c r="S189" s="186"/>
      <c r="T189" s="187"/>
      <c r="AT189" s="188" t="s">
        <v>194</v>
      </c>
      <c r="AU189" s="188" t="s">
        <v>85</v>
      </c>
      <c r="AV189" s="10" t="s">
        <v>85</v>
      </c>
      <c r="AW189" s="10" t="s">
        <v>38</v>
      </c>
      <c r="AX189" s="10" t="s">
        <v>76</v>
      </c>
      <c r="AY189" s="188" t="s">
        <v>141</v>
      </c>
    </row>
    <row r="190" spans="2:65" s="10" customFormat="1" ht="11.25">
      <c r="B190" s="178"/>
      <c r="C190" s="179"/>
      <c r="D190" s="164" t="s">
        <v>194</v>
      </c>
      <c r="E190" s="180" t="s">
        <v>1</v>
      </c>
      <c r="F190" s="181" t="s">
        <v>661</v>
      </c>
      <c r="G190" s="179"/>
      <c r="H190" s="182">
        <v>1.101</v>
      </c>
      <c r="I190" s="183"/>
      <c r="J190" s="179"/>
      <c r="K190" s="179"/>
      <c r="L190" s="184"/>
      <c r="M190" s="185"/>
      <c r="N190" s="186"/>
      <c r="O190" s="186"/>
      <c r="P190" s="186"/>
      <c r="Q190" s="186"/>
      <c r="R190" s="186"/>
      <c r="S190" s="186"/>
      <c r="T190" s="187"/>
      <c r="AT190" s="188" t="s">
        <v>194</v>
      </c>
      <c r="AU190" s="188" t="s">
        <v>85</v>
      </c>
      <c r="AV190" s="10" t="s">
        <v>85</v>
      </c>
      <c r="AW190" s="10" t="s">
        <v>38</v>
      </c>
      <c r="AX190" s="10" t="s">
        <v>76</v>
      </c>
      <c r="AY190" s="188" t="s">
        <v>141</v>
      </c>
    </row>
    <row r="191" spans="2:65" s="11" customFormat="1" ht="11.25">
      <c r="B191" s="189"/>
      <c r="C191" s="190"/>
      <c r="D191" s="164" t="s">
        <v>194</v>
      </c>
      <c r="E191" s="191" t="s">
        <v>1</v>
      </c>
      <c r="F191" s="192" t="s">
        <v>239</v>
      </c>
      <c r="G191" s="190"/>
      <c r="H191" s="193">
        <v>18.449000000000002</v>
      </c>
      <c r="I191" s="194"/>
      <c r="J191" s="190"/>
      <c r="K191" s="190"/>
      <c r="L191" s="195"/>
      <c r="M191" s="196"/>
      <c r="N191" s="197"/>
      <c r="O191" s="197"/>
      <c r="P191" s="197"/>
      <c r="Q191" s="197"/>
      <c r="R191" s="197"/>
      <c r="S191" s="197"/>
      <c r="T191" s="198"/>
      <c r="AT191" s="199" t="s">
        <v>194</v>
      </c>
      <c r="AU191" s="199" t="s">
        <v>85</v>
      </c>
      <c r="AV191" s="11" t="s">
        <v>140</v>
      </c>
      <c r="AW191" s="11" t="s">
        <v>38</v>
      </c>
      <c r="AX191" s="11" t="s">
        <v>21</v>
      </c>
      <c r="AY191" s="199" t="s">
        <v>141</v>
      </c>
    </row>
    <row r="192" spans="2:65" s="1" customFormat="1" ht="16.5" customHeight="1">
      <c r="B192" s="33"/>
      <c r="C192" s="200" t="s">
        <v>300</v>
      </c>
      <c r="D192" s="200" t="s">
        <v>366</v>
      </c>
      <c r="E192" s="201" t="s">
        <v>662</v>
      </c>
      <c r="F192" s="202" t="s">
        <v>663</v>
      </c>
      <c r="G192" s="203" t="s">
        <v>588</v>
      </c>
      <c r="H192" s="204">
        <v>27.986999999999998</v>
      </c>
      <c r="I192" s="205"/>
      <c r="J192" s="206">
        <f>ROUND(I192*H192,2)</f>
        <v>0</v>
      </c>
      <c r="K192" s="202" t="s">
        <v>1</v>
      </c>
      <c r="L192" s="207"/>
      <c r="M192" s="208" t="s">
        <v>1</v>
      </c>
      <c r="N192" s="209" t="s">
        <v>47</v>
      </c>
      <c r="O192" s="59"/>
      <c r="P192" s="161">
        <f>O192*H192</f>
        <v>0</v>
      </c>
      <c r="Q192" s="161">
        <v>0</v>
      </c>
      <c r="R192" s="161">
        <f>Q192*H192</f>
        <v>0</v>
      </c>
      <c r="S192" s="161">
        <v>0</v>
      </c>
      <c r="T192" s="162">
        <f>S192*H192</f>
        <v>0</v>
      </c>
      <c r="AR192" s="16" t="s">
        <v>210</v>
      </c>
      <c r="AT192" s="16" t="s">
        <v>366</v>
      </c>
      <c r="AU192" s="16" t="s">
        <v>85</v>
      </c>
      <c r="AY192" s="16" t="s">
        <v>141</v>
      </c>
      <c r="BE192" s="163">
        <f>IF(N192="základní",J192,0)</f>
        <v>0</v>
      </c>
      <c r="BF192" s="163">
        <f>IF(N192="snížená",J192,0)</f>
        <v>0</v>
      </c>
      <c r="BG192" s="163">
        <f>IF(N192="zákl. přenesená",J192,0)</f>
        <v>0</v>
      </c>
      <c r="BH192" s="163">
        <f>IF(N192="sníž. přenesená",J192,0)</f>
        <v>0</v>
      </c>
      <c r="BI192" s="163">
        <f>IF(N192="nulová",J192,0)</f>
        <v>0</v>
      </c>
      <c r="BJ192" s="16" t="s">
        <v>21</v>
      </c>
      <c r="BK192" s="163">
        <f>ROUND(I192*H192,2)</f>
        <v>0</v>
      </c>
      <c r="BL192" s="16" t="s">
        <v>140</v>
      </c>
      <c r="BM192" s="16" t="s">
        <v>664</v>
      </c>
    </row>
    <row r="193" spans="2:65" s="1" customFormat="1" ht="11.25">
      <c r="B193" s="33"/>
      <c r="C193" s="34"/>
      <c r="D193" s="164" t="s">
        <v>143</v>
      </c>
      <c r="E193" s="34"/>
      <c r="F193" s="165" t="s">
        <v>663</v>
      </c>
      <c r="G193" s="34"/>
      <c r="H193" s="34"/>
      <c r="I193" s="111"/>
      <c r="J193" s="34"/>
      <c r="K193" s="34"/>
      <c r="L193" s="37"/>
      <c r="M193" s="166"/>
      <c r="N193" s="59"/>
      <c r="O193" s="59"/>
      <c r="P193" s="59"/>
      <c r="Q193" s="59"/>
      <c r="R193" s="59"/>
      <c r="S193" s="59"/>
      <c r="T193" s="60"/>
      <c r="AT193" s="16" t="s">
        <v>143</v>
      </c>
      <c r="AU193" s="16" t="s">
        <v>85</v>
      </c>
    </row>
    <row r="194" spans="2:65" s="1" customFormat="1" ht="19.5">
      <c r="B194" s="33"/>
      <c r="C194" s="34"/>
      <c r="D194" s="164" t="s">
        <v>145</v>
      </c>
      <c r="E194" s="34"/>
      <c r="F194" s="167" t="s">
        <v>665</v>
      </c>
      <c r="G194" s="34"/>
      <c r="H194" s="34"/>
      <c r="I194" s="111"/>
      <c r="J194" s="34"/>
      <c r="K194" s="34"/>
      <c r="L194" s="37"/>
      <c r="M194" s="166"/>
      <c r="N194" s="59"/>
      <c r="O194" s="59"/>
      <c r="P194" s="59"/>
      <c r="Q194" s="59"/>
      <c r="R194" s="59"/>
      <c r="S194" s="59"/>
      <c r="T194" s="60"/>
      <c r="AT194" s="16" t="s">
        <v>145</v>
      </c>
      <c r="AU194" s="16" t="s">
        <v>85</v>
      </c>
    </row>
    <row r="195" spans="2:65" s="10" customFormat="1" ht="11.25">
      <c r="B195" s="178"/>
      <c r="C195" s="179"/>
      <c r="D195" s="164" t="s">
        <v>194</v>
      </c>
      <c r="E195" s="180" t="s">
        <v>1</v>
      </c>
      <c r="F195" s="181" t="s">
        <v>666</v>
      </c>
      <c r="G195" s="179"/>
      <c r="H195" s="182">
        <v>27.986999999999998</v>
      </c>
      <c r="I195" s="183"/>
      <c r="J195" s="179"/>
      <c r="K195" s="179"/>
      <c r="L195" s="184"/>
      <c r="M195" s="185"/>
      <c r="N195" s="186"/>
      <c r="O195" s="186"/>
      <c r="P195" s="186"/>
      <c r="Q195" s="186"/>
      <c r="R195" s="186"/>
      <c r="S195" s="186"/>
      <c r="T195" s="187"/>
      <c r="AT195" s="188" t="s">
        <v>194</v>
      </c>
      <c r="AU195" s="188" t="s">
        <v>85</v>
      </c>
      <c r="AV195" s="10" t="s">
        <v>85</v>
      </c>
      <c r="AW195" s="10" t="s">
        <v>38</v>
      </c>
      <c r="AX195" s="10" t="s">
        <v>21</v>
      </c>
      <c r="AY195" s="188" t="s">
        <v>141</v>
      </c>
    </row>
    <row r="196" spans="2:65" s="14" customFormat="1" ht="22.9" customHeight="1">
      <c r="B196" s="226"/>
      <c r="C196" s="227"/>
      <c r="D196" s="228" t="s">
        <v>75</v>
      </c>
      <c r="E196" s="240" t="s">
        <v>210</v>
      </c>
      <c r="F196" s="240" t="s">
        <v>667</v>
      </c>
      <c r="G196" s="227"/>
      <c r="H196" s="227"/>
      <c r="I196" s="230"/>
      <c r="J196" s="241">
        <f>BK196</f>
        <v>0</v>
      </c>
      <c r="K196" s="227"/>
      <c r="L196" s="232"/>
      <c r="M196" s="233"/>
      <c r="N196" s="234"/>
      <c r="O196" s="234"/>
      <c r="P196" s="235">
        <f>SUM(P197:P204)</f>
        <v>0</v>
      </c>
      <c r="Q196" s="234"/>
      <c r="R196" s="235">
        <f>SUM(R197:R204)</f>
        <v>1.008E-2</v>
      </c>
      <c r="S196" s="234"/>
      <c r="T196" s="236">
        <f>SUM(T197:T204)</f>
        <v>0</v>
      </c>
      <c r="AR196" s="237" t="s">
        <v>21</v>
      </c>
      <c r="AT196" s="238" t="s">
        <v>75</v>
      </c>
      <c r="AU196" s="238" t="s">
        <v>21</v>
      </c>
      <c r="AY196" s="237" t="s">
        <v>141</v>
      </c>
      <c r="BK196" s="239">
        <f>SUM(BK197:BK204)</f>
        <v>0</v>
      </c>
    </row>
    <row r="197" spans="2:65" s="1" customFormat="1" ht="16.5" customHeight="1">
      <c r="B197" s="33"/>
      <c r="C197" s="152" t="s">
        <v>321</v>
      </c>
      <c r="D197" s="152" t="s">
        <v>135</v>
      </c>
      <c r="E197" s="153" t="s">
        <v>668</v>
      </c>
      <c r="F197" s="154" t="s">
        <v>669</v>
      </c>
      <c r="G197" s="155" t="s">
        <v>206</v>
      </c>
      <c r="H197" s="156">
        <v>7.2</v>
      </c>
      <c r="I197" s="157"/>
      <c r="J197" s="158">
        <f>ROUND(I197*H197,2)</f>
        <v>0</v>
      </c>
      <c r="K197" s="154" t="s">
        <v>527</v>
      </c>
      <c r="L197" s="37"/>
      <c r="M197" s="159" t="s">
        <v>1</v>
      </c>
      <c r="N197" s="160" t="s">
        <v>47</v>
      </c>
      <c r="O197" s="59"/>
      <c r="P197" s="161">
        <f>O197*H197</f>
        <v>0</v>
      </c>
      <c r="Q197" s="161">
        <v>1.4E-3</v>
      </c>
      <c r="R197" s="161">
        <f>Q197*H197</f>
        <v>1.008E-2</v>
      </c>
      <c r="S197" s="161">
        <v>0</v>
      </c>
      <c r="T197" s="162">
        <f>S197*H197</f>
        <v>0</v>
      </c>
      <c r="AR197" s="16" t="s">
        <v>140</v>
      </c>
      <c r="AT197" s="16" t="s">
        <v>135</v>
      </c>
      <c r="AU197" s="16" t="s">
        <v>85</v>
      </c>
      <c r="AY197" s="16" t="s">
        <v>141</v>
      </c>
      <c r="BE197" s="163">
        <f>IF(N197="základní",J197,0)</f>
        <v>0</v>
      </c>
      <c r="BF197" s="163">
        <f>IF(N197="snížená",J197,0)</f>
        <v>0</v>
      </c>
      <c r="BG197" s="163">
        <f>IF(N197="zákl. přenesená",J197,0)</f>
        <v>0</v>
      </c>
      <c r="BH197" s="163">
        <f>IF(N197="sníž. přenesená",J197,0)</f>
        <v>0</v>
      </c>
      <c r="BI197" s="163">
        <f>IF(N197="nulová",J197,0)</f>
        <v>0</v>
      </c>
      <c r="BJ197" s="16" t="s">
        <v>21</v>
      </c>
      <c r="BK197" s="163">
        <f>ROUND(I197*H197,2)</f>
        <v>0</v>
      </c>
      <c r="BL197" s="16" t="s">
        <v>140</v>
      </c>
      <c r="BM197" s="16" t="s">
        <v>670</v>
      </c>
    </row>
    <row r="198" spans="2:65" s="1" customFormat="1" ht="19.5">
      <c r="B198" s="33"/>
      <c r="C198" s="34"/>
      <c r="D198" s="164" t="s">
        <v>143</v>
      </c>
      <c r="E198" s="34"/>
      <c r="F198" s="165" t="s">
        <v>671</v>
      </c>
      <c r="G198" s="34"/>
      <c r="H198" s="34"/>
      <c r="I198" s="111"/>
      <c r="J198" s="34"/>
      <c r="K198" s="34"/>
      <c r="L198" s="37"/>
      <c r="M198" s="166"/>
      <c r="N198" s="59"/>
      <c r="O198" s="59"/>
      <c r="P198" s="59"/>
      <c r="Q198" s="59"/>
      <c r="R198" s="59"/>
      <c r="S198" s="59"/>
      <c r="T198" s="60"/>
      <c r="AT198" s="16" t="s">
        <v>143</v>
      </c>
      <c r="AU198" s="16" t="s">
        <v>85</v>
      </c>
    </row>
    <row r="199" spans="2:65" s="1" customFormat="1" ht="19.5">
      <c r="B199" s="33"/>
      <c r="C199" s="34"/>
      <c r="D199" s="164" t="s">
        <v>145</v>
      </c>
      <c r="E199" s="34"/>
      <c r="F199" s="167" t="s">
        <v>672</v>
      </c>
      <c r="G199" s="34"/>
      <c r="H199" s="34"/>
      <c r="I199" s="111"/>
      <c r="J199" s="34"/>
      <c r="K199" s="34"/>
      <c r="L199" s="37"/>
      <c r="M199" s="166"/>
      <c r="N199" s="59"/>
      <c r="O199" s="59"/>
      <c r="P199" s="59"/>
      <c r="Q199" s="59"/>
      <c r="R199" s="59"/>
      <c r="S199" s="59"/>
      <c r="T199" s="60"/>
      <c r="AT199" s="16" t="s">
        <v>145</v>
      </c>
      <c r="AU199" s="16" t="s">
        <v>85</v>
      </c>
    </row>
    <row r="200" spans="2:65" s="9" customFormat="1" ht="11.25">
      <c r="B200" s="168"/>
      <c r="C200" s="169"/>
      <c r="D200" s="164" t="s">
        <v>194</v>
      </c>
      <c r="E200" s="170" t="s">
        <v>1</v>
      </c>
      <c r="F200" s="171" t="s">
        <v>673</v>
      </c>
      <c r="G200" s="169"/>
      <c r="H200" s="170" t="s">
        <v>1</v>
      </c>
      <c r="I200" s="172"/>
      <c r="J200" s="169"/>
      <c r="K200" s="169"/>
      <c r="L200" s="173"/>
      <c r="M200" s="174"/>
      <c r="N200" s="175"/>
      <c r="O200" s="175"/>
      <c r="P200" s="175"/>
      <c r="Q200" s="175"/>
      <c r="R200" s="175"/>
      <c r="S200" s="175"/>
      <c r="T200" s="176"/>
      <c r="AT200" s="177" t="s">
        <v>194</v>
      </c>
      <c r="AU200" s="177" t="s">
        <v>85</v>
      </c>
      <c r="AV200" s="9" t="s">
        <v>21</v>
      </c>
      <c r="AW200" s="9" t="s">
        <v>38</v>
      </c>
      <c r="AX200" s="9" t="s">
        <v>76</v>
      </c>
      <c r="AY200" s="177" t="s">
        <v>141</v>
      </c>
    </row>
    <row r="201" spans="2:65" s="10" customFormat="1" ht="11.25">
      <c r="B201" s="178"/>
      <c r="C201" s="179"/>
      <c r="D201" s="164" t="s">
        <v>194</v>
      </c>
      <c r="E201" s="180" t="s">
        <v>1</v>
      </c>
      <c r="F201" s="181" t="s">
        <v>674</v>
      </c>
      <c r="G201" s="179"/>
      <c r="H201" s="182">
        <v>2.4</v>
      </c>
      <c r="I201" s="183"/>
      <c r="J201" s="179"/>
      <c r="K201" s="179"/>
      <c r="L201" s="184"/>
      <c r="M201" s="185"/>
      <c r="N201" s="186"/>
      <c r="O201" s="186"/>
      <c r="P201" s="186"/>
      <c r="Q201" s="186"/>
      <c r="R201" s="186"/>
      <c r="S201" s="186"/>
      <c r="T201" s="187"/>
      <c r="AT201" s="188" t="s">
        <v>194</v>
      </c>
      <c r="AU201" s="188" t="s">
        <v>85</v>
      </c>
      <c r="AV201" s="10" t="s">
        <v>85</v>
      </c>
      <c r="AW201" s="10" t="s">
        <v>38</v>
      </c>
      <c r="AX201" s="10" t="s">
        <v>76</v>
      </c>
      <c r="AY201" s="188" t="s">
        <v>141</v>
      </c>
    </row>
    <row r="202" spans="2:65" s="9" customFormat="1" ht="11.25">
      <c r="B202" s="168"/>
      <c r="C202" s="169"/>
      <c r="D202" s="164" t="s">
        <v>194</v>
      </c>
      <c r="E202" s="170" t="s">
        <v>1</v>
      </c>
      <c r="F202" s="171" t="s">
        <v>675</v>
      </c>
      <c r="G202" s="169"/>
      <c r="H202" s="170" t="s">
        <v>1</v>
      </c>
      <c r="I202" s="172"/>
      <c r="J202" s="169"/>
      <c r="K202" s="169"/>
      <c r="L202" s="173"/>
      <c r="M202" s="174"/>
      <c r="N202" s="175"/>
      <c r="O202" s="175"/>
      <c r="P202" s="175"/>
      <c r="Q202" s="175"/>
      <c r="R202" s="175"/>
      <c r="S202" s="175"/>
      <c r="T202" s="176"/>
      <c r="AT202" s="177" t="s">
        <v>194</v>
      </c>
      <c r="AU202" s="177" t="s">
        <v>85</v>
      </c>
      <c r="AV202" s="9" t="s">
        <v>21</v>
      </c>
      <c r="AW202" s="9" t="s">
        <v>38</v>
      </c>
      <c r="AX202" s="9" t="s">
        <v>76</v>
      </c>
      <c r="AY202" s="177" t="s">
        <v>141</v>
      </c>
    </row>
    <row r="203" spans="2:65" s="10" customFormat="1" ht="11.25">
      <c r="B203" s="178"/>
      <c r="C203" s="179"/>
      <c r="D203" s="164" t="s">
        <v>194</v>
      </c>
      <c r="E203" s="180" t="s">
        <v>1</v>
      </c>
      <c r="F203" s="181" t="s">
        <v>608</v>
      </c>
      <c r="G203" s="179"/>
      <c r="H203" s="182">
        <v>4.8</v>
      </c>
      <c r="I203" s="183"/>
      <c r="J203" s="179"/>
      <c r="K203" s="179"/>
      <c r="L203" s="184"/>
      <c r="M203" s="185"/>
      <c r="N203" s="186"/>
      <c r="O203" s="186"/>
      <c r="P203" s="186"/>
      <c r="Q203" s="186"/>
      <c r="R203" s="186"/>
      <c r="S203" s="186"/>
      <c r="T203" s="187"/>
      <c r="AT203" s="188" t="s">
        <v>194</v>
      </c>
      <c r="AU203" s="188" t="s">
        <v>85</v>
      </c>
      <c r="AV203" s="10" t="s">
        <v>85</v>
      </c>
      <c r="AW203" s="10" t="s">
        <v>38</v>
      </c>
      <c r="AX203" s="10" t="s">
        <v>76</v>
      </c>
      <c r="AY203" s="188" t="s">
        <v>141</v>
      </c>
    </row>
    <row r="204" spans="2:65" s="11" customFormat="1" ht="11.25">
      <c r="B204" s="189"/>
      <c r="C204" s="190"/>
      <c r="D204" s="164" t="s">
        <v>194</v>
      </c>
      <c r="E204" s="191" t="s">
        <v>1</v>
      </c>
      <c r="F204" s="192" t="s">
        <v>239</v>
      </c>
      <c r="G204" s="190"/>
      <c r="H204" s="193">
        <v>7.2</v>
      </c>
      <c r="I204" s="194"/>
      <c r="J204" s="190"/>
      <c r="K204" s="190"/>
      <c r="L204" s="195"/>
      <c r="M204" s="196"/>
      <c r="N204" s="197"/>
      <c r="O204" s="197"/>
      <c r="P204" s="197"/>
      <c r="Q204" s="197"/>
      <c r="R204" s="197"/>
      <c r="S204" s="197"/>
      <c r="T204" s="198"/>
      <c r="AT204" s="199" t="s">
        <v>194</v>
      </c>
      <c r="AU204" s="199" t="s">
        <v>85</v>
      </c>
      <c r="AV204" s="11" t="s">
        <v>140</v>
      </c>
      <c r="AW204" s="11" t="s">
        <v>38</v>
      </c>
      <c r="AX204" s="11" t="s">
        <v>21</v>
      </c>
      <c r="AY204" s="199" t="s">
        <v>141</v>
      </c>
    </row>
    <row r="205" spans="2:65" s="14" customFormat="1" ht="22.9" customHeight="1">
      <c r="B205" s="226"/>
      <c r="C205" s="227"/>
      <c r="D205" s="228" t="s">
        <v>75</v>
      </c>
      <c r="E205" s="240" t="s">
        <v>216</v>
      </c>
      <c r="F205" s="240" t="s">
        <v>676</v>
      </c>
      <c r="G205" s="227"/>
      <c r="H205" s="227"/>
      <c r="I205" s="230"/>
      <c r="J205" s="241">
        <f>BK205</f>
        <v>0</v>
      </c>
      <c r="K205" s="227"/>
      <c r="L205" s="232"/>
      <c r="M205" s="233"/>
      <c r="N205" s="234"/>
      <c r="O205" s="234"/>
      <c r="P205" s="235">
        <f>SUM(P206:P326)</f>
        <v>0</v>
      </c>
      <c r="Q205" s="234"/>
      <c r="R205" s="235">
        <f>SUM(R206:R326)</f>
        <v>23.998028984000005</v>
      </c>
      <c r="S205" s="234"/>
      <c r="T205" s="236">
        <f>SUM(T206:T326)</f>
        <v>102.60960400000002</v>
      </c>
      <c r="AR205" s="237" t="s">
        <v>21</v>
      </c>
      <c r="AT205" s="238" t="s">
        <v>75</v>
      </c>
      <c r="AU205" s="238" t="s">
        <v>21</v>
      </c>
      <c r="AY205" s="237" t="s">
        <v>141</v>
      </c>
      <c r="BK205" s="239">
        <f>SUM(BK206:BK326)</f>
        <v>0</v>
      </c>
    </row>
    <row r="206" spans="2:65" s="1" customFormat="1" ht="16.5" customHeight="1">
      <c r="B206" s="33"/>
      <c r="C206" s="152" t="s">
        <v>374</v>
      </c>
      <c r="D206" s="152" t="s">
        <v>135</v>
      </c>
      <c r="E206" s="153" t="s">
        <v>677</v>
      </c>
      <c r="F206" s="154" t="s">
        <v>678</v>
      </c>
      <c r="G206" s="155" t="s">
        <v>206</v>
      </c>
      <c r="H206" s="156">
        <v>16.2</v>
      </c>
      <c r="I206" s="157"/>
      <c r="J206" s="158">
        <f>ROUND(I206*H206,2)</f>
        <v>0</v>
      </c>
      <c r="K206" s="154" t="s">
        <v>527</v>
      </c>
      <c r="L206" s="37"/>
      <c r="M206" s="159" t="s">
        <v>1</v>
      </c>
      <c r="N206" s="160" t="s">
        <v>47</v>
      </c>
      <c r="O206" s="59"/>
      <c r="P206" s="161">
        <f>O206*H206</f>
        <v>0</v>
      </c>
      <c r="Q206" s="161">
        <v>1.17E-3</v>
      </c>
      <c r="R206" s="161">
        <f>Q206*H206</f>
        <v>1.8953999999999999E-2</v>
      </c>
      <c r="S206" s="161">
        <v>0</v>
      </c>
      <c r="T206" s="162">
        <f>S206*H206</f>
        <v>0</v>
      </c>
      <c r="AR206" s="16" t="s">
        <v>140</v>
      </c>
      <c r="AT206" s="16" t="s">
        <v>135</v>
      </c>
      <c r="AU206" s="16" t="s">
        <v>85</v>
      </c>
      <c r="AY206" s="16" t="s">
        <v>141</v>
      </c>
      <c r="BE206" s="163">
        <f>IF(N206="základní",J206,0)</f>
        <v>0</v>
      </c>
      <c r="BF206" s="163">
        <f>IF(N206="snížená",J206,0)</f>
        <v>0</v>
      </c>
      <c r="BG206" s="163">
        <f>IF(N206="zákl. přenesená",J206,0)</f>
        <v>0</v>
      </c>
      <c r="BH206" s="163">
        <f>IF(N206="sníž. přenesená",J206,0)</f>
        <v>0</v>
      </c>
      <c r="BI206" s="163">
        <f>IF(N206="nulová",J206,0)</f>
        <v>0</v>
      </c>
      <c r="BJ206" s="16" t="s">
        <v>21</v>
      </c>
      <c r="BK206" s="163">
        <f>ROUND(I206*H206,2)</f>
        <v>0</v>
      </c>
      <c r="BL206" s="16" t="s">
        <v>140</v>
      </c>
      <c r="BM206" s="16" t="s">
        <v>679</v>
      </c>
    </row>
    <row r="207" spans="2:65" s="1" customFormat="1" ht="11.25">
      <c r="B207" s="33"/>
      <c r="C207" s="34"/>
      <c r="D207" s="164" t="s">
        <v>143</v>
      </c>
      <c r="E207" s="34"/>
      <c r="F207" s="165" t="s">
        <v>680</v>
      </c>
      <c r="G207" s="34"/>
      <c r="H207" s="34"/>
      <c r="I207" s="111"/>
      <c r="J207" s="34"/>
      <c r="K207" s="34"/>
      <c r="L207" s="37"/>
      <c r="M207" s="166"/>
      <c r="N207" s="59"/>
      <c r="O207" s="59"/>
      <c r="P207" s="59"/>
      <c r="Q207" s="59"/>
      <c r="R207" s="59"/>
      <c r="S207" s="59"/>
      <c r="T207" s="60"/>
      <c r="AT207" s="16" t="s">
        <v>143</v>
      </c>
      <c r="AU207" s="16" t="s">
        <v>85</v>
      </c>
    </row>
    <row r="208" spans="2:65" s="10" customFormat="1" ht="11.25">
      <c r="B208" s="178"/>
      <c r="C208" s="179"/>
      <c r="D208" s="164" t="s">
        <v>194</v>
      </c>
      <c r="E208" s="180" t="s">
        <v>1</v>
      </c>
      <c r="F208" s="181" t="s">
        <v>681</v>
      </c>
      <c r="G208" s="179"/>
      <c r="H208" s="182">
        <v>16.2</v>
      </c>
      <c r="I208" s="183"/>
      <c r="J208" s="179"/>
      <c r="K208" s="179"/>
      <c r="L208" s="184"/>
      <c r="M208" s="185"/>
      <c r="N208" s="186"/>
      <c r="O208" s="186"/>
      <c r="P208" s="186"/>
      <c r="Q208" s="186"/>
      <c r="R208" s="186"/>
      <c r="S208" s="186"/>
      <c r="T208" s="187"/>
      <c r="AT208" s="188" t="s">
        <v>194</v>
      </c>
      <c r="AU208" s="188" t="s">
        <v>85</v>
      </c>
      <c r="AV208" s="10" t="s">
        <v>85</v>
      </c>
      <c r="AW208" s="10" t="s">
        <v>38</v>
      </c>
      <c r="AX208" s="10" t="s">
        <v>21</v>
      </c>
      <c r="AY208" s="188" t="s">
        <v>141</v>
      </c>
    </row>
    <row r="209" spans="2:65" s="1" customFormat="1" ht="16.5" customHeight="1">
      <c r="B209" s="33"/>
      <c r="C209" s="152" t="s">
        <v>272</v>
      </c>
      <c r="D209" s="152" t="s">
        <v>135</v>
      </c>
      <c r="E209" s="153" t="s">
        <v>682</v>
      </c>
      <c r="F209" s="154" t="s">
        <v>683</v>
      </c>
      <c r="G209" s="155" t="s">
        <v>206</v>
      </c>
      <c r="H209" s="156">
        <v>16.2</v>
      </c>
      <c r="I209" s="157"/>
      <c r="J209" s="158">
        <f>ROUND(I209*H209,2)</f>
        <v>0</v>
      </c>
      <c r="K209" s="154" t="s">
        <v>527</v>
      </c>
      <c r="L209" s="37"/>
      <c r="M209" s="159" t="s">
        <v>1</v>
      </c>
      <c r="N209" s="160" t="s">
        <v>47</v>
      </c>
      <c r="O209" s="59"/>
      <c r="P209" s="161">
        <f>O209*H209</f>
        <v>0</v>
      </c>
      <c r="Q209" s="161">
        <v>6.6399999999999999E-4</v>
      </c>
      <c r="R209" s="161">
        <f>Q209*H209</f>
        <v>1.0756799999999999E-2</v>
      </c>
      <c r="S209" s="161">
        <v>0</v>
      </c>
      <c r="T209" s="162">
        <f>S209*H209</f>
        <v>0</v>
      </c>
      <c r="AR209" s="16" t="s">
        <v>140</v>
      </c>
      <c r="AT209" s="16" t="s">
        <v>135</v>
      </c>
      <c r="AU209" s="16" t="s">
        <v>85</v>
      </c>
      <c r="AY209" s="16" t="s">
        <v>141</v>
      </c>
      <c r="BE209" s="163">
        <f>IF(N209="základní",J209,0)</f>
        <v>0</v>
      </c>
      <c r="BF209" s="163">
        <f>IF(N209="snížená",J209,0)</f>
        <v>0</v>
      </c>
      <c r="BG209" s="163">
        <f>IF(N209="zákl. přenesená",J209,0)</f>
        <v>0</v>
      </c>
      <c r="BH209" s="163">
        <f>IF(N209="sníž. přenesená",J209,0)</f>
        <v>0</v>
      </c>
      <c r="BI209" s="163">
        <f>IF(N209="nulová",J209,0)</f>
        <v>0</v>
      </c>
      <c r="BJ209" s="16" t="s">
        <v>21</v>
      </c>
      <c r="BK209" s="163">
        <f>ROUND(I209*H209,2)</f>
        <v>0</v>
      </c>
      <c r="BL209" s="16" t="s">
        <v>140</v>
      </c>
      <c r="BM209" s="16" t="s">
        <v>684</v>
      </c>
    </row>
    <row r="210" spans="2:65" s="1" customFormat="1" ht="11.25">
      <c r="B210" s="33"/>
      <c r="C210" s="34"/>
      <c r="D210" s="164" t="s">
        <v>143</v>
      </c>
      <c r="E210" s="34"/>
      <c r="F210" s="165" t="s">
        <v>685</v>
      </c>
      <c r="G210" s="34"/>
      <c r="H210" s="34"/>
      <c r="I210" s="111"/>
      <c r="J210" s="34"/>
      <c r="K210" s="34"/>
      <c r="L210" s="37"/>
      <c r="M210" s="166"/>
      <c r="N210" s="59"/>
      <c r="O210" s="59"/>
      <c r="P210" s="59"/>
      <c r="Q210" s="59"/>
      <c r="R210" s="59"/>
      <c r="S210" s="59"/>
      <c r="T210" s="60"/>
      <c r="AT210" s="16" t="s">
        <v>143</v>
      </c>
      <c r="AU210" s="16" t="s">
        <v>85</v>
      </c>
    </row>
    <row r="211" spans="2:65" s="10" customFormat="1" ht="11.25">
      <c r="B211" s="178"/>
      <c r="C211" s="179"/>
      <c r="D211" s="164" t="s">
        <v>194</v>
      </c>
      <c r="E211" s="180" t="s">
        <v>1</v>
      </c>
      <c r="F211" s="181" t="s">
        <v>681</v>
      </c>
      <c r="G211" s="179"/>
      <c r="H211" s="182">
        <v>16.2</v>
      </c>
      <c r="I211" s="183"/>
      <c r="J211" s="179"/>
      <c r="K211" s="179"/>
      <c r="L211" s="184"/>
      <c r="M211" s="185"/>
      <c r="N211" s="186"/>
      <c r="O211" s="186"/>
      <c r="P211" s="186"/>
      <c r="Q211" s="186"/>
      <c r="R211" s="186"/>
      <c r="S211" s="186"/>
      <c r="T211" s="187"/>
      <c r="AT211" s="188" t="s">
        <v>194</v>
      </c>
      <c r="AU211" s="188" t="s">
        <v>85</v>
      </c>
      <c r="AV211" s="10" t="s">
        <v>85</v>
      </c>
      <c r="AW211" s="10" t="s">
        <v>38</v>
      </c>
      <c r="AX211" s="10" t="s">
        <v>21</v>
      </c>
      <c r="AY211" s="188" t="s">
        <v>141</v>
      </c>
    </row>
    <row r="212" spans="2:65" s="1" customFormat="1" ht="16.5" customHeight="1">
      <c r="B212" s="33"/>
      <c r="C212" s="200" t="s">
        <v>378</v>
      </c>
      <c r="D212" s="200" t="s">
        <v>366</v>
      </c>
      <c r="E212" s="201" t="s">
        <v>686</v>
      </c>
      <c r="F212" s="202" t="s">
        <v>687</v>
      </c>
      <c r="G212" s="203" t="s">
        <v>178</v>
      </c>
      <c r="H212" s="204">
        <v>0.311</v>
      </c>
      <c r="I212" s="205"/>
      <c r="J212" s="206">
        <f>ROUND(I212*H212,2)</f>
        <v>0</v>
      </c>
      <c r="K212" s="202" t="s">
        <v>527</v>
      </c>
      <c r="L212" s="207"/>
      <c r="M212" s="208" t="s">
        <v>1</v>
      </c>
      <c r="N212" s="209" t="s">
        <v>47</v>
      </c>
      <c r="O212" s="59"/>
      <c r="P212" s="161">
        <f>O212*H212</f>
        <v>0</v>
      </c>
      <c r="Q212" s="161">
        <v>1</v>
      </c>
      <c r="R212" s="161">
        <f>Q212*H212</f>
        <v>0.311</v>
      </c>
      <c r="S212" s="161">
        <v>0</v>
      </c>
      <c r="T212" s="162">
        <f>S212*H212</f>
        <v>0</v>
      </c>
      <c r="AR212" s="16" t="s">
        <v>210</v>
      </c>
      <c r="AT212" s="16" t="s">
        <v>366</v>
      </c>
      <c r="AU212" s="16" t="s">
        <v>85</v>
      </c>
      <c r="AY212" s="16" t="s">
        <v>141</v>
      </c>
      <c r="BE212" s="163">
        <f>IF(N212="základní",J212,0)</f>
        <v>0</v>
      </c>
      <c r="BF212" s="163">
        <f>IF(N212="snížená",J212,0)</f>
        <v>0</v>
      </c>
      <c r="BG212" s="163">
        <f>IF(N212="zákl. přenesená",J212,0)</f>
        <v>0</v>
      </c>
      <c r="BH212" s="163">
        <f>IF(N212="sníž. přenesená",J212,0)</f>
        <v>0</v>
      </c>
      <c r="BI212" s="163">
        <f>IF(N212="nulová",J212,0)</f>
        <v>0</v>
      </c>
      <c r="BJ212" s="16" t="s">
        <v>21</v>
      </c>
      <c r="BK212" s="163">
        <f>ROUND(I212*H212,2)</f>
        <v>0</v>
      </c>
      <c r="BL212" s="16" t="s">
        <v>140</v>
      </c>
      <c r="BM212" s="16" t="s">
        <v>688</v>
      </c>
    </row>
    <row r="213" spans="2:65" s="1" customFormat="1" ht="11.25">
      <c r="B213" s="33"/>
      <c r="C213" s="34"/>
      <c r="D213" s="164" t="s">
        <v>143</v>
      </c>
      <c r="E213" s="34"/>
      <c r="F213" s="165" t="s">
        <v>687</v>
      </c>
      <c r="G213" s="34"/>
      <c r="H213" s="34"/>
      <c r="I213" s="111"/>
      <c r="J213" s="34"/>
      <c r="K213" s="34"/>
      <c r="L213" s="37"/>
      <c r="M213" s="166"/>
      <c r="N213" s="59"/>
      <c r="O213" s="59"/>
      <c r="P213" s="59"/>
      <c r="Q213" s="59"/>
      <c r="R213" s="59"/>
      <c r="S213" s="59"/>
      <c r="T213" s="60"/>
      <c r="AT213" s="16" t="s">
        <v>143</v>
      </c>
      <c r="AU213" s="16" t="s">
        <v>85</v>
      </c>
    </row>
    <row r="214" spans="2:65" s="1" customFormat="1" ht="19.5">
      <c r="B214" s="33"/>
      <c r="C214" s="34"/>
      <c r="D214" s="164" t="s">
        <v>145</v>
      </c>
      <c r="E214" s="34"/>
      <c r="F214" s="167" t="s">
        <v>689</v>
      </c>
      <c r="G214" s="34"/>
      <c r="H214" s="34"/>
      <c r="I214" s="111"/>
      <c r="J214" s="34"/>
      <c r="K214" s="34"/>
      <c r="L214" s="37"/>
      <c r="M214" s="166"/>
      <c r="N214" s="59"/>
      <c r="O214" s="59"/>
      <c r="P214" s="59"/>
      <c r="Q214" s="59"/>
      <c r="R214" s="59"/>
      <c r="S214" s="59"/>
      <c r="T214" s="60"/>
      <c r="AT214" s="16" t="s">
        <v>145</v>
      </c>
      <c r="AU214" s="16" t="s">
        <v>85</v>
      </c>
    </row>
    <row r="215" spans="2:65" s="10" customFormat="1" ht="11.25">
      <c r="B215" s="178"/>
      <c r="C215" s="179"/>
      <c r="D215" s="164" t="s">
        <v>194</v>
      </c>
      <c r="E215" s="180" t="s">
        <v>1</v>
      </c>
      <c r="F215" s="181" t="s">
        <v>690</v>
      </c>
      <c r="G215" s="179"/>
      <c r="H215" s="182">
        <v>0.311</v>
      </c>
      <c r="I215" s="183"/>
      <c r="J215" s="179"/>
      <c r="K215" s="179"/>
      <c r="L215" s="184"/>
      <c r="M215" s="185"/>
      <c r="N215" s="186"/>
      <c r="O215" s="186"/>
      <c r="P215" s="186"/>
      <c r="Q215" s="186"/>
      <c r="R215" s="186"/>
      <c r="S215" s="186"/>
      <c r="T215" s="187"/>
      <c r="AT215" s="188" t="s">
        <v>194</v>
      </c>
      <c r="AU215" s="188" t="s">
        <v>85</v>
      </c>
      <c r="AV215" s="10" t="s">
        <v>85</v>
      </c>
      <c r="AW215" s="10" t="s">
        <v>38</v>
      </c>
      <c r="AX215" s="10" t="s">
        <v>21</v>
      </c>
      <c r="AY215" s="188" t="s">
        <v>141</v>
      </c>
    </row>
    <row r="216" spans="2:65" s="1" customFormat="1" ht="16.5" customHeight="1">
      <c r="B216" s="33"/>
      <c r="C216" s="200" t="s">
        <v>249</v>
      </c>
      <c r="D216" s="200" t="s">
        <v>366</v>
      </c>
      <c r="E216" s="201" t="s">
        <v>691</v>
      </c>
      <c r="F216" s="202" t="s">
        <v>692</v>
      </c>
      <c r="G216" s="203" t="s">
        <v>178</v>
      </c>
      <c r="H216" s="204">
        <v>0.13</v>
      </c>
      <c r="I216" s="205"/>
      <c r="J216" s="206">
        <f>ROUND(I216*H216,2)</f>
        <v>0</v>
      </c>
      <c r="K216" s="202" t="s">
        <v>527</v>
      </c>
      <c r="L216" s="207"/>
      <c r="M216" s="208" t="s">
        <v>1</v>
      </c>
      <c r="N216" s="209" t="s">
        <v>47</v>
      </c>
      <c r="O216" s="59"/>
      <c r="P216" s="161">
        <f>O216*H216</f>
        <v>0</v>
      </c>
      <c r="Q216" s="161">
        <v>1</v>
      </c>
      <c r="R216" s="161">
        <f>Q216*H216</f>
        <v>0.13</v>
      </c>
      <c r="S216" s="161">
        <v>0</v>
      </c>
      <c r="T216" s="162">
        <f>S216*H216</f>
        <v>0</v>
      </c>
      <c r="AR216" s="16" t="s">
        <v>210</v>
      </c>
      <c r="AT216" s="16" t="s">
        <v>366</v>
      </c>
      <c r="AU216" s="16" t="s">
        <v>85</v>
      </c>
      <c r="AY216" s="16" t="s">
        <v>141</v>
      </c>
      <c r="BE216" s="163">
        <f>IF(N216="základní",J216,0)</f>
        <v>0</v>
      </c>
      <c r="BF216" s="163">
        <f>IF(N216="snížená",J216,0)</f>
        <v>0</v>
      </c>
      <c r="BG216" s="163">
        <f>IF(N216="zákl. přenesená",J216,0)</f>
        <v>0</v>
      </c>
      <c r="BH216" s="163">
        <f>IF(N216="sníž. přenesená",J216,0)</f>
        <v>0</v>
      </c>
      <c r="BI216" s="163">
        <f>IF(N216="nulová",J216,0)</f>
        <v>0</v>
      </c>
      <c r="BJ216" s="16" t="s">
        <v>21</v>
      </c>
      <c r="BK216" s="163">
        <f>ROUND(I216*H216,2)</f>
        <v>0</v>
      </c>
      <c r="BL216" s="16" t="s">
        <v>140</v>
      </c>
      <c r="BM216" s="16" t="s">
        <v>693</v>
      </c>
    </row>
    <row r="217" spans="2:65" s="1" customFormat="1" ht="11.25">
      <c r="B217" s="33"/>
      <c r="C217" s="34"/>
      <c r="D217" s="164" t="s">
        <v>143</v>
      </c>
      <c r="E217" s="34"/>
      <c r="F217" s="165" t="s">
        <v>692</v>
      </c>
      <c r="G217" s="34"/>
      <c r="H217" s="34"/>
      <c r="I217" s="111"/>
      <c r="J217" s="34"/>
      <c r="K217" s="34"/>
      <c r="L217" s="37"/>
      <c r="M217" s="166"/>
      <c r="N217" s="59"/>
      <c r="O217" s="59"/>
      <c r="P217" s="59"/>
      <c r="Q217" s="59"/>
      <c r="R217" s="59"/>
      <c r="S217" s="59"/>
      <c r="T217" s="60"/>
      <c r="AT217" s="16" t="s">
        <v>143</v>
      </c>
      <c r="AU217" s="16" t="s">
        <v>85</v>
      </c>
    </row>
    <row r="218" spans="2:65" s="10" customFormat="1" ht="11.25">
      <c r="B218" s="178"/>
      <c r="C218" s="179"/>
      <c r="D218" s="164" t="s">
        <v>194</v>
      </c>
      <c r="E218" s="180" t="s">
        <v>1</v>
      </c>
      <c r="F218" s="181" t="s">
        <v>694</v>
      </c>
      <c r="G218" s="179"/>
      <c r="H218" s="182">
        <v>0.13</v>
      </c>
      <c r="I218" s="183"/>
      <c r="J218" s="179"/>
      <c r="K218" s="179"/>
      <c r="L218" s="184"/>
      <c r="M218" s="185"/>
      <c r="N218" s="186"/>
      <c r="O218" s="186"/>
      <c r="P218" s="186"/>
      <c r="Q218" s="186"/>
      <c r="R218" s="186"/>
      <c r="S218" s="186"/>
      <c r="T218" s="187"/>
      <c r="AT218" s="188" t="s">
        <v>194</v>
      </c>
      <c r="AU218" s="188" t="s">
        <v>85</v>
      </c>
      <c r="AV218" s="10" t="s">
        <v>85</v>
      </c>
      <c r="AW218" s="10" t="s">
        <v>38</v>
      </c>
      <c r="AX218" s="10" t="s">
        <v>21</v>
      </c>
      <c r="AY218" s="188" t="s">
        <v>141</v>
      </c>
    </row>
    <row r="219" spans="2:65" s="1" customFormat="1" ht="16.5" customHeight="1">
      <c r="B219" s="33"/>
      <c r="C219" s="200" t="s">
        <v>463</v>
      </c>
      <c r="D219" s="200" t="s">
        <v>366</v>
      </c>
      <c r="E219" s="201" t="s">
        <v>695</v>
      </c>
      <c r="F219" s="202" t="s">
        <v>696</v>
      </c>
      <c r="G219" s="203" t="s">
        <v>178</v>
      </c>
      <c r="H219" s="204">
        <v>0.06</v>
      </c>
      <c r="I219" s="205"/>
      <c r="J219" s="206">
        <f>ROUND(I219*H219,2)</f>
        <v>0</v>
      </c>
      <c r="K219" s="202" t="s">
        <v>1</v>
      </c>
      <c r="L219" s="207"/>
      <c r="M219" s="208" t="s">
        <v>1</v>
      </c>
      <c r="N219" s="209" t="s">
        <v>47</v>
      </c>
      <c r="O219" s="59"/>
      <c r="P219" s="161">
        <f>O219*H219</f>
        <v>0</v>
      </c>
      <c r="Q219" s="161">
        <v>1</v>
      </c>
      <c r="R219" s="161">
        <f>Q219*H219</f>
        <v>0.06</v>
      </c>
      <c r="S219" s="161">
        <v>0</v>
      </c>
      <c r="T219" s="162">
        <f>S219*H219</f>
        <v>0</v>
      </c>
      <c r="AR219" s="16" t="s">
        <v>210</v>
      </c>
      <c r="AT219" s="16" t="s">
        <v>366</v>
      </c>
      <c r="AU219" s="16" t="s">
        <v>85</v>
      </c>
      <c r="AY219" s="16" t="s">
        <v>141</v>
      </c>
      <c r="BE219" s="163">
        <f>IF(N219="základní",J219,0)</f>
        <v>0</v>
      </c>
      <c r="BF219" s="163">
        <f>IF(N219="snížená",J219,0)</f>
        <v>0</v>
      </c>
      <c r="BG219" s="163">
        <f>IF(N219="zákl. přenesená",J219,0)</f>
        <v>0</v>
      </c>
      <c r="BH219" s="163">
        <f>IF(N219="sníž. přenesená",J219,0)</f>
        <v>0</v>
      </c>
      <c r="BI219" s="163">
        <f>IF(N219="nulová",J219,0)</f>
        <v>0</v>
      </c>
      <c r="BJ219" s="16" t="s">
        <v>21</v>
      </c>
      <c r="BK219" s="163">
        <f>ROUND(I219*H219,2)</f>
        <v>0</v>
      </c>
      <c r="BL219" s="16" t="s">
        <v>140</v>
      </c>
      <c r="BM219" s="16" t="s">
        <v>697</v>
      </c>
    </row>
    <row r="220" spans="2:65" s="1" customFormat="1" ht="11.25">
      <c r="B220" s="33"/>
      <c r="C220" s="34"/>
      <c r="D220" s="164" t="s">
        <v>143</v>
      </c>
      <c r="E220" s="34"/>
      <c r="F220" s="165" t="s">
        <v>698</v>
      </c>
      <c r="G220" s="34"/>
      <c r="H220" s="34"/>
      <c r="I220" s="111"/>
      <c r="J220" s="34"/>
      <c r="K220" s="34"/>
      <c r="L220" s="37"/>
      <c r="M220" s="166"/>
      <c r="N220" s="59"/>
      <c r="O220" s="59"/>
      <c r="P220" s="59"/>
      <c r="Q220" s="59"/>
      <c r="R220" s="59"/>
      <c r="S220" s="59"/>
      <c r="T220" s="60"/>
      <c r="AT220" s="16" t="s">
        <v>143</v>
      </c>
      <c r="AU220" s="16" t="s">
        <v>85</v>
      </c>
    </row>
    <row r="221" spans="2:65" s="1" customFormat="1" ht="19.5">
      <c r="B221" s="33"/>
      <c r="C221" s="34"/>
      <c r="D221" s="164" t="s">
        <v>145</v>
      </c>
      <c r="E221" s="34"/>
      <c r="F221" s="167" t="s">
        <v>699</v>
      </c>
      <c r="G221" s="34"/>
      <c r="H221" s="34"/>
      <c r="I221" s="111"/>
      <c r="J221" s="34"/>
      <c r="K221" s="34"/>
      <c r="L221" s="37"/>
      <c r="M221" s="166"/>
      <c r="N221" s="59"/>
      <c r="O221" s="59"/>
      <c r="P221" s="59"/>
      <c r="Q221" s="59"/>
      <c r="R221" s="59"/>
      <c r="S221" s="59"/>
      <c r="T221" s="60"/>
      <c r="AT221" s="16" t="s">
        <v>145</v>
      </c>
      <c r="AU221" s="16" t="s">
        <v>85</v>
      </c>
    </row>
    <row r="222" spans="2:65" s="10" customFormat="1" ht="11.25">
      <c r="B222" s="178"/>
      <c r="C222" s="179"/>
      <c r="D222" s="164" t="s">
        <v>194</v>
      </c>
      <c r="E222" s="180" t="s">
        <v>1</v>
      </c>
      <c r="F222" s="181" t="s">
        <v>700</v>
      </c>
      <c r="G222" s="179"/>
      <c r="H222" s="182">
        <v>0.06</v>
      </c>
      <c r="I222" s="183"/>
      <c r="J222" s="179"/>
      <c r="K222" s="179"/>
      <c r="L222" s="184"/>
      <c r="M222" s="185"/>
      <c r="N222" s="186"/>
      <c r="O222" s="186"/>
      <c r="P222" s="186"/>
      <c r="Q222" s="186"/>
      <c r="R222" s="186"/>
      <c r="S222" s="186"/>
      <c r="T222" s="187"/>
      <c r="AT222" s="188" t="s">
        <v>194</v>
      </c>
      <c r="AU222" s="188" t="s">
        <v>85</v>
      </c>
      <c r="AV222" s="10" t="s">
        <v>85</v>
      </c>
      <c r="AW222" s="10" t="s">
        <v>38</v>
      </c>
      <c r="AX222" s="10" t="s">
        <v>21</v>
      </c>
      <c r="AY222" s="188" t="s">
        <v>141</v>
      </c>
    </row>
    <row r="223" spans="2:65" s="1" customFormat="1" ht="16.5" customHeight="1">
      <c r="B223" s="33"/>
      <c r="C223" s="152" t="s">
        <v>316</v>
      </c>
      <c r="D223" s="152" t="s">
        <v>135</v>
      </c>
      <c r="E223" s="153" t="s">
        <v>701</v>
      </c>
      <c r="F223" s="154" t="s">
        <v>702</v>
      </c>
      <c r="G223" s="155" t="s">
        <v>243</v>
      </c>
      <c r="H223" s="156">
        <v>18.72</v>
      </c>
      <c r="I223" s="157"/>
      <c r="J223" s="158">
        <f>ROUND(I223*H223,2)</f>
        <v>0</v>
      </c>
      <c r="K223" s="154" t="s">
        <v>527</v>
      </c>
      <c r="L223" s="37"/>
      <c r="M223" s="159" t="s">
        <v>1</v>
      </c>
      <c r="N223" s="160" t="s">
        <v>47</v>
      </c>
      <c r="O223" s="59"/>
      <c r="P223" s="161">
        <f>O223*H223</f>
        <v>0</v>
      </c>
      <c r="Q223" s="161">
        <v>0</v>
      </c>
      <c r="R223" s="161">
        <f>Q223*H223</f>
        <v>0</v>
      </c>
      <c r="S223" s="161">
        <v>1.8</v>
      </c>
      <c r="T223" s="162">
        <f>S223*H223</f>
        <v>33.695999999999998</v>
      </c>
      <c r="AR223" s="16" t="s">
        <v>140</v>
      </c>
      <c r="AT223" s="16" t="s">
        <v>135</v>
      </c>
      <c r="AU223" s="16" t="s">
        <v>85</v>
      </c>
      <c r="AY223" s="16" t="s">
        <v>141</v>
      </c>
      <c r="BE223" s="163">
        <f>IF(N223="základní",J223,0)</f>
        <v>0</v>
      </c>
      <c r="BF223" s="163">
        <f>IF(N223="snížená",J223,0)</f>
        <v>0</v>
      </c>
      <c r="BG223" s="163">
        <f>IF(N223="zákl. přenesená",J223,0)</f>
        <v>0</v>
      </c>
      <c r="BH223" s="163">
        <f>IF(N223="sníž. přenesená",J223,0)</f>
        <v>0</v>
      </c>
      <c r="BI223" s="163">
        <f>IF(N223="nulová",J223,0)</f>
        <v>0</v>
      </c>
      <c r="BJ223" s="16" t="s">
        <v>21</v>
      </c>
      <c r="BK223" s="163">
        <f>ROUND(I223*H223,2)</f>
        <v>0</v>
      </c>
      <c r="BL223" s="16" t="s">
        <v>140</v>
      </c>
      <c r="BM223" s="16" t="s">
        <v>703</v>
      </c>
    </row>
    <row r="224" spans="2:65" s="1" customFormat="1" ht="11.25">
      <c r="B224" s="33"/>
      <c r="C224" s="34"/>
      <c r="D224" s="164" t="s">
        <v>143</v>
      </c>
      <c r="E224" s="34"/>
      <c r="F224" s="165" t="s">
        <v>702</v>
      </c>
      <c r="G224" s="34"/>
      <c r="H224" s="34"/>
      <c r="I224" s="111"/>
      <c r="J224" s="34"/>
      <c r="K224" s="34"/>
      <c r="L224" s="37"/>
      <c r="M224" s="166"/>
      <c r="N224" s="59"/>
      <c r="O224" s="59"/>
      <c r="P224" s="59"/>
      <c r="Q224" s="59"/>
      <c r="R224" s="59"/>
      <c r="S224" s="59"/>
      <c r="T224" s="60"/>
      <c r="AT224" s="16" t="s">
        <v>143</v>
      </c>
      <c r="AU224" s="16" t="s">
        <v>85</v>
      </c>
    </row>
    <row r="225" spans="2:65" s="9" customFormat="1" ht="11.25">
      <c r="B225" s="168"/>
      <c r="C225" s="169"/>
      <c r="D225" s="164" t="s">
        <v>194</v>
      </c>
      <c r="E225" s="170" t="s">
        <v>1</v>
      </c>
      <c r="F225" s="171" t="s">
        <v>704</v>
      </c>
      <c r="G225" s="169"/>
      <c r="H225" s="170" t="s">
        <v>1</v>
      </c>
      <c r="I225" s="172"/>
      <c r="J225" s="169"/>
      <c r="K225" s="169"/>
      <c r="L225" s="173"/>
      <c r="M225" s="174"/>
      <c r="N225" s="175"/>
      <c r="O225" s="175"/>
      <c r="P225" s="175"/>
      <c r="Q225" s="175"/>
      <c r="R225" s="175"/>
      <c r="S225" s="175"/>
      <c r="T225" s="176"/>
      <c r="AT225" s="177" t="s">
        <v>194</v>
      </c>
      <c r="AU225" s="177" t="s">
        <v>85</v>
      </c>
      <c r="AV225" s="9" t="s">
        <v>21</v>
      </c>
      <c r="AW225" s="9" t="s">
        <v>38</v>
      </c>
      <c r="AX225" s="9" t="s">
        <v>76</v>
      </c>
      <c r="AY225" s="177" t="s">
        <v>141</v>
      </c>
    </row>
    <row r="226" spans="2:65" s="10" customFormat="1" ht="11.25">
      <c r="B226" s="178"/>
      <c r="C226" s="179"/>
      <c r="D226" s="164" t="s">
        <v>194</v>
      </c>
      <c r="E226" s="180" t="s">
        <v>1</v>
      </c>
      <c r="F226" s="181" t="s">
        <v>705</v>
      </c>
      <c r="G226" s="179"/>
      <c r="H226" s="182">
        <v>9.84</v>
      </c>
      <c r="I226" s="183"/>
      <c r="J226" s="179"/>
      <c r="K226" s="179"/>
      <c r="L226" s="184"/>
      <c r="M226" s="185"/>
      <c r="N226" s="186"/>
      <c r="O226" s="186"/>
      <c r="P226" s="186"/>
      <c r="Q226" s="186"/>
      <c r="R226" s="186"/>
      <c r="S226" s="186"/>
      <c r="T226" s="187"/>
      <c r="AT226" s="188" t="s">
        <v>194</v>
      </c>
      <c r="AU226" s="188" t="s">
        <v>85</v>
      </c>
      <c r="AV226" s="10" t="s">
        <v>85</v>
      </c>
      <c r="AW226" s="10" t="s">
        <v>38</v>
      </c>
      <c r="AX226" s="10" t="s">
        <v>76</v>
      </c>
      <c r="AY226" s="188" t="s">
        <v>141</v>
      </c>
    </row>
    <row r="227" spans="2:65" s="10" customFormat="1" ht="11.25">
      <c r="B227" s="178"/>
      <c r="C227" s="179"/>
      <c r="D227" s="164" t="s">
        <v>194</v>
      </c>
      <c r="E227" s="180" t="s">
        <v>1</v>
      </c>
      <c r="F227" s="181" t="s">
        <v>706</v>
      </c>
      <c r="G227" s="179"/>
      <c r="H227" s="182">
        <v>8.8800000000000008</v>
      </c>
      <c r="I227" s="183"/>
      <c r="J227" s="179"/>
      <c r="K227" s="179"/>
      <c r="L227" s="184"/>
      <c r="M227" s="185"/>
      <c r="N227" s="186"/>
      <c r="O227" s="186"/>
      <c r="P227" s="186"/>
      <c r="Q227" s="186"/>
      <c r="R227" s="186"/>
      <c r="S227" s="186"/>
      <c r="T227" s="187"/>
      <c r="AT227" s="188" t="s">
        <v>194</v>
      </c>
      <c r="AU227" s="188" t="s">
        <v>85</v>
      </c>
      <c r="AV227" s="10" t="s">
        <v>85</v>
      </c>
      <c r="AW227" s="10" t="s">
        <v>38</v>
      </c>
      <c r="AX227" s="10" t="s">
        <v>76</v>
      </c>
      <c r="AY227" s="188" t="s">
        <v>141</v>
      </c>
    </row>
    <row r="228" spans="2:65" s="11" customFormat="1" ht="11.25">
      <c r="B228" s="189"/>
      <c r="C228" s="190"/>
      <c r="D228" s="164" t="s">
        <v>194</v>
      </c>
      <c r="E228" s="191" t="s">
        <v>1</v>
      </c>
      <c r="F228" s="192" t="s">
        <v>239</v>
      </c>
      <c r="G228" s="190"/>
      <c r="H228" s="193">
        <v>18.72</v>
      </c>
      <c r="I228" s="194"/>
      <c r="J228" s="190"/>
      <c r="K228" s="190"/>
      <c r="L228" s="195"/>
      <c r="M228" s="196"/>
      <c r="N228" s="197"/>
      <c r="O228" s="197"/>
      <c r="P228" s="197"/>
      <c r="Q228" s="197"/>
      <c r="R228" s="197"/>
      <c r="S228" s="197"/>
      <c r="T228" s="198"/>
      <c r="AT228" s="199" t="s">
        <v>194</v>
      </c>
      <c r="AU228" s="199" t="s">
        <v>85</v>
      </c>
      <c r="AV228" s="11" t="s">
        <v>140</v>
      </c>
      <c r="AW228" s="11" t="s">
        <v>38</v>
      </c>
      <c r="AX228" s="11" t="s">
        <v>21</v>
      </c>
      <c r="AY228" s="199" t="s">
        <v>141</v>
      </c>
    </row>
    <row r="229" spans="2:65" s="1" customFormat="1" ht="16.5" customHeight="1">
      <c r="B229" s="33"/>
      <c r="C229" s="152" t="s">
        <v>359</v>
      </c>
      <c r="D229" s="152" t="s">
        <v>135</v>
      </c>
      <c r="E229" s="153" t="s">
        <v>707</v>
      </c>
      <c r="F229" s="154" t="s">
        <v>708</v>
      </c>
      <c r="G229" s="155" t="s">
        <v>191</v>
      </c>
      <c r="H229" s="156">
        <v>40</v>
      </c>
      <c r="I229" s="157"/>
      <c r="J229" s="158">
        <f>ROUND(I229*H229,2)</f>
        <v>0</v>
      </c>
      <c r="K229" s="154" t="s">
        <v>527</v>
      </c>
      <c r="L229" s="37"/>
      <c r="M229" s="159" t="s">
        <v>1</v>
      </c>
      <c r="N229" s="160" t="s">
        <v>47</v>
      </c>
      <c r="O229" s="59"/>
      <c r="P229" s="161">
        <f>O229*H229</f>
        <v>0</v>
      </c>
      <c r="Q229" s="161">
        <v>0</v>
      </c>
      <c r="R229" s="161">
        <f>Q229*H229</f>
        <v>0</v>
      </c>
      <c r="S229" s="161">
        <v>0</v>
      </c>
      <c r="T229" s="162">
        <f>S229*H229</f>
        <v>0</v>
      </c>
      <c r="AR229" s="16" t="s">
        <v>140</v>
      </c>
      <c r="AT229" s="16" t="s">
        <v>135</v>
      </c>
      <c r="AU229" s="16" t="s">
        <v>85</v>
      </c>
      <c r="AY229" s="16" t="s">
        <v>141</v>
      </c>
      <c r="BE229" s="163">
        <f>IF(N229="základní",J229,0)</f>
        <v>0</v>
      </c>
      <c r="BF229" s="163">
        <f>IF(N229="snížená",J229,0)</f>
        <v>0</v>
      </c>
      <c r="BG229" s="163">
        <f>IF(N229="zákl. přenesená",J229,0)</f>
        <v>0</v>
      </c>
      <c r="BH229" s="163">
        <f>IF(N229="sníž. přenesená",J229,0)</f>
        <v>0</v>
      </c>
      <c r="BI229" s="163">
        <f>IF(N229="nulová",J229,0)</f>
        <v>0</v>
      </c>
      <c r="BJ229" s="16" t="s">
        <v>21</v>
      </c>
      <c r="BK229" s="163">
        <f>ROUND(I229*H229,2)</f>
        <v>0</v>
      </c>
      <c r="BL229" s="16" t="s">
        <v>140</v>
      </c>
      <c r="BM229" s="16" t="s">
        <v>709</v>
      </c>
    </row>
    <row r="230" spans="2:65" s="1" customFormat="1" ht="19.5">
      <c r="B230" s="33"/>
      <c r="C230" s="34"/>
      <c r="D230" s="164" t="s">
        <v>143</v>
      </c>
      <c r="E230" s="34"/>
      <c r="F230" s="165" t="s">
        <v>710</v>
      </c>
      <c r="G230" s="34"/>
      <c r="H230" s="34"/>
      <c r="I230" s="111"/>
      <c r="J230" s="34"/>
      <c r="K230" s="34"/>
      <c r="L230" s="37"/>
      <c r="M230" s="166"/>
      <c r="N230" s="59"/>
      <c r="O230" s="59"/>
      <c r="P230" s="59"/>
      <c r="Q230" s="59"/>
      <c r="R230" s="59"/>
      <c r="S230" s="59"/>
      <c r="T230" s="60"/>
      <c r="AT230" s="16" t="s">
        <v>143</v>
      </c>
      <c r="AU230" s="16" t="s">
        <v>85</v>
      </c>
    </row>
    <row r="231" spans="2:65" s="10" customFormat="1" ht="11.25">
      <c r="B231" s="178"/>
      <c r="C231" s="179"/>
      <c r="D231" s="164" t="s">
        <v>194</v>
      </c>
      <c r="E231" s="180" t="s">
        <v>1</v>
      </c>
      <c r="F231" s="181" t="s">
        <v>711</v>
      </c>
      <c r="G231" s="179"/>
      <c r="H231" s="182">
        <v>40</v>
      </c>
      <c r="I231" s="183"/>
      <c r="J231" s="179"/>
      <c r="K231" s="179"/>
      <c r="L231" s="184"/>
      <c r="M231" s="185"/>
      <c r="N231" s="186"/>
      <c r="O231" s="186"/>
      <c r="P231" s="186"/>
      <c r="Q231" s="186"/>
      <c r="R231" s="186"/>
      <c r="S231" s="186"/>
      <c r="T231" s="187"/>
      <c r="AT231" s="188" t="s">
        <v>194</v>
      </c>
      <c r="AU231" s="188" t="s">
        <v>85</v>
      </c>
      <c r="AV231" s="10" t="s">
        <v>85</v>
      </c>
      <c r="AW231" s="10" t="s">
        <v>38</v>
      </c>
      <c r="AX231" s="10" t="s">
        <v>21</v>
      </c>
      <c r="AY231" s="188" t="s">
        <v>141</v>
      </c>
    </row>
    <row r="232" spans="2:65" s="1" customFormat="1" ht="16.5" customHeight="1">
      <c r="B232" s="33"/>
      <c r="C232" s="152" t="s">
        <v>327</v>
      </c>
      <c r="D232" s="152" t="s">
        <v>135</v>
      </c>
      <c r="E232" s="153" t="s">
        <v>712</v>
      </c>
      <c r="F232" s="154" t="s">
        <v>713</v>
      </c>
      <c r="G232" s="155" t="s">
        <v>191</v>
      </c>
      <c r="H232" s="156">
        <v>800</v>
      </c>
      <c r="I232" s="157"/>
      <c r="J232" s="158">
        <f>ROUND(I232*H232,2)</f>
        <v>0</v>
      </c>
      <c r="K232" s="154" t="s">
        <v>527</v>
      </c>
      <c r="L232" s="37"/>
      <c r="M232" s="159" t="s">
        <v>1</v>
      </c>
      <c r="N232" s="160" t="s">
        <v>47</v>
      </c>
      <c r="O232" s="59"/>
      <c r="P232" s="161">
        <f>O232*H232</f>
        <v>0</v>
      </c>
      <c r="Q232" s="161">
        <v>0</v>
      </c>
      <c r="R232" s="161">
        <f>Q232*H232</f>
        <v>0</v>
      </c>
      <c r="S232" s="161">
        <v>0</v>
      </c>
      <c r="T232" s="162">
        <f>S232*H232</f>
        <v>0</v>
      </c>
      <c r="AR232" s="16" t="s">
        <v>140</v>
      </c>
      <c r="AT232" s="16" t="s">
        <v>135</v>
      </c>
      <c r="AU232" s="16" t="s">
        <v>85</v>
      </c>
      <c r="AY232" s="16" t="s">
        <v>141</v>
      </c>
      <c r="BE232" s="163">
        <f>IF(N232="základní",J232,0)</f>
        <v>0</v>
      </c>
      <c r="BF232" s="163">
        <f>IF(N232="snížená",J232,0)</f>
        <v>0</v>
      </c>
      <c r="BG232" s="163">
        <f>IF(N232="zákl. přenesená",J232,0)</f>
        <v>0</v>
      </c>
      <c r="BH232" s="163">
        <f>IF(N232="sníž. přenesená",J232,0)</f>
        <v>0</v>
      </c>
      <c r="BI232" s="163">
        <f>IF(N232="nulová",J232,0)</f>
        <v>0</v>
      </c>
      <c r="BJ232" s="16" t="s">
        <v>21</v>
      </c>
      <c r="BK232" s="163">
        <f>ROUND(I232*H232,2)</f>
        <v>0</v>
      </c>
      <c r="BL232" s="16" t="s">
        <v>140</v>
      </c>
      <c r="BM232" s="16" t="s">
        <v>714</v>
      </c>
    </row>
    <row r="233" spans="2:65" s="1" customFormat="1" ht="19.5">
      <c r="B233" s="33"/>
      <c r="C233" s="34"/>
      <c r="D233" s="164" t="s">
        <v>143</v>
      </c>
      <c r="E233" s="34"/>
      <c r="F233" s="165" t="s">
        <v>715</v>
      </c>
      <c r="G233" s="34"/>
      <c r="H233" s="34"/>
      <c r="I233" s="111"/>
      <c r="J233" s="34"/>
      <c r="K233" s="34"/>
      <c r="L233" s="37"/>
      <c r="M233" s="166"/>
      <c r="N233" s="59"/>
      <c r="O233" s="59"/>
      <c r="P233" s="59"/>
      <c r="Q233" s="59"/>
      <c r="R233" s="59"/>
      <c r="S233" s="59"/>
      <c r="T233" s="60"/>
      <c r="AT233" s="16" t="s">
        <v>143</v>
      </c>
      <c r="AU233" s="16" t="s">
        <v>85</v>
      </c>
    </row>
    <row r="234" spans="2:65" s="10" customFormat="1" ht="11.25">
      <c r="B234" s="178"/>
      <c r="C234" s="179"/>
      <c r="D234" s="164" t="s">
        <v>194</v>
      </c>
      <c r="E234" s="180" t="s">
        <v>1</v>
      </c>
      <c r="F234" s="181" t="s">
        <v>716</v>
      </c>
      <c r="G234" s="179"/>
      <c r="H234" s="182">
        <v>800</v>
      </c>
      <c r="I234" s="183"/>
      <c r="J234" s="179"/>
      <c r="K234" s="179"/>
      <c r="L234" s="184"/>
      <c r="M234" s="185"/>
      <c r="N234" s="186"/>
      <c r="O234" s="186"/>
      <c r="P234" s="186"/>
      <c r="Q234" s="186"/>
      <c r="R234" s="186"/>
      <c r="S234" s="186"/>
      <c r="T234" s="187"/>
      <c r="AT234" s="188" t="s">
        <v>194</v>
      </c>
      <c r="AU234" s="188" t="s">
        <v>85</v>
      </c>
      <c r="AV234" s="10" t="s">
        <v>85</v>
      </c>
      <c r="AW234" s="10" t="s">
        <v>38</v>
      </c>
      <c r="AX234" s="10" t="s">
        <v>21</v>
      </c>
      <c r="AY234" s="188" t="s">
        <v>141</v>
      </c>
    </row>
    <row r="235" spans="2:65" s="1" customFormat="1" ht="16.5" customHeight="1">
      <c r="B235" s="33"/>
      <c r="C235" s="152" t="s">
        <v>165</v>
      </c>
      <c r="D235" s="152" t="s">
        <v>135</v>
      </c>
      <c r="E235" s="153" t="s">
        <v>717</v>
      </c>
      <c r="F235" s="154" t="s">
        <v>718</v>
      </c>
      <c r="G235" s="155" t="s">
        <v>191</v>
      </c>
      <c r="H235" s="156">
        <v>40</v>
      </c>
      <c r="I235" s="157"/>
      <c r="J235" s="158">
        <f>ROUND(I235*H235,2)</f>
        <v>0</v>
      </c>
      <c r="K235" s="154" t="s">
        <v>527</v>
      </c>
      <c r="L235" s="37"/>
      <c r="M235" s="159" t="s">
        <v>1</v>
      </c>
      <c r="N235" s="160" t="s">
        <v>47</v>
      </c>
      <c r="O235" s="59"/>
      <c r="P235" s="161">
        <f>O235*H235</f>
        <v>0</v>
      </c>
      <c r="Q235" s="161">
        <v>0</v>
      </c>
      <c r="R235" s="161">
        <f>Q235*H235</f>
        <v>0</v>
      </c>
      <c r="S235" s="161">
        <v>0</v>
      </c>
      <c r="T235" s="162">
        <f>S235*H235</f>
        <v>0</v>
      </c>
      <c r="AR235" s="16" t="s">
        <v>140</v>
      </c>
      <c r="AT235" s="16" t="s">
        <v>135</v>
      </c>
      <c r="AU235" s="16" t="s">
        <v>85</v>
      </c>
      <c r="AY235" s="16" t="s">
        <v>141</v>
      </c>
      <c r="BE235" s="163">
        <f>IF(N235="základní",J235,0)</f>
        <v>0</v>
      </c>
      <c r="BF235" s="163">
        <f>IF(N235="snížená",J235,0)</f>
        <v>0</v>
      </c>
      <c r="BG235" s="163">
        <f>IF(N235="zákl. přenesená",J235,0)</f>
        <v>0</v>
      </c>
      <c r="BH235" s="163">
        <f>IF(N235="sníž. přenesená",J235,0)</f>
        <v>0</v>
      </c>
      <c r="BI235" s="163">
        <f>IF(N235="nulová",J235,0)</f>
        <v>0</v>
      </c>
      <c r="BJ235" s="16" t="s">
        <v>21</v>
      </c>
      <c r="BK235" s="163">
        <f>ROUND(I235*H235,2)</f>
        <v>0</v>
      </c>
      <c r="BL235" s="16" t="s">
        <v>140</v>
      </c>
      <c r="BM235" s="16" t="s">
        <v>719</v>
      </c>
    </row>
    <row r="236" spans="2:65" s="1" customFormat="1" ht="19.5">
      <c r="B236" s="33"/>
      <c r="C236" s="34"/>
      <c r="D236" s="164" t="s">
        <v>143</v>
      </c>
      <c r="E236" s="34"/>
      <c r="F236" s="165" t="s">
        <v>720</v>
      </c>
      <c r="G236" s="34"/>
      <c r="H236" s="34"/>
      <c r="I236" s="111"/>
      <c r="J236" s="34"/>
      <c r="K236" s="34"/>
      <c r="L236" s="37"/>
      <c r="M236" s="166"/>
      <c r="N236" s="59"/>
      <c r="O236" s="59"/>
      <c r="P236" s="59"/>
      <c r="Q236" s="59"/>
      <c r="R236" s="59"/>
      <c r="S236" s="59"/>
      <c r="T236" s="60"/>
      <c r="AT236" s="16" t="s">
        <v>143</v>
      </c>
      <c r="AU236" s="16" t="s">
        <v>85</v>
      </c>
    </row>
    <row r="237" spans="2:65" s="1" customFormat="1" ht="16.5" customHeight="1">
      <c r="B237" s="33"/>
      <c r="C237" s="152" t="s">
        <v>170</v>
      </c>
      <c r="D237" s="152" t="s">
        <v>135</v>
      </c>
      <c r="E237" s="153" t="s">
        <v>721</v>
      </c>
      <c r="F237" s="154" t="s">
        <v>722</v>
      </c>
      <c r="G237" s="155" t="s">
        <v>243</v>
      </c>
      <c r="H237" s="156">
        <v>95</v>
      </c>
      <c r="I237" s="157"/>
      <c r="J237" s="158">
        <f>ROUND(I237*H237,2)</f>
        <v>0</v>
      </c>
      <c r="K237" s="154" t="s">
        <v>527</v>
      </c>
      <c r="L237" s="37"/>
      <c r="M237" s="159" t="s">
        <v>1</v>
      </c>
      <c r="N237" s="160" t="s">
        <v>47</v>
      </c>
      <c r="O237" s="59"/>
      <c r="P237" s="161">
        <f>O237*H237</f>
        <v>0</v>
      </c>
      <c r="Q237" s="161">
        <v>0</v>
      </c>
      <c r="R237" s="161">
        <f>Q237*H237</f>
        <v>0</v>
      </c>
      <c r="S237" s="161">
        <v>0</v>
      </c>
      <c r="T237" s="162">
        <f>S237*H237</f>
        <v>0</v>
      </c>
      <c r="AR237" s="16" t="s">
        <v>140</v>
      </c>
      <c r="AT237" s="16" t="s">
        <v>135</v>
      </c>
      <c r="AU237" s="16" t="s">
        <v>85</v>
      </c>
      <c r="AY237" s="16" t="s">
        <v>141</v>
      </c>
      <c r="BE237" s="163">
        <f>IF(N237="základní",J237,0)</f>
        <v>0</v>
      </c>
      <c r="BF237" s="163">
        <f>IF(N237="snížená",J237,0)</f>
        <v>0</v>
      </c>
      <c r="BG237" s="163">
        <f>IF(N237="zákl. přenesená",J237,0)</f>
        <v>0</v>
      </c>
      <c r="BH237" s="163">
        <f>IF(N237="sníž. přenesená",J237,0)</f>
        <v>0</v>
      </c>
      <c r="BI237" s="163">
        <f>IF(N237="nulová",J237,0)</f>
        <v>0</v>
      </c>
      <c r="BJ237" s="16" t="s">
        <v>21</v>
      </c>
      <c r="BK237" s="163">
        <f>ROUND(I237*H237,2)</f>
        <v>0</v>
      </c>
      <c r="BL237" s="16" t="s">
        <v>140</v>
      </c>
      <c r="BM237" s="16" t="s">
        <v>723</v>
      </c>
    </row>
    <row r="238" spans="2:65" s="1" customFormat="1" ht="11.25">
      <c r="B238" s="33"/>
      <c r="C238" s="34"/>
      <c r="D238" s="164" t="s">
        <v>143</v>
      </c>
      <c r="E238" s="34"/>
      <c r="F238" s="165" t="s">
        <v>724</v>
      </c>
      <c r="G238" s="34"/>
      <c r="H238" s="34"/>
      <c r="I238" s="111"/>
      <c r="J238" s="34"/>
      <c r="K238" s="34"/>
      <c r="L238" s="37"/>
      <c r="M238" s="166"/>
      <c r="N238" s="59"/>
      <c r="O238" s="59"/>
      <c r="P238" s="59"/>
      <c r="Q238" s="59"/>
      <c r="R238" s="59"/>
      <c r="S238" s="59"/>
      <c r="T238" s="60"/>
      <c r="AT238" s="16" t="s">
        <v>143</v>
      </c>
      <c r="AU238" s="16" t="s">
        <v>85</v>
      </c>
    </row>
    <row r="239" spans="2:65" s="10" customFormat="1" ht="11.25">
      <c r="B239" s="178"/>
      <c r="C239" s="179"/>
      <c r="D239" s="164" t="s">
        <v>194</v>
      </c>
      <c r="E239" s="180" t="s">
        <v>1</v>
      </c>
      <c r="F239" s="181" t="s">
        <v>725</v>
      </c>
      <c r="G239" s="179"/>
      <c r="H239" s="182">
        <v>95</v>
      </c>
      <c r="I239" s="183"/>
      <c r="J239" s="179"/>
      <c r="K239" s="179"/>
      <c r="L239" s="184"/>
      <c r="M239" s="185"/>
      <c r="N239" s="186"/>
      <c r="O239" s="186"/>
      <c r="P239" s="186"/>
      <c r="Q239" s="186"/>
      <c r="R239" s="186"/>
      <c r="S239" s="186"/>
      <c r="T239" s="187"/>
      <c r="AT239" s="188" t="s">
        <v>194</v>
      </c>
      <c r="AU239" s="188" t="s">
        <v>85</v>
      </c>
      <c r="AV239" s="10" t="s">
        <v>85</v>
      </c>
      <c r="AW239" s="10" t="s">
        <v>38</v>
      </c>
      <c r="AX239" s="10" t="s">
        <v>21</v>
      </c>
      <c r="AY239" s="188" t="s">
        <v>141</v>
      </c>
    </row>
    <row r="240" spans="2:65" s="1" customFormat="1" ht="16.5" customHeight="1">
      <c r="B240" s="33"/>
      <c r="C240" s="152" t="s">
        <v>175</v>
      </c>
      <c r="D240" s="152" t="s">
        <v>135</v>
      </c>
      <c r="E240" s="153" t="s">
        <v>726</v>
      </c>
      <c r="F240" s="154" t="s">
        <v>727</v>
      </c>
      <c r="G240" s="155" t="s">
        <v>243</v>
      </c>
      <c r="H240" s="156">
        <v>1900</v>
      </c>
      <c r="I240" s="157"/>
      <c r="J240" s="158">
        <f>ROUND(I240*H240,2)</f>
        <v>0</v>
      </c>
      <c r="K240" s="154" t="s">
        <v>527</v>
      </c>
      <c r="L240" s="37"/>
      <c r="M240" s="159" t="s">
        <v>1</v>
      </c>
      <c r="N240" s="160" t="s">
        <v>47</v>
      </c>
      <c r="O240" s="59"/>
      <c r="P240" s="161">
        <f>O240*H240</f>
        <v>0</v>
      </c>
      <c r="Q240" s="161">
        <v>0</v>
      </c>
      <c r="R240" s="161">
        <f>Q240*H240</f>
        <v>0</v>
      </c>
      <c r="S240" s="161">
        <v>0</v>
      </c>
      <c r="T240" s="162">
        <f>S240*H240</f>
        <v>0</v>
      </c>
      <c r="AR240" s="16" t="s">
        <v>140</v>
      </c>
      <c r="AT240" s="16" t="s">
        <v>135</v>
      </c>
      <c r="AU240" s="16" t="s">
        <v>85</v>
      </c>
      <c r="AY240" s="16" t="s">
        <v>141</v>
      </c>
      <c r="BE240" s="163">
        <f>IF(N240="základní",J240,0)</f>
        <v>0</v>
      </c>
      <c r="BF240" s="163">
        <f>IF(N240="snížená",J240,0)</f>
        <v>0</v>
      </c>
      <c r="BG240" s="163">
        <f>IF(N240="zákl. přenesená",J240,0)</f>
        <v>0</v>
      </c>
      <c r="BH240" s="163">
        <f>IF(N240="sníž. přenesená",J240,0)</f>
        <v>0</v>
      </c>
      <c r="BI240" s="163">
        <f>IF(N240="nulová",J240,0)</f>
        <v>0</v>
      </c>
      <c r="BJ240" s="16" t="s">
        <v>21</v>
      </c>
      <c r="BK240" s="163">
        <f>ROUND(I240*H240,2)</f>
        <v>0</v>
      </c>
      <c r="BL240" s="16" t="s">
        <v>140</v>
      </c>
      <c r="BM240" s="16" t="s">
        <v>728</v>
      </c>
    </row>
    <row r="241" spans="2:65" s="1" customFormat="1" ht="11.25">
      <c r="B241" s="33"/>
      <c r="C241" s="34"/>
      <c r="D241" s="164" t="s">
        <v>143</v>
      </c>
      <c r="E241" s="34"/>
      <c r="F241" s="165" t="s">
        <v>729</v>
      </c>
      <c r="G241" s="34"/>
      <c r="H241" s="34"/>
      <c r="I241" s="111"/>
      <c r="J241" s="34"/>
      <c r="K241" s="34"/>
      <c r="L241" s="37"/>
      <c r="M241" s="166"/>
      <c r="N241" s="59"/>
      <c r="O241" s="59"/>
      <c r="P241" s="59"/>
      <c r="Q241" s="59"/>
      <c r="R241" s="59"/>
      <c r="S241" s="59"/>
      <c r="T241" s="60"/>
      <c r="AT241" s="16" t="s">
        <v>143</v>
      </c>
      <c r="AU241" s="16" t="s">
        <v>85</v>
      </c>
    </row>
    <row r="242" spans="2:65" s="10" customFormat="1" ht="11.25">
      <c r="B242" s="178"/>
      <c r="C242" s="179"/>
      <c r="D242" s="164" t="s">
        <v>194</v>
      </c>
      <c r="E242" s="180" t="s">
        <v>1</v>
      </c>
      <c r="F242" s="181" t="s">
        <v>730</v>
      </c>
      <c r="G242" s="179"/>
      <c r="H242" s="182">
        <v>1900</v>
      </c>
      <c r="I242" s="183"/>
      <c r="J242" s="179"/>
      <c r="K242" s="179"/>
      <c r="L242" s="184"/>
      <c r="M242" s="185"/>
      <c r="N242" s="186"/>
      <c r="O242" s="186"/>
      <c r="P242" s="186"/>
      <c r="Q242" s="186"/>
      <c r="R242" s="186"/>
      <c r="S242" s="186"/>
      <c r="T242" s="187"/>
      <c r="AT242" s="188" t="s">
        <v>194</v>
      </c>
      <c r="AU242" s="188" t="s">
        <v>85</v>
      </c>
      <c r="AV242" s="10" t="s">
        <v>85</v>
      </c>
      <c r="AW242" s="10" t="s">
        <v>38</v>
      </c>
      <c r="AX242" s="10" t="s">
        <v>21</v>
      </c>
      <c r="AY242" s="188" t="s">
        <v>141</v>
      </c>
    </row>
    <row r="243" spans="2:65" s="1" customFormat="1" ht="16.5" customHeight="1">
      <c r="B243" s="33"/>
      <c r="C243" s="152" t="s">
        <v>347</v>
      </c>
      <c r="D243" s="152" t="s">
        <v>135</v>
      </c>
      <c r="E243" s="153" t="s">
        <v>731</v>
      </c>
      <c r="F243" s="154" t="s">
        <v>732</v>
      </c>
      <c r="G243" s="155" t="s">
        <v>243</v>
      </c>
      <c r="H243" s="156">
        <v>95</v>
      </c>
      <c r="I243" s="157"/>
      <c r="J243" s="158">
        <f>ROUND(I243*H243,2)</f>
        <v>0</v>
      </c>
      <c r="K243" s="154" t="s">
        <v>527</v>
      </c>
      <c r="L243" s="37"/>
      <c r="M243" s="159" t="s">
        <v>1</v>
      </c>
      <c r="N243" s="160" t="s">
        <v>47</v>
      </c>
      <c r="O243" s="59"/>
      <c r="P243" s="161">
        <f>O243*H243</f>
        <v>0</v>
      </c>
      <c r="Q243" s="161">
        <v>0</v>
      </c>
      <c r="R243" s="161">
        <f>Q243*H243</f>
        <v>0</v>
      </c>
      <c r="S243" s="161">
        <v>0</v>
      </c>
      <c r="T243" s="162">
        <f>S243*H243</f>
        <v>0</v>
      </c>
      <c r="AR243" s="16" t="s">
        <v>140</v>
      </c>
      <c r="AT243" s="16" t="s">
        <v>135</v>
      </c>
      <c r="AU243" s="16" t="s">
        <v>85</v>
      </c>
      <c r="AY243" s="16" t="s">
        <v>141</v>
      </c>
      <c r="BE243" s="163">
        <f>IF(N243="základní",J243,0)</f>
        <v>0</v>
      </c>
      <c r="BF243" s="163">
        <f>IF(N243="snížená",J243,0)</f>
        <v>0</v>
      </c>
      <c r="BG243" s="163">
        <f>IF(N243="zákl. přenesená",J243,0)</f>
        <v>0</v>
      </c>
      <c r="BH243" s="163">
        <f>IF(N243="sníž. přenesená",J243,0)</f>
        <v>0</v>
      </c>
      <c r="BI243" s="163">
        <f>IF(N243="nulová",J243,0)</f>
        <v>0</v>
      </c>
      <c r="BJ243" s="16" t="s">
        <v>21</v>
      </c>
      <c r="BK243" s="163">
        <f>ROUND(I243*H243,2)</f>
        <v>0</v>
      </c>
      <c r="BL243" s="16" t="s">
        <v>140</v>
      </c>
      <c r="BM243" s="16" t="s">
        <v>733</v>
      </c>
    </row>
    <row r="244" spans="2:65" s="1" customFormat="1" ht="11.25">
      <c r="B244" s="33"/>
      <c r="C244" s="34"/>
      <c r="D244" s="164" t="s">
        <v>143</v>
      </c>
      <c r="E244" s="34"/>
      <c r="F244" s="165" t="s">
        <v>734</v>
      </c>
      <c r="G244" s="34"/>
      <c r="H244" s="34"/>
      <c r="I244" s="111"/>
      <c r="J244" s="34"/>
      <c r="K244" s="34"/>
      <c r="L244" s="37"/>
      <c r="M244" s="166"/>
      <c r="N244" s="59"/>
      <c r="O244" s="59"/>
      <c r="P244" s="59"/>
      <c r="Q244" s="59"/>
      <c r="R244" s="59"/>
      <c r="S244" s="59"/>
      <c r="T244" s="60"/>
      <c r="AT244" s="16" t="s">
        <v>143</v>
      </c>
      <c r="AU244" s="16" t="s">
        <v>85</v>
      </c>
    </row>
    <row r="245" spans="2:65" s="1" customFormat="1" ht="16.5" customHeight="1">
      <c r="B245" s="33"/>
      <c r="C245" s="152" t="s">
        <v>735</v>
      </c>
      <c r="D245" s="152" t="s">
        <v>135</v>
      </c>
      <c r="E245" s="153" t="s">
        <v>736</v>
      </c>
      <c r="F245" s="154" t="s">
        <v>737</v>
      </c>
      <c r="G245" s="155" t="s">
        <v>243</v>
      </c>
      <c r="H245" s="156">
        <v>19.8</v>
      </c>
      <c r="I245" s="157"/>
      <c r="J245" s="158">
        <f>ROUND(I245*H245,2)</f>
        <v>0</v>
      </c>
      <c r="K245" s="154" t="s">
        <v>527</v>
      </c>
      <c r="L245" s="37"/>
      <c r="M245" s="159" t="s">
        <v>1</v>
      </c>
      <c r="N245" s="160" t="s">
        <v>47</v>
      </c>
      <c r="O245" s="59"/>
      <c r="P245" s="161">
        <f>O245*H245</f>
        <v>0</v>
      </c>
      <c r="Q245" s="161">
        <v>0</v>
      </c>
      <c r="R245" s="161">
        <f>Q245*H245</f>
        <v>0</v>
      </c>
      <c r="S245" s="161">
        <v>1.8</v>
      </c>
      <c r="T245" s="162">
        <f>S245*H245</f>
        <v>35.64</v>
      </c>
      <c r="AR245" s="16" t="s">
        <v>140</v>
      </c>
      <c r="AT245" s="16" t="s">
        <v>135</v>
      </c>
      <c r="AU245" s="16" t="s">
        <v>85</v>
      </c>
      <c r="AY245" s="16" t="s">
        <v>141</v>
      </c>
      <c r="BE245" s="163">
        <f>IF(N245="základní",J245,0)</f>
        <v>0</v>
      </c>
      <c r="BF245" s="163">
        <f>IF(N245="snížená",J245,0)</f>
        <v>0</v>
      </c>
      <c r="BG245" s="163">
        <f>IF(N245="zákl. přenesená",J245,0)</f>
        <v>0</v>
      </c>
      <c r="BH245" s="163">
        <f>IF(N245="sníž. přenesená",J245,0)</f>
        <v>0</v>
      </c>
      <c r="BI245" s="163">
        <f>IF(N245="nulová",J245,0)</f>
        <v>0</v>
      </c>
      <c r="BJ245" s="16" t="s">
        <v>21</v>
      </c>
      <c r="BK245" s="163">
        <f>ROUND(I245*H245,2)</f>
        <v>0</v>
      </c>
      <c r="BL245" s="16" t="s">
        <v>140</v>
      </c>
      <c r="BM245" s="16" t="s">
        <v>738</v>
      </c>
    </row>
    <row r="246" spans="2:65" s="1" customFormat="1" ht="11.25">
      <c r="B246" s="33"/>
      <c r="C246" s="34"/>
      <c r="D246" s="164" t="s">
        <v>143</v>
      </c>
      <c r="E246" s="34"/>
      <c r="F246" s="165" t="s">
        <v>739</v>
      </c>
      <c r="G246" s="34"/>
      <c r="H246" s="34"/>
      <c r="I246" s="111"/>
      <c r="J246" s="34"/>
      <c r="K246" s="34"/>
      <c r="L246" s="37"/>
      <c r="M246" s="166"/>
      <c r="N246" s="59"/>
      <c r="O246" s="59"/>
      <c r="P246" s="59"/>
      <c r="Q246" s="59"/>
      <c r="R246" s="59"/>
      <c r="S246" s="59"/>
      <c r="T246" s="60"/>
      <c r="AT246" s="16" t="s">
        <v>143</v>
      </c>
      <c r="AU246" s="16" t="s">
        <v>85</v>
      </c>
    </row>
    <row r="247" spans="2:65" s="9" customFormat="1" ht="11.25">
      <c r="B247" s="168"/>
      <c r="C247" s="169"/>
      <c r="D247" s="164" t="s">
        <v>194</v>
      </c>
      <c r="E247" s="170" t="s">
        <v>1</v>
      </c>
      <c r="F247" s="171" t="s">
        <v>740</v>
      </c>
      <c r="G247" s="169"/>
      <c r="H247" s="170" t="s">
        <v>1</v>
      </c>
      <c r="I247" s="172"/>
      <c r="J247" s="169"/>
      <c r="K247" s="169"/>
      <c r="L247" s="173"/>
      <c r="M247" s="174"/>
      <c r="N247" s="175"/>
      <c r="O247" s="175"/>
      <c r="P247" s="175"/>
      <c r="Q247" s="175"/>
      <c r="R247" s="175"/>
      <c r="S247" s="175"/>
      <c r="T247" s="176"/>
      <c r="AT247" s="177" t="s">
        <v>194</v>
      </c>
      <c r="AU247" s="177" t="s">
        <v>85</v>
      </c>
      <c r="AV247" s="9" t="s">
        <v>21</v>
      </c>
      <c r="AW247" s="9" t="s">
        <v>38</v>
      </c>
      <c r="AX247" s="9" t="s">
        <v>76</v>
      </c>
      <c r="AY247" s="177" t="s">
        <v>141</v>
      </c>
    </row>
    <row r="248" spans="2:65" s="10" customFormat="1" ht="11.25">
      <c r="B248" s="178"/>
      <c r="C248" s="179"/>
      <c r="D248" s="164" t="s">
        <v>194</v>
      </c>
      <c r="E248" s="180" t="s">
        <v>1</v>
      </c>
      <c r="F248" s="181" t="s">
        <v>741</v>
      </c>
      <c r="G248" s="179"/>
      <c r="H248" s="182">
        <v>19.8</v>
      </c>
      <c r="I248" s="183"/>
      <c r="J248" s="179"/>
      <c r="K248" s="179"/>
      <c r="L248" s="184"/>
      <c r="M248" s="185"/>
      <c r="N248" s="186"/>
      <c r="O248" s="186"/>
      <c r="P248" s="186"/>
      <c r="Q248" s="186"/>
      <c r="R248" s="186"/>
      <c r="S248" s="186"/>
      <c r="T248" s="187"/>
      <c r="AT248" s="188" t="s">
        <v>194</v>
      </c>
      <c r="AU248" s="188" t="s">
        <v>85</v>
      </c>
      <c r="AV248" s="10" t="s">
        <v>85</v>
      </c>
      <c r="AW248" s="10" t="s">
        <v>38</v>
      </c>
      <c r="AX248" s="10" t="s">
        <v>21</v>
      </c>
      <c r="AY248" s="188" t="s">
        <v>141</v>
      </c>
    </row>
    <row r="249" spans="2:65" s="1" customFormat="1" ht="16.5" customHeight="1">
      <c r="B249" s="33"/>
      <c r="C249" s="152" t="s">
        <v>353</v>
      </c>
      <c r="D249" s="152" t="s">
        <v>135</v>
      </c>
      <c r="E249" s="153" t="s">
        <v>742</v>
      </c>
      <c r="F249" s="154" t="s">
        <v>743</v>
      </c>
      <c r="G249" s="155" t="s">
        <v>206</v>
      </c>
      <c r="H249" s="156">
        <v>9.6</v>
      </c>
      <c r="I249" s="157"/>
      <c r="J249" s="158">
        <f>ROUND(I249*H249,2)</f>
        <v>0</v>
      </c>
      <c r="K249" s="154" t="s">
        <v>527</v>
      </c>
      <c r="L249" s="37"/>
      <c r="M249" s="159" t="s">
        <v>1</v>
      </c>
      <c r="N249" s="160" t="s">
        <v>47</v>
      </c>
      <c r="O249" s="59"/>
      <c r="P249" s="161">
        <f>O249*H249</f>
        <v>0</v>
      </c>
      <c r="Q249" s="161">
        <v>0</v>
      </c>
      <c r="R249" s="161">
        <f>Q249*H249</f>
        <v>0</v>
      </c>
      <c r="S249" s="161">
        <v>5.0000000000000001E-4</v>
      </c>
      <c r="T249" s="162">
        <f>S249*H249</f>
        <v>4.7999999999999996E-3</v>
      </c>
      <c r="AR249" s="16" t="s">
        <v>140</v>
      </c>
      <c r="AT249" s="16" t="s">
        <v>135</v>
      </c>
      <c r="AU249" s="16" t="s">
        <v>85</v>
      </c>
      <c r="AY249" s="16" t="s">
        <v>141</v>
      </c>
      <c r="BE249" s="163">
        <f>IF(N249="základní",J249,0)</f>
        <v>0</v>
      </c>
      <c r="BF249" s="163">
        <f>IF(N249="snížená",J249,0)</f>
        <v>0</v>
      </c>
      <c r="BG249" s="163">
        <f>IF(N249="zákl. přenesená",J249,0)</f>
        <v>0</v>
      </c>
      <c r="BH249" s="163">
        <f>IF(N249="sníž. přenesená",J249,0)</f>
        <v>0</v>
      </c>
      <c r="BI249" s="163">
        <f>IF(N249="nulová",J249,0)</f>
        <v>0</v>
      </c>
      <c r="BJ249" s="16" t="s">
        <v>21</v>
      </c>
      <c r="BK249" s="163">
        <f>ROUND(I249*H249,2)</f>
        <v>0</v>
      </c>
      <c r="BL249" s="16" t="s">
        <v>140</v>
      </c>
      <c r="BM249" s="16" t="s">
        <v>744</v>
      </c>
    </row>
    <row r="250" spans="2:65" s="1" customFormat="1" ht="11.25">
      <c r="B250" s="33"/>
      <c r="C250" s="34"/>
      <c r="D250" s="164" t="s">
        <v>143</v>
      </c>
      <c r="E250" s="34"/>
      <c r="F250" s="165" t="s">
        <v>745</v>
      </c>
      <c r="G250" s="34"/>
      <c r="H250" s="34"/>
      <c r="I250" s="111"/>
      <c r="J250" s="34"/>
      <c r="K250" s="34"/>
      <c r="L250" s="37"/>
      <c r="M250" s="166"/>
      <c r="N250" s="59"/>
      <c r="O250" s="59"/>
      <c r="P250" s="59"/>
      <c r="Q250" s="59"/>
      <c r="R250" s="59"/>
      <c r="S250" s="59"/>
      <c r="T250" s="60"/>
      <c r="AT250" s="16" t="s">
        <v>143</v>
      </c>
      <c r="AU250" s="16" t="s">
        <v>85</v>
      </c>
    </row>
    <row r="251" spans="2:65" s="9" customFormat="1" ht="11.25">
      <c r="B251" s="168"/>
      <c r="C251" s="169"/>
      <c r="D251" s="164" t="s">
        <v>194</v>
      </c>
      <c r="E251" s="170" t="s">
        <v>1</v>
      </c>
      <c r="F251" s="171" t="s">
        <v>673</v>
      </c>
      <c r="G251" s="169"/>
      <c r="H251" s="170" t="s">
        <v>1</v>
      </c>
      <c r="I251" s="172"/>
      <c r="J251" s="169"/>
      <c r="K251" s="169"/>
      <c r="L251" s="173"/>
      <c r="M251" s="174"/>
      <c r="N251" s="175"/>
      <c r="O251" s="175"/>
      <c r="P251" s="175"/>
      <c r="Q251" s="175"/>
      <c r="R251" s="175"/>
      <c r="S251" s="175"/>
      <c r="T251" s="176"/>
      <c r="AT251" s="177" t="s">
        <v>194</v>
      </c>
      <c r="AU251" s="177" t="s">
        <v>85</v>
      </c>
      <c r="AV251" s="9" t="s">
        <v>21</v>
      </c>
      <c r="AW251" s="9" t="s">
        <v>38</v>
      </c>
      <c r="AX251" s="9" t="s">
        <v>76</v>
      </c>
      <c r="AY251" s="177" t="s">
        <v>141</v>
      </c>
    </row>
    <row r="252" spans="2:65" s="10" customFormat="1" ht="11.25">
      <c r="B252" s="178"/>
      <c r="C252" s="179"/>
      <c r="D252" s="164" t="s">
        <v>194</v>
      </c>
      <c r="E252" s="180" t="s">
        <v>1</v>
      </c>
      <c r="F252" s="181" t="s">
        <v>746</v>
      </c>
      <c r="G252" s="179"/>
      <c r="H252" s="182">
        <v>9.6</v>
      </c>
      <c r="I252" s="183"/>
      <c r="J252" s="179"/>
      <c r="K252" s="179"/>
      <c r="L252" s="184"/>
      <c r="M252" s="185"/>
      <c r="N252" s="186"/>
      <c r="O252" s="186"/>
      <c r="P252" s="186"/>
      <c r="Q252" s="186"/>
      <c r="R252" s="186"/>
      <c r="S252" s="186"/>
      <c r="T252" s="187"/>
      <c r="AT252" s="188" t="s">
        <v>194</v>
      </c>
      <c r="AU252" s="188" t="s">
        <v>85</v>
      </c>
      <c r="AV252" s="10" t="s">
        <v>85</v>
      </c>
      <c r="AW252" s="10" t="s">
        <v>38</v>
      </c>
      <c r="AX252" s="10" t="s">
        <v>21</v>
      </c>
      <c r="AY252" s="188" t="s">
        <v>141</v>
      </c>
    </row>
    <row r="253" spans="2:65" s="1" customFormat="1" ht="16.5" customHeight="1">
      <c r="B253" s="33"/>
      <c r="C253" s="152" t="s">
        <v>382</v>
      </c>
      <c r="D253" s="152" t="s">
        <v>135</v>
      </c>
      <c r="E253" s="153" t="s">
        <v>747</v>
      </c>
      <c r="F253" s="154" t="s">
        <v>748</v>
      </c>
      <c r="G253" s="155" t="s">
        <v>149</v>
      </c>
      <c r="H253" s="156">
        <v>40</v>
      </c>
      <c r="I253" s="157"/>
      <c r="J253" s="158">
        <f>ROUND(I253*H253,2)</f>
        <v>0</v>
      </c>
      <c r="K253" s="154" t="s">
        <v>527</v>
      </c>
      <c r="L253" s="37"/>
      <c r="M253" s="159" t="s">
        <v>1</v>
      </c>
      <c r="N253" s="160" t="s">
        <v>47</v>
      </c>
      <c r="O253" s="59"/>
      <c r="P253" s="161">
        <f>O253*H253</f>
        <v>0</v>
      </c>
      <c r="Q253" s="161">
        <v>2.9E-4</v>
      </c>
      <c r="R253" s="161">
        <f>Q253*H253</f>
        <v>1.1599999999999999E-2</v>
      </c>
      <c r="S253" s="161">
        <v>0</v>
      </c>
      <c r="T253" s="162">
        <f>S253*H253</f>
        <v>0</v>
      </c>
      <c r="AR253" s="16" t="s">
        <v>140</v>
      </c>
      <c r="AT253" s="16" t="s">
        <v>135</v>
      </c>
      <c r="AU253" s="16" t="s">
        <v>85</v>
      </c>
      <c r="AY253" s="16" t="s">
        <v>141</v>
      </c>
      <c r="BE253" s="163">
        <f>IF(N253="základní",J253,0)</f>
        <v>0</v>
      </c>
      <c r="BF253" s="163">
        <f>IF(N253="snížená",J253,0)</f>
        <v>0</v>
      </c>
      <c r="BG253" s="163">
        <f>IF(N253="zákl. přenesená",J253,0)</f>
        <v>0</v>
      </c>
      <c r="BH253" s="163">
        <f>IF(N253="sníž. přenesená",J253,0)</f>
        <v>0</v>
      </c>
      <c r="BI253" s="163">
        <f>IF(N253="nulová",J253,0)</f>
        <v>0</v>
      </c>
      <c r="BJ253" s="16" t="s">
        <v>21</v>
      </c>
      <c r="BK253" s="163">
        <f>ROUND(I253*H253,2)</f>
        <v>0</v>
      </c>
      <c r="BL253" s="16" t="s">
        <v>140</v>
      </c>
      <c r="BM253" s="16" t="s">
        <v>749</v>
      </c>
    </row>
    <row r="254" spans="2:65" s="1" customFormat="1" ht="11.25">
      <c r="B254" s="33"/>
      <c r="C254" s="34"/>
      <c r="D254" s="164" t="s">
        <v>143</v>
      </c>
      <c r="E254" s="34"/>
      <c r="F254" s="165" t="s">
        <v>750</v>
      </c>
      <c r="G254" s="34"/>
      <c r="H254" s="34"/>
      <c r="I254" s="111"/>
      <c r="J254" s="34"/>
      <c r="K254" s="34"/>
      <c r="L254" s="37"/>
      <c r="M254" s="166"/>
      <c r="N254" s="59"/>
      <c r="O254" s="59"/>
      <c r="P254" s="59"/>
      <c r="Q254" s="59"/>
      <c r="R254" s="59"/>
      <c r="S254" s="59"/>
      <c r="T254" s="60"/>
      <c r="AT254" s="16" t="s">
        <v>143</v>
      </c>
      <c r="AU254" s="16" t="s">
        <v>85</v>
      </c>
    </row>
    <row r="255" spans="2:65" s="1" customFormat="1" ht="19.5">
      <c r="B255" s="33"/>
      <c r="C255" s="34"/>
      <c r="D255" s="164" t="s">
        <v>145</v>
      </c>
      <c r="E255" s="34"/>
      <c r="F255" s="167" t="s">
        <v>751</v>
      </c>
      <c r="G255" s="34"/>
      <c r="H255" s="34"/>
      <c r="I255" s="111"/>
      <c r="J255" s="34"/>
      <c r="K255" s="34"/>
      <c r="L255" s="37"/>
      <c r="M255" s="166"/>
      <c r="N255" s="59"/>
      <c r="O255" s="59"/>
      <c r="P255" s="59"/>
      <c r="Q255" s="59"/>
      <c r="R255" s="59"/>
      <c r="S255" s="59"/>
      <c r="T255" s="60"/>
      <c r="AT255" s="16" t="s">
        <v>145</v>
      </c>
      <c r="AU255" s="16" t="s">
        <v>85</v>
      </c>
    </row>
    <row r="256" spans="2:65" s="10" customFormat="1" ht="11.25">
      <c r="B256" s="178"/>
      <c r="C256" s="179"/>
      <c r="D256" s="164" t="s">
        <v>194</v>
      </c>
      <c r="E256" s="180" t="s">
        <v>1</v>
      </c>
      <c r="F256" s="181" t="s">
        <v>752</v>
      </c>
      <c r="G256" s="179"/>
      <c r="H256" s="182">
        <v>40</v>
      </c>
      <c r="I256" s="183"/>
      <c r="J256" s="179"/>
      <c r="K256" s="179"/>
      <c r="L256" s="184"/>
      <c r="M256" s="185"/>
      <c r="N256" s="186"/>
      <c r="O256" s="186"/>
      <c r="P256" s="186"/>
      <c r="Q256" s="186"/>
      <c r="R256" s="186"/>
      <c r="S256" s="186"/>
      <c r="T256" s="187"/>
      <c r="AT256" s="188" t="s">
        <v>194</v>
      </c>
      <c r="AU256" s="188" t="s">
        <v>85</v>
      </c>
      <c r="AV256" s="10" t="s">
        <v>85</v>
      </c>
      <c r="AW256" s="10" t="s">
        <v>38</v>
      </c>
      <c r="AX256" s="10" t="s">
        <v>21</v>
      </c>
      <c r="AY256" s="188" t="s">
        <v>141</v>
      </c>
    </row>
    <row r="257" spans="2:65" s="1" customFormat="1" ht="16.5" customHeight="1">
      <c r="B257" s="33"/>
      <c r="C257" s="152" t="s">
        <v>386</v>
      </c>
      <c r="D257" s="152" t="s">
        <v>135</v>
      </c>
      <c r="E257" s="153" t="s">
        <v>753</v>
      </c>
      <c r="F257" s="154" t="s">
        <v>754</v>
      </c>
      <c r="G257" s="155" t="s">
        <v>206</v>
      </c>
      <c r="H257" s="156">
        <v>16.2</v>
      </c>
      <c r="I257" s="157"/>
      <c r="J257" s="158">
        <f>ROUND(I257*H257,2)</f>
        <v>0</v>
      </c>
      <c r="K257" s="154" t="s">
        <v>527</v>
      </c>
      <c r="L257" s="37"/>
      <c r="M257" s="159" t="s">
        <v>1</v>
      </c>
      <c r="N257" s="160" t="s">
        <v>47</v>
      </c>
      <c r="O257" s="59"/>
      <c r="P257" s="161">
        <f>O257*H257</f>
        <v>0</v>
      </c>
      <c r="Q257" s="161">
        <v>8.3599999999999999E-5</v>
      </c>
      <c r="R257" s="161">
        <f>Q257*H257</f>
        <v>1.35432E-3</v>
      </c>
      <c r="S257" s="161">
        <v>1.7999999999999999E-2</v>
      </c>
      <c r="T257" s="162">
        <f>S257*H257</f>
        <v>0.29159999999999997</v>
      </c>
      <c r="AR257" s="16" t="s">
        <v>140</v>
      </c>
      <c r="AT257" s="16" t="s">
        <v>135</v>
      </c>
      <c r="AU257" s="16" t="s">
        <v>85</v>
      </c>
      <c r="AY257" s="16" t="s">
        <v>141</v>
      </c>
      <c r="BE257" s="163">
        <f>IF(N257="základní",J257,0)</f>
        <v>0</v>
      </c>
      <c r="BF257" s="163">
        <f>IF(N257="snížená",J257,0)</f>
        <v>0</v>
      </c>
      <c r="BG257" s="163">
        <f>IF(N257="zákl. přenesená",J257,0)</f>
        <v>0</v>
      </c>
      <c r="BH257" s="163">
        <f>IF(N257="sníž. přenesená",J257,0)</f>
        <v>0</v>
      </c>
      <c r="BI257" s="163">
        <f>IF(N257="nulová",J257,0)</f>
        <v>0</v>
      </c>
      <c r="BJ257" s="16" t="s">
        <v>21</v>
      </c>
      <c r="BK257" s="163">
        <f>ROUND(I257*H257,2)</f>
        <v>0</v>
      </c>
      <c r="BL257" s="16" t="s">
        <v>140</v>
      </c>
      <c r="BM257" s="16" t="s">
        <v>755</v>
      </c>
    </row>
    <row r="258" spans="2:65" s="1" customFormat="1" ht="11.25">
      <c r="B258" s="33"/>
      <c r="C258" s="34"/>
      <c r="D258" s="164" t="s">
        <v>143</v>
      </c>
      <c r="E258" s="34"/>
      <c r="F258" s="165" t="s">
        <v>756</v>
      </c>
      <c r="G258" s="34"/>
      <c r="H258" s="34"/>
      <c r="I258" s="111"/>
      <c r="J258" s="34"/>
      <c r="K258" s="34"/>
      <c r="L258" s="37"/>
      <c r="M258" s="166"/>
      <c r="N258" s="59"/>
      <c r="O258" s="59"/>
      <c r="P258" s="59"/>
      <c r="Q258" s="59"/>
      <c r="R258" s="59"/>
      <c r="S258" s="59"/>
      <c r="T258" s="60"/>
      <c r="AT258" s="16" t="s">
        <v>143</v>
      </c>
      <c r="AU258" s="16" t="s">
        <v>85</v>
      </c>
    </row>
    <row r="259" spans="2:65" s="1" customFormat="1" ht="19.5">
      <c r="B259" s="33"/>
      <c r="C259" s="34"/>
      <c r="D259" s="164" t="s">
        <v>145</v>
      </c>
      <c r="E259" s="34"/>
      <c r="F259" s="167" t="s">
        <v>757</v>
      </c>
      <c r="G259" s="34"/>
      <c r="H259" s="34"/>
      <c r="I259" s="111"/>
      <c r="J259" s="34"/>
      <c r="K259" s="34"/>
      <c r="L259" s="37"/>
      <c r="M259" s="166"/>
      <c r="N259" s="59"/>
      <c r="O259" s="59"/>
      <c r="P259" s="59"/>
      <c r="Q259" s="59"/>
      <c r="R259" s="59"/>
      <c r="S259" s="59"/>
      <c r="T259" s="60"/>
      <c r="AT259" s="16" t="s">
        <v>145</v>
      </c>
      <c r="AU259" s="16" t="s">
        <v>85</v>
      </c>
    </row>
    <row r="260" spans="2:65" s="10" customFormat="1" ht="11.25">
      <c r="B260" s="178"/>
      <c r="C260" s="179"/>
      <c r="D260" s="164" t="s">
        <v>194</v>
      </c>
      <c r="E260" s="180" t="s">
        <v>1</v>
      </c>
      <c r="F260" s="181" t="s">
        <v>681</v>
      </c>
      <c r="G260" s="179"/>
      <c r="H260" s="182">
        <v>16.2</v>
      </c>
      <c r="I260" s="183"/>
      <c r="J260" s="179"/>
      <c r="K260" s="179"/>
      <c r="L260" s="184"/>
      <c r="M260" s="185"/>
      <c r="N260" s="186"/>
      <c r="O260" s="186"/>
      <c r="P260" s="186"/>
      <c r="Q260" s="186"/>
      <c r="R260" s="186"/>
      <c r="S260" s="186"/>
      <c r="T260" s="187"/>
      <c r="AT260" s="188" t="s">
        <v>194</v>
      </c>
      <c r="AU260" s="188" t="s">
        <v>85</v>
      </c>
      <c r="AV260" s="10" t="s">
        <v>85</v>
      </c>
      <c r="AW260" s="10" t="s">
        <v>38</v>
      </c>
      <c r="AX260" s="10" t="s">
        <v>21</v>
      </c>
      <c r="AY260" s="188" t="s">
        <v>141</v>
      </c>
    </row>
    <row r="261" spans="2:65" s="1" customFormat="1" ht="16.5" customHeight="1">
      <c r="B261" s="33"/>
      <c r="C261" s="152" t="s">
        <v>758</v>
      </c>
      <c r="D261" s="152" t="s">
        <v>135</v>
      </c>
      <c r="E261" s="153" t="s">
        <v>759</v>
      </c>
      <c r="F261" s="154" t="s">
        <v>760</v>
      </c>
      <c r="G261" s="155" t="s">
        <v>191</v>
      </c>
      <c r="H261" s="156">
        <v>111.39</v>
      </c>
      <c r="I261" s="157"/>
      <c r="J261" s="158">
        <f>ROUND(I261*H261,2)</f>
        <v>0</v>
      </c>
      <c r="K261" s="154" t="s">
        <v>527</v>
      </c>
      <c r="L261" s="37"/>
      <c r="M261" s="159" t="s">
        <v>1</v>
      </c>
      <c r="N261" s="160" t="s">
        <v>47</v>
      </c>
      <c r="O261" s="59"/>
      <c r="P261" s="161">
        <f>O261*H261</f>
        <v>0</v>
      </c>
      <c r="Q261" s="161">
        <v>0</v>
      </c>
      <c r="R261" s="161">
        <f>Q261*H261</f>
        <v>0</v>
      </c>
      <c r="S261" s="161">
        <v>0.11</v>
      </c>
      <c r="T261" s="162">
        <f>S261*H261</f>
        <v>12.2529</v>
      </c>
      <c r="AR261" s="16" t="s">
        <v>140</v>
      </c>
      <c r="AT261" s="16" t="s">
        <v>135</v>
      </c>
      <c r="AU261" s="16" t="s">
        <v>85</v>
      </c>
      <c r="AY261" s="16" t="s">
        <v>141</v>
      </c>
      <c r="BE261" s="163">
        <f>IF(N261="základní",J261,0)</f>
        <v>0</v>
      </c>
      <c r="BF261" s="163">
        <f>IF(N261="snížená",J261,0)</f>
        <v>0</v>
      </c>
      <c r="BG261" s="163">
        <f>IF(N261="zákl. přenesená",J261,0)</f>
        <v>0</v>
      </c>
      <c r="BH261" s="163">
        <f>IF(N261="sníž. přenesená",J261,0)</f>
        <v>0</v>
      </c>
      <c r="BI261" s="163">
        <f>IF(N261="nulová",J261,0)</f>
        <v>0</v>
      </c>
      <c r="BJ261" s="16" t="s">
        <v>21</v>
      </c>
      <c r="BK261" s="163">
        <f>ROUND(I261*H261,2)</f>
        <v>0</v>
      </c>
      <c r="BL261" s="16" t="s">
        <v>140</v>
      </c>
      <c r="BM261" s="16" t="s">
        <v>761</v>
      </c>
    </row>
    <row r="262" spans="2:65" s="1" customFormat="1" ht="11.25">
      <c r="B262" s="33"/>
      <c r="C262" s="34"/>
      <c r="D262" s="164" t="s">
        <v>143</v>
      </c>
      <c r="E262" s="34"/>
      <c r="F262" s="165" t="s">
        <v>762</v>
      </c>
      <c r="G262" s="34"/>
      <c r="H262" s="34"/>
      <c r="I262" s="111"/>
      <c r="J262" s="34"/>
      <c r="K262" s="34"/>
      <c r="L262" s="37"/>
      <c r="M262" s="166"/>
      <c r="N262" s="59"/>
      <c r="O262" s="59"/>
      <c r="P262" s="59"/>
      <c r="Q262" s="59"/>
      <c r="R262" s="59"/>
      <c r="S262" s="59"/>
      <c r="T262" s="60"/>
      <c r="AT262" s="16" t="s">
        <v>143</v>
      </c>
      <c r="AU262" s="16" t="s">
        <v>85</v>
      </c>
    </row>
    <row r="263" spans="2:65" s="9" customFormat="1" ht="11.25">
      <c r="B263" s="168"/>
      <c r="C263" s="169"/>
      <c r="D263" s="164" t="s">
        <v>194</v>
      </c>
      <c r="E263" s="170" t="s">
        <v>1</v>
      </c>
      <c r="F263" s="171" t="s">
        <v>763</v>
      </c>
      <c r="G263" s="169"/>
      <c r="H263" s="170" t="s">
        <v>1</v>
      </c>
      <c r="I263" s="172"/>
      <c r="J263" s="169"/>
      <c r="K263" s="169"/>
      <c r="L263" s="173"/>
      <c r="M263" s="174"/>
      <c r="N263" s="175"/>
      <c r="O263" s="175"/>
      <c r="P263" s="175"/>
      <c r="Q263" s="175"/>
      <c r="R263" s="175"/>
      <c r="S263" s="175"/>
      <c r="T263" s="176"/>
      <c r="AT263" s="177" t="s">
        <v>194</v>
      </c>
      <c r="AU263" s="177" t="s">
        <v>85</v>
      </c>
      <c r="AV263" s="9" t="s">
        <v>21</v>
      </c>
      <c r="AW263" s="9" t="s">
        <v>38</v>
      </c>
      <c r="AX263" s="9" t="s">
        <v>76</v>
      </c>
      <c r="AY263" s="177" t="s">
        <v>141</v>
      </c>
    </row>
    <row r="264" spans="2:65" s="10" customFormat="1" ht="11.25">
      <c r="B264" s="178"/>
      <c r="C264" s="179"/>
      <c r="D264" s="164" t="s">
        <v>194</v>
      </c>
      <c r="E264" s="180" t="s">
        <v>1</v>
      </c>
      <c r="F264" s="181" t="s">
        <v>764</v>
      </c>
      <c r="G264" s="179"/>
      <c r="H264" s="182">
        <v>37.6</v>
      </c>
      <c r="I264" s="183"/>
      <c r="J264" s="179"/>
      <c r="K264" s="179"/>
      <c r="L264" s="184"/>
      <c r="M264" s="185"/>
      <c r="N264" s="186"/>
      <c r="O264" s="186"/>
      <c r="P264" s="186"/>
      <c r="Q264" s="186"/>
      <c r="R264" s="186"/>
      <c r="S264" s="186"/>
      <c r="T264" s="187"/>
      <c r="AT264" s="188" t="s">
        <v>194</v>
      </c>
      <c r="AU264" s="188" t="s">
        <v>85</v>
      </c>
      <c r="AV264" s="10" t="s">
        <v>85</v>
      </c>
      <c r="AW264" s="10" t="s">
        <v>38</v>
      </c>
      <c r="AX264" s="10" t="s">
        <v>76</v>
      </c>
      <c r="AY264" s="188" t="s">
        <v>141</v>
      </c>
    </row>
    <row r="265" spans="2:65" s="10" customFormat="1" ht="11.25">
      <c r="B265" s="178"/>
      <c r="C265" s="179"/>
      <c r="D265" s="164" t="s">
        <v>194</v>
      </c>
      <c r="E265" s="180" t="s">
        <v>1</v>
      </c>
      <c r="F265" s="181" t="s">
        <v>765</v>
      </c>
      <c r="G265" s="179"/>
      <c r="H265" s="182">
        <v>73.790000000000006</v>
      </c>
      <c r="I265" s="183"/>
      <c r="J265" s="179"/>
      <c r="K265" s="179"/>
      <c r="L265" s="184"/>
      <c r="M265" s="185"/>
      <c r="N265" s="186"/>
      <c r="O265" s="186"/>
      <c r="P265" s="186"/>
      <c r="Q265" s="186"/>
      <c r="R265" s="186"/>
      <c r="S265" s="186"/>
      <c r="T265" s="187"/>
      <c r="AT265" s="188" t="s">
        <v>194</v>
      </c>
      <c r="AU265" s="188" t="s">
        <v>85</v>
      </c>
      <c r="AV265" s="10" t="s">
        <v>85</v>
      </c>
      <c r="AW265" s="10" t="s">
        <v>38</v>
      </c>
      <c r="AX265" s="10" t="s">
        <v>76</v>
      </c>
      <c r="AY265" s="188" t="s">
        <v>141</v>
      </c>
    </row>
    <row r="266" spans="2:65" s="11" customFormat="1" ht="11.25">
      <c r="B266" s="189"/>
      <c r="C266" s="190"/>
      <c r="D266" s="164" t="s">
        <v>194</v>
      </c>
      <c r="E266" s="191" t="s">
        <v>1</v>
      </c>
      <c r="F266" s="192" t="s">
        <v>239</v>
      </c>
      <c r="G266" s="190"/>
      <c r="H266" s="193">
        <v>111.39</v>
      </c>
      <c r="I266" s="194"/>
      <c r="J266" s="190"/>
      <c r="K266" s="190"/>
      <c r="L266" s="195"/>
      <c r="M266" s="196"/>
      <c r="N266" s="197"/>
      <c r="O266" s="197"/>
      <c r="P266" s="197"/>
      <c r="Q266" s="197"/>
      <c r="R266" s="197"/>
      <c r="S266" s="197"/>
      <c r="T266" s="198"/>
      <c r="AT266" s="199" t="s">
        <v>194</v>
      </c>
      <c r="AU266" s="199" t="s">
        <v>85</v>
      </c>
      <c r="AV266" s="11" t="s">
        <v>140</v>
      </c>
      <c r="AW266" s="11" t="s">
        <v>38</v>
      </c>
      <c r="AX266" s="11" t="s">
        <v>21</v>
      </c>
      <c r="AY266" s="199" t="s">
        <v>141</v>
      </c>
    </row>
    <row r="267" spans="2:65" s="1" customFormat="1" ht="16.5" customHeight="1">
      <c r="B267" s="33"/>
      <c r="C267" s="152" t="s">
        <v>390</v>
      </c>
      <c r="D267" s="152" t="s">
        <v>135</v>
      </c>
      <c r="E267" s="153" t="s">
        <v>766</v>
      </c>
      <c r="F267" s="154" t="s">
        <v>767</v>
      </c>
      <c r="G267" s="155" t="s">
        <v>191</v>
      </c>
      <c r="H267" s="156">
        <v>69</v>
      </c>
      <c r="I267" s="157"/>
      <c r="J267" s="158">
        <f>ROUND(I267*H267,2)</f>
        <v>0</v>
      </c>
      <c r="K267" s="154" t="s">
        <v>527</v>
      </c>
      <c r="L267" s="37"/>
      <c r="M267" s="159" t="s">
        <v>1</v>
      </c>
      <c r="N267" s="160" t="s">
        <v>47</v>
      </c>
      <c r="O267" s="59"/>
      <c r="P267" s="161">
        <f>O267*H267</f>
        <v>0</v>
      </c>
      <c r="Q267" s="161">
        <v>0</v>
      </c>
      <c r="R267" s="161">
        <f>Q267*H267</f>
        <v>0</v>
      </c>
      <c r="S267" s="161">
        <v>0</v>
      </c>
      <c r="T267" s="162">
        <f>S267*H267</f>
        <v>0</v>
      </c>
      <c r="AR267" s="16" t="s">
        <v>140</v>
      </c>
      <c r="AT267" s="16" t="s">
        <v>135</v>
      </c>
      <c r="AU267" s="16" t="s">
        <v>85</v>
      </c>
      <c r="AY267" s="16" t="s">
        <v>141</v>
      </c>
      <c r="BE267" s="163">
        <f>IF(N267="základní",J267,0)</f>
        <v>0</v>
      </c>
      <c r="BF267" s="163">
        <f>IF(N267="snížená",J267,0)</f>
        <v>0</v>
      </c>
      <c r="BG267" s="163">
        <f>IF(N267="zákl. přenesená",J267,0)</f>
        <v>0</v>
      </c>
      <c r="BH267" s="163">
        <f>IF(N267="sníž. přenesená",J267,0)</f>
        <v>0</v>
      </c>
      <c r="BI267" s="163">
        <f>IF(N267="nulová",J267,0)</f>
        <v>0</v>
      </c>
      <c r="BJ267" s="16" t="s">
        <v>21</v>
      </c>
      <c r="BK267" s="163">
        <f>ROUND(I267*H267,2)</f>
        <v>0</v>
      </c>
      <c r="BL267" s="16" t="s">
        <v>140</v>
      </c>
      <c r="BM267" s="16" t="s">
        <v>768</v>
      </c>
    </row>
    <row r="268" spans="2:65" s="1" customFormat="1" ht="11.25">
      <c r="B268" s="33"/>
      <c r="C268" s="34"/>
      <c r="D268" s="164" t="s">
        <v>143</v>
      </c>
      <c r="E268" s="34"/>
      <c r="F268" s="165" t="s">
        <v>767</v>
      </c>
      <c r="G268" s="34"/>
      <c r="H268" s="34"/>
      <c r="I268" s="111"/>
      <c r="J268" s="34"/>
      <c r="K268" s="34"/>
      <c r="L268" s="37"/>
      <c r="M268" s="166"/>
      <c r="N268" s="59"/>
      <c r="O268" s="59"/>
      <c r="P268" s="59"/>
      <c r="Q268" s="59"/>
      <c r="R268" s="59"/>
      <c r="S268" s="59"/>
      <c r="T268" s="60"/>
      <c r="AT268" s="16" t="s">
        <v>143</v>
      </c>
      <c r="AU268" s="16" t="s">
        <v>85</v>
      </c>
    </row>
    <row r="269" spans="2:65" s="9" customFormat="1" ht="11.25">
      <c r="B269" s="168"/>
      <c r="C269" s="169"/>
      <c r="D269" s="164" t="s">
        <v>194</v>
      </c>
      <c r="E269" s="170" t="s">
        <v>1</v>
      </c>
      <c r="F269" s="171" t="s">
        <v>769</v>
      </c>
      <c r="G269" s="169"/>
      <c r="H269" s="170" t="s">
        <v>1</v>
      </c>
      <c r="I269" s="172"/>
      <c r="J269" s="169"/>
      <c r="K269" s="169"/>
      <c r="L269" s="173"/>
      <c r="M269" s="174"/>
      <c r="N269" s="175"/>
      <c r="O269" s="175"/>
      <c r="P269" s="175"/>
      <c r="Q269" s="175"/>
      <c r="R269" s="175"/>
      <c r="S269" s="175"/>
      <c r="T269" s="176"/>
      <c r="AT269" s="177" t="s">
        <v>194</v>
      </c>
      <c r="AU269" s="177" t="s">
        <v>85</v>
      </c>
      <c r="AV269" s="9" t="s">
        <v>21</v>
      </c>
      <c r="AW269" s="9" t="s">
        <v>38</v>
      </c>
      <c r="AX269" s="9" t="s">
        <v>76</v>
      </c>
      <c r="AY269" s="177" t="s">
        <v>141</v>
      </c>
    </row>
    <row r="270" spans="2:65" s="10" customFormat="1" ht="11.25">
      <c r="B270" s="178"/>
      <c r="C270" s="179"/>
      <c r="D270" s="164" t="s">
        <v>194</v>
      </c>
      <c r="E270" s="180" t="s">
        <v>1</v>
      </c>
      <c r="F270" s="181" t="s">
        <v>770</v>
      </c>
      <c r="G270" s="179"/>
      <c r="H270" s="182">
        <v>9</v>
      </c>
      <c r="I270" s="183"/>
      <c r="J270" s="179"/>
      <c r="K270" s="179"/>
      <c r="L270" s="184"/>
      <c r="M270" s="185"/>
      <c r="N270" s="186"/>
      <c r="O270" s="186"/>
      <c r="P270" s="186"/>
      <c r="Q270" s="186"/>
      <c r="R270" s="186"/>
      <c r="S270" s="186"/>
      <c r="T270" s="187"/>
      <c r="AT270" s="188" t="s">
        <v>194</v>
      </c>
      <c r="AU270" s="188" t="s">
        <v>85</v>
      </c>
      <c r="AV270" s="10" t="s">
        <v>85</v>
      </c>
      <c r="AW270" s="10" t="s">
        <v>38</v>
      </c>
      <c r="AX270" s="10" t="s">
        <v>76</v>
      </c>
      <c r="AY270" s="188" t="s">
        <v>141</v>
      </c>
    </row>
    <row r="271" spans="2:65" s="9" customFormat="1" ht="11.25">
      <c r="B271" s="168"/>
      <c r="C271" s="169"/>
      <c r="D271" s="164" t="s">
        <v>194</v>
      </c>
      <c r="E271" s="170" t="s">
        <v>1</v>
      </c>
      <c r="F271" s="171" t="s">
        <v>771</v>
      </c>
      <c r="G271" s="169"/>
      <c r="H271" s="170" t="s">
        <v>1</v>
      </c>
      <c r="I271" s="172"/>
      <c r="J271" s="169"/>
      <c r="K271" s="169"/>
      <c r="L271" s="173"/>
      <c r="M271" s="174"/>
      <c r="N271" s="175"/>
      <c r="O271" s="175"/>
      <c r="P271" s="175"/>
      <c r="Q271" s="175"/>
      <c r="R271" s="175"/>
      <c r="S271" s="175"/>
      <c r="T271" s="176"/>
      <c r="AT271" s="177" t="s">
        <v>194</v>
      </c>
      <c r="AU271" s="177" t="s">
        <v>85</v>
      </c>
      <c r="AV271" s="9" t="s">
        <v>21</v>
      </c>
      <c r="AW271" s="9" t="s">
        <v>38</v>
      </c>
      <c r="AX271" s="9" t="s">
        <v>76</v>
      </c>
      <c r="AY271" s="177" t="s">
        <v>141</v>
      </c>
    </row>
    <row r="272" spans="2:65" s="10" customFormat="1" ht="11.25">
      <c r="B272" s="178"/>
      <c r="C272" s="179"/>
      <c r="D272" s="164" t="s">
        <v>194</v>
      </c>
      <c r="E272" s="180" t="s">
        <v>1</v>
      </c>
      <c r="F272" s="181" t="s">
        <v>772</v>
      </c>
      <c r="G272" s="179"/>
      <c r="H272" s="182">
        <v>32.5</v>
      </c>
      <c r="I272" s="183"/>
      <c r="J272" s="179"/>
      <c r="K272" s="179"/>
      <c r="L272" s="184"/>
      <c r="M272" s="185"/>
      <c r="N272" s="186"/>
      <c r="O272" s="186"/>
      <c r="P272" s="186"/>
      <c r="Q272" s="186"/>
      <c r="R272" s="186"/>
      <c r="S272" s="186"/>
      <c r="T272" s="187"/>
      <c r="AT272" s="188" t="s">
        <v>194</v>
      </c>
      <c r="AU272" s="188" t="s">
        <v>85</v>
      </c>
      <c r="AV272" s="10" t="s">
        <v>85</v>
      </c>
      <c r="AW272" s="10" t="s">
        <v>38</v>
      </c>
      <c r="AX272" s="10" t="s">
        <v>76</v>
      </c>
      <c r="AY272" s="188" t="s">
        <v>141</v>
      </c>
    </row>
    <row r="273" spans="2:65" s="10" customFormat="1" ht="11.25">
      <c r="B273" s="178"/>
      <c r="C273" s="179"/>
      <c r="D273" s="164" t="s">
        <v>194</v>
      </c>
      <c r="E273" s="180" t="s">
        <v>1</v>
      </c>
      <c r="F273" s="181" t="s">
        <v>773</v>
      </c>
      <c r="G273" s="179"/>
      <c r="H273" s="182">
        <v>27.5</v>
      </c>
      <c r="I273" s="183"/>
      <c r="J273" s="179"/>
      <c r="K273" s="179"/>
      <c r="L273" s="184"/>
      <c r="M273" s="185"/>
      <c r="N273" s="186"/>
      <c r="O273" s="186"/>
      <c r="P273" s="186"/>
      <c r="Q273" s="186"/>
      <c r="R273" s="186"/>
      <c r="S273" s="186"/>
      <c r="T273" s="187"/>
      <c r="AT273" s="188" t="s">
        <v>194</v>
      </c>
      <c r="AU273" s="188" t="s">
        <v>85</v>
      </c>
      <c r="AV273" s="10" t="s">
        <v>85</v>
      </c>
      <c r="AW273" s="10" t="s">
        <v>38</v>
      </c>
      <c r="AX273" s="10" t="s">
        <v>76</v>
      </c>
      <c r="AY273" s="188" t="s">
        <v>141</v>
      </c>
    </row>
    <row r="274" spans="2:65" s="11" customFormat="1" ht="11.25">
      <c r="B274" s="189"/>
      <c r="C274" s="190"/>
      <c r="D274" s="164" t="s">
        <v>194</v>
      </c>
      <c r="E274" s="191" t="s">
        <v>1</v>
      </c>
      <c r="F274" s="192" t="s">
        <v>239</v>
      </c>
      <c r="G274" s="190"/>
      <c r="H274" s="193">
        <v>69</v>
      </c>
      <c r="I274" s="194"/>
      <c r="J274" s="190"/>
      <c r="K274" s="190"/>
      <c r="L274" s="195"/>
      <c r="M274" s="196"/>
      <c r="N274" s="197"/>
      <c r="O274" s="197"/>
      <c r="P274" s="197"/>
      <c r="Q274" s="197"/>
      <c r="R274" s="197"/>
      <c r="S274" s="197"/>
      <c r="T274" s="198"/>
      <c r="AT274" s="199" t="s">
        <v>194</v>
      </c>
      <c r="AU274" s="199" t="s">
        <v>85</v>
      </c>
      <c r="AV274" s="11" t="s">
        <v>140</v>
      </c>
      <c r="AW274" s="11" t="s">
        <v>38</v>
      </c>
      <c r="AX274" s="11" t="s">
        <v>21</v>
      </c>
      <c r="AY274" s="199" t="s">
        <v>141</v>
      </c>
    </row>
    <row r="275" spans="2:65" s="1" customFormat="1" ht="16.5" customHeight="1">
      <c r="B275" s="33"/>
      <c r="C275" s="152" t="s">
        <v>278</v>
      </c>
      <c r="D275" s="152" t="s">
        <v>135</v>
      </c>
      <c r="E275" s="153" t="s">
        <v>774</v>
      </c>
      <c r="F275" s="154" t="s">
        <v>775</v>
      </c>
      <c r="G275" s="155" t="s">
        <v>191</v>
      </c>
      <c r="H275" s="156">
        <v>111.39</v>
      </c>
      <c r="I275" s="157"/>
      <c r="J275" s="158">
        <f>ROUND(I275*H275,2)</f>
        <v>0</v>
      </c>
      <c r="K275" s="154" t="s">
        <v>527</v>
      </c>
      <c r="L275" s="37"/>
      <c r="M275" s="159" t="s">
        <v>1</v>
      </c>
      <c r="N275" s="160" t="s">
        <v>47</v>
      </c>
      <c r="O275" s="59"/>
      <c r="P275" s="161">
        <f>O275*H275</f>
        <v>0</v>
      </c>
      <c r="Q275" s="161">
        <v>0</v>
      </c>
      <c r="R275" s="161">
        <f>Q275*H275</f>
        <v>0</v>
      </c>
      <c r="S275" s="161">
        <v>0</v>
      </c>
      <c r="T275" s="162">
        <f>S275*H275</f>
        <v>0</v>
      </c>
      <c r="AR275" s="16" t="s">
        <v>140</v>
      </c>
      <c r="AT275" s="16" t="s">
        <v>135</v>
      </c>
      <c r="AU275" s="16" t="s">
        <v>85</v>
      </c>
      <c r="AY275" s="16" t="s">
        <v>141</v>
      </c>
      <c r="BE275" s="163">
        <f>IF(N275="základní",J275,0)</f>
        <v>0</v>
      </c>
      <c r="BF275" s="163">
        <f>IF(N275="snížená",J275,0)</f>
        <v>0</v>
      </c>
      <c r="BG275" s="163">
        <f>IF(N275="zákl. přenesená",J275,0)</f>
        <v>0</v>
      </c>
      <c r="BH275" s="163">
        <f>IF(N275="sníž. přenesená",J275,0)</f>
        <v>0</v>
      </c>
      <c r="BI275" s="163">
        <f>IF(N275="nulová",J275,0)</f>
        <v>0</v>
      </c>
      <c r="BJ275" s="16" t="s">
        <v>21</v>
      </c>
      <c r="BK275" s="163">
        <f>ROUND(I275*H275,2)</f>
        <v>0</v>
      </c>
      <c r="BL275" s="16" t="s">
        <v>140</v>
      </c>
      <c r="BM275" s="16" t="s">
        <v>776</v>
      </c>
    </row>
    <row r="276" spans="2:65" s="1" customFormat="1" ht="11.25">
      <c r="B276" s="33"/>
      <c r="C276" s="34"/>
      <c r="D276" s="164" t="s">
        <v>143</v>
      </c>
      <c r="E276" s="34"/>
      <c r="F276" s="165" t="s">
        <v>775</v>
      </c>
      <c r="G276" s="34"/>
      <c r="H276" s="34"/>
      <c r="I276" s="111"/>
      <c r="J276" s="34"/>
      <c r="K276" s="34"/>
      <c r="L276" s="37"/>
      <c r="M276" s="166"/>
      <c r="N276" s="59"/>
      <c r="O276" s="59"/>
      <c r="P276" s="59"/>
      <c r="Q276" s="59"/>
      <c r="R276" s="59"/>
      <c r="S276" s="59"/>
      <c r="T276" s="60"/>
      <c r="AT276" s="16" t="s">
        <v>143</v>
      </c>
      <c r="AU276" s="16" t="s">
        <v>85</v>
      </c>
    </row>
    <row r="277" spans="2:65" s="9" customFormat="1" ht="11.25">
      <c r="B277" s="168"/>
      <c r="C277" s="169"/>
      <c r="D277" s="164" t="s">
        <v>194</v>
      </c>
      <c r="E277" s="170" t="s">
        <v>1</v>
      </c>
      <c r="F277" s="171" t="s">
        <v>763</v>
      </c>
      <c r="G277" s="169"/>
      <c r="H277" s="170" t="s">
        <v>1</v>
      </c>
      <c r="I277" s="172"/>
      <c r="J277" s="169"/>
      <c r="K277" s="169"/>
      <c r="L277" s="173"/>
      <c r="M277" s="174"/>
      <c r="N277" s="175"/>
      <c r="O277" s="175"/>
      <c r="P277" s="175"/>
      <c r="Q277" s="175"/>
      <c r="R277" s="175"/>
      <c r="S277" s="175"/>
      <c r="T277" s="176"/>
      <c r="AT277" s="177" t="s">
        <v>194</v>
      </c>
      <c r="AU277" s="177" t="s">
        <v>85</v>
      </c>
      <c r="AV277" s="9" t="s">
        <v>21</v>
      </c>
      <c r="AW277" s="9" t="s">
        <v>38</v>
      </c>
      <c r="AX277" s="9" t="s">
        <v>76</v>
      </c>
      <c r="AY277" s="177" t="s">
        <v>141</v>
      </c>
    </row>
    <row r="278" spans="2:65" s="10" customFormat="1" ht="11.25">
      <c r="B278" s="178"/>
      <c r="C278" s="179"/>
      <c r="D278" s="164" t="s">
        <v>194</v>
      </c>
      <c r="E278" s="180" t="s">
        <v>1</v>
      </c>
      <c r="F278" s="181" t="s">
        <v>764</v>
      </c>
      <c r="G278" s="179"/>
      <c r="H278" s="182">
        <v>37.6</v>
      </c>
      <c r="I278" s="183"/>
      <c r="J278" s="179"/>
      <c r="K278" s="179"/>
      <c r="L278" s="184"/>
      <c r="M278" s="185"/>
      <c r="N278" s="186"/>
      <c r="O278" s="186"/>
      <c r="P278" s="186"/>
      <c r="Q278" s="186"/>
      <c r="R278" s="186"/>
      <c r="S278" s="186"/>
      <c r="T278" s="187"/>
      <c r="AT278" s="188" t="s">
        <v>194</v>
      </c>
      <c r="AU278" s="188" t="s">
        <v>85</v>
      </c>
      <c r="AV278" s="10" t="s">
        <v>85</v>
      </c>
      <c r="AW278" s="10" t="s">
        <v>38</v>
      </c>
      <c r="AX278" s="10" t="s">
        <v>76</v>
      </c>
      <c r="AY278" s="188" t="s">
        <v>141</v>
      </c>
    </row>
    <row r="279" spans="2:65" s="10" customFormat="1" ht="11.25">
      <c r="B279" s="178"/>
      <c r="C279" s="179"/>
      <c r="D279" s="164" t="s">
        <v>194</v>
      </c>
      <c r="E279" s="180" t="s">
        <v>1</v>
      </c>
      <c r="F279" s="181" t="s">
        <v>765</v>
      </c>
      <c r="G279" s="179"/>
      <c r="H279" s="182">
        <v>73.790000000000006</v>
      </c>
      <c r="I279" s="183"/>
      <c r="J279" s="179"/>
      <c r="K279" s="179"/>
      <c r="L279" s="184"/>
      <c r="M279" s="185"/>
      <c r="N279" s="186"/>
      <c r="O279" s="186"/>
      <c r="P279" s="186"/>
      <c r="Q279" s="186"/>
      <c r="R279" s="186"/>
      <c r="S279" s="186"/>
      <c r="T279" s="187"/>
      <c r="AT279" s="188" t="s">
        <v>194</v>
      </c>
      <c r="AU279" s="188" t="s">
        <v>85</v>
      </c>
      <c r="AV279" s="10" t="s">
        <v>85</v>
      </c>
      <c r="AW279" s="10" t="s">
        <v>38</v>
      </c>
      <c r="AX279" s="10" t="s">
        <v>76</v>
      </c>
      <c r="AY279" s="188" t="s">
        <v>141</v>
      </c>
    </row>
    <row r="280" spans="2:65" s="11" customFormat="1" ht="11.25">
      <c r="B280" s="189"/>
      <c r="C280" s="190"/>
      <c r="D280" s="164" t="s">
        <v>194</v>
      </c>
      <c r="E280" s="191" t="s">
        <v>1</v>
      </c>
      <c r="F280" s="192" t="s">
        <v>239</v>
      </c>
      <c r="G280" s="190"/>
      <c r="H280" s="193">
        <v>111.39</v>
      </c>
      <c r="I280" s="194"/>
      <c r="J280" s="190"/>
      <c r="K280" s="190"/>
      <c r="L280" s="195"/>
      <c r="M280" s="196"/>
      <c r="N280" s="197"/>
      <c r="O280" s="197"/>
      <c r="P280" s="197"/>
      <c r="Q280" s="197"/>
      <c r="R280" s="197"/>
      <c r="S280" s="197"/>
      <c r="T280" s="198"/>
      <c r="AT280" s="199" t="s">
        <v>194</v>
      </c>
      <c r="AU280" s="199" t="s">
        <v>85</v>
      </c>
      <c r="AV280" s="11" t="s">
        <v>140</v>
      </c>
      <c r="AW280" s="11" t="s">
        <v>38</v>
      </c>
      <c r="AX280" s="11" t="s">
        <v>21</v>
      </c>
      <c r="AY280" s="199" t="s">
        <v>141</v>
      </c>
    </row>
    <row r="281" spans="2:65" s="1" customFormat="1" ht="16.5" customHeight="1">
      <c r="B281" s="33"/>
      <c r="C281" s="152" t="s">
        <v>188</v>
      </c>
      <c r="D281" s="152" t="s">
        <v>135</v>
      </c>
      <c r="E281" s="153" t="s">
        <v>777</v>
      </c>
      <c r="F281" s="154" t="s">
        <v>778</v>
      </c>
      <c r="G281" s="155" t="s">
        <v>191</v>
      </c>
      <c r="H281" s="156">
        <v>60</v>
      </c>
      <c r="I281" s="157"/>
      <c r="J281" s="158">
        <f>ROUND(I281*H281,2)</f>
        <v>0</v>
      </c>
      <c r="K281" s="154" t="s">
        <v>527</v>
      </c>
      <c r="L281" s="37"/>
      <c r="M281" s="159" t="s">
        <v>1</v>
      </c>
      <c r="N281" s="160" t="s">
        <v>47</v>
      </c>
      <c r="O281" s="59"/>
      <c r="P281" s="161">
        <f>O281*H281</f>
        <v>0</v>
      </c>
      <c r="Q281" s="161">
        <v>0</v>
      </c>
      <c r="R281" s="161">
        <f>Q281*H281</f>
        <v>0</v>
      </c>
      <c r="S281" s="161">
        <v>7.7899999999999997E-2</v>
      </c>
      <c r="T281" s="162">
        <f>S281*H281</f>
        <v>4.6739999999999995</v>
      </c>
      <c r="AR281" s="16" t="s">
        <v>140</v>
      </c>
      <c r="AT281" s="16" t="s">
        <v>135</v>
      </c>
      <c r="AU281" s="16" t="s">
        <v>85</v>
      </c>
      <c r="AY281" s="16" t="s">
        <v>141</v>
      </c>
      <c r="BE281" s="163">
        <f>IF(N281="základní",J281,0)</f>
        <v>0</v>
      </c>
      <c r="BF281" s="163">
        <f>IF(N281="snížená",J281,0)</f>
        <v>0</v>
      </c>
      <c r="BG281" s="163">
        <f>IF(N281="zákl. přenesená",J281,0)</f>
        <v>0</v>
      </c>
      <c r="BH281" s="163">
        <f>IF(N281="sníž. přenesená",J281,0)</f>
        <v>0</v>
      </c>
      <c r="BI281" s="163">
        <f>IF(N281="nulová",J281,0)</f>
        <v>0</v>
      </c>
      <c r="BJ281" s="16" t="s">
        <v>21</v>
      </c>
      <c r="BK281" s="163">
        <f>ROUND(I281*H281,2)</f>
        <v>0</v>
      </c>
      <c r="BL281" s="16" t="s">
        <v>140</v>
      </c>
      <c r="BM281" s="16" t="s">
        <v>779</v>
      </c>
    </row>
    <row r="282" spans="2:65" s="1" customFormat="1" ht="19.5">
      <c r="B282" s="33"/>
      <c r="C282" s="34"/>
      <c r="D282" s="164" t="s">
        <v>143</v>
      </c>
      <c r="E282" s="34"/>
      <c r="F282" s="165" t="s">
        <v>780</v>
      </c>
      <c r="G282" s="34"/>
      <c r="H282" s="34"/>
      <c r="I282" s="111"/>
      <c r="J282" s="34"/>
      <c r="K282" s="34"/>
      <c r="L282" s="37"/>
      <c r="M282" s="166"/>
      <c r="N282" s="59"/>
      <c r="O282" s="59"/>
      <c r="P282" s="59"/>
      <c r="Q282" s="59"/>
      <c r="R282" s="59"/>
      <c r="S282" s="59"/>
      <c r="T282" s="60"/>
      <c r="AT282" s="16" t="s">
        <v>143</v>
      </c>
      <c r="AU282" s="16" t="s">
        <v>85</v>
      </c>
    </row>
    <row r="283" spans="2:65" s="9" customFormat="1" ht="11.25">
      <c r="B283" s="168"/>
      <c r="C283" s="169"/>
      <c r="D283" s="164" t="s">
        <v>194</v>
      </c>
      <c r="E283" s="170" t="s">
        <v>1</v>
      </c>
      <c r="F283" s="171" t="s">
        <v>771</v>
      </c>
      <c r="G283" s="169"/>
      <c r="H283" s="170" t="s">
        <v>1</v>
      </c>
      <c r="I283" s="172"/>
      <c r="J283" s="169"/>
      <c r="K283" s="169"/>
      <c r="L283" s="173"/>
      <c r="M283" s="174"/>
      <c r="N283" s="175"/>
      <c r="O283" s="175"/>
      <c r="P283" s="175"/>
      <c r="Q283" s="175"/>
      <c r="R283" s="175"/>
      <c r="S283" s="175"/>
      <c r="T283" s="176"/>
      <c r="AT283" s="177" t="s">
        <v>194</v>
      </c>
      <c r="AU283" s="177" t="s">
        <v>85</v>
      </c>
      <c r="AV283" s="9" t="s">
        <v>21</v>
      </c>
      <c r="AW283" s="9" t="s">
        <v>38</v>
      </c>
      <c r="AX283" s="9" t="s">
        <v>76</v>
      </c>
      <c r="AY283" s="177" t="s">
        <v>141</v>
      </c>
    </row>
    <row r="284" spans="2:65" s="10" customFormat="1" ht="11.25">
      <c r="B284" s="178"/>
      <c r="C284" s="179"/>
      <c r="D284" s="164" t="s">
        <v>194</v>
      </c>
      <c r="E284" s="180" t="s">
        <v>1</v>
      </c>
      <c r="F284" s="181" t="s">
        <v>772</v>
      </c>
      <c r="G284" s="179"/>
      <c r="H284" s="182">
        <v>32.5</v>
      </c>
      <c r="I284" s="183"/>
      <c r="J284" s="179"/>
      <c r="K284" s="179"/>
      <c r="L284" s="184"/>
      <c r="M284" s="185"/>
      <c r="N284" s="186"/>
      <c r="O284" s="186"/>
      <c r="P284" s="186"/>
      <c r="Q284" s="186"/>
      <c r="R284" s="186"/>
      <c r="S284" s="186"/>
      <c r="T284" s="187"/>
      <c r="AT284" s="188" t="s">
        <v>194</v>
      </c>
      <c r="AU284" s="188" t="s">
        <v>85</v>
      </c>
      <c r="AV284" s="10" t="s">
        <v>85</v>
      </c>
      <c r="AW284" s="10" t="s">
        <v>38</v>
      </c>
      <c r="AX284" s="10" t="s">
        <v>76</v>
      </c>
      <c r="AY284" s="188" t="s">
        <v>141</v>
      </c>
    </row>
    <row r="285" spans="2:65" s="10" customFormat="1" ht="11.25">
      <c r="B285" s="178"/>
      <c r="C285" s="179"/>
      <c r="D285" s="164" t="s">
        <v>194</v>
      </c>
      <c r="E285" s="180" t="s">
        <v>1</v>
      </c>
      <c r="F285" s="181" t="s">
        <v>773</v>
      </c>
      <c r="G285" s="179"/>
      <c r="H285" s="182">
        <v>27.5</v>
      </c>
      <c r="I285" s="183"/>
      <c r="J285" s="179"/>
      <c r="K285" s="179"/>
      <c r="L285" s="184"/>
      <c r="M285" s="185"/>
      <c r="N285" s="186"/>
      <c r="O285" s="186"/>
      <c r="P285" s="186"/>
      <c r="Q285" s="186"/>
      <c r="R285" s="186"/>
      <c r="S285" s="186"/>
      <c r="T285" s="187"/>
      <c r="AT285" s="188" t="s">
        <v>194</v>
      </c>
      <c r="AU285" s="188" t="s">
        <v>85</v>
      </c>
      <c r="AV285" s="10" t="s">
        <v>85</v>
      </c>
      <c r="AW285" s="10" t="s">
        <v>38</v>
      </c>
      <c r="AX285" s="10" t="s">
        <v>76</v>
      </c>
      <c r="AY285" s="188" t="s">
        <v>141</v>
      </c>
    </row>
    <row r="286" spans="2:65" s="11" customFormat="1" ht="11.25">
      <c r="B286" s="189"/>
      <c r="C286" s="190"/>
      <c r="D286" s="164" t="s">
        <v>194</v>
      </c>
      <c r="E286" s="191" t="s">
        <v>1</v>
      </c>
      <c r="F286" s="192" t="s">
        <v>239</v>
      </c>
      <c r="G286" s="190"/>
      <c r="H286" s="193">
        <v>60</v>
      </c>
      <c r="I286" s="194"/>
      <c r="J286" s="190"/>
      <c r="K286" s="190"/>
      <c r="L286" s="195"/>
      <c r="M286" s="196"/>
      <c r="N286" s="197"/>
      <c r="O286" s="197"/>
      <c r="P286" s="197"/>
      <c r="Q286" s="197"/>
      <c r="R286" s="197"/>
      <c r="S286" s="197"/>
      <c r="T286" s="198"/>
      <c r="AT286" s="199" t="s">
        <v>194</v>
      </c>
      <c r="AU286" s="199" t="s">
        <v>85</v>
      </c>
      <c r="AV286" s="11" t="s">
        <v>140</v>
      </c>
      <c r="AW286" s="11" t="s">
        <v>38</v>
      </c>
      <c r="AX286" s="11" t="s">
        <v>21</v>
      </c>
      <c r="AY286" s="199" t="s">
        <v>141</v>
      </c>
    </row>
    <row r="287" spans="2:65" s="1" customFormat="1" ht="16.5" customHeight="1">
      <c r="B287" s="33"/>
      <c r="C287" s="152" t="s">
        <v>341</v>
      </c>
      <c r="D287" s="152" t="s">
        <v>135</v>
      </c>
      <c r="E287" s="153" t="s">
        <v>781</v>
      </c>
      <c r="F287" s="154" t="s">
        <v>782</v>
      </c>
      <c r="G287" s="155" t="s">
        <v>243</v>
      </c>
      <c r="H287" s="156">
        <v>1.024</v>
      </c>
      <c r="I287" s="157"/>
      <c r="J287" s="158">
        <f>ROUND(I287*H287,2)</f>
        <v>0</v>
      </c>
      <c r="K287" s="154" t="s">
        <v>527</v>
      </c>
      <c r="L287" s="37"/>
      <c r="M287" s="159" t="s">
        <v>1</v>
      </c>
      <c r="N287" s="160" t="s">
        <v>47</v>
      </c>
      <c r="O287" s="59"/>
      <c r="P287" s="161">
        <f>O287*H287</f>
        <v>0</v>
      </c>
      <c r="Q287" s="161">
        <v>0.50375000000000003</v>
      </c>
      <c r="R287" s="161">
        <f>Q287*H287</f>
        <v>0.51584000000000008</v>
      </c>
      <c r="S287" s="161">
        <v>2.5</v>
      </c>
      <c r="T287" s="162">
        <f>S287*H287</f>
        <v>2.56</v>
      </c>
      <c r="AR287" s="16" t="s">
        <v>140</v>
      </c>
      <c r="AT287" s="16" t="s">
        <v>135</v>
      </c>
      <c r="AU287" s="16" t="s">
        <v>85</v>
      </c>
      <c r="AY287" s="16" t="s">
        <v>141</v>
      </c>
      <c r="BE287" s="163">
        <f>IF(N287="základní",J287,0)</f>
        <v>0</v>
      </c>
      <c r="BF287" s="163">
        <f>IF(N287="snížená",J287,0)</f>
        <v>0</v>
      </c>
      <c r="BG287" s="163">
        <f>IF(N287="zákl. přenesená",J287,0)</f>
        <v>0</v>
      </c>
      <c r="BH287" s="163">
        <f>IF(N287="sníž. přenesená",J287,0)</f>
        <v>0</v>
      </c>
      <c r="BI287" s="163">
        <f>IF(N287="nulová",J287,0)</f>
        <v>0</v>
      </c>
      <c r="BJ287" s="16" t="s">
        <v>21</v>
      </c>
      <c r="BK287" s="163">
        <f>ROUND(I287*H287,2)</f>
        <v>0</v>
      </c>
      <c r="BL287" s="16" t="s">
        <v>140</v>
      </c>
      <c r="BM287" s="16" t="s">
        <v>783</v>
      </c>
    </row>
    <row r="288" spans="2:65" s="1" customFormat="1" ht="11.25">
      <c r="B288" s="33"/>
      <c r="C288" s="34"/>
      <c r="D288" s="164" t="s">
        <v>143</v>
      </c>
      <c r="E288" s="34"/>
      <c r="F288" s="165" t="s">
        <v>784</v>
      </c>
      <c r="G288" s="34"/>
      <c r="H288" s="34"/>
      <c r="I288" s="111"/>
      <c r="J288" s="34"/>
      <c r="K288" s="34"/>
      <c r="L288" s="37"/>
      <c r="M288" s="166"/>
      <c r="N288" s="59"/>
      <c r="O288" s="59"/>
      <c r="P288" s="59"/>
      <c r="Q288" s="59"/>
      <c r="R288" s="59"/>
      <c r="S288" s="59"/>
      <c r="T288" s="60"/>
      <c r="AT288" s="16" t="s">
        <v>143</v>
      </c>
      <c r="AU288" s="16" t="s">
        <v>85</v>
      </c>
    </row>
    <row r="289" spans="2:65" s="9" customFormat="1" ht="11.25">
      <c r="B289" s="168"/>
      <c r="C289" s="169"/>
      <c r="D289" s="164" t="s">
        <v>194</v>
      </c>
      <c r="E289" s="170" t="s">
        <v>1</v>
      </c>
      <c r="F289" s="171" t="s">
        <v>771</v>
      </c>
      <c r="G289" s="169"/>
      <c r="H289" s="170" t="s">
        <v>1</v>
      </c>
      <c r="I289" s="172"/>
      <c r="J289" s="169"/>
      <c r="K289" s="169"/>
      <c r="L289" s="173"/>
      <c r="M289" s="174"/>
      <c r="N289" s="175"/>
      <c r="O289" s="175"/>
      <c r="P289" s="175"/>
      <c r="Q289" s="175"/>
      <c r="R289" s="175"/>
      <c r="S289" s="175"/>
      <c r="T289" s="176"/>
      <c r="AT289" s="177" t="s">
        <v>194</v>
      </c>
      <c r="AU289" s="177" t="s">
        <v>85</v>
      </c>
      <c r="AV289" s="9" t="s">
        <v>21</v>
      </c>
      <c r="AW289" s="9" t="s">
        <v>38</v>
      </c>
      <c r="AX289" s="9" t="s">
        <v>76</v>
      </c>
      <c r="AY289" s="177" t="s">
        <v>141</v>
      </c>
    </row>
    <row r="290" spans="2:65" s="10" customFormat="1" ht="11.25">
      <c r="B290" s="178"/>
      <c r="C290" s="179"/>
      <c r="D290" s="164" t="s">
        <v>194</v>
      </c>
      <c r="E290" s="180" t="s">
        <v>1</v>
      </c>
      <c r="F290" s="181" t="s">
        <v>785</v>
      </c>
      <c r="G290" s="179"/>
      <c r="H290" s="182">
        <v>1.024</v>
      </c>
      <c r="I290" s="183"/>
      <c r="J290" s="179"/>
      <c r="K290" s="179"/>
      <c r="L290" s="184"/>
      <c r="M290" s="185"/>
      <c r="N290" s="186"/>
      <c r="O290" s="186"/>
      <c r="P290" s="186"/>
      <c r="Q290" s="186"/>
      <c r="R290" s="186"/>
      <c r="S290" s="186"/>
      <c r="T290" s="187"/>
      <c r="AT290" s="188" t="s">
        <v>194</v>
      </c>
      <c r="AU290" s="188" t="s">
        <v>85</v>
      </c>
      <c r="AV290" s="10" t="s">
        <v>85</v>
      </c>
      <c r="AW290" s="10" t="s">
        <v>38</v>
      </c>
      <c r="AX290" s="10" t="s">
        <v>21</v>
      </c>
      <c r="AY290" s="188" t="s">
        <v>141</v>
      </c>
    </row>
    <row r="291" spans="2:65" s="1" customFormat="1" ht="16.5" customHeight="1">
      <c r="B291" s="33"/>
      <c r="C291" s="200" t="s">
        <v>786</v>
      </c>
      <c r="D291" s="200" t="s">
        <v>366</v>
      </c>
      <c r="E291" s="201" t="s">
        <v>787</v>
      </c>
      <c r="F291" s="202" t="s">
        <v>788</v>
      </c>
      <c r="G291" s="203" t="s">
        <v>178</v>
      </c>
      <c r="H291" s="204">
        <v>2.867</v>
      </c>
      <c r="I291" s="205"/>
      <c r="J291" s="206">
        <f>ROUND(I291*H291,2)</f>
        <v>0</v>
      </c>
      <c r="K291" s="202" t="s">
        <v>527</v>
      </c>
      <c r="L291" s="207"/>
      <c r="M291" s="208" t="s">
        <v>1</v>
      </c>
      <c r="N291" s="209" t="s">
        <v>47</v>
      </c>
      <c r="O291" s="59"/>
      <c r="P291" s="161">
        <f>O291*H291</f>
        <v>0</v>
      </c>
      <c r="Q291" s="161">
        <v>1</v>
      </c>
      <c r="R291" s="161">
        <f>Q291*H291</f>
        <v>2.867</v>
      </c>
      <c r="S291" s="161">
        <v>0</v>
      </c>
      <c r="T291" s="162">
        <f>S291*H291</f>
        <v>0</v>
      </c>
      <c r="AR291" s="16" t="s">
        <v>210</v>
      </c>
      <c r="AT291" s="16" t="s">
        <v>366</v>
      </c>
      <c r="AU291" s="16" t="s">
        <v>85</v>
      </c>
      <c r="AY291" s="16" t="s">
        <v>141</v>
      </c>
      <c r="BE291" s="163">
        <f>IF(N291="základní",J291,0)</f>
        <v>0</v>
      </c>
      <c r="BF291" s="163">
        <f>IF(N291="snížená",J291,0)</f>
        <v>0</v>
      </c>
      <c r="BG291" s="163">
        <f>IF(N291="zákl. přenesená",J291,0)</f>
        <v>0</v>
      </c>
      <c r="BH291" s="163">
        <f>IF(N291="sníž. přenesená",J291,0)</f>
        <v>0</v>
      </c>
      <c r="BI291" s="163">
        <f>IF(N291="nulová",J291,0)</f>
        <v>0</v>
      </c>
      <c r="BJ291" s="16" t="s">
        <v>21</v>
      </c>
      <c r="BK291" s="163">
        <f>ROUND(I291*H291,2)</f>
        <v>0</v>
      </c>
      <c r="BL291" s="16" t="s">
        <v>140</v>
      </c>
      <c r="BM291" s="16" t="s">
        <v>789</v>
      </c>
    </row>
    <row r="292" spans="2:65" s="1" customFormat="1" ht="11.25">
      <c r="B292" s="33"/>
      <c r="C292" s="34"/>
      <c r="D292" s="164" t="s">
        <v>143</v>
      </c>
      <c r="E292" s="34"/>
      <c r="F292" s="165" t="s">
        <v>788</v>
      </c>
      <c r="G292" s="34"/>
      <c r="H292" s="34"/>
      <c r="I292" s="111"/>
      <c r="J292" s="34"/>
      <c r="K292" s="34"/>
      <c r="L292" s="37"/>
      <c r="M292" s="166"/>
      <c r="N292" s="59"/>
      <c r="O292" s="59"/>
      <c r="P292" s="59"/>
      <c r="Q292" s="59"/>
      <c r="R292" s="59"/>
      <c r="S292" s="59"/>
      <c r="T292" s="60"/>
      <c r="AT292" s="16" t="s">
        <v>143</v>
      </c>
      <c r="AU292" s="16" t="s">
        <v>85</v>
      </c>
    </row>
    <row r="293" spans="2:65" s="10" customFormat="1" ht="11.25">
      <c r="B293" s="178"/>
      <c r="C293" s="179"/>
      <c r="D293" s="164" t="s">
        <v>194</v>
      </c>
      <c r="E293" s="180" t="s">
        <v>1</v>
      </c>
      <c r="F293" s="181" t="s">
        <v>790</v>
      </c>
      <c r="G293" s="179"/>
      <c r="H293" s="182">
        <v>2.867</v>
      </c>
      <c r="I293" s="183"/>
      <c r="J293" s="179"/>
      <c r="K293" s="179"/>
      <c r="L293" s="184"/>
      <c r="M293" s="185"/>
      <c r="N293" s="186"/>
      <c r="O293" s="186"/>
      <c r="P293" s="186"/>
      <c r="Q293" s="186"/>
      <c r="R293" s="186"/>
      <c r="S293" s="186"/>
      <c r="T293" s="187"/>
      <c r="AT293" s="188" t="s">
        <v>194</v>
      </c>
      <c r="AU293" s="188" t="s">
        <v>85</v>
      </c>
      <c r="AV293" s="10" t="s">
        <v>85</v>
      </c>
      <c r="AW293" s="10" t="s">
        <v>38</v>
      </c>
      <c r="AX293" s="10" t="s">
        <v>21</v>
      </c>
      <c r="AY293" s="188" t="s">
        <v>141</v>
      </c>
    </row>
    <row r="294" spans="2:65" s="1" customFormat="1" ht="16.5" customHeight="1">
      <c r="B294" s="33"/>
      <c r="C294" s="152" t="s">
        <v>791</v>
      </c>
      <c r="D294" s="152" t="s">
        <v>135</v>
      </c>
      <c r="E294" s="153" t="s">
        <v>792</v>
      </c>
      <c r="F294" s="154" t="s">
        <v>793</v>
      </c>
      <c r="G294" s="155" t="s">
        <v>191</v>
      </c>
      <c r="H294" s="156">
        <v>2.56</v>
      </c>
      <c r="I294" s="157"/>
      <c r="J294" s="158">
        <f>ROUND(I294*H294,2)</f>
        <v>0</v>
      </c>
      <c r="K294" s="154" t="s">
        <v>527</v>
      </c>
      <c r="L294" s="37"/>
      <c r="M294" s="159" t="s">
        <v>1</v>
      </c>
      <c r="N294" s="160" t="s">
        <v>47</v>
      </c>
      <c r="O294" s="59"/>
      <c r="P294" s="161">
        <f>O294*H294</f>
        <v>0</v>
      </c>
      <c r="Q294" s="161">
        <v>2.3244399999999998E-2</v>
      </c>
      <c r="R294" s="161">
        <f>Q294*H294</f>
        <v>5.9505664E-2</v>
      </c>
      <c r="S294" s="161">
        <v>0</v>
      </c>
      <c r="T294" s="162">
        <f>S294*H294</f>
        <v>0</v>
      </c>
      <c r="AR294" s="16" t="s">
        <v>140</v>
      </c>
      <c r="AT294" s="16" t="s">
        <v>135</v>
      </c>
      <c r="AU294" s="16" t="s">
        <v>85</v>
      </c>
      <c r="AY294" s="16" t="s">
        <v>141</v>
      </c>
      <c r="BE294" s="163">
        <f>IF(N294="základní",J294,0)</f>
        <v>0</v>
      </c>
      <c r="BF294" s="163">
        <f>IF(N294="snížená",J294,0)</f>
        <v>0</v>
      </c>
      <c r="BG294" s="163">
        <f>IF(N294="zákl. přenesená",J294,0)</f>
        <v>0</v>
      </c>
      <c r="BH294" s="163">
        <f>IF(N294="sníž. přenesená",J294,0)</f>
        <v>0</v>
      </c>
      <c r="BI294" s="163">
        <f>IF(N294="nulová",J294,0)</f>
        <v>0</v>
      </c>
      <c r="BJ294" s="16" t="s">
        <v>21</v>
      </c>
      <c r="BK294" s="163">
        <f>ROUND(I294*H294,2)</f>
        <v>0</v>
      </c>
      <c r="BL294" s="16" t="s">
        <v>140</v>
      </c>
      <c r="BM294" s="16" t="s">
        <v>794</v>
      </c>
    </row>
    <row r="295" spans="2:65" s="1" customFormat="1" ht="11.25">
      <c r="B295" s="33"/>
      <c r="C295" s="34"/>
      <c r="D295" s="164" t="s">
        <v>143</v>
      </c>
      <c r="E295" s="34"/>
      <c r="F295" s="165" t="s">
        <v>795</v>
      </c>
      <c r="G295" s="34"/>
      <c r="H295" s="34"/>
      <c r="I295" s="111"/>
      <c r="J295" s="34"/>
      <c r="K295" s="34"/>
      <c r="L295" s="37"/>
      <c r="M295" s="166"/>
      <c r="N295" s="59"/>
      <c r="O295" s="59"/>
      <c r="P295" s="59"/>
      <c r="Q295" s="59"/>
      <c r="R295" s="59"/>
      <c r="S295" s="59"/>
      <c r="T295" s="60"/>
      <c r="AT295" s="16" t="s">
        <v>143</v>
      </c>
      <c r="AU295" s="16" t="s">
        <v>85</v>
      </c>
    </row>
    <row r="296" spans="2:65" s="9" customFormat="1" ht="11.25">
      <c r="B296" s="168"/>
      <c r="C296" s="169"/>
      <c r="D296" s="164" t="s">
        <v>194</v>
      </c>
      <c r="E296" s="170" t="s">
        <v>1</v>
      </c>
      <c r="F296" s="171" t="s">
        <v>796</v>
      </c>
      <c r="G296" s="169"/>
      <c r="H296" s="170" t="s">
        <v>1</v>
      </c>
      <c r="I296" s="172"/>
      <c r="J296" s="169"/>
      <c r="K296" s="169"/>
      <c r="L296" s="173"/>
      <c r="M296" s="174"/>
      <c r="N296" s="175"/>
      <c r="O296" s="175"/>
      <c r="P296" s="175"/>
      <c r="Q296" s="175"/>
      <c r="R296" s="175"/>
      <c r="S296" s="175"/>
      <c r="T296" s="176"/>
      <c r="AT296" s="177" t="s">
        <v>194</v>
      </c>
      <c r="AU296" s="177" t="s">
        <v>85</v>
      </c>
      <c r="AV296" s="9" t="s">
        <v>21</v>
      </c>
      <c r="AW296" s="9" t="s">
        <v>38</v>
      </c>
      <c r="AX296" s="9" t="s">
        <v>76</v>
      </c>
      <c r="AY296" s="177" t="s">
        <v>141</v>
      </c>
    </row>
    <row r="297" spans="2:65" s="10" customFormat="1" ht="11.25">
      <c r="B297" s="178"/>
      <c r="C297" s="179"/>
      <c r="D297" s="164" t="s">
        <v>194</v>
      </c>
      <c r="E297" s="180" t="s">
        <v>1</v>
      </c>
      <c r="F297" s="181" t="s">
        <v>797</v>
      </c>
      <c r="G297" s="179"/>
      <c r="H297" s="182">
        <v>2.56</v>
      </c>
      <c r="I297" s="183"/>
      <c r="J297" s="179"/>
      <c r="K297" s="179"/>
      <c r="L297" s="184"/>
      <c r="M297" s="185"/>
      <c r="N297" s="186"/>
      <c r="O297" s="186"/>
      <c r="P297" s="186"/>
      <c r="Q297" s="186"/>
      <c r="R297" s="186"/>
      <c r="S297" s="186"/>
      <c r="T297" s="187"/>
      <c r="AT297" s="188" t="s">
        <v>194</v>
      </c>
      <c r="AU297" s="188" t="s">
        <v>85</v>
      </c>
      <c r="AV297" s="10" t="s">
        <v>85</v>
      </c>
      <c r="AW297" s="10" t="s">
        <v>38</v>
      </c>
      <c r="AX297" s="10" t="s">
        <v>21</v>
      </c>
      <c r="AY297" s="188" t="s">
        <v>141</v>
      </c>
    </row>
    <row r="298" spans="2:65" s="1" customFormat="1" ht="16.5" customHeight="1">
      <c r="B298" s="33"/>
      <c r="C298" s="152" t="s">
        <v>798</v>
      </c>
      <c r="D298" s="152" t="s">
        <v>135</v>
      </c>
      <c r="E298" s="153" t="s">
        <v>799</v>
      </c>
      <c r="F298" s="154" t="s">
        <v>800</v>
      </c>
      <c r="G298" s="155" t="s">
        <v>191</v>
      </c>
      <c r="H298" s="156">
        <v>60</v>
      </c>
      <c r="I298" s="157"/>
      <c r="J298" s="158">
        <f>ROUND(I298*H298,2)</f>
        <v>0</v>
      </c>
      <c r="K298" s="154" t="s">
        <v>527</v>
      </c>
      <c r="L298" s="37"/>
      <c r="M298" s="159" t="s">
        <v>1</v>
      </c>
      <c r="N298" s="160" t="s">
        <v>47</v>
      </c>
      <c r="O298" s="59"/>
      <c r="P298" s="161">
        <f>O298*H298</f>
        <v>0</v>
      </c>
      <c r="Q298" s="161">
        <v>7.8163999999999997E-2</v>
      </c>
      <c r="R298" s="161">
        <f>Q298*H298</f>
        <v>4.6898400000000002</v>
      </c>
      <c r="S298" s="161">
        <v>0</v>
      </c>
      <c r="T298" s="162">
        <f>S298*H298</f>
        <v>0</v>
      </c>
      <c r="AR298" s="16" t="s">
        <v>140</v>
      </c>
      <c r="AT298" s="16" t="s">
        <v>135</v>
      </c>
      <c r="AU298" s="16" t="s">
        <v>85</v>
      </c>
      <c r="AY298" s="16" t="s">
        <v>141</v>
      </c>
      <c r="BE298" s="163">
        <f>IF(N298="základní",J298,0)</f>
        <v>0</v>
      </c>
      <c r="BF298" s="163">
        <f>IF(N298="snížená",J298,0)</f>
        <v>0</v>
      </c>
      <c r="BG298" s="163">
        <f>IF(N298="zákl. přenesená",J298,0)</f>
        <v>0</v>
      </c>
      <c r="BH298" s="163">
        <f>IF(N298="sníž. přenesená",J298,0)</f>
        <v>0</v>
      </c>
      <c r="BI298" s="163">
        <f>IF(N298="nulová",J298,0)</f>
        <v>0</v>
      </c>
      <c r="BJ298" s="16" t="s">
        <v>21</v>
      </c>
      <c r="BK298" s="163">
        <f>ROUND(I298*H298,2)</f>
        <v>0</v>
      </c>
      <c r="BL298" s="16" t="s">
        <v>140</v>
      </c>
      <c r="BM298" s="16" t="s">
        <v>801</v>
      </c>
    </row>
    <row r="299" spans="2:65" s="1" customFormat="1" ht="11.25">
      <c r="B299" s="33"/>
      <c r="C299" s="34"/>
      <c r="D299" s="164" t="s">
        <v>143</v>
      </c>
      <c r="E299" s="34"/>
      <c r="F299" s="165" t="s">
        <v>802</v>
      </c>
      <c r="G299" s="34"/>
      <c r="H299" s="34"/>
      <c r="I299" s="111"/>
      <c r="J299" s="34"/>
      <c r="K299" s="34"/>
      <c r="L299" s="37"/>
      <c r="M299" s="166"/>
      <c r="N299" s="59"/>
      <c r="O299" s="59"/>
      <c r="P299" s="59"/>
      <c r="Q299" s="59"/>
      <c r="R299" s="59"/>
      <c r="S299" s="59"/>
      <c r="T299" s="60"/>
      <c r="AT299" s="16" t="s">
        <v>143</v>
      </c>
      <c r="AU299" s="16" t="s">
        <v>85</v>
      </c>
    </row>
    <row r="300" spans="2:65" s="9" customFormat="1" ht="11.25">
      <c r="B300" s="168"/>
      <c r="C300" s="169"/>
      <c r="D300" s="164" t="s">
        <v>194</v>
      </c>
      <c r="E300" s="170" t="s">
        <v>1</v>
      </c>
      <c r="F300" s="171" t="s">
        <v>771</v>
      </c>
      <c r="G300" s="169"/>
      <c r="H300" s="170" t="s">
        <v>1</v>
      </c>
      <c r="I300" s="172"/>
      <c r="J300" s="169"/>
      <c r="K300" s="169"/>
      <c r="L300" s="173"/>
      <c r="M300" s="174"/>
      <c r="N300" s="175"/>
      <c r="O300" s="175"/>
      <c r="P300" s="175"/>
      <c r="Q300" s="175"/>
      <c r="R300" s="175"/>
      <c r="S300" s="175"/>
      <c r="T300" s="176"/>
      <c r="AT300" s="177" t="s">
        <v>194</v>
      </c>
      <c r="AU300" s="177" t="s">
        <v>85</v>
      </c>
      <c r="AV300" s="9" t="s">
        <v>21</v>
      </c>
      <c r="AW300" s="9" t="s">
        <v>38</v>
      </c>
      <c r="AX300" s="9" t="s">
        <v>76</v>
      </c>
      <c r="AY300" s="177" t="s">
        <v>141</v>
      </c>
    </row>
    <row r="301" spans="2:65" s="10" customFormat="1" ht="11.25">
      <c r="B301" s="178"/>
      <c r="C301" s="179"/>
      <c r="D301" s="164" t="s">
        <v>194</v>
      </c>
      <c r="E301" s="180" t="s">
        <v>1</v>
      </c>
      <c r="F301" s="181" t="s">
        <v>772</v>
      </c>
      <c r="G301" s="179"/>
      <c r="H301" s="182">
        <v>32.5</v>
      </c>
      <c r="I301" s="183"/>
      <c r="J301" s="179"/>
      <c r="K301" s="179"/>
      <c r="L301" s="184"/>
      <c r="M301" s="185"/>
      <c r="N301" s="186"/>
      <c r="O301" s="186"/>
      <c r="P301" s="186"/>
      <c r="Q301" s="186"/>
      <c r="R301" s="186"/>
      <c r="S301" s="186"/>
      <c r="T301" s="187"/>
      <c r="AT301" s="188" t="s">
        <v>194</v>
      </c>
      <c r="AU301" s="188" t="s">
        <v>85</v>
      </c>
      <c r="AV301" s="10" t="s">
        <v>85</v>
      </c>
      <c r="AW301" s="10" t="s">
        <v>38</v>
      </c>
      <c r="AX301" s="10" t="s">
        <v>76</v>
      </c>
      <c r="AY301" s="188" t="s">
        <v>141</v>
      </c>
    </row>
    <row r="302" spans="2:65" s="10" customFormat="1" ht="11.25">
      <c r="B302" s="178"/>
      <c r="C302" s="179"/>
      <c r="D302" s="164" t="s">
        <v>194</v>
      </c>
      <c r="E302" s="180" t="s">
        <v>1</v>
      </c>
      <c r="F302" s="181" t="s">
        <v>773</v>
      </c>
      <c r="G302" s="179"/>
      <c r="H302" s="182">
        <v>27.5</v>
      </c>
      <c r="I302" s="183"/>
      <c r="J302" s="179"/>
      <c r="K302" s="179"/>
      <c r="L302" s="184"/>
      <c r="M302" s="185"/>
      <c r="N302" s="186"/>
      <c r="O302" s="186"/>
      <c r="P302" s="186"/>
      <c r="Q302" s="186"/>
      <c r="R302" s="186"/>
      <c r="S302" s="186"/>
      <c r="T302" s="187"/>
      <c r="AT302" s="188" t="s">
        <v>194</v>
      </c>
      <c r="AU302" s="188" t="s">
        <v>85</v>
      </c>
      <c r="AV302" s="10" t="s">
        <v>85</v>
      </c>
      <c r="AW302" s="10" t="s">
        <v>38</v>
      </c>
      <c r="AX302" s="10" t="s">
        <v>76</v>
      </c>
      <c r="AY302" s="188" t="s">
        <v>141</v>
      </c>
    </row>
    <row r="303" spans="2:65" s="11" customFormat="1" ht="11.25">
      <c r="B303" s="189"/>
      <c r="C303" s="190"/>
      <c r="D303" s="164" t="s">
        <v>194</v>
      </c>
      <c r="E303" s="191" t="s">
        <v>1</v>
      </c>
      <c r="F303" s="192" t="s">
        <v>239</v>
      </c>
      <c r="G303" s="190"/>
      <c r="H303" s="193">
        <v>60</v>
      </c>
      <c r="I303" s="194"/>
      <c r="J303" s="190"/>
      <c r="K303" s="190"/>
      <c r="L303" s="195"/>
      <c r="M303" s="196"/>
      <c r="N303" s="197"/>
      <c r="O303" s="197"/>
      <c r="P303" s="197"/>
      <c r="Q303" s="197"/>
      <c r="R303" s="197"/>
      <c r="S303" s="197"/>
      <c r="T303" s="198"/>
      <c r="AT303" s="199" t="s">
        <v>194</v>
      </c>
      <c r="AU303" s="199" t="s">
        <v>85</v>
      </c>
      <c r="AV303" s="11" t="s">
        <v>140</v>
      </c>
      <c r="AW303" s="11" t="s">
        <v>38</v>
      </c>
      <c r="AX303" s="11" t="s">
        <v>21</v>
      </c>
      <c r="AY303" s="199" t="s">
        <v>141</v>
      </c>
    </row>
    <row r="304" spans="2:65" s="1" customFormat="1" ht="16.5" customHeight="1">
      <c r="B304" s="33"/>
      <c r="C304" s="152" t="s">
        <v>803</v>
      </c>
      <c r="D304" s="152" t="s">
        <v>135</v>
      </c>
      <c r="E304" s="153" t="s">
        <v>804</v>
      </c>
      <c r="F304" s="154" t="s">
        <v>805</v>
      </c>
      <c r="G304" s="155" t="s">
        <v>191</v>
      </c>
      <c r="H304" s="156">
        <v>62.56</v>
      </c>
      <c r="I304" s="157"/>
      <c r="J304" s="158">
        <f>ROUND(I304*H304,2)</f>
        <v>0</v>
      </c>
      <c r="K304" s="154" t="s">
        <v>527</v>
      </c>
      <c r="L304" s="37"/>
      <c r="M304" s="159" t="s">
        <v>1</v>
      </c>
      <c r="N304" s="160" t="s">
        <v>47</v>
      </c>
      <c r="O304" s="59"/>
      <c r="P304" s="161">
        <f>O304*H304</f>
        <v>0</v>
      </c>
      <c r="Q304" s="161">
        <v>0</v>
      </c>
      <c r="R304" s="161">
        <f>Q304*H304</f>
        <v>0</v>
      </c>
      <c r="S304" s="161">
        <v>0</v>
      </c>
      <c r="T304" s="162">
        <f>S304*H304</f>
        <v>0</v>
      </c>
      <c r="AR304" s="16" t="s">
        <v>140</v>
      </c>
      <c r="AT304" s="16" t="s">
        <v>135</v>
      </c>
      <c r="AU304" s="16" t="s">
        <v>85</v>
      </c>
      <c r="AY304" s="16" t="s">
        <v>141</v>
      </c>
      <c r="BE304" s="163">
        <f>IF(N304="základní",J304,0)</f>
        <v>0</v>
      </c>
      <c r="BF304" s="163">
        <f>IF(N304="snížená",J304,0)</f>
        <v>0</v>
      </c>
      <c r="BG304" s="163">
        <f>IF(N304="zákl. přenesená",J304,0)</f>
        <v>0</v>
      </c>
      <c r="BH304" s="163">
        <f>IF(N304="sníž. přenesená",J304,0)</f>
        <v>0</v>
      </c>
      <c r="BI304" s="163">
        <f>IF(N304="nulová",J304,0)</f>
        <v>0</v>
      </c>
      <c r="BJ304" s="16" t="s">
        <v>21</v>
      </c>
      <c r="BK304" s="163">
        <f>ROUND(I304*H304,2)</f>
        <v>0</v>
      </c>
      <c r="BL304" s="16" t="s">
        <v>140</v>
      </c>
      <c r="BM304" s="16" t="s">
        <v>806</v>
      </c>
    </row>
    <row r="305" spans="2:65" s="1" customFormat="1" ht="11.25">
      <c r="B305" s="33"/>
      <c r="C305" s="34"/>
      <c r="D305" s="164" t="s">
        <v>143</v>
      </c>
      <c r="E305" s="34"/>
      <c r="F305" s="165" t="s">
        <v>807</v>
      </c>
      <c r="G305" s="34"/>
      <c r="H305" s="34"/>
      <c r="I305" s="111"/>
      <c r="J305" s="34"/>
      <c r="K305" s="34"/>
      <c r="L305" s="37"/>
      <c r="M305" s="166"/>
      <c r="N305" s="59"/>
      <c r="O305" s="59"/>
      <c r="P305" s="59"/>
      <c r="Q305" s="59"/>
      <c r="R305" s="59"/>
      <c r="S305" s="59"/>
      <c r="T305" s="60"/>
      <c r="AT305" s="16" t="s">
        <v>143</v>
      </c>
      <c r="AU305" s="16" t="s">
        <v>85</v>
      </c>
    </row>
    <row r="306" spans="2:65" s="10" customFormat="1" ht="11.25">
      <c r="B306" s="178"/>
      <c r="C306" s="179"/>
      <c r="D306" s="164" t="s">
        <v>194</v>
      </c>
      <c r="E306" s="180" t="s">
        <v>1</v>
      </c>
      <c r="F306" s="181" t="s">
        <v>808</v>
      </c>
      <c r="G306" s="179"/>
      <c r="H306" s="182">
        <v>62.56</v>
      </c>
      <c r="I306" s="183"/>
      <c r="J306" s="179"/>
      <c r="K306" s="179"/>
      <c r="L306" s="184"/>
      <c r="M306" s="185"/>
      <c r="N306" s="186"/>
      <c r="O306" s="186"/>
      <c r="P306" s="186"/>
      <c r="Q306" s="186"/>
      <c r="R306" s="186"/>
      <c r="S306" s="186"/>
      <c r="T306" s="187"/>
      <c r="AT306" s="188" t="s">
        <v>194</v>
      </c>
      <c r="AU306" s="188" t="s">
        <v>85</v>
      </c>
      <c r="AV306" s="10" t="s">
        <v>85</v>
      </c>
      <c r="AW306" s="10" t="s">
        <v>38</v>
      </c>
      <c r="AX306" s="10" t="s">
        <v>21</v>
      </c>
      <c r="AY306" s="188" t="s">
        <v>141</v>
      </c>
    </row>
    <row r="307" spans="2:65" s="1" customFormat="1" ht="16.5" customHeight="1">
      <c r="B307" s="33"/>
      <c r="C307" s="152" t="s">
        <v>809</v>
      </c>
      <c r="D307" s="152" t="s">
        <v>135</v>
      </c>
      <c r="E307" s="153" t="s">
        <v>810</v>
      </c>
      <c r="F307" s="154" t="s">
        <v>811</v>
      </c>
      <c r="G307" s="155" t="s">
        <v>243</v>
      </c>
      <c r="H307" s="156">
        <v>5.57</v>
      </c>
      <c r="I307" s="157"/>
      <c r="J307" s="158">
        <f>ROUND(I307*H307,2)</f>
        <v>0</v>
      </c>
      <c r="K307" s="154" t="s">
        <v>527</v>
      </c>
      <c r="L307" s="37"/>
      <c r="M307" s="159" t="s">
        <v>1</v>
      </c>
      <c r="N307" s="160" t="s">
        <v>47</v>
      </c>
      <c r="O307" s="59"/>
      <c r="P307" s="161">
        <f>O307*H307</f>
        <v>0</v>
      </c>
      <c r="Q307" s="161">
        <v>2.5880000000000001</v>
      </c>
      <c r="R307" s="161">
        <f>Q307*H307</f>
        <v>14.415160000000002</v>
      </c>
      <c r="S307" s="161">
        <v>1.95</v>
      </c>
      <c r="T307" s="162">
        <f>S307*H307</f>
        <v>10.861499999999999</v>
      </c>
      <c r="AR307" s="16" t="s">
        <v>140</v>
      </c>
      <c r="AT307" s="16" t="s">
        <v>135</v>
      </c>
      <c r="AU307" s="16" t="s">
        <v>85</v>
      </c>
      <c r="AY307" s="16" t="s">
        <v>141</v>
      </c>
      <c r="BE307" s="163">
        <f>IF(N307="základní",J307,0)</f>
        <v>0</v>
      </c>
      <c r="BF307" s="163">
        <f>IF(N307="snížená",J307,0)</f>
        <v>0</v>
      </c>
      <c r="BG307" s="163">
        <f>IF(N307="zákl. přenesená",J307,0)</f>
        <v>0</v>
      </c>
      <c r="BH307" s="163">
        <f>IF(N307="sníž. přenesená",J307,0)</f>
        <v>0</v>
      </c>
      <c r="BI307" s="163">
        <f>IF(N307="nulová",J307,0)</f>
        <v>0</v>
      </c>
      <c r="BJ307" s="16" t="s">
        <v>21</v>
      </c>
      <c r="BK307" s="163">
        <f>ROUND(I307*H307,2)</f>
        <v>0</v>
      </c>
      <c r="BL307" s="16" t="s">
        <v>140</v>
      </c>
      <c r="BM307" s="16" t="s">
        <v>812</v>
      </c>
    </row>
    <row r="308" spans="2:65" s="1" customFormat="1" ht="11.25">
      <c r="B308" s="33"/>
      <c r="C308" s="34"/>
      <c r="D308" s="164" t="s">
        <v>143</v>
      </c>
      <c r="E308" s="34"/>
      <c r="F308" s="165" t="s">
        <v>813</v>
      </c>
      <c r="G308" s="34"/>
      <c r="H308" s="34"/>
      <c r="I308" s="111"/>
      <c r="J308" s="34"/>
      <c r="K308" s="34"/>
      <c r="L308" s="37"/>
      <c r="M308" s="166"/>
      <c r="N308" s="59"/>
      <c r="O308" s="59"/>
      <c r="P308" s="59"/>
      <c r="Q308" s="59"/>
      <c r="R308" s="59"/>
      <c r="S308" s="59"/>
      <c r="T308" s="60"/>
      <c r="AT308" s="16" t="s">
        <v>143</v>
      </c>
      <c r="AU308" s="16" t="s">
        <v>85</v>
      </c>
    </row>
    <row r="309" spans="2:65" s="9" customFormat="1" ht="11.25">
      <c r="B309" s="168"/>
      <c r="C309" s="169"/>
      <c r="D309" s="164" t="s">
        <v>194</v>
      </c>
      <c r="E309" s="170" t="s">
        <v>1</v>
      </c>
      <c r="F309" s="171" t="s">
        <v>814</v>
      </c>
      <c r="G309" s="169"/>
      <c r="H309" s="170" t="s">
        <v>1</v>
      </c>
      <c r="I309" s="172"/>
      <c r="J309" s="169"/>
      <c r="K309" s="169"/>
      <c r="L309" s="173"/>
      <c r="M309" s="174"/>
      <c r="N309" s="175"/>
      <c r="O309" s="175"/>
      <c r="P309" s="175"/>
      <c r="Q309" s="175"/>
      <c r="R309" s="175"/>
      <c r="S309" s="175"/>
      <c r="T309" s="176"/>
      <c r="AT309" s="177" t="s">
        <v>194</v>
      </c>
      <c r="AU309" s="177" t="s">
        <v>85</v>
      </c>
      <c r="AV309" s="9" t="s">
        <v>21</v>
      </c>
      <c r="AW309" s="9" t="s">
        <v>38</v>
      </c>
      <c r="AX309" s="9" t="s">
        <v>76</v>
      </c>
      <c r="AY309" s="177" t="s">
        <v>141</v>
      </c>
    </row>
    <row r="310" spans="2:65" s="10" customFormat="1" ht="11.25">
      <c r="B310" s="178"/>
      <c r="C310" s="179"/>
      <c r="D310" s="164" t="s">
        <v>194</v>
      </c>
      <c r="E310" s="180" t="s">
        <v>1</v>
      </c>
      <c r="F310" s="181" t="s">
        <v>815</v>
      </c>
      <c r="G310" s="179"/>
      <c r="H310" s="182">
        <v>5.57</v>
      </c>
      <c r="I310" s="183"/>
      <c r="J310" s="179"/>
      <c r="K310" s="179"/>
      <c r="L310" s="184"/>
      <c r="M310" s="185"/>
      <c r="N310" s="186"/>
      <c r="O310" s="186"/>
      <c r="P310" s="186"/>
      <c r="Q310" s="186"/>
      <c r="R310" s="186"/>
      <c r="S310" s="186"/>
      <c r="T310" s="187"/>
      <c r="AT310" s="188" t="s">
        <v>194</v>
      </c>
      <c r="AU310" s="188" t="s">
        <v>85</v>
      </c>
      <c r="AV310" s="10" t="s">
        <v>85</v>
      </c>
      <c r="AW310" s="10" t="s">
        <v>38</v>
      </c>
      <c r="AX310" s="10" t="s">
        <v>21</v>
      </c>
      <c r="AY310" s="188" t="s">
        <v>141</v>
      </c>
    </row>
    <row r="311" spans="2:65" s="1" customFormat="1" ht="16.5" customHeight="1">
      <c r="B311" s="33"/>
      <c r="C311" s="152" t="s">
        <v>816</v>
      </c>
      <c r="D311" s="152" t="s">
        <v>135</v>
      </c>
      <c r="E311" s="153" t="s">
        <v>817</v>
      </c>
      <c r="F311" s="154" t="s">
        <v>818</v>
      </c>
      <c r="G311" s="155" t="s">
        <v>191</v>
      </c>
      <c r="H311" s="156">
        <v>111.39</v>
      </c>
      <c r="I311" s="157"/>
      <c r="J311" s="158">
        <f>ROUND(I311*H311,2)</f>
        <v>0</v>
      </c>
      <c r="K311" s="154" t="s">
        <v>527</v>
      </c>
      <c r="L311" s="37"/>
      <c r="M311" s="159" t="s">
        <v>1</v>
      </c>
      <c r="N311" s="160" t="s">
        <v>47</v>
      </c>
      <c r="O311" s="59"/>
      <c r="P311" s="161">
        <f>O311*H311</f>
        <v>0</v>
      </c>
      <c r="Q311" s="161">
        <v>0</v>
      </c>
      <c r="R311" s="161">
        <f>Q311*H311</f>
        <v>0</v>
      </c>
      <c r="S311" s="161">
        <v>2.3599999999999999E-2</v>
      </c>
      <c r="T311" s="162">
        <f>S311*H311</f>
        <v>2.6288040000000001</v>
      </c>
      <c r="AR311" s="16" t="s">
        <v>140</v>
      </c>
      <c r="AT311" s="16" t="s">
        <v>135</v>
      </c>
      <c r="AU311" s="16" t="s">
        <v>85</v>
      </c>
      <c r="AY311" s="16" t="s">
        <v>141</v>
      </c>
      <c r="BE311" s="163">
        <f>IF(N311="základní",J311,0)</f>
        <v>0</v>
      </c>
      <c r="BF311" s="163">
        <f>IF(N311="snížená",J311,0)</f>
        <v>0</v>
      </c>
      <c r="BG311" s="163">
        <f>IF(N311="zákl. přenesená",J311,0)</f>
        <v>0</v>
      </c>
      <c r="BH311" s="163">
        <f>IF(N311="sníž. přenesená",J311,0)</f>
        <v>0</v>
      </c>
      <c r="BI311" s="163">
        <f>IF(N311="nulová",J311,0)</f>
        <v>0</v>
      </c>
      <c r="BJ311" s="16" t="s">
        <v>21</v>
      </c>
      <c r="BK311" s="163">
        <f>ROUND(I311*H311,2)</f>
        <v>0</v>
      </c>
      <c r="BL311" s="16" t="s">
        <v>140</v>
      </c>
      <c r="BM311" s="16" t="s">
        <v>819</v>
      </c>
    </row>
    <row r="312" spans="2:65" s="1" customFormat="1" ht="11.25">
      <c r="B312" s="33"/>
      <c r="C312" s="34"/>
      <c r="D312" s="164" t="s">
        <v>143</v>
      </c>
      <c r="E312" s="34"/>
      <c r="F312" s="165" t="s">
        <v>820</v>
      </c>
      <c r="G312" s="34"/>
      <c r="H312" s="34"/>
      <c r="I312" s="111"/>
      <c r="J312" s="34"/>
      <c r="K312" s="34"/>
      <c r="L312" s="37"/>
      <c r="M312" s="166"/>
      <c r="N312" s="59"/>
      <c r="O312" s="59"/>
      <c r="P312" s="59"/>
      <c r="Q312" s="59"/>
      <c r="R312" s="59"/>
      <c r="S312" s="59"/>
      <c r="T312" s="60"/>
      <c r="AT312" s="16" t="s">
        <v>143</v>
      </c>
      <c r="AU312" s="16" t="s">
        <v>85</v>
      </c>
    </row>
    <row r="313" spans="2:65" s="9" customFormat="1" ht="11.25">
      <c r="B313" s="168"/>
      <c r="C313" s="169"/>
      <c r="D313" s="164" t="s">
        <v>194</v>
      </c>
      <c r="E313" s="170" t="s">
        <v>1</v>
      </c>
      <c r="F313" s="171" t="s">
        <v>763</v>
      </c>
      <c r="G313" s="169"/>
      <c r="H313" s="170" t="s">
        <v>1</v>
      </c>
      <c r="I313" s="172"/>
      <c r="J313" s="169"/>
      <c r="K313" s="169"/>
      <c r="L313" s="173"/>
      <c r="M313" s="174"/>
      <c r="N313" s="175"/>
      <c r="O313" s="175"/>
      <c r="P313" s="175"/>
      <c r="Q313" s="175"/>
      <c r="R313" s="175"/>
      <c r="S313" s="175"/>
      <c r="T313" s="176"/>
      <c r="AT313" s="177" t="s">
        <v>194</v>
      </c>
      <c r="AU313" s="177" t="s">
        <v>85</v>
      </c>
      <c r="AV313" s="9" t="s">
        <v>21</v>
      </c>
      <c r="AW313" s="9" t="s">
        <v>38</v>
      </c>
      <c r="AX313" s="9" t="s">
        <v>76</v>
      </c>
      <c r="AY313" s="177" t="s">
        <v>141</v>
      </c>
    </row>
    <row r="314" spans="2:65" s="10" customFormat="1" ht="11.25">
      <c r="B314" s="178"/>
      <c r="C314" s="179"/>
      <c r="D314" s="164" t="s">
        <v>194</v>
      </c>
      <c r="E314" s="180" t="s">
        <v>1</v>
      </c>
      <c r="F314" s="181" t="s">
        <v>764</v>
      </c>
      <c r="G314" s="179"/>
      <c r="H314" s="182">
        <v>37.6</v>
      </c>
      <c r="I314" s="183"/>
      <c r="J314" s="179"/>
      <c r="K314" s="179"/>
      <c r="L314" s="184"/>
      <c r="M314" s="185"/>
      <c r="N314" s="186"/>
      <c r="O314" s="186"/>
      <c r="P314" s="186"/>
      <c r="Q314" s="186"/>
      <c r="R314" s="186"/>
      <c r="S314" s="186"/>
      <c r="T314" s="187"/>
      <c r="AT314" s="188" t="s">
        <v>194</v>
      </c>
      <c r="AU314" s="188" t="s">
        <v>85</v>
      </c>
      <c r="AV314" s="10" t="s">
        <v>85</v>
      </c>
      <c r="AW314" s="10" t="s">
        <v>38</v>
      </c>
      <c r="AX314" s="10" t="s">
        <v>76</v>
      </c>
      <c r="AY314" s="188" t="s">
        <v>141</v>
      </c>
    </row>
    <row r="315" spans="2:65" s="10" customFormat="1" ht="11.25">
      <c r="B315" s="178"/>
      <c r="C315" s="179"/>
      <c r="D315" s="164" t="s">
        <v>194</v>
      </c>
      <c r="E315" s="180" t="s">
        <v>1</v>
      </c>
      <c r="F315" s="181" t="s">
        <v>765</v>
      </c>
      <c r="G315" s="179"/>
      <c r="H315" s="182">
        <v>73.790000000000006</v>
      </c>
      <c r="I315" s="183"/>
      <c r="J315" s="179"/>
      <c r="K315" s="179"/>
      <c r="L315" s="184"/>
      <c r="M315" s="185"/>
      <c r="N315" s="186"/>
      <c r="O315" s="186"/>
      <c r="P315" s="186"/>
      <c r="Q315" s="186"/>
      <c r="R315" s="186"/>
      <c r="S315" s="186"/>
      <c r="T315" s="187"/>
      <c r="AT315" s="188" t="s">
        <v>194</v>
      </c>
      <c r="AU315" s="188" t="s">
        <v>85</v>
      </c>
      <c r="AV315" s="10" t="s">
        <v>85</v>
      </c>
      <c r="AW315" s="10" t="s">
        <v>38</v>
      </c>
      <c r="AX315" s="10" t="s">
        <v>76</v>
      </c>
      <c r="AY315" s="188" t="s">
        <v>141</v>
      </c>
    </row>
    <row r="316" spans="2:65" s="11" customFormat="1" ht="11.25">
      <c r="B316" s="189"/>
      <c r="C316" s="190"/>
      <c r="D316" s="164" t="s">
        <v>194</v>
      </c>
      <c r="E316" s="191" t="s">
        <v>1</v>
      </c>
      <c r="F316" s="192" t="s">
        <v>239</v>
      </c>
      <c r="G316" s="190"/>
      <c r="H316" s="193">
        <v>111.39</v>
      </c>
      <c r="I316" s="194"/>
      <c r="J316" s="190"/>
      <c r="K316" s="190"/>
      <c r="L316" s="195"/>
      <c r="M316" s="196"/>
      <c r="N316" s="197"/>
      <c r="O316" s="197"/>
      <c r="P316" s="197"/>
      <c r="Q316" s="197"/>
      <c r="R316" s="197"/>
      <c r="S316" s="197"/>
      <c r="T316" s="198"/>
      <c r="AT316" s="199" t="s">
        <v>194</v>
      </c>
      <c r="AU316" s="199" t="s">
        <v>85</v>
      </c>
      <c r="AV316" s="11" t="s">
        <v>140</v>
      </c>
      <c r="AW316" s="11" t="s">
        <v>38</v>
      </c>
      <c r="AX316" s="11" t="s">
        <v>21</v>
      </c>
      <c r="AY316" s="199" t="s">
        <v>141</v>
      </c>
    </row>
    <row r="317" spans="2:65" s="1" customFormat="1" ht="16.5" customHeight="1">
      <c r="B317" s="33"/>
      <c r="C317" s="152" t="s">
        <v>821</v>
      </c>
      <c r="D317" s="152" t="s">
        <v>135</v>
      </c>
      <c r="E317" s="153" t="s">
        <v>822</v>
      </c>
      <c r="F317" s="154" t="s">
        <v>823</v>
      </c>
      <c r="G317" s="155" t="s">
        <v>191</v>
      </c>
      <c r="H317" s="156">
        <v>111.39</v>
      </c>
      <c r="I317" s="157"/>
      <c r="J317" s="158">
        <f>ROUND(I317*H317,2)</f>
        <v>0</v>
      </c>
      <c r="K317" s="154" t="s">
        <v>527</v>
      </c>
      <c r="L317" s="37"/>
      <c r="M317" s="159" t="s">
        <v>1</v>
      </c>
      <c r="N317" s="160" t="s">
        <v>47</v>
      </c>
      <c r="O317" s="59"/>
      <c r="P317" s="161">
        <f>O317*H317</f>
        <v>0</v>
      </c>
      <c r="Q317" s="161">
        <v>5.3800000000000002E-3</v>
      </c>
      <c r="R317" s="161">
        <f>Q317*H317</f>
        <v>0.59927819999999998</v>
      </c>
      <c r="S317" s="161">
        <v>0</v>
      </c>
      <c r="T317" s="162">
        <f>S317*H317</f>
        <v>0</v>
      </c>
      <c r="AR317" s="16" t="s">
        <v>140</v>
      </c>
      <c r="AT317" s="16" t="s">
        <v>135</v>
      </c>
      <c r="AU317" s="16" t="s">
        <v>85</v>
      </c>
      <c r="AY317" s="16" t="s">
        <v>141</v>
      </c>
      <c r="BE317" s="163">
        <f>IF(N317="základní",J317,0)</f>
        <v>0</v>
      </c>
      <c r="BF317" s="163">
        <f>IF(N317="snížená",J317,0)</f>
        <v>0</v>
      </c>
      <c r="BG317" s="163">
        <f>IF(N317="zákl. přenesená",J317,0)</f>
        <v>0</v>
      </c>
      <c r="BH317" s="163">
        <f>IF(N317="sníž. přenesená",J317,0)</f>
        <v>0</v>
      </c>
      <c r="BI317" s="163">
        <f>IF(N317="nulová",J317,0)</f>
        <v>0</v>
      </c>
      <c r="BJ317" s="16" t="s">
        <v>21</v>
      </c>
      <c r="BK317" s="163">
        <f>ROUND(I317*H317,2)</f>
        <v>0</v>
      </c>
      <c r="BL317" s="16" t="s">
        <v>140</v>
      </c>
      <c r="BM317" s="16" t="s">
        <v>824</v>
      </c>
    </row>
    <row r="318" spans="2:65" s="1" customFormat="1" ht="11.25">
      <c r="B318" s="33"/>
      <c r="C318" s="34"/>
      <c r="D318" s="164" t="s">
        <v>143</v>
      </c>
      <c r="E318" s="34"/>
      <c r="F318" s="165" t="s">
        <v>825</v>
      </c>
      <c r="G318" s="34"/>
      <c r="H318" s="34"/>
      <c r="I318" s="111"/>
      <c r="J318" s="34"/>
      <c r="K318" s="34"/>
      <c r="L318" s="37"/>
      <c r="M318" s="166"/>
      <c r="N318" s="59"/>
      <c r="O318" s="59"/>
      <c r="P318" s="59"/>
      <c r="Q318" s="59"/>
      <c r="R318" s="59"/>
      <c r="S318" s="59"/>
      <c r="T318" s="60"/>
      <c r="AT318" s="16" t="s">
        <v>143</v>
      </c>
      <c r="AU318" s="16" t="s">
        <v>85</v>
      </c>
    </row>
    <row r="319" spans="2:65" s="9" customFormat="1" ht="11.25">
      <c r="B319" s="168"/>
      <c r="C319" s="169"/>
      <c r="D319" s="164" t="s">
        <v>194</v>
      </c>
      <c r="E319" s="170" t="s">
        <v>1</v>
      </c>
      <c r="F319" s="171" t="s">
        <v>763</v>
      </c>
      <c r="G319" s="169"/>
      <c r="H319" s="170" t="s">
        <v>1</v>
      </c>
      <c r="I319" s="172"/>
      <c r="J319" s="169"/>
      <c r="K319" s="169"/>
      <c r="L319" s="173"/>
      <c r="M319" s="174"/>
      <c r="N319" s="175"/>
      <c r="O319" s="175"/>
      <c r="P319" s="175"/>
      <c r="Q319" s="175"/>
      <c r="R319" s="175"/>
      <c r="S319" s="175"/>
      <c r="T319" s="176"/>
      <c r="AT319" s="177" t="s">
        <v>194</v>
      </c>
      <c r="AU319" s="177" t="s">
        <v>85</v>
      </c>
      <c r="AV319" s="9" t="s">
        <v>21</v>
      </c>
      <c r="AW319" s="9" t="s">
        <v>38</v>
      </c>
      <c r="AX319" s="9" t="s">
        <v>76</v>
      </c>
      <c r="AY319" s="177" t="s">
        <v>141</v>
      </c>
    </row>
    <row r="320" spans="2:65" s="10" customFormat="1" ht="11.25">
      <c r="B320" s="178"/>
      <c r="C320" s="179"/>
      <c r="D320" s="164" t="s">
        <v>194</v>
      </c>
      <c r="E320" s="180" t="s">
        <v>1</v>
      </c>
      <c r="F320" s="181" t="s">
        <v>764</v>
      </c>
      <c r="G320" s="179"/>
      <c r="H320" s="182">
        <v>37.6</v>
      </c>
      <c r="I320" s="183"/>
      <c r="J320" s="179"/>
      <c r="K320" s="179"/>
      <c r="L320" s="184"/>
      <c r="M320" s="185"/>
      <c r="N320" s="186"/>
      <c r="O320" s="186"/>
      <c r="P320" s="186"/>
      <c r="Q320" s="186"/>
      <c r="R320" s="186"/>
      <c r="S320" s="186"/>
      <c r="T320" s="187"/>
      <c r="AT320" s="188" t="s">
        <v>194</v>
      </c>
      <c r="AU320" s="188" t="s">
        <v>85</v>
      </c>
      <c r="AV320" s="10" t="s">
        <v>85</v>
      </c>
      <c r="AW320" s="10" t="s">
        <v>38</v>
      </c>
      <c r="AX320" s="10" t="s">
        <v>76</v>
      </c>
      <c r="AY320" s="188" t="s">
        <v>141</v>
      </c>
    </row>
    <row r="321" spans="2:65" s="10" customFormat="1" ht="11.25">
      <c r="B321" s="178"/>
      <c r="C321" s="179"/>
      <c r="D321" s="164" t="s">
        <v>194</v>
      </c>
      <c r="E321" s="180" t="s">
        <v>1</v>
      </c>
      <c r="F321" s="181" t="s">
        <v>765</v>
      </c>
      <c r="G321" s="179"/>
      <c r="H321" s="182">
        <v>73.790000000000006</v>
      </c>
      <c r="I321" s="183"/>
      <c r="J321" s="179"/>
      <c r="K321" s="179"/>
      <c r="L321" s="184"/>
      <c r="M321" s="185"/>
      <c r="N321" s="186"/>
      <c r="O321" s="186"/>
      <c r="P321" s="186"/>
      <c r="Q321" s="186"/>
      <c r="R321" s="186"/>
      <c r="S321" s="186"/>
      <c r="T321" s="187"/>
      <c r="AT321" s="188" t="s">
        <v>194</v>
      </c>
      <c r="AU321" s="188" t="s">
        <v>85</v>
      </c>
      <c r="AV321" s="10" t="s">
        <v>85</v>
      </c>
      <c r="AW321" s="10" t="s">
        <v>38</v>
      </c>
      <c r="AX321" s="10" t="s">
        <v>76</v>
      </c>
      <c r="AY321" s="188" t="s">
        <v>141</v>
      </c>
    </row>
    <row r="322" spans="2:65" s="11" customFormat="1" ht="11.25">
      <c r="B322" s="189"/>
      <c r="C322" s="190"/>
      <c r="D322" s="164" t="s">
        <v>194</v>
      </c>
      <c r="E322" s="191" t="s">
        <v>1</v>
      </c>
      <c r="F322" s="192" t="s">
        <v>239</v>
      </c>
      <c r="G322" s="190"/>
      <c r="H322" s="193">
        <v>111.39</v>
      </c>
      <c r="I322" s="194"/>
      <c r="J322" s="190"/>
      <c r="K322" s="190"/>
      <c r="L322" s="195"/>
      <c r="M322" s="196"/>
      <c r="N322" s="197"/>
      <c r="O322" s="197"/>
      <c r="P322" s="197"/>
      <c r="Q322" s="197"/>
      <c r="R322" s="197"/>
      <c r="S322" s="197"/>
      <c r="T322" s="198"/>
      <c r="AT322" s="199" t="s">
        <v>194</v>
      </c>
      <c r="AU322" s="199" t="s">
        <v>85</v>
      </c>
      <c r="AV322" s="11" t="s">
        <v>140</v>
      </c>
      <c r="AW322" s="11" t="s">
        <v>38</v>
      </c>
      <c r="AX322" s="11" t="s">
        <v>21</v>
      </c>
      <c r="AY322" s="199" t="s">
        <v>141</v>
      </c>
    </row>
    <row r="323" spans="2:65" s="1" customFormat="1" ht="16.5" customHeight="1">
      <c r="B323" s="33"/>
      <c r="C323" s="152" t="s">
        <v>826</v>
      </c>
      <c r="D323" s="152" t="s">
        <v>135</v>
      </c>
      <c r="E323" s="153" t="s">
        <v>827</v>
      </c>
      <c r="F323" s="154" t="s">
        <v>828</v>
      </c>
      <c r="G323" s="155" t="s">
        <v>149</v>
      </c>
      <c r="H323" s="156">
        <v>446</v>
      </c>
      <c r="I323" s="157"/>
      <c r="J323" s="158">
        <f>ROUND(I323*H323,2)</f>
        <v>0</v>
      </c>
      <c r="K323" s="154" t="s">
        <v>527</v>
      </c>
      <c r="L323" s="37"/>
      <c r="M323" s="159" t="s">
        <v>1</v>
      </c>
      <c r="N323" s="160" t="s">
        <v>47</v>
      </c>
      <c r="O323" s="59"/>
      <c r="P323" s="161">
        <f>O323*H323</f>
        <v>0</v>
      </c>
      <c r="Q323" s="161">
        <v>6.8999999999999997E-4</v>
      </c>
      <c r="R323" s="161">
        <f>Q323*H323</f>
        <v>0.30773999999999996</v>
      </c>
      <c r="S323" s="161">
        <v>0</v>
      </c>
      <c r="T323" s="162">
        <f>S323*H323</f>
        <v>0</v>
      </c>
      <c r="AR323" s="16" t="s">
        <v>140</v>
      </c>
      <c r="AT323" s="16" t="s">
        <v>135</v>
      </c>
      <c r="AU323" s="16" t="s">
        <v>85</v>
      </c>
      <c r="AY323" s="16" t="s">
        <v>141</v>
      </c>
      <c r="BE323" s="163">
        <f>IF(N323="základní",J323,0)</f>
        <v>0</v>
      </c>
      <c r="BF323" s="163">
        <f>IF(N323="snížená",J323,0)</f>
        <v>0</v>
      </c>
      <c r="BG323" s="163">
        <f>IF(N323="zákl. přenesená",J323,0)</f>
        <v>0</v>
      </c>
      <c r="BH323" s="163">
        <f>IF(N323="sníž. přenesená",J323,0)</f>
        <v>0</v>
      </c>
      <c r="BI323" s="163">
        <f>IF(N323="nulová",J323,0)</f>
        <v>0</v>
      </c>
      <c r="BJ323" s="16" t="s">
        <v>21</v>
      </c>
      <c r="BK323" s="163">
        <f>ROUND(I323*H323,2)</f>
        <v>0</v>
      </c>
      <c r="BL323" s="16" t="s">
        <v>140</v>
      </c>
      <c r="BM323" s="16" t="s">
        <v>829</v>
      </c>
    </row>
    <row r="324" spans="2:65" s="1" customFormat="1" ht="11.25">
      <c r="B324" s="33"/>
      <c r="C324" s="34"/>
      <c r="D324" s="164" t="s">
        <v>143</v>
      </c>
      <c r="E324" s="34"/>
      <c r="F324" s="165" t="s">
        <v>830</v>
      </c>
      <c r="G324" s="34"/>
      <c r="H324" s="34"/>
      <c r="I324" s="111"/>
      <c r="J324" s="34"/>
      <c r="K324" s="34"/>
      <c r="L324" s="37"/>
      <c r="M324" s="166"/>
      <c r="N324" s="59"/>
      <c r="O324" s="59"/>
      <c r="P324" s="59"/>
      <c r="Q324" s="59"/>
      <c r="R324" s="59"/>
      <c r="S324" s="59"/>
      <c r="T324" s="60"/>
      <c r="AT324" s="16" t="s">
        <v>143</v>
      </c>
      <c r="AU324" s="16" t="s">
        <v>85</v>
      </c>
    </row>
    <row r="325" spans="2:65" s="10" customFormat="1" ht="11.25">
      <c r="B325" s="178"/>
      <c r="C325" s="179"/>
      <c r="D325" s="164" t="s">
        <v>194</v>
      </c>
      <c r="E325" s="180" t="s">
        <v>1</v>
      </c>
      <c r="F325" s="181" t="s">
        <v>831</v>
      </c>
      <c r="G325" s="179"/>
      <c r="H325" s="182">
        <v>445.56</v>
      </c>
      <c r="I325" s="183"/>
      <c r="J325" s="179"/>
      <c r="K325" s="179"/>
      <c r="L325" s="184"/>
      <c r="M325" s="185"/>
      <c r="N325" s="186"/>
      <c r="O325" s="186"/>
      <c r="P325" s="186"/>
      <c r="Q325" s="186"/>
      <c r="R325" s="186"/>
      <c r="S325" s="186"/>
      <c r="T325" s="187"/>
      <c r="AT325" s="188" t="s">
        <v>194</v>
      </c>
      <c r="AU325" s="188" t="s">
        <v>85</v>
      </c>
      <c r="AV325" s="10" t="s">
        <v>85</v>
      </c>
      <c r="AW325" s="10" t="s">
        <v>38</v>
      </c>
      <c r="AX325" s="10" t="s">
        <v>76</v>
      </c>
      <c r="AY325" s="188" t="s">
        <v>141</v>
      </c>
    </row>
    <row r="326" spans="2:65" s="10" customFormat="1" ht="11.25">
      <c r="B326" s="178"/>
      <c r="C326" s="179"/>
      <c r="D326" s="164" t="s">
        <v>194</v>
      </c>
      <c r="E326" s="180" t="s">
        <v>1</v>
      </c>
      <c r="F326" s="181" t="s">
        <v>832</v>
      </c>
      <c r="G326" s="179"/>
      <c r="H326" s="182">
        <v>446</v>
      </c>
      <c r="I326" s="183"/>
      <c r="J326" s="179"/>
      <c r="K326" s="179"/>
      <c r="L326" s="184"/>
      <c r="M326" s="185"/>
      <c r="N326" s="186"/>
      <c r="O326" s="186"/>
      <c r="P326" s="186"/>
      <c r="Q326" s="186"/>
      <c r="R326" s="186"/>
      <c r="S326" s="186"/>
      <c r="T326" s="187"/>
      <c r="AT326" s="188" t="s">
        <v>194</v>
      </c>
      <c r="AU326" s="188" t="s">
        <v>85</v>
      </c>
      <c r="AV326" s="10" t="s">
        <v>85</v>
      </c>
      <c r="AW326" s="10" t="s">
        <v>38</v>
      </c>
      <c r="AX326" s="10" t="s">
        <v>21</v>
      </c>
      <c r="AY326" s="188" t="s">
        <v>141</v>
      </c>
    </row>
    <row r="327" spans="2:65" s="14" customFormat="1" ht="22.9" customHeight="1">
      <c r="B327" s="226"/>
      <c r="C327" s="227"/>
      <c r="D327" s="228" t="s">
        <v>75</v>
      </c>
      <c r="E327" s="240" t="s">
        <v>833</v>
      </c>
      <c r="F327" s="240" t="s">
        <v>834</v>
      </c>
      <c r="G327" s="227"/>
      <c r="H327" s="227"/>
      <c r="I327" s="230"/>
      <c r="J327" s="241">
        <f>BK327</f>
        <v>0</v>
      </c>
      <c r="K327" s="227"/>
      <c r="L327" s="232"/>
      <c r="M327" s="233"/>
      <c r="N327" s="234"/>
      <c r="O327" s="234"/>
      <c r="P327" s="235">
        <f>SUM(P328:P348)</f>
        <v>0</v>
      </c>
      <c r="Q327" s="234"/>
      <c r="R327" s="235">
        <f>SUM(R328:R348)</f>
        <v>0</v>
      </c>
      <c r="S327" s="234"/>
      <c r="T327" s="236">
        <f>SUM(T328:T348)</f>
        <v>0</v>
      </c>
      <c r="AR327" s="237" t="s">
        <v>21</v>
      </c>
      <c r="AT327" s="238" t="s">
        <v>75</v>
      </c>
      <c r="AU327" s="238" t="s">
        <v>21</v>
      </c>
      <c r="AY327" s="237" t="s">
        <v>141</v>
      </c>
      <c r="BK327" s="239">
        <f>SUM(BK328:BK348)</f>
        <v>0</v>
      </c>
    </row>
    <row r="328" spans="2:65" s="1" customFormat="1" ht="16.5" customHeight="1">
      <c r="B328" s="33"/>
      <c r="C328" s="152" t="s">
        <v>835</v>
      </c>
      <c r="D328" s="152" t="s">
        <v>135</v>
      </c>
      <c r="E328" s="153" t="s">
        <v>836</v>
      </c>
      <c r="F328" s="154" t="s">
        <v>837</v>
      </c>
      <c r="G328" s="155" t="s">
        <v>178</v>
      </c>
      <c r="H328" s="156">
        <v>19.556000000000001</v>
      </c>
      <c r="I328" s="157"/>
      <c r="J328" s="158">
        <f>ROUND(I328*H328,2)</f>
        <v>0</v>
      </c>
      <c r="K328" s="154" t="s">
        <v>527</v>
      </c>
      <c r="L328" s="37"/>
      <c r="M328" s="159" t="s">
        <v>1</v>
      </c>
      <c r="N328" s="160" t="s">
        <v>47</v>
      </c>
      <c r="O328" s="59"/>
      <c r="P328" s="161">
        <f>O328*H328</f>
        <v>0</v>
      </c>
      <c r="Q328" s="161">
        <v>0</v>
      </c>
      <c r="R328" s="161">
        <f>Q328*H328</f>
        <v>0</v>
      </c>
      <c r="S328" s="161">
        <v>0</v>
      </c>
      <c r="T328" s="162">
        <f>S328*H328</f>
        <v>0</v>
      </c>
      <c r="AR328" s="16" t="s">
        <v>140</v>
      </c>
      <c r="AT328" s="16" t="s">
        <v>135</v>
      </c>
      <c r="AU328" s="16" t="s">
        <v>85</v>
      </c>
      <c r="AY328" s="16" t="s">
        <v>141</v>
      </c>
      <c r="BE328" s="163">
        <f>IF(N328="základní",J328,0)</f>
        <v>0</v>
      </c>
      <c r="BF328" s="163">
        <f>IF(N328="snížená",J328,0)</f>
        <v>0</v>
      </c>
      <c r="BG328" s="163">
        <f>IF(N328="zákl. přenesená",J328,0)</f>
        <v>0</v>
      </c>
      <c r="BH328" s="163">
        <f>IF(N328="sníž. přenesená",J328,0)</f>
        <v>0</v>
      </c>
      <c r="BI328" s="163">
        <f>IF(N328="nulová",J328,0)</f>
        <v>0</v>
      </c>
      <c r="BJ328" s="16" t="s">
        <v>21</v>
      </c>
      <c r="BK328" s="163">
        <f>ROUND(I328*H328,2)</f>
        <v>0</v>
      </c>
      <c r="BL328" s="16" t="s">
        <v>140</v>
      </c>
      <c r="BM328" s="16" t="s">
        <v>838</v>
      </c>
    </row>
    <row r="329" spans="2:65" s="1" customFormat="1" ht="11.25">
      <c r="B329" s="33"/>
      <c r="C329" s="34"/>
      <c r="D329" s="164" t="s">
        <v>143</v>
      </c>
      <c r="E329" s="34"/>
      <c r="F329" s="165" t="s">
        <v>839</v>
      </c>
      <c r="G329" s="34"/>
      <c r="H329" s="34"/>
      <c r="I329" s="111"/>
      <c r="J329" s="34"/>
      <c r="K329" s="34"/>
      <c r="L329" s="37"/>
      <c r="M329" s="166"/>
      <c r="N329" s="59"/>
      <c r="O329" s="59"/>
      <c r="P329" s="59"/>
      <c r="Q329" s="59"/>
      <c r="R329" s="59"/>
      <c r="S329" s="59"/>
      <c r="T329" s="60"/>
      <c r="AT329" s="16" t="s">
        <v>143</v>
      </c>
      <c r="AU329" s="16" t="s">
        <v>85</v>
      </c>
    </row>
    <row r="330" spans="2:65" s="10" customFormat="1" ht="11.25">
      <c r="B330" s="178"/>
      <c r="C330" s="179"/>
      <c r="D330" s="164" t="s">
        <v>194</v>
      </c>
      <c r="E330" s="180" t="s">
        <v>1</v>
      </c>
      <c r="F330" s="181" t="s">
        <v>840</v>
      </c>
      <c r="G330" s="179"/>
      <c r="H330" s="182">
        <v>19.556000000000001</v>
      </c>
      <c r="I330" s="183"/>
      <c r="J330" s="179"/>
      <c r="K330" s="179"/>
      <c r="L330" s="184"/>
      <c r="M330" s="185"/>
      <c r="N330" s="186"/>
      <c r="O330" s="186"/>
      <c r="P330" s="186"/>
      <c r="Q330" s="186"/>
      <c r="R330" s="186"/>
      <c r="S330" s="186"/>
      <c r="T330" s="187"/>
      <c r="AT330" s="188" t="s">
        <v>194</v>
      </c>
      <c r="AU330" s="188" t="s">
        <v>85</v>
      </c>
      <c r="AV330" s="10" t="s">
        <v>85</v>
      </c>
      <c r="AW330" s="10" t="s">
        <v>38</v>
      </c>
      <c r="AX330" s="10" t="s">
        <v>21</v>
      </c>
      <c r="AY330" s="188" t="s">
        <v>141</v>
      </c>
    </row>
    <row r="331" spans="2:65" s="1" customFormat="1" ht="16.5" customHeight="1">
      <c r="B331" s="33"/>
      <c r="C331" s="152" t="s">
        <v>841</v>
      </c>
      <c r="D331" s="152" t="s">
        <v>135</v>
      </c>
      <c r="E331" s="153" t="s">
        <v>842</v>
      </c>
      <c r="F331" s="154" t="s">
        <v>843</v>
      </c>
      <c r="G331" s="155" t="s">
        <v>178</v>
      </c>
      <c r="H331" s="156">
        <v>94.608999999999995</v>
      </c>
      <c r="I331" s="157"/>
      <c r="J331" s="158">
        <f>ROUND(I331*H331,2)</f>
        <v>0</v>
      </c>
      <c r="K331" s="154" t="s">
        <v>527</v>
      </c>
      <c r="L331" s="37"/>
      <c r="M331" s="159" t="s">
        <v>1</v>
      </c>
      <c r="N331" s="160" t="s">
        <v>47</v>
      </c>
      <c r="O331" s="59"/>
      <c r="P331" s="161">
        <f>O331*H331</f>
        <v>0</v>
      </c>
      <c r="Q331" s="161">
        <v>0</v>
      </c>
      <c r="R331" s="161">
        <f>Q331*H331</f>
        <v>0</v>
      </c>
      <c r="S331" s="161">
        <v>0</v>
      </c>
      <c r="T331" s="162">
        <f>S331*H331</f>
        <v>0</v>
      </c>
      <c r="AR331" s="16" t="s">
        <v>140</v>
      </c>
      <c r="AT331" s="16" t="s">
        <v>135</v>
      </c>
      <c r="AU331" s="16" t="s">
        <v>85</v>
      </c>
      <c r="AY331" s="16" t="s">
        <v>141</v>
      </c>
      <c r="BE331" s="163">
        <f>IF(N331="základní",J331,0)</f>
        <v>0</v>
      </c>
      <c r="BF331" s="163">
        <f>IF(N331="snížená",J331,0)</f>
        <v>0</v>
      </c>
      <c r="BG331" s="163">
        <f>IF(N331="zákl. přenesená",J331,0)</f>
        <v>0</v>
      </c>
      <c r="BH331" s="163">
        <f>IF(N331="sníž. přenesená",J331,0)</f>
        <v>0</v>
      </c>
      <c r="BI331" s="163">
        <f>IF(N331="nulová",J331,0)</f>
        <v>0</v>
      </c>
      <c r="BJ331" s="16" t="s">
        <v>21</v>
      </c>
      <c r="BK331" s="163">
        <f>ROUND(I331*H331,2)</f>
        <v>0</v>
      </c>
      <c r="BL331" s="16" t="s">
        <v>140</v>
      </c>
      <c r="BM331" s="16" t="s">
        <v>844</v>
      </c>
    </row>
    <row r="332" spans="2:65" s="1" customFormat="1" ht="11.25">
      <c r="B332" s="33"/>
      <c r="C332" s="34"/>
      <c r="D332" s="164" t="s">
        <v>143</v>
      </c>
      <c r="E332" s="34"/>
      <c r="F332" s="165" t="s">
        <v>845</v>
      </c>
      <c r="G332" s="34"/>
      <c r="H332" s="34"/>
      <c r="I332" s="111"/>
      <c r="J332" s="34"/>
      <c r="K332" s="34"/>
      <c r="L332" s="37"/>
      <c r="M332" s="166"/>
      <c r="N332" s="59"/>
      <c r="O332" s="59"/>
      <c r="P332" s="59"/>
      <c r="Q332" s="59"/>
      <c r="R332" s="59"/>
      <c r="S332" s="59"/>
      <c r="T332" s="60"/>
      <c r="AT332" s="16" t="s">
        <v>143</v>
      </c>
      <c r="AU332" s="16" t="s">
        <v>85</v>
      </c>
    </row>
    <row r="333" spans="2:65" s="9" customFormat="1" ht="11.25">
      <c r="B333" s="168"/>
      <c r="C333" s="169"/>
      <c r="D333" s="164" t="s">
        <v>194</v>
      </c>
      <c r="E333" s="170" t="s">
        <v>1</v>
      </c>
      <c r="F333" s="171" t="s">
        <v>846</v>
      </c>
      <c r="G333" s="169"/>
      <c r="H333" s="170" t="s">
        <v>1</v>
      </c>
      <c r="I333" s="172"/>
      <c r="J333" s="169"/>
      <c r="K333" s="169"/>
      <c r="L333" s="173"/>
      <c r="M333" s="174"/>
      <c r="N333" s="175"/>
      <c r="O333" s="175"/>
      <c r="P333" s="175"/>
      <c r="Q333" s="175"/>
      <c r="R333" s="175"/>
      <c r="S333" s="175"/>
      <c r="T333" s="176"/>
      <c r="AT333" s="177" t="s">
        <v>194</v>
      </c>
      <c r="AU333" s="177" t="s">
        <v>85</v>
      </c>
      <c r="AV333" s="9" t="s">
        <v>21</v>
      </c>
      <c r="AW333" s="9" t="s">
        <v>38</v>
      </c>
      <c r="AX333" s="9" t="s">
        <v>76</v>
      </c>
      <c r="AY333" s="177" t="s">
        <v>141</v>
      </c>
    </row>
    <row r="334" spans="2:65" s="10" customFormat="1" ht="11.25">
      <c r="B334" s="178"/>
      <c r="C334" s="179"/>
      <c r="D334" s="164" t="s">
        <v>194</v>
      </c>
      <c r="E334" s="180" t="s">
        <v>1</v>
      </c>
      <c r="F334" s="181" t="s">
        <v>847</v>
      </c>
      <c r="G334" s="179"/>
      <c r="H334" s="182">
        <v>103.99299999999999</v>
      </c>
      <c r="I334" s="183"/>
      <c r="J334" s="179"/>
      <c r="K334" s="179"/>
      <c r="L334" s="184"/>
      <c r="M334" s="185"/>
      <c r="N334" s="186"/>
      <c r="O334" s="186"/>
      <c r="P334" s="186"/>
      <c r="Q334" s="186"/>
      <c r="R334" s="186"/>
      <c r="S334" s="186"/>
      <c r="T334" s="187"/>
      <c r="AT334" s="188" t="s">
        <v>194</v>
      </c>
      <c r="AU334" s="188" t="s">
        <v>85</v>
      </c>
      <c r="AV334" s="10" t="s">
        <v>85</v>
      </c>
      <c r="AW334" s="10" t="s">
        <v>38</v>
      </c>
      <c r="AX334" s="10" t="s">
        <v>76</v>
      </c>
      <c r="AY334" s="188" t="s">
        <v>141</v>
      </c>
    </row>
    <row r="335" spans="2:65" s="9" customFormat="1" ht="11.25">
      <c r="B335" s="168"/>
      <c r="C335" s="169"/>
      <c r="D335" s="164" t="s">
        <v>194</v>
      </c>
      <c r="E335" s="170" t="s">
        <v>1</v>
      </c>
      <c r="F335" s="171" t="s">
        <v>848</v>
      </c>
      <c r="G335" s="169"/>
      <c r="H335" s="170" t="s">
        <v>1</v>
      </c>
      <c r="I335" s="172"/>
      <c r="J335" s="169"/>
      <c r="K335" s="169"/>
      <c r="L335" s="173"/>
      <c r="M335" s="174"/>
      <c r="N335" s="175"/>
      <c r="O335" s="175"/>
      <c r="P335" s="175"/>
      <c r="Q335" s="175"/>
      <c r="R335" s="175"/>
      <c r="S335" s="175"/>
      <c r="T335" s="176"/>
      <c r="AT335" s="177" t="s">
        <v>194</v>
      </c>
      <c r="AU335" s="177" t="s">
        <v>85</v>
      </c>
      <c r="AV335" s="9" t="s">
        <v>21</v>
      </c>
      <c r="AW335" s="9" t="s">
        <v>38</v>
      </c>
      <c r="AX335" s="9" t="s">
        <v>76</v>
      </c>
      <c r="AY335" s="177" t="s">
        <v>141</v>
      </c>
    </row>
    <row r="336" spans="2:65" s="10" customFormat="1" ht="11.25">
      <c r="B336" s="178"/>
      <c r="C336" s="179"/>
      <c r="D336" s="164" t="s">
        <v>194</v>
      </c>
      <c r="E336" s="180" t="s">
        <v>1</v>
      </c>
      <c r="F336" s="181" t="s">
        <v>849</v>
      </c>
      <c r="G336" s="179"/>
      <c r="H336" s="182">
        <v>-1.3839999999999999</v>
      </c>
      <c r="I336" s="183"/>
      <c r="J336" s="179"/>
      <c r="K336" s="179"/>
      <c r="L336" s="184"/>
      <c r="M336" s="185"/>
      <c r="N336" s="186"/>
      <c r="O336" s="186"/>
      <c r="P336" s="186"/>
      <c r="Q336" s="186"/>
      <c r="R336" s="186"/>
      <c r="S336" s="186"/>
      <c r="T336" s="187"/>
      <c r="AT336" s="188" t="s">
        <v>194</v>
      </c>
      <c r="AU336" s="188" t="s">
        <v>85</v>
      </c>
      <c r="AV336" s="10" t="s">
        <v>85</v>
      </c>
      <c r="AW336" s="10" t="s">
        <v>38</v>
      </c>
      <c r="AX336" s="10" t="s">
        <v>76</v>
      </c>
      <c r="AY336" s="188" t="s">
        <v>141</v>
      </c>
    </row>
    <row r="337" spans="2:65" s="9" customFormat="1" ht="11.25">
      <c r="B337" s="168"/>
      <c r="C337" s="169"/>
      <c r="D337" s="164" t="s">
        <v>194</v>
      </c>
      <c r="E337" s="170" t="s">
        <v>1</v>
      </c>
      <c r="F337" s="171" t="s">
        <v>850</v>
      </c>
      <c r="G337" s="169"/>
      <c r="H337" s="170" t="s">
        <v>1</v>
      </c>
      <c r="I337" s="172"/>
      <c r="J337" s="169"/>
      <c r="K337" s="169"/>
      <c r="L337" s="173"/>
      <c r="M337" s="174"/>
      <c r="N337" s="175"/>
      <c r="O337" s="175"/>
      <c r="P337" s="175"/>
      <c r="Q337" s="175"/>
      <c r="R337" s="175"/>
      <c r="S337" s="175"/>
      <c r="T337" s="176"/>
      <c r="AT337" s="177" t="s">
        <v>194</v>
      </c>
      <c r="AU337" s="177" t="s">
        <v>85</v>
      </c>
      <c r="AV337" s="9" t="s">
        <v>21</v>
      </c>
      <c r="AW337" s="9" t="s">
        <v>38</v>
      </c>
      <c r="AX337" s="9" t="s">
        <v>76</v>
      </c>
      <c r="AY337" s="177" t="s">
        <v>141</v>
      </c>
    </row>
    <row r="338" spans="2:65" s="10" customFormat="1" ht="11.25">
      <c r="B338" s="178"/>
      <c r="C338" s="179"/>
      <c r="D338" s="164" t="s">
        <v>194</v>
      </c>
      <c r="E338" s="180" t="s">
        <v>1</v>
      </c>
      <c r="F338" s="181" t="s">
        <v>851</v>
      </c>
      <c r="G338" s="179"/>
      <c r="H338" s="182">
        <v>-8</v>
      </c>
      <c r="I338" s="183"/>
      <c r="J338" s="179"/>
      <c r="K338" s="179"/>
      <c r="L338" s="184"/>
      <c r="M338" s="185"/>
      <c r="N338" s="186"/>
      <c r="O338" s="186"/>
      <c r="P338" s="186"/>
      <c r="Q338" s="186"/>
      <c r="R338" s="186"/>
      <c r="S338" s="186"/>
      <c r="T338" s="187"/>
      <c r="AT338" s="188" t="s">
        <v>194</v>
      </c>
      <c r="AU338" s="188" t="s">
        <v>85</v>
      </c>
      <c r="AV338" s="10" t="s">
        <v>85</v>
      </c>
      <c r="AW338" s="10" t="s">
        <v>38</v>
      </c>
      <c r="AX338" s="10" t="s">
        <v>76</v>
      </c>
      <c r="AY338" s="188" t="s">
        <v>141</v>
      </c>
    </row>
    <row r="339" spans="2:65" s="11" customFormat="1" ht="11.25">
      <c r="B339" s="189"/>
      <c r="C339" s="190"/>
      <c r="D339" s="164" t="s">
        <v>194</v>
      </c>
      <c r="E339" s="191" t="s">
        <v>1</v>
      </c>
      <c r="F339" s="192" t="s">
        <v>239</v>
      </c>
      <c r="G339" s="190"/>
      <c r="H339" s="193">
        <v>94.608999999999995</v>
      </c>
      <c r="I339" s="194"/>
      <c r="J339" s="190"/>
      <c r="K339" s="190"/>
      <c r="L339" s="195"/>
      <c r="M339" s="196"/>
      <c r="N339" s="197"/>
      <c r="O339" s="197"/>
      <c r="P339" s="197"/>
      <c r="Q339" s="197"/>
      <c r="R339" s="197"/>
      <c r="S339" s="197"/>
      <c r="T339" s="198"/>
      <c r="AT339" s="199" t="s">
        <v>194</v>
      </c>
      <c r="AU339" s="199" t="s">
        <v>85</v>
      </c>
      <c r="AV339" s="11" t="s">
        <v>140</v>
      </c>
      <c r="AW339" s="11" t="s">
        <v>38</v>
      </c>
      <c r="AX339" s="11" t="s">
        <v>21</v>
      </c>
      <c r="AY339" s="199" t="s">
        <v>141</v>
      </c>
    </row>
    <row r="340" spans="2:65" s="1" customFormat="1" ht="16.5" customHeight="1">
      <c r="B340" s="33"/>
      <c r="C340" s="152" t="s">
        <v>852</v>
      </c>
      <c r="D340" s="152" t="s">
        <v>135</v>
      </c>
      <c r="E340" s="153" t="s">
        <v>853</v>
      </c>
      <c r="F340" s="154" t="s">
        <v>854</v>
      </c>
      <c r="G340" s="155" t="s">
        <v>178</v>
      </c>
      <c r="H340" s="156">
        <v>1513.7439999999999</v>
      </c>
      <c r="I340" s="157"/>
      <c r="J340" s="158">
        <f>ROUND(I340*H340,2)</f>
        <v>0</v>
      </c>
      <c r="K340" s="154" t="s">
        <v>527</v>
      </c>
      <c r="L340" s="37"/>
      <c r="M340" s="159" t="s">
        <v>1</v>
      </c>
      <c r="N340" s="160" t="s">
        <v>47</v>
      </c>
      <c r="O340" s="59"/>
      <c r="P340" s="161">
        <f>O340*H340</f>
        <v>0</v>
      </c>
      <c r="Q340" s="161">
        <v>0</v>
      </c>
      <c r="R340" s="161">
        <f>Q340*H340</f>
        <v>0</v>
      </c>
      <c r="S340" s="161">
        <v>0</v>
      </c>
      <c r="T340" s="162">
        <f>S340*H340</f>
        <v>0</v>
      </c>
      <c r="AR340" s="16" t="s">
        <v>140</v>
      </c>
      <c r="AT340" s="16" t="s">
        <v>135</v>
      </c>
      <c r="AU340" s="16" t="s">
        <v>85</v>
      </c>
      <c r="AY340" s="16" t="s">
        <v>141</v>
      </c>
      <c r="BE340" s="163">
        <f>IF(N340="základní",J340,0)</f>
        <v>0</v>
      </c>
      <c r="BF340" s="163">
        <f>IF(N340="snížená",J340,0)</f>
        <v>0</v>
      </c>
      <c r="BG340" s="163">
        <f>IF(N340="zákl. přenesená",J340,0)</f>
        <v>0</v>
      </c>
      <c r="BH340" s="163">
        <f>IF(N340="sníž. přenesená",J340,0)</f>
        <v>0</v>
      </c>
      <c r="BI340" s="163">
        <f>IF(N340="nulová",J340,0)</f>
        <v>0</v>
      </c>
      <c r="BJ340" s="16" t="s">
        <v>21</v>
      </c>
      <c r="BK340" s="163">
        <f>ROUND(I340*H340,2)</f>
        <v>0</v>
      </c>
      <c r="BL340" s="16" t="s">
        <v>140</v>
      </c>
      <c r="BM340" s="16" t="s">
        <v>855</v>
      </c>
    </row>
    <row r="341" spans="2:65" s="1" customFormat="1" ht="19.5">
      <c r="B341" s="33"/>
      <c r="C341" s="34"/>
      <c r="D341" s="164" t="s">
        <v>143</v>
      </c>
      <c r="E341" s="34"/>
      <c r="F341" s="165" t="s">
        <v>856</v>
      </c>
      <c r="G341" s="34"/>
      <c r="H341" s="34"/>
      <c r="I341" s="111"/>
      <c r="J341" s="34"/>
      <c r="K341" s="34"/>
      <c r="L341" s="37"/>
      <c r="M341" s="166"/>
      <c r="N341" s="59"/>
      <c r="O341" s="59"/>
      <c r="P341" s="59"/>
      <c r="Q341" s="59"/>
      <c r="R341" s="59"/>
      <c r="S341" s="59"/>
      <c r="T341" s="60"/>
      <c r="AT341" s="16" t="s">
        <v>143</v>
      </c>
      <c r="AU341" s="16" t="s">
        <v>85</v>
      </c>
    </row>
    <row r="342" spans="2:65" s="1" customFormat="1" ht="29.25">
      <c r="B342" s="33"/>
      <c r="C342" s="34"/>
      <c r="D342" s="164" t="s">
        <v>145</v>
      </c>
      <c r="E342" s="34"/>
      <c r="F342" s="167" t="s">
        <v>857</v>
      </c>
      <c r="G342" s="34"/>
      <c r="H342" s="34"/>
      <c r="I342" s="111"/>
      <c r="J342" s="34"/>
      <c r="K342" s="34"/>
      <c r="L342" s="37"/>
      <c r="M342" s="166"/>
      <c r="N342" s="59"/>
      <c r="O342" s="59"/>
      <c r="P342" s="59"/>
      <c r="Q342" s="59"/>
      <c r="R342" s="59"/>
      <c r="S342" s="59"/>
      <c r="T342" s="60"/>
      <c r="AT342" s="16" t="s">
        <v>145</v>
      </c>
      <c r="AU342" s="16" t="s">
        <v>85</v>
      </c>
    </row>
    <row r="343" spans="2:65" s="10" customFormat="1" ht="11.25">
      <c r="B343" s="178"/>
      <c r="C343" s="179"/>
      <c r="D343" s="164" t="s">
        <v>194</v>
      </c>
      <c r="E343" s="180" t="s">
        <v>1</v>
      </c>
      <c r="F343" s="181" t="s">
        <v>858</v>
      </c>
      <c r="G343" s="179"/>
      <c r="H343" s="182">
        <v>1513.7439999999999</v>
      </c>
      <c r="I343" s="183"/>
      <c r="J343" s="179"/>
      <c r="K343" s="179"/>
      <c r="L343" s="184"/>
      <c r="M343" s="185"/>
      <c r="N343" s="186"/>
      <c r="O343" s="186"/>
      <c r="P343" s="186"/>
      <c r="Q343" s="186"/>
      <c r="R343" s="186"/>
      <c r="S343" s="186"/>
      <c r="T343" s="187"/>
      <c r="AT343" s="188" t="s">
        <v>194</v>
      </c>
      <c r="AU343" s="188" t="s">
        <v>85</v>
      </c>
      <c r="AV343" s="10" t="s">
        <v>85</v>
      </c>
      <c r="AW343" s="10" t="s">
        <v>38</v>
      </c>
      <c r="AX343" s="10" t="s">
        <v>21</v>
      </c>
      <c r="AY343" s="188" t="s">
        <v>141</v>
      </c>
    </row>
    <row r="344" spans="2:65" s="1" customFormat="1" ht="16.5" customHeight="1">
      <c r="B344" s="33"/>
      <c r="C344" s="152" t="s">
        <v>859</v>
      </c>
      <c r="D344" s="152" t="s">
        <v>135</v>
      </c>
      <c r="E344" s="153" t="s">
        <v>860</v>
      </c>
      <c r="F344" s="154" t="s">
        <v>861</v>
      </c>
      <c r="G344" s="155" t="s">
        <v>178</v>
      </c>
      <c r="H344" s="156">
        <v>94.608999999999995</v>
      </c>
      <c r="I344" s="157"/>
      <c r="J344" s="158">
        <f>ROUND(I344*H344,2)</f>
        <v>0</v>
      </c>
      <c r="K344" s="154" t="s">
        <v>527</v>
      </c>
      <c r="L344" s="37"/>
      <c r="M344" s="159" t="s">
        <v>1</v>
      </c>
      <c r="N344" s="160" t="s">
        <v>47</v>
      </c>
      <c r="O344" s="59"/>
      <c r="P344" s="161">
        <f>O344*H344</f>
        <v>0</v>
      </c>
      <c r="Q344" s="161">
        <v>0</v>
      </c>
      <c r="R344" s="161">
        <f>Q344*H344</f>
        <v>0</v>
      </c>
      <c r="S344" s="161">
        <v>0</v>
      </c>
      <c r="T344" s="162">
        <f>S344*H344</f>
        <v>0</v>
      </c>
      <c r="AR344" s="16" t="s">
        <v>140</v>
      </c>
      <c r="AT344" s="16" t="s">
        <v>135</v>
      </c>
      <c r="AU344" s="16" t="s">
        <v>85</v>
      </c>
      <c r="AY344" s="16" t="s">
        <v>141</v>
      </c>
      <c r="BE344" s="163">
        <f>IF(N344="základní",J344,0)</f>
        <v>0</v>
      </c>
      <c r="BF344" s="163">
        <f>IF(N344="snížená",J344,0)</f>
        <v>0</v>
      </c>
      <c r="BG344" s="163">
        <f>IF(N344="zákl. přenesená",J344,0)</f>
        <v>0</v>
      </c>
      <c r="BH344" s="163">
        <f>IF(N344="sníž. přenesená",J344,0)</f>
        <v>0</v>
      </c>
      <c r="BI344" s="163">
        <f>IF(N344="nulová",J344,0)</f>
        <v>0</v>
      </c>
      <c r="BJ344" s="16" t="s">
        <v>21</v>
      </c>
      <c r="BK344" s="163">
        <f>ROUND(I344*H344,2)</f>
        <v>0</v>
      </c>
      <c r="BL344" s="16" t="s">
        <v>140</v>
      </c>
      <c r="BM344" s="16" t="s">
        <v>862</v>
      </c>
    </row>
    <row r="345" spans="2:65" s="1" customFormat="1" ht="11.25">
      <c r="B345" s="33"/>
      <c r="C345" s="34"/>
      <c r="D345" s="164" t="s">
        <v>143</v>
      </c>
      <c r="E345" s="34"/>
      <c r="F345" s="165" t="s">
        <v>863</v>
      </c>
      <c r="G345" s="34"/>
      <c r="H345" s="34"/>
      <c r="I345" s="111"/>
      <c r="J345" s="34"/>
      <c r="K345" s="34"/>
      <c r="L345" s="37"/>
      <c r="M345" s="166"/>
      <c r="N345" s="59"/>
      <c r="O345" s="59"/>
      <c r="P345" s="59"/>
      <c r="Q345" s="59"/>
      <c r="R345" s="59"/>
      <c r="S345" s="59"/>
      <c r="T345" s="60"/>
      <c r="AT345" s="16" t="s">
        <v>143</v>
      </c>
      <c r="AU345" s="16" t="s">
        <v>85</v>
      </c>
    </row>
    <row r="346" spans="2:65" s="1" customFormat="1" ht="16.5" customHeight="1">
      <c r="B346" s="33"/>
      <c r="C346" s="152" t="s">
        <v>864</v>
      </c>
      <c r="D346" s="152" t="s">
        <v>135</v>
      </c>
      <c r="E346" s="153" t="s">
        <v>865</v>
      </c>
      <c r="F346" s="154" t="s">
        <v>866</v>
      </c>
      <c r="G346" s="155" t="s">
        <v>178</v>
      </c>
      <c r="H346" s="156">
        <v>74.760999999999996</v>
      </c>
      <c r="I346" s="157"/>
      <c r="J346" s="158">
        <f>ROUND(I346*H346,2)</f>
        <v>0</v>
      </c>
      <c r="K346" s="154" t="s">
        <v>527</v>
      </c>
      <c r="L346" s="37"/>
      <c r="M346" s="159" t="s">
        <v>1</v>
      </c>
      <c r="N346" s="160" t="s">
        <v>47</v>
      </c>
      <c r="O346" s="59"/>
      <c r="P346" s="161">
        <f>O346*H346</f>
        <v>0</v>
      </c>
      <c r="Q346" s="161">
        <v>0</v>
      </c>
      <c r="R346" s="161">
        <f>Q346*H346</f>
        <v>0</v>
      </c>
      <c r="S346" s="161">
        <v>0</v>
      </c>
      <c r="T346" s="162">
        <f>S346*H346</f>
        <v>0</v>
      </c>
      <c r="AR346" s="16" t="s">
        <v>140</v>
      </c>
      <c r="AT346" s="16" t="s">
        <v>135</v>
      </c>
      <c r="AU346" s="16" t="s">
        <v>85</v>
      </c>
      <c r="AY346" s="16" t="s">
        <v>141</v>
      </c>
      <c r="BE346" s="163">
        <f>IF(N346="základní",J346,0)</f>
        <v>0</v>
      </c>
      <c r="BF346" s="163">
        <f>IF(N346="snížená",J346,0)</f>
        <v>0</v>
      </c>
      <c r="BG346" s="163">
        <f>IF(N346="zákl. přenesená",J346,0)</f>
        <v>0</v>
      </c>
      <c r="BH346" s="163">
        <f>IF(N346="sníž. přenesená",J346,0)</f>
        <v>0</v>
      </c>
      <c r="BI346" s="163">
        <f>IF(N346="nulová",J346,0)</f>
        <v>0</v>
      </c>
      <c r="BJ346" s="16" t="s">
        <v>21</v>
      </c>
      <c r="BK346" s="163">
        <f>ROUND(I346*H346,2)</f>
        <v>0</v>
      </c>
      <c r="BL346" s="16" t="s">
        <v>140</v>
      </c>
      <c r="BM346" s="16" t="s">
        <v>867</v>
      </c>
    </row>
    <row r="347" spans="2:65" s="1" customFormat="1" ht="11.25">
      <c r="B347" s="33"/>
      <c r="C347" s="34"/>
      <c r="D347" s="164" t="s">
        <v>143</v>
      </c>
      <c r="E347" s="34"/>
      <c r="F347" s="165" t="s">
        <v>570</v>
      </c>
      <c r="G347" s="34"/>
      <c r="H347" s="34"/>
      <c r="I347" s="111"/>
      <c r="J347" s="34"/>
      <c r="K347" s="34"/>
      <c r="L347" s="37"/>
      <c r="M347" s="166"/>
      <c r="N347" s="59"/>
      <c r="O347" s="59"/>
      <c r="P347" s="59"/>
      <c r="Q347" s="59"/>
      <c r="R347" s="59"/>
      <c r="S347" s="59"/>
      <c r="T347" s="60"/>
      <c r="AT347" s="16" t="s">
        <v>143</v>
      </c>
      <c r="AU347" s="16" t="s">
        <v>85</v>
      </c>
    </row>
    <row r="348" spans="2:65" s="10" customFormat="1" ht="11.25">
      <c r="B348" s="178"/>
      <c r="C348" s="179"/>
      <c r="D348" s="164" t="s">
        <v>194</v>
      </c>
      <c r="E348" s="180" t="s">
        <v>1</v>
      </c>
      <c r="F348" s="181" t="s">
        <v>868</v>
      </c>
      <c r="G348" s="179"/>
      <c r="H348" s="182">
        <v>74.760999999999996</v>
      </c>
      <c r="I348" s="183"/>
      <c r="J348" s="179"/>
      <c r="K348" s="179"/>
      <c r="L348" s="184"/>
      <c r="M348" s="185"/>
      <c r="N348" s="186"/>
      <c r="O348" s="186"/>
      <c r="P348" s="186"/>
      <c r="Q348" s="186"/>
      <c r="R348" s="186"/>
      <c r="S348" s="186"/>
      <c r="T348" s="187"/>
      <c r="AT348" s="188" t="s">
        <v>194</v>
      </c>
      <c r="AU348" s="188" t="s">
        <v>85</v>
      </c>
      <c r="AV348" s="10" t="s">
        <v>85</v>
      </c>
      <c r="AW348" s="10" t="s">
        <v>38</v>
      </c>
      <c r="AX348" s="10" t="s">
        <v>21</v>
      </c>
      <c r="AY348" s="188" t="s">
        <v>141</v>
      </c>
    </row>
    <row r="349" spans="2:65" s="14" customFormat="1" ht="22.9" customHeight="1">
      <c r="B349" s="226"/>
      <c r="C349" s="227"/>
      <c r="D349" s="228" t="s">
        <v>75</v>
      </c>
      <c r="E349" s="240" t="s">
        <v>869</v>
      </c>
      <c r="F349" s="240" t="s">
        <v>870</v>
      </c>
      <c r="G349" s="227"/>
      <c r="H349" s="227"/>
      <c r="I349" s="230"/>
      <c r="J349" s="241">
        <f>BK349</f>
        <v>0</v>
      </c>
      <c r="K349" s="227"/>
      <c r="L349" s="232"/>
      <c r="M349" s="233"/>
      <c r="N349" s="234"/>
      <c r="O349" s="234"/>
      <c r="P349" s="235">
        <f>SUM(P350:P352)</f>
        <v>0</v>
      </c>
      <c r="Q349" s="234"/>
      <c r="R349" s="235">
        <f>SUM(R350:R352)</f>
        <v>0</v>
      </c>
      <c r="S349" s="234"/>
      <c r="T349" s="236">
        <f>SUM(T350:T352)</f>
        <v>0</v>
      </c>
      <c r="AR349" s="237" t="s">
        <v>21</v>
      </c>
      <c r="AT349" s="238" t="s">
        <v>75</v>
      </c>
      <c r="AU349" s="238" t="s">
        <v>21</v>
      </c>
      <c r="AY349" s="237" t="s">
        <v>141</v>
      </c>
      <c r="BK349" s="239">
        <f>SUM(BK350:BK352)</f>
        <v>0</v>
      </c>
    </row>
    <row r="350" spans="2:65" s="1" customFormat="1" ht="16.5" customHeight="1">
      <c r="B350" s="33"/>
      <c r="C350" s="152" t="s">
        <v>871</v>
      </c>
      <c r="D350" s="152" t="s">
        <v>135</v>
      </c>
      <c r="E350" s="153" t="s">
        <v>872</v>
      </c>
      <c r="F350" s="154" t="s">
        <v>873</v>
      </c>
      <c r="G350" s="155" t="s">
        <v>178</v>
      </c>
      <c r="H350" s="156">
        <v>123.869</v>
      </c>
      <c r="I350" s="157"/>
      <c r="J350" s="158">
        <f>ROUND(I350*H350,2)</f>
        <v>0</v>
      </c>
      <c r="K350" s="154" t="s">
        <v>527</v>
      </c>
      <c r="L350" s="37"/>
      <c r="M350" s="159" t="s">
        <v>1</v>
      </c>
      <c r="N350" s="160" t="s">
        <v>47</v>
      </c>
      <c r="O350" s="59"/>
      <c r="P350" s="161">
        <f>O350*H350</f>
        <v>0</v>
      </c>
      <c r="Q350" s="161">
        <v>0</v>
      </c>
      <c r="R350" s="161">
        <f>Q350*H350</f>
        <v>0</v>
      </c>
      <c r="S350" s="161">
        <v>0</v>
      </c>
      <c r="T350" s="162">
        <f>S350*H350</f>
        <v>0</v>
      </c>
      <c r="AR350" s="16" t="s">
        <v>140</v>
      </c>
      <c r="AT350" s="16" t="s">
        <v>135</v>
      </c>
      <c r="AU350" s="16" t="s">
        <v>85</v>
      </c>
      <c r="AY350" s="16" t="s">
        <v>141</v>
      </c>
      <c r="BE350" s="163">
        <f>IF(N350="základní",J350,0)</f>
        <v>0</v>
      </c>
      <c r="BF350" s="163">
        <f>IF(N350="snížená",J350,0)</f>
        <v>0</v>
      </c>
      <c r="BG350" s="163">
        <f>IF(N350="zákl. přenesená",J350,0)</f>
        <v>0</v>
      </c>
      <c r="BH350" s="163">
        <f>IF(N350="sníž. přenesená",J350,0)</f>
        <v>0</v>
      </c>
      <c r="BI350" s="163">
        <f>IF(N350="nulová",J350,0)</f>
        <v>0</v>
      </c>
      <c r="BJ350" s="16" t="s">
        <v>21</v>
      </c>
      <c r="BK350" s="163">
        <f>ROUND(I350*H350,2)</f>
        <v>0</v>
      </c>
      <c r="BL350" s="16" t="s">
        <v>140</v>
      </c>
      <c r="BM350" s="16" t="s">
        <v>874</v>
      </c>
    </row>
    <row r="351" spans="2:65" s="1" customFormat="1" ht="19.5">
      <c r="B351" s="33"/>
      <c r="C351" s="34"/>
      <c r="D351" s="164" t="s">
        <v>143</v>
      </c>
      <c r="E351" s="34"/>
      <c r="F351" s="165" t="s">
        <v>875</v>
      </c>
      <c r="G351" s="34"/>
      <c r="H351" s="34"/>
      <c r="I351" s="111"/>
      <c r="J351" s="34"/>
      <c r="K351" s="34"/>
      <c r="L351" s="37"/>
      <c r="M351" s="166"/>
      <c r="N351" s="59"/>
      <c r="O351" s="59"/>
      <c r="P351" s="59"/>
      <c r="Q351" s="59"/>
      <c r="R351" s="59"/>
      <c r="S351" s="59"/>
      <c r="T351" s="60"/>
      <c r="AT351" s="16" t="s">
        <v>143</v>
      </c>
      <c r="AU351" s="16" t="s">
        <v>85</v>
      </c>
    </row>
    <row r="352" spans="2:65" s="1" customFormat="1" ht="19.5">
      <c r="B352" s="33"/>
      <c r="C352" s="34"/>
      <c r="D352" s="164" t="s">
        <v>145</v>
      </c>
      <c r="E352" s="34"/>
      <c r="F352" s="167" t="s">
        <v>876</v>
      </c>
      <c r="G352" s="34"/>
      <c r="H352" s="34"/>
      <c r="I352" s="111"/>
      <c r="J352" s="34"/>
      <c r="K352" s="34"/>
      <c r="L352" s="37"/>
      <c r="M352" s="166"/>
      <c r="N352" s="59"/>
      <c r="O352" s="59"/>
      <c r="P352" s="59"/>
      <c r="Q352" s="59"/>
      <c r="R352" s="59"/>
      <c r="S352" s="59"/>
      <c r="T352" s="60"/>
      <c r="AT352" s="16" t="s">
        <v>145</v>
      </c>
      <c r="AU352" s="16" t="s">
        <v>85</v>
      </c>
    </row>
    <row r="353" spans="2:65" s="14" customFormat="1" ht="25.9" customHeight="1">
      <c r="B353" s="226"/>
      <c r="C353" s="227"/>
      <c r="D353" s="228" t="s">
        <v>75</v>
      </c>
      <c r="E353" s="229" t="s">
        <v>877</v>
      </c>
      <c r="F353" s="229" t="s">
        <v>878</v>
      </c>
      <c r="G353" s="227"/>
      <c r="H353" s="227"/>
      <c r="I353" s="230"/>
      <c r="J353" s="231">
        <f>BK353</f>
        <v>0</v>
      </c>
      <c r="K353" s="227"/>
      <c r="L353" s="232"/>
      <c r="M353" s="233"/>
      <c r="N353" s="234"/>
      <c r="O353" s="234"/>
      <c r="P353" s="235">
        <f>P354</f>
        <v>0</v>
      </c>
      <c r="Q353" s="234"/>
      <c r="R353" s="235">
        <f>R354</f>
        <v>0</v>
      </c>
      <c r="S353" s="234"/>
      <c r="T353" s="236">
        <f>T354</f>
        <v>0</v>
      </c>
      <c r="AR353" s="237" t="s">
        <v>21</v>
      </c>
      <c r="AT353" s="238" t="s">
        <v>75</v>
      </c>
      <c r="AU353" s="238" t="s">
        <v>76</v>
      </c>
      <c r="AY353" s="237" t="s">
        <v>141</v>
      </c>
      <c r="BK353" s="239">
        <f>BK354</f>
        <v>0</v>
      </c>
    </row>
    <row r="354" spans="2:65" s="14" customFormat="1" ht="22.9" customHeight="1">
      <c r="B354" s="226"/>
      <c r="C354" s="227"/>
      <c r="D354" s="228" t="s">
        <v>75</v>
      </c>
      <c r="E354" s="240" t="s">
        <v>879</v>
      </c>
      <c r="F354" s="240" t="s">
        <v>880</v>
      </c>
      <c r="G354" s="227"/>
      <c r="H354" s="227"/>
      <c r="I354" s="230"/>
      <c r="J354" s="241">
        <f>BK354</f>
        <v>0</v>
      </c>
      <c r="K354" s="227"/>
      <c r="L354" s="232"/>
      <c r="M354" s="233"/>
      <c r="N354" s="234"/>
      <c r="O354" s="234"/>
      <c r="P354" s="235">
        <f>SUM(P355:P362)</f>
        <v>0</v>
      </c>
      <c r="Q354" s="234"/>
      <c r="R354" s="235">
        <f>SUM(R355:R362)</f>
        <v>0</v>
      </c>
      <c r="S354" s="234"/>
      <c r="T354" s="236">
        <f>SUM(T355:T362)</f>
        <v>0</v>
      </c>
      <c r="AR354" s="237" t="s">
        <v>21</v>
      </c>
      <c r="AT354" s="238" t="s">
        <v>75</v>
      </c>
      <c r="AU354" s="238" t="s">
        <v>21</v>
      </c>
      <c r="AY354" s="237" t="s">
        <v>141</v>
      </c>
      <c r="BK354" s="239">
        <f>SUM(BK355:BK362)</f>
        <v>0</v>
      </c>
    </row>
    <row r="355" spans="2:65" s="1" customFormat="1" ht="16.5" customHeight="1">
      <c r="B355" s="33"/>
      <c r="C355" s="152" t="s">
        <v>881</v>
      </c>
      <c r="D355" s="152" t="s">
        <v>135</v>
      </c>
      <c r="E355" s="153" t="s">
        <v>882</v>
      </c>
      <c r="F355" s="154" t="s">
        <v>883</v>
      </c>
      <c r="G355" s="155" t="s">
        <v>191</v>
      </c>
      <c r="H355" s="156">
        <v>125</v>
      </c>
      <c r="I355" s="157"/>
      <c r="J355" s="158">
        <f>ROUND(I355*H355,2)</f>
        <v>0</v>
      </c>
      <c r="K355" s="154" t="s">
        <v>1</v>
      </c>
      <c r="L355" s="37"/>
      <c r="M355" s="159" t="s">
        <v>1</v>
      </c>
      <c r="N355" s="160" t="s">
        <v>47</v>
      </c>
      <c r="O355" s="59"/>
      <c r="P355" s="161">
        <f>O355*H355</f>
        <v>0</v>
      </c>
      <c r="Q355" s="161">
        <v>0</v>
      </c>
      <c r="R355" s="161">
        <f>Q355*H355</f>
        <v>0</v>
      </c>
      <c r="S355" s="161">
        <v>0</v>
      </c>
      <c r="T355" s="162">
        <f>S355*H355</f>
        <v>0</v>
      </c>
      <c r="AR355" s="16" t="s">
        <v>140</v>
      </c>
      <c r="AT355" s="16" t="s">
        <v>135</v>
      </c>
      <c r="AU355" s="16" t="s">
        <v>85</v>
      </c>
      <c r="AY355" s="16" t="s">
        <v>141</v>
      </c>
      <c r="BE355" s="163">
        <f>IF(N355="základní",J355,0)</f>
        <v>0</v>
      </c>
      <c r="BF355" s="163">
        <f>IF(N355="snížená",J355,0)</f>
        <v>0</v>
      </c>
      <c r="BG355" s="163">
        <f>IF(N355="zákl. přenesená",J355,0)</f>
        <v>0</v>
      </c>
      <c r="BH355" s="163">
        <f>IF(N355="sníž. přenesená",J355,0)</f>
        <v>0</v>
      </c>
      <c r="BI355" s="163">
        <f>IF(N355="nulová",J355,0)</f>
        <v>0</v>
      </c>
      <c r="BJ355" s="16" t="s">
        <v>21</v>
      </c>
      <c r="BK355" s="163">
        <f>ROUND(I355*H355,2)</f>
        <v>0</v>
      </c>
      <c r="BL355" s="16" t="s">
        <v>140</v>
      </c>
      <c r="BM355" s="16" t="s">
        <v>884</v>
      </c>
    </row>
    <row r="356" spans="2:65" s="1" customFormat="1" ht="11.25">
      <c r="B356" s="33"/>
      <c r="C356" s="34"/>
      <c r="D356" s="164" t="s">
        <v>143</v>
      </c>
      <c r="E356" s="34"/>
      <c r="F356" s="165" t="s">
        <v>883</v>
      </c>
      <c r="G356" s="34"/>
      <c r="H356" s="34"/>
      <c r="I356" s="111"/>
      <c r="J356" s="34"/>
      <c r="K356" s="34"/>
      <c r="L356" s="37"/>
      <c r="M356" s="166"/>
      <c r="N356" s="59"/>
      <c r="O356" s="59"/>
      <c r="P356" s="59"/>
      <c r="Q356" s="59"/>
      <c r="R356" s="59"/>
      <c r="S356" s="59"/>
      <c r="T356" s="60"/>
      <c r="AT356" s="16" t="s">
        <v>143</v>
      </c>
      <c r="AU356" s="16" t="s">
        <v>85</v>
      </c>
    </row>
    <row r="357" spans="2:65" s="10" customFormat="1" ht="11.25">
      <c r="B357" s="178"/>
      <c r="C357" s="179"/>
      <c r="D357" s="164" t="s">
        <v>194</v>
      </c>
      <c r="E357" s="180" t="s">
        <v>1</v>
      </c>
      <c r="F357" s="181" t="s">
        <v>885</v>
      </c>
      <c r="G357" s="179"/>
      <c r="H357" s="182">
        <v>125</v>
      </c>
      <c r="I357" s="183"/>
      <c r="J357" s="179"/>
      <c r="K357" s="179"/>
      <c r="L357" s="184"/>
      <c r="M357" s="185"/>
      <c r="N357" s="186"/>
      <c r="O357" s="186"/>
      <c r="P357" s="186"/>
      <c r="Q357" s="186"/>
      <c r="R357" s="186"/>
      <c r="S357" s="186"/>
      <c r="T357" s="187"/>
      <c r="AT357" s="188" t="s">
        <v>194</v>
      </c>
      <c r="AU357" s="188" t="s">
        <v>85</v>
      </c>
      <c r="AV357" s="10" t="s">
        <v>85</v>
      </c>
      <c r="AW357" s="10" t="s">
        <v>38</v>
      </c>
      <c r="AX357" s="10" t="s">
        <v>21</v>
      </c>
      <c r="AY357" s="188" t="s">
        <v>141</v>
      </c>
    </row>
    <row r="358" spans="2:65" s="1" customFormat="1" ht="16.5" customHeight="1">
      <c r="B358" s="33"/>
      <c r="C358" s="152" t="s">
        <v>886</v>
      </c>
      <c r="D358" s="152" t="s">
        <v>135</v>
      </c>
      <c r="E358" s="153" t="s">
        <v>887</v>
      </c>
      <c r="F358" s="154" t="s">
        <v>888</v>
      </c>
      <c r="G358" s="155" t="s">
        <v>206</v>
      </c>
      <c r="H358" s="156">
        <v>16.2</v>
      </c>
      <c r="I358" s="157"/>
      <c r="J358" s="158">
        <f>ROUND(I358*H358,2)</f>
        <v>0</v>
      </c>
      <c r="K358" s="154" t="s">
        <v>1</v>
      </c>
      <c r="L358" s="37"/>
      <c r="M358" s="159" t="s">
        <v>1</v>
      </c>
      <c r="N358" s="160" t="s">
        <v>47</v>
      </c>
      <c r="O358" s="59"/>
      <c r="P358" s="161">
        <f>O358*H358</f>
        <v>0</v>
      </c>
      <c r="Q358" s="161">
        <v>0</v>
      </c>
      <c r="R358" s="161">
        <f>Q358*H358</f>
        <v>0</v>
      </c>
      <c r="S358" s="161">
        <v>0</v>
      </c>
      <c r="T358" s="162">
        <f>S358*H358</f>
        <v>0</v>
      </c>
      <c r="AR358" s="16" t="s">
        <v>140</v>
      </c>
      <c r="AT358" s="16" t="s">
        <v>135</v>
      </c>
      <c r="AU358" s="16" t="s">
        <v>85</v>
      </c>
      <c r="AY358" s="16" t="s">
        <v>141</v>
      </c>
      <c r="BE358" s="163">
        <f>IF(N358="základní",J358,0)</f>
        <v>0</v>
      </c>
      <c r="BF358" s="163">
        <f>IF(N358="snížená",J358,0)</f>
        <v>0</v>
      </c>
      <c r="BG358" s="163">
        <f>IF(N358="zákl. přenesená",J358,0)</f>
        <v>0</v>
      </c>
      <c r="BH358" s="163">
        <f>IF(N358="sníž. přenesená",J358,0)</f>
        <v>0</v>
      </c>
      <c r="BI358" s="163">
        <f>IF(N358="nulová",J358,0)</f>
        <v>0</v>
      </c>
      <c r="BJ358" s="16" t="s">
        <v>21</v>
      </c>
      <c r="BK358" s="163">
        <f>ROUND(I358*H358,2)</f>
        <v>0</v>
      </c>
      <c r="BL358" s="16" t="s">
        <v>140</v>
      </c>
      <c r="BM358" s="16" t="s">
        <v>889</v>
      </c>
    </row>
    <row r="359" spans="2:65" s="1" customFormat="1" ht="11.25">
      <c r="B359" s="33"/>
      <c r="C359" s="34"/>
      <c r="D359" s="164" t="s">
        <v>143</v>
      </c>
      <c r="E359" s="34"/>
      <c r="F359" s="165" t="s">
        <v>888</v>
      </c>
      <c r="G359" s="34"/>
      <c r="H359" s="34"/>
      <c r="I359" s="111"/>
      <c r="J359" s="34"/>
      <c r="K359" s="34"/>
      <c r="L359" s="37"/>
      <c r="M359" s="166"/>
      <c r="N359" s="59"/>
      <c r="O359" s="59"/>
      <c r="P359" s="59"/>
      <c r="Q359" s="59"/>
      <c r="R359" s="59"/>
      <c r="S359" s="59"/>
      <c r="T359" s="60"/>
      <c r="AT359" s="16" t="s">
        <v>143</v>
      </c>
      <c r="AU359" s="16" t="s">
        <v>85</v>
      </c>
    </row>
    <row r="360" spans="2:65" s="10" customFormat="1" ht="11.25">
      <c r="B360" s="178"/>
      <c r="C360" s="179"/>
      <c r="D360" s="164" t="s">
        <v>194</v>
      </c>
      <c r="E360" s="180" t="s">
        <v>1</v>
      </c>
      <c r="F360" s="181" t="s">
        <v>681</v>
      </c>
      <c r="G360" s="179"/>
      <c r="H360" s="182">
        <v>16.2</v>
      </c>
      <c r="I360" s="183"/>
      <c r="J360" s="179"/>
      <c r="K360" s="179"/>
      <c r="L360" s="184"/>
      <c r="M360" s="185"/>
      <c r="N360" s="186"/>
      <c r="O360" s="186"/>
      <c r="P360" s="186"/>
      <c r="Q360" s="186"/>
      <c r="R360" s="186"/>
      <c r="S360" s="186"/>
      <c r="T360" s="187"/>
      <c r="AT360" s="188" t="s">
        <v>194</v>
      </c>
      <c r="AU360" s="188" t="s">
        <v>85</v>
      </c>
      <c r="AV360" s="10" t="s">
        <v>85</v>
      </c>
      <c r="AW360" s="10" t="s">
        <v>38</v>
      </c>
      <c r="AX360" s="10" t="s">
        <v>21</v>
      </c>
      <c r="AY360" s="188" t="s">
        <v>141</v>
      </c>
    </row>
    <row r="361" spans="2:65" s="1" customFormat="1" ht="16.5" customHeight="1">
      <c r="B361" s="33"/>
      <c r="C361" s="152" t="s">
        <v>890</v>
      </c>
      <c r="D361" s="152" t="s">
        <v>135</v>
      </c>
      <c r="E361" s="153" t="s">
        <v>891</v>
      </c>
      <c r="F361" s="154" t="s">
        <v>892</v>
      </c>
      <c r="G361" s="155" t="s">
        <v>893</v>
      </c>
      <c r="H361" s="242"/>
      <c r="I361" s="157"/>
      <c r="J361" s="158">
        <f>ROUND(I361*H361,2)</f>
        <v>0</v>
      </c>
      <c r="K361" s="154" t="s">
        <v>527</v>
      </c>
      <c r="L361" s="37"/>
      <c r="M361" s="159" t="s">
        <v>1</v>
      </c>
      <c r="N361" s="160" t="s">
        <v>47</v>
      </c>
      <c r="O361" s="59"/>
      <c r="P361" s="161">
        <f>O361*H361</f>
        <v>0</v>
      </c>
      <c r="Q361" s="161">
        <v>0</v>
      </c>
      <c r="R361" s="161">
        <f>Q361*H361</f>
        <v>0</v>
      </c>
      <c r="S361" s="161">
        <v>0</v>
      </c>
      <c r="T361" s="162">
        <f>S361*H361</f>
        <v>0</v>
      </c>
      <c r="AR361" s="16" t="s">
        <v>432</v>
      </c>
      <c r="AT361" s="16" t="s">
        <v>135</v>
      </c>
      <c r="AU361" s="16" t="s">
        <v>85</v>
      </c>
      <c r="AY361" s="16" t="s">
        <v>141</v>
      </c>
      <c r="BE361" s="163">
        <f>IF(N361="základní",J361,0)</f>
        <v>0</v>
      </c>
      <c r="BF361" s="163">
        <f>IF(N361="snížená",J361,0)</f>
        <v>0</v>
      </c>
      <c r="BG361" s="163">
        <f>IF(N361="zákl. přenesená",J361,0)</f>
        <v>0</v>
      </c>
      <c r="BH361" s="163">
        <f>IF(N361="sníž. přenesená",J361,0)</f>
        <v>0</v>
      </c>
      <c r="BI361" s="163">
        <f>IF(N361="nulová",J361,0)</f>
        <v>0</v>
      </c>
      <c r="BJ361" s="16" t="s">
        <v>21</v>
      </c>
      <c r="BK361" s="163">
        <f>ROUND(I361*H361,2)</f>
        <v>0</v>
      </c>
      <c r="BL361" s="16" t="s">
        <v>432</v>
      </c>
      <c r="BM361" s="16" t="s">
        <v>894</v>
      </c>
    </row>
    <row r="362" spans="2:65" s="1" customFormat="1" ht="19.5">
      <c r="B362" s="33"/>
      <c r="C362" s="34"/>
      <c r="D362" s="164" t="s">
        <v>143</v>
      </c>
      <c r="E362" s="34"/>
      <c r="F362" s="165" t="s">
        <v>895</v>
      </c>
      <c r="G362" s="34"/>
      <c r="H362" s="34"/>
      <c r="I362" s="111"/>
      <c r="J362" s="34"/>
      <c r="K362" s="34"/>
      <c r="L362" s="37"/>
      <c r="M362" s="210"/>
      <c r="N362" s="211"/>
      <c r="O362" s="211"/>
      <c r="P362" s="211"/>
      <c r="Q362" s="211"/>
      <c r="R362" s="211"/>
      <c r="S362" s="211"/>
      <c r="T362" s="212"/>
      <c r="AT362" s="16" t="s">
        <v>143</v>
      </c>
      <c r="AU362" s="16" t="s">
        <v>85</v>
      </c>
    </row>
    <row r="363" spans="2:65" s="1" customFormat="1" ht="6.95" customHeight="1">
      <c r="B363" s="45"/>
      <c r="C363" s="46"/>
      <c r="D363" s="46"/>
      <c r="E363" s="46"/>
      <c r="F363" s="46"/>
      <c r="G363" s="46"/>
      <c r="H363" s="46"/>
      <c r="I363" s="133"/>
      <c r="J363" s="46"/>
      <c r="K363" s="46"/>
      <c r="L363" s="37"/>
    </row>
  </sheetData>
  <sheetProtection algorithmName="SHA-512" hashValue="de5Qp5FEbSpltS+kwH10TkFdhWO0kG93an4s6YG1nuPqeUT1BEpDf7VkUeYtTqkYUdn6ApG5Khj7xxZTxo0+xg==" saltValue="3HqJrPyRbEwwT/1Jok8OQOluyeHM6zISkaoVkDTjzIuJTVVqn/26ixLe7bNSXavPdrlySQhlgEwD23/eGLmT9w==" spinCount="100000" sheet="1" objects="1" scenarios="1" formatColumns="0" formatRows="0" autoFilter="0"/>
  <autoFilter ref="C96:K362"/>
  <mergeCells count="12">
    <mergeCell ref="E89:H89"/>
    <mergeCell ref="L2:V2"/>
    <mergeCell ref="E50:H50"/>
    <mergeCell ref="E52:H52"/>
    <mergeCell ref="E54:H54"/>
    <mergeCell ref="E85:H85"/>
    <mergeCell ref="E87:H8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98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5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6" t="s">
        <v>104</v>
      </c>
    </row>
    <row r="3" spans="2:46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9"/>
      <c r="AT3" s="16" t="s">
        <v>85</v>
      </c>
    </row>
    <row r="4" spans="2:46" ht="24.95" customHeight="1">
      <c r="B4" s="19"/>
      <c r="D4" s="109" t="s">
        <v>114</v>
      </c>
      <c r="L4" s="19"/>
      <c r="M4" s="2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10" t="s">
        <v>16</v>
      </c>
      <c r="L6" s="19"/>
    </row>
    <row r="7" spans="2:46" ht="16.5" customHeight="1">
      <c r="B7" s="19"/>
      <c r="E7" s="290" t="str">
        <f>'Rekapitulace stavby'!K6</f>
        <v>Oprava traťového úseku Bad Brambach - Vojtanov (vybrané úseky)</v>
      </c>
      <c r="F7" s="291"/>
      <c r="G7" s="291"/>
      <c r="H7" s="291"/>
      <c r="L7" s="19"/>
    </row>
    <row r="8" spans="2:46" ht="12" customHeight="1">
      <c r="B8" s="19"/>
      <c r="D8" s="110" t="s">
        <v>115</v>
      </c>
      <c r="L8" s="19"/>
    </row>
    <row r="9" spans="2:46" s="1" customFormat="1" ht="16.5" customHeight="1">
      <c r="B9" s="37"/>
      <c r="E9" s="290" t="s">
        <v>507</v>
      </c>
      <c r="F9" s="293"/>
      <c r="G9" s="293"/>
      <c r="H9" s="293"/>
      <c r="I9" s="111"/>
      <c r="L9" s="37"/>
    </row>
    <row r="10" spans="2:46" s="1" customFormat="1" ht="12" customHeight="1">
      <c r="B10" s="37"/>
      <c r="D10" s="110" t="s">
        <v>508</v>
      </c>
      <c r="I10" s="111"/>
      <c r="L10" s="37"/>
    </row>
    <row r="11" spans="2:46" s="1" customFormat="1" ht="36.950000000000003" customHeight="1">
      <c r="B11" s="37"/>
      <c r="E11" s="292" t="s">
        <v>896</v>
      </c>
      <c r="F11" s="293"/>
      <c r="G11" s="293"/>
      <c r="H11" s="293"/>
      <c r="I11" s="111"/>
      <c r="L11" s="37"/>
    </row>
    <row r="12" spans="2:46" s="1" customFormat="1" ht="11.25">
      <c r="B12" s="37"/>
      <c r="I12" s="111"/>
      <c r="L12" s="37"/>
    </row>
    <row r="13" spans="2:46" s="1" customFormat="1" ht="12" customHeight="1">
      <c r="B13" s="37"/>
      <c r="D13" s="110" t="s">
        <v>19</v>
      </c>
      <c r="F13" s="16" t="s">
        <v>1</v>
      </c>
      <c r="I13" s="112" t="s">
        <v>20</v>
      </c>
      <c r="J13" s="16" t="s">
        <v>1</v>
      </c>
      <c r="L13" s="37"/>
    </row>
    <row r="14" spans="2:46" s="1" customFormat="1" ht="12" customHeight="1">
      <c r="B14" s="37"/>
      <c r="D14" s="110" t="s">
        <v>22</v>
      </c>
      <c r="F14" s="16" t="s">
        <v>37</v>
      </c>
      <c r="I14" s="112" t="s">
        <v>24</v>
      </c>
      <c r="J14" s="113" t="str">
        <f>'Rekapitulace stavby'!AN8</f>
        <v>19. 2. 2019</v>
      </c>
      <c r="L14" s="37"/>
    </row>
    <row r="15" spans="2:46" s="1" customFormat="1" ht="10.9" customHeight="1">
      <c r="B15" s="37"/>
      <c r="I15" s="111"/>
      <c r="L15" s="37"/>
    </row>
    <row r="16" spans="2:46" s="1" customFormat="1" ht="12" customHeight="1">
      <c r="B16" s="37"/>
      <c r="D16" s="110" t="s">
        <v>28</v>
      </c>
      <c r="I16" s="112" t="s">
        <v>29</v>
      </c>
      <c r="J16" s="16" t="str">
        <f>IF('Rekapitulace stavby'!AN10="","",'Rekapitulace stavby'!AN10)</f>
        <v>70994234</v>
      </c>
      <c r="L16" s="37"/>
    </row>
    <row r="17" spans="2:12" s="1" customFormat="1" ht="18" customHeight="1">
      <c r="B17" s="37"/>
      <c r="E17" s="16" t="str">
        <f>IF('Rekapitulace stavby'!E11="","",'Rekapitulace stavby'!E11)</f>
        <v>SŽDC, s.o.; OŘ UNL - ST K. Vary</v>
      </c>
      <c r="I17" s="112" t="s">
        <v>32</v>
      </c>
      <c r="J17" s="16" t="str">
        <f>IF('Rekapitulace stavby'!AN11="","",'Rekapitulace stavby'!AN11)</f>
        <v>CZ70994234</v>
      </c>
      <c r="L17" s="37"/>
    </row>
    <row r="18" spans="2:12" s="1" customFormat="1" ht="6.95" customHeight="1">
      <c r="B18" s="37"/>
      <c r="I18" s="111"/>
      <c r="L18" s="37"/>
    </row>
    <row r="19" spans="2:12" s="1" customFormat="1" ht="12" customHeight="1">
      <c r="B19" s="37"/>
      <c r="D19" s="110" t="s">
        <v>34</v>
      </c>
      <c r="I19" s="112" t="s">
        <v>29</v>
      </c>
      <c r="J19" s="29" t="str">
        <f>'Rekapitulace stavby'!AN13</f>
        <v>Vyplň údaj</v>
      </c>
      <c r="L19" s="37"/>
    </row>
    <row r="20" spans="2:12" s="1" customFormat="1" ht="18" customHeight="1">
      <c r="B20" s="37"/>
      <c r="E20" s="294" t="str">
        <f>'Rekapitulace stavby'!E14</f>
        <v>Vyplň údaj</v>
      </c>
      <c r="F20" s="295"/>
      <c r="G20" s="295"/>
      <c r="H20" s="295"/>
      <c r="I20" s="112" t="s">
        <v>32</v>
      </c>
      <c r="J20" s="29" t="str">
        <f>'Rekapitulace stavby'!AN14</f>
        <v>Vyplň údaj</v>
      </c>
      <c r="L20" s="37"/>
    </row>
    <row r="21" spans="2:12" s="1" customFormat="1" ht="6.95" customHeight="1">
      <c r="B21" s="37"/>
      <c r="I21" s="111"/>
      <c r="L21" s="37"/>
    </row>
    <row r="22" spans="2:12" s="1" customFormat="1" ht="12" customHeight="1">
      <c r="B22" s="37"/>
      <c r="D22" s="110" t="s">
        <v>36</v>
      </c>
      <c r="I22" s="112" t="s">
        <v>29</v>
      </c>
      <c r="J22" s="16" t="str">
        <f>IF('Rekapitulace stavby'!AN16="","",'Rekapitulace stavby'!AN16)</f>
        <v/>
      </c>
      <c r="L22" s="37"/>
    </row>
    <row r="23" spans="2:12" s="1" customFormat="1" ht="18" customHeight="1">
      <c r="B23" s="37"/>
      <c r="E23" s="16" t="str">
        <f>IF('Rekapitulace stavby'!E17="","",'Rekapitulace stavby'!E17)</f>
        <v xml:space="preserve"> </v>
      </c>
      <c r="I23" s="112" t="s">
        <v>32</v>
      </c>
      <c r="J23" s="16" t="str">
        <f>IF('Rekapitulace stavby'!AN17="","",'Rekapitulace stavby'!AN17)</f>
        <v/>
      </c>
      <c r="L23" s="37"/>
    </row>
    <row r="24" spans="2:12" s="1" customFormat="1" ht="6.95" customHeight="1">
      <c r="B24" s="37"/>
      <c r="I24" s="111"/>
      <c r="L24" s="37"/>
    </row>
    <row r="25" spans="2:12" s="1" customFormat="1" ht="12" customHeight="1">
      <c r="B25" s="37"/>
      <c r="D25" s="110" t="s">
        <v>39</v>
      </c>
      <c r="I25" s="112" t="s">
        <v>29</v>
      </c>
      <c r="J25" s="16" t="str">
        <f>IF('Rekapitulace stavby'!AN19="","",'Rekapitulace stavby'!AN19)</f>
        <v/>
      </c>
      <c r="L25" s="37"/>
    </row>
    <row r="26" spans="2:12" s="1" customFormat="1" ht="18" customHeight="1">
      <c r="B26" s="37"/>
      <c r="E26" s="16" t="str">
        <f>IF('Rekapitulace stavby'!E20="","",'Rekapitulace stavby'!E20)</f>
        <v>Monika Roztočilová</v>
      </c>
      <c r="I26" s="112" t="s">
        <v>32</v>
      </c>
      <c r="J26" s="16" t="str">
        <f>IF('Rekapitulace stavby'!AN20="","",'Rekapitulace stavby'!AN20)</f>
        <v/>
      </c>
      <c r="L26" s="37"/>
    </row>
    <row r="27" spans="2:12" s="1" customFormat="1" ht="6.95" customHeight="1">
      <c r="B27" s="37"/>
      <c r="I27" s="111"/>
      <c r="L27" s="37"/>
    </row>
    <row r="28" spans="2:12" s="1" customFormat="1" ht="12" customHeight="1">
      <c r="B28" s="37"/>
      <c r="D28" s="110" t="s">
        <v>41</v>
      </c>
      <c r="I28" s="111"/>
      <c r="L28" s="37"/>
    </row>
    <row r="29" spans="2:12" s="7" customFormat="1" ht="16.5" customHeight="1">
      <c r="B29" s="114"/>
      <c r="E29" s="296" t="s">
        <v>1</v>
      </c>
      <c r="F29" s="296"/>
      <c r="G29" s="296"/>
      <c r="H29" s="296"/>
      <c r="I29" s="115"/>
      <c r="L29" s="114"/>
    </row>
    <row r="30" spans="2:12" s="1" customFormat="1" ht="6.95" customHeight="1">
      <c r="B30" s="37"/>
      <c r="I30" s="111"/>
      <c r="L30" s="37"/>
    </row>
    <row r="31" spans="2:12" s="1" customFormat="1" ht="6.95" customHeight="1">
      <c r="B31" s="37"/>
      <c r="D31" s="55"/>
      <c r="E31" s="55"/>
      <c r="F31" s="55"/>
      <c r="G31" s="55"/>
      <c r="H31" s="55"/>
      <c r="I31" s="116"/>
      <c r="J31" s="55"/>
      <c r="K31" s="55"/>
      <c r="L31" s="37"/>
    </row>
    <row r="32" spans="2:12" s="1" customFormat="1" ht="25.35" customHeight="1">
      <c r="B32" s="37"/>
      <c r="D32" s="117" t="s">
        <v>42</v>
      </c>
      <c r="I32" s="111"/>
      <c r="J32" s="118">
        <f>ROUND(J88, 2)</f>
        <v>0</v>
      </c>
      <c r="L32" s="37"/>
    </row>
    <row r="33" spans="2:12" s="1" customFormat="1" ht="6.95" customHeight="1">
      <c r="B33" s="37"/>
      <c r="D33" s="55"/>
      <c r="E33" s="55"/>
      <c r="F33" s="55"/>
      <c r="G33" s="55"/>
      <c r="H33" s="55"/>
      <c r="I33" s="116"/>
      <c r="J33" s="55"/>
      <c r="K33" s="55"/>
      <c r="L33" s="37"/>
    </row>
    <row r="34" spans="2:12" s="1" customFormat="1" ht="14.45" customHeight="1">
      <c r="B34" s="37"/>
      <c r="F34" s="119" t="s">
        <v>44</v>
      </c>
      <c r="I34" s="120" t="s">
        <v>43</v>
      </c>
      <c r="J34" s="119" t="s">
        <v>45</v>
      </c>
      <c r="L34" s="37"/>
    </row>
    <row r="35" spans="2:12" s="1" customFormat="1" ht="14.45" customHeight="1">
      <c r="B35" s="37"/>
      <c r="D35" s="110" t="s">
        <v>46</v>
      </c>
      <c r="E35" s="110" t="s">
        <v>47</v>
      </c>
      <c r="F35" s="121">
        <f>ROUND((SUM(BE88:BE197)),  2)</f>
        <v>0</v>
      </c>
      <c r="I35" s="122">
        <v>0.21</v>
      </c>
      <c r="J35" s="121">
        <f>ROUND(((SUM(BE88:BE197))*I35),  2)</f>
        <v>0</v>
      </c>
      <c r="L35" s="37"/>
    </row>
    <row r="36" spans="2:12" s="1" customFormat="1" ht="14.45" customHeight="1">
      <c r="B36" s="37"/>
      <c r="E36" s="110" t="s">
        <v>48</v>
      </c>
      <c r="F36" s="121">
        <f>ROUND((SUM(BF88:BF197)),  2)</f>
        <v>0</v>
      </c>
      <c r="I36" s="122">
        <v>0.15</v>
      </c>
      <c r="J36" s="121">
        <f>ROUND(((SUM(BF88:BF197))*I36),  2)</f>
        <v>0</v>
      </c>
      <c r="L36" s="37"/>
    </row>
    <row r="37" spans="2:12" s="1" customFormat="1" ht="14.45" hidden="1" customHeight="1">
      <c r="B37" s="37"/>
      <c r="E37" s="110" t="s">
        <v>49</v>
      </c>
      <c r="F37" s="121">
        <f>ROUND((SUM(BG88:BG197)),  2)</f>
        <v>0</v>
      </c>
      <c r="I37" s="122">
        <v>0.21</v>
      </c>
      <c r="J37" s="121">
        <f>0</f>
        <v>0</v>
      </c>
      <c r="L37" s="37"/>
    </row>
    <row r="38" spans="2:12" s="1" customFormat="1" ht="14.45" hidden="1" customHeight="1">
      <c r="B38" s="37"/>
      <c r="E38" s="110" t="s">
        <v>50</v>
      </c>
      <c r="F38" s="121">
        <f>ROUND((SUM(BH88:BH197)),  2)</f>
        <v>0</v>
      </c>
      <c r="I38" s="122">
        <v>0.15</v>
      </c>
      <c r="J38" s="121">
        <f>0</f>
        <v>0</v>
      </c>
      <c r="L38" s="37"/>
    </row>
    <row r="39" spans="2:12" s="1" customFormat="1" ht="14.45" hidden="1" customHeight="1">
      <c r="B39" s="37"/>
      <c r="E39" s="110" t="s">
        <v>51</v>
      </c>
      <c r="F39" s="121">
        <f>ROUND((SUM(BI88:BI197)),  2)</f>
        <v>0</v>
      </c>
      <c r="I39" s="122">
        <v>0</v>
      </c>
      <c r="J39" s="121">
        <f>0</f>
        <v>0</v>
      </c>
      <c r="L39" s="37"/>
    </row>
    <row r="40" spans="2:12" s="1" customFormat="1" ht="6.95" customHeight="1">
      <c r="B40" s="37"/>
      <c r="I40" s="111"/>
      <c r="L40" s="37"/>
    </row>
    <row r="41" spans="2:12" s="1" customFormat="1" ht="25.35" customHeight="1">
      <c r="B41" s="37"/>
      <c r="C41" s="123"/>
      <c r="D41" s="124" t="s">
        <v>52</v>
      </c>
      <c r="E41" s="125"/>
      <c r="F41" s="125"/>
      <c r="G41" s="126" t="s">
        <v>53</v>
      </c>
      <c r="H41" s="127" t="s">
        <v>54</v>
      </c>
      <c r="I41" s="128"/>
      <c r="J41" s="129">
        <f>SUM(J32:J39)</f>
        <v>0</v>
      </c>
      <c r="K41" s="130"/>
      <c r="L41" s="37"/>
    </row>
    <row r="42" spans="2:12" s="1" customFormat="1" ht="14.45" customHeight="1">
      <c r="B42" s="131"/>
      <c r="C42" s="132"/>
      <c r="D42" s="132"/>
      <c r="E42" s="132"/>
      <c r="F42" s="132"/>
      <c r="G42" s="132"/>
      <c r="H42" s="132"/>
      <c r="I42" s="133"/>
      <c r="J42" s="132"/>
      <c r="K42" s="132"/>
      <c r="L42" s="37"/>
    </row>
    <row r="46" spans="2:12" s="1" customFormat="1" ht="6.95" customHeight="1">
      <c r="B46" s="134"/>
      <c r="C46" s="135"/>
      <c r="D46" s="135"/>
      <c r="E46" s="135"/>
      <c r="F46" s="135"/>
      <c r="G46" s="135"/>
      <c r="H46" s="135"/>
      <c r="I46" s="136"/>
      <c r="J46" s="135"/>
      <c r="K46" s="135"/>
      <c r="L46" s="37"/>
    </row>
    <row r="47" spans="2:12" s="1" customFormat="1" ht="24.95" customHeight="1">
      <c r="B47" s="33"/>
      <c r="C47" s="22" t="s">
        <v>117</v>
      </c>
      <c r="D47" s="34"/>
      <c r="E47" s="34"/>
      <c r="F47" s="34"/>
      <c r="G47" s="34"/>
      <c r="H47" s="34"/>
      <c r="I47" s="111"/>
      <c r="J47" s="34"/>
      <c r="K47" s="34"/>
      <c r="L47" s="37"/>
    </row>
    <row r="48" spans="2:12" s="1" customFormat="1" ht="6.95" customHeight="1">
      <c r="B48" s="33"/>
      <c r="C48" s="34"/>
      <c r="D48" s="34"/>
      <c r="E48" s="34"/>
      <c r="F48" s="34"/>
      <c r="G48" s="34"/>
      <c r="H48" s="34"/>
      <c r="I48" s="111"/>
      <c r="J48" s="34"/>
      <c r="K48" s="34"/>
      <c r="L48" s="37"/>
    </row>
    <row r="49" spans="2:47" s="1" customFormat="1" ht="12" customHeight="1">
      <c r="B49" s="33"/>
      <c r="C49" s="28" t="s">
        <v>16</v>
      </c>
      <c r="D49" s="34"/>
      <c r="E49" s="34"/>
      <c r="F49" s="34"/>
      <c r="G49" s="34"/>
      <c r="H49" s="34"/>
      <c r="I49" s="111"/>
      <c r="J49" s="34"/>
      <c r="K49" s="34"/>
      <c r="L49" s="37"/>
    </row>
    <row r="50" spans="2:47" s="1" customFormat="1" ht="16.5" customHeight="1">
      <c r="B50" s="33"/>
      <c r="C50" s="34"/>
      <c r="D50" s="34"/>
      <c r="E50" s="297" t="str">
        <f>E7</f>
        <v>Oprava traťového úseku Bad Brambach - Vojtanov (vybrané úseky)</v>
      </c>
      <c r="F50" s="298"/>
      <c r="G50" s="298"/>
      <c r="H50" s="298"/>
      <c r="I50" s="111"/>
      <c r="J50" s="34"/>
      <c r="K50" s="34"/>
      <c r="L50" s="37"/>
    </row>
    <row r="51" spans="2:47" ht="12" customHeight="1">
      <c r="B51" s="20"/>
      <c r="C51" s="28" t="s">
        <v>115</v>
      </c>
      <c r="D51" s="21"/>
      <c r="E51" s="21"/>
      <c r="F51" s="21"/>
      <c r="G51" s="21"/>
      <c r="H51" s="21"/>
      <c r="J51" s="21"/>
      <c r="K51" s="21"/>
      <c r="L51" s="19"/>
    </row>
    <row r="52" spans="2:47" s="1" customFormat="1" ht="16.5" customHeight="1">
      <c r="B52" s="33"/>
      <c r="C52" s="34"/>
      <c r="D52" s="34"/>
      <c r="E52" s="297" t="s">
        <v>507</v>
      </c>
      <c r="F52" s="264"/>
      <c r="G52" s="264"/>
      <c r="H52" s="264"/>
      <c r="I52" s="111"/>
      <c r="J52" s="34"/>
      <c r="K52" s="34"/>
      <c r="L52" s="37"/>
    </row>
    <row r="53" spans="2:47" s="1" customFormat="1" ht="12" customHeight="1">
      <c r="B53" s="33"/>
      <c r="C53" s="28" t="s">
        <v>508</v>
      </c>
      <c r="D53" s="34"/>
      <c r="E53" s="34"/>
      <c r="F53" s="34"/>
      <c r="G53" s="34"/>
      <c r="H53" s="34"/>
      <c r="I53" s="111"/>
      <c r="J53" s="34"/>
      <c r="K53" s="34"/>
      <c r="L53" s="37"/>
    </row>
    <row r="54" spans="2:47" s="1" customFormat="1" ht="16.5" customHeight="1">
      <c r="B54" s="33"/>
      <c r="C54" s="34"/>
      <c r="D54" s="34"/>
      <c r="E54" s="265" t="str">
        <f>E11</f>
        <v>A.5.2 - km 54,250 - svršek</v>
      </c>
      <c r="F54" s="264"/>
      <c r="G54" s="264"/>
      <c r="H54" s="264"/>
      <c r="I54" s="111"/>
      <c r="J54" s="34"/>
      <c r="K54" s="34"/>
      <c r="L54" s="37"/>
    </row>
    <row r="55" spans="2:47" s="1" customFormat="1" ht="6.95" customHeight="1">
      <c r="B55" s="33"/>
      <c r="C55" s="34"/>
      <c r="D55" s="34"/>
      <c r="E55" s="34"/>
      <c r="F55" s="34"/>
      <c r="G55" s="34"/>
      <c r="H55" s="34"/>
      <c r="I55" s="111"/>
      <c r="J55" s="34"/>
      <c r="K55" s="34"/>
      <c r="L55" s="37"/>
    </row>
    <row r="56" spans="2:47" s="1" customFormat="1" ht="12" customHeight="1">
      <c r="B56" s="33"/>
      <c r="C56" s="28" t="s">
        <v>22</v>
      </c>
      <c r="D56" s="34"/>
      <c r="E56" s="34"/>
      <c r="F56" s="26" t="str">
        <f>F14</f>
        <v xml:space="preserve"> </v>
      </c>
      <c r="G56" s="34"/>
      <c r="H56" s="34"/>
      <c r="I56" s="112" t="s">
        <v>24</v>
      </c>
      <c r="J56" s="54" t="str">
        <f>IF(J14="","",J14)</f>
        <v>19. 2. 2019</v>
      </c>
      <c r="K56" s="34"/>
      <c r="L56" s="37"/>
    </row>
    <row r="57" spans="2:47" s="1" customFormat="1" ht="6.95" customHeight="1">
      <c r="B57" s="33"/>
      <c r="C57" s="34"/>
      <c r="D57" s="34"/>
      <c r="E57" s="34"/>
      <c r="F57" s="34"/>
      <c r="G57" s="34"/>
      <c r="H57" s="34"/>
      <c r="I57" s="111"/>
      <c r="J57" s="34"/>
      <c r="K57" s="34"/>
      <c r="L57" s="37"/>
    </row>
    <row r="58" spans="2:47" s="1" customFormat="1" ht="13.7" customHeight="1">
      <c r="B58" s="33"/>
      <c r="C58" s="28" t="s">
        <v>28</v>
      </c>
      <c r="D58" s="34"/>
      <c r="E58" s="34"/>
      <c r="F58" s="26" t="str">
        <f>E17</f>
        <v>SŽDC, s.o.; OŘ UNL - ST K. Vary</v>
      </c>
      <c r="G58" s="34"/>
      <c r="H58" s="34"/>
      <c r="I58" s="112" t="s">
        <v>36</v>
      </c>
      <c r="J58" s="31" t="str">
        <f>E23</f>
        <v xml:space="preserve"> </v>
      </c>
      <c r="K58" s="34"/>
      <c r="L58" s="37"/>
    </row>
    <row r="59" spans="2:47" s="1" customFormat="1" ht="13.7" customHeight="1">
      <c r="B59" s="33"/>
      <c r="C59" s="28" t="s">
        <v>34</v>
      </c>
      <c r="D59" s="34"/>
      <c r="E59" s="34"/>
      <c r="F59" s="26" t="str">
        <f>IF(E20="","",E20)</f>
        <v>Vyplň údaj</v>
      </c>
      <c r="G59" s="34"/>
      <c r="H59" s="34"/>
      <c r="I59" s="112" t="s">
        <v>39</v>
      </c>
      <c r="J59" s="31" t="str">
        <f>E26</f>
        <v>Monika Roztočilová</v>
      </c>
      <c r="K59" s="34"/>
      <c r="L59" s="37"/>
    </row>
    <row r="60" spans="2:47" s="1" customFormat="1" ht="10.35" customHeight="1">
      <c r="B60" s="33"/>
      <c r="C60" s="34"/>
      <c r="D60" s="34"/>
      <c r="E60" s="34"/>
      <c r="F60" s="34"/>
      <c r="G60" s="34"/>
      <c r="H60" s="34"/>
      <c r="I60" s="111"/>
      <c r="J60" s="34"/>
      <c r="K60" s="34"/>
      <c r="L60" s="37"/>
    </row>
    <row r="61" spans="2:47" s="1" customFormat="1" ht="29.25" customHeight="1">
      <c r="B61" s="33"/>
      <c r="C61" s="137" t="s">
        <v>118</v>
      </c>
      <c r="D61" s="138"/>
      <c r="E61" s="138"/>
      <c r="F61" s="138"/>
      <c r="G61" s="138"/>
      <c r="H61" s="138"/>
      <c r="I61" s="139"/>
      <c r="J61" s="140" t="s">
        <v>119</v>
      </c>
      <c r="K61" s="138"/>
      <c r="L61" s="37"/>
    </row>
    <row r="62" spans="2:47" s="1" customFormat="1" ht="10.35" customHeight="1">
      <c r="B62" s="33"/>
      <c r="C62" s="34"/>
      <c r="D62" s="34"/>
      <c r="E62" s="34"/>
      <c r="F62" s="34"/>
      <c r="G62" s="34"/>
      <c r="H62" s="34"/>
      <c r="I62" s="111"/>
      <c r="J62" s="34"/>
      <c r="K62" s="34"/>
      <c r="L62" s="37"/>
    </row>
    <row r="63" spans="2:47" s="1" customFormat="1" ht="22.9" customHeight="1">
      <c r="B63" s="33"/>
      <c r="C63" s="141" t="s">
        <v>120</v>
      </c>
      <c r="D63" s="34"/>
      <c r="E63" s="34"/>
      <c r="F63" s="34"/>
      <c r="G63" s="34"/>
      <c r="H63" s="34"/>
      <c r="I63" s="111"/>
      <c r="J63" s="72">
        <f>J88</f>
        <v>0</v>
      </c>
      <c r="K63" s="34"/>
      <c r="L63" s="37"/>
      <c r="AU63" s="16" t="s">
        <v>121</v>
      </c>
    </row>
    <row r="64" spans="2:47" s="12" customFormat="1" ht="24.95" customHeight="1">
      <c r="B64" s="213"/>
      <c r="C64" s="214"/>
      <c r="D64" s="215" t="s">
        <v>510</v>
      </c>
      <c r="E64" s="216"/>
      <c r="F64" s="216"/>
      <c r="G64" s="216"/>
      <c r="H64" s="216"/>
      <c r="I64" s="217"/>
      <c r="J64" s="218">
        <f>J89</f>
        <v>0</v>
      </c>
      <c r="K64" s="214"/>
      <c r="L64" s="219"/>
    </row>
    <row r="65" spans="2:12" s="13" customFormat="1" ht="19.899999999999999" customHeight="1">
      <c r="B65" s="220"/>
      <c r="C65" s="93"/>
      <c r="D65" s="221" t="s">
        <v>897</v>
      </c>
      <c r="E65" s="222"/>
      <c r="F65" s="222"/>
      <c r="G65" s="222"/>
      <c r="H65" s="222"/>
      <c r="I65" s="223"/>
      <c r="J65" s="224">
        <f>J90</f>
        <v>0</v>
      </c>
      <c r="K65" s="93"/>
      <c r="L65" s="225"/>
    </row>
    <row r="66" spans="2:12" s="12" customFormat="1" ht="24.95" customHeight="1">
      <c r="B66" s="213"/>
      <c r="C66" s="214"/>
      <c r="D66" s="215" t="s">
        <v>898</v>
      </c>
      <c r="E66" s="216"/>
      <c r="F66" s="216"/>
      <c r="G66" s="216"/>
      <c r="H66" s="216"/>
      <c r="I66" s="217"/>
      <c r="J66" s="218">
        <f>J183</f>
        <v>0</v>
      </c>
      <c r="K66" s="214"/>
      <c r="L66" s="219"/>
    </row>
    <row r="67" spans="2:12" s="1" customFormat="1" ht="21.75" customHeight="1">
      <c r="B67" s="33"/>
      <c r="C67" s="34"/>
      <c r="D67" s="34"/>
      <c r="E67" s="34"/>
      <c r="F67" s="34"/>
      <c r="G67" s="34"/>
      <c r="H67" s="34"/>
      <c r="I67" s="111"/>
      <c r="J67" s="34"/>
      <c r="K67" s="34"/>
      <c r="L67" s="37"/>
    </row>
    <row r="68" spans="2:12" s="1" customFormat="1" ht="6.95" customHeight="1">
      <c r="B68" s="45"/>
      <c r="C68" s="46"/>
      <c r="D68" s="46"/>
      <c r="E68" s="46"/>
      <c r="F68" s="46"/>
      <c r="G68" s="46"/>
      <c r="H68" s="46"/>
      <c r="I68" s="133"/>
      <c r="J68" s="46"/>
      <c r="K68" s="46"/>
      <c r="L68" s="37"/>
    </row>
    <row r="72" spans="2:12" s="1" customFormat="1" ht="6.95" customHeight="1">
      <c r="B72" s="47"/>
      <c r="C72" s="48"/>
      <c r="D72" s="48"/>
      <c r="E72" s="48"/>
      <c r="F72" s="48"/>
      <c r="G72" s="48"/>
      <c r="H72" s="48"/>
      <c r="I72" s="136"/>
      <c r="J72" s="48"/>
      <c r="K72" s="48"/>
      <c r="L72" s="37"/>
    </row>
    <row r="73" spans="2:12" s="1" customFormat="1" ht="24.95" customHeight="1">
      <c r="B73" s="33"/>
      <c r="C73" s="22" t="s">
        <v>122</v>
      </c>
      <c r="D73" s="34"/>
      <c r="E73" s="34"/>
      <c r="F73" s="34"/>
      <c r="G73" s="34"/>
      <c r="H73" s="34"/>
      <c r="I73" s="111"/>
      <c r="J73" s="34"/>
      <c r="K73" s="34"/>
      <c r="L73" s="37"/>
    </row>
    <row r="74" spans="2:12" s="1" customFormat="1" ht="6.95" customHeight="1">
      <c r="B74" s="33"/>
      <c r="C74" s="34"/>
      <c r="D74" s="34"/>
      <c r="E74" s="34"/>
      <c r="F74" s="34"/>
      <c r="G74" s="34"/>
      <c r="H74" s="34"/>
      <c r="I74" s="111"/>
      <c r="J74" s="34"/>
      <c r="K74" s="34"/>
      <c r="L74" s="37"/>
    </row>
    <row r="75" spans="2:12" s="1" customFormat="1" ht="12" customHeight="1">
      <c r="B75" s="33"/>
      <c r="C75" s="28" t="s">
        <v>16</v>
      </c>
      <c r="D75" s="34"/>
      <c r="E75" s="34"/>
      <c r="F75" s="34"/>
      <c r="G75" s="34"/>
      <c r="H75" s="34"/>
      <c r="I75" s="111"/>
      <c r="J75" s="34"/>
      <c r="K75" s="34"/>
      <c r="L75" s="37"/>
    </row>
    <row r="76" spans="2:12" s="1" customFormat="1" ht="16.5" customHeight="1">
      <c r="B76" s="33"/>
      <c r="C76" s="34"/>
      <c r="D76" s="34"/>
      <c r="E76" s="297" t="str">
        <f>E7</f>
        <v>Oprava traťového úseku Bad Brambach - Vojtanov (vybrané úseky)</v>
      </c>
      <c r="F76" s="298"/>
      <c r="G76" s="298"/>
      <c r="H76" s="298"/>
      <c r="I76" s="111"/>
      <c r="J76" s="34"/>
      <c r="K76" s="34"/>
      <c r="L76" s="37"/>
    </row>
    <row r="77" spans="2:12" ht="12" customHeight="1">
      <c r="B77" s="20"/>
      <c r="C77" s="28" t="s">
        <v>115</v>
      </c>
      <c r="D77" s="21"/>
      <c r="E77" s="21"/>
      <c r="F77" s="21"/>
      <c r="G77" s="21"/>
      <c r="H77" s="21"/>
      <c r="J77" s="21"/>
      <c r="K77" s="21"/>
      <c r="L77" s="19"/>
    </row>
    <row r="78" spans="2:12" s="1" customFormat="1" ht="16.5" customHeight="1">
      <c r="B78" s="33"/>
      <c r="C78" s="34"/>
      <c r="D78" s="34"/>
      <c r="E78" s="297" t="s">
        <v>507</v>
      </c>
      <c r="F78" s="264"/>
      <c r="G78" s="264"/>
      <c r="H78" s="264"/>
      <c r="I78" s="111"/>
      <c r="J78" s="34"/>
      <c r="K78" s="34"/>
      <c r="L78" s="37"/>
    </row>
    <row r="79" spans="2:12" s="1" customFormat="1" ht="12" customHeight="1">
      <c r="B79" s="33"/>
      <c r="C79" s="28" t="s">
        <v>508</v>
      </c>
      <c r="D79" s="34"/>
      <c r="E79" s="34"/>
      <c r="F79" s="34"/>
      <c r="G79" s="34"/>
      <c r="H79" s="34"/>
      <c r="I79" s="111"/>
      <c r="J79" s="34"/>
      <c r="K79" s="34"/>
      <c r="L79" s="37"/>
    </row>
    <row r="80" spans="2:12" s="1" customFormat="1" ht="16.5" customHeight="1">
      <c r="B80" s="33"/>
      <c r="C80" s="34"/>
      <c r="D80" s="34"/>
      <c r="E80" s="265" t="str">
        <f>E11</f>
        <v>A.5.2 - km 54,250 - svršek</v>
      </c>
      <c r="F80" s="264"/>
      <c r="G80" s="264"/>
      <c r="H80" s="264"/>
      <c r="I80" s="111"/>
      <c r="J80" s="34"/>
      <c r="K80" s="34"/>
      <c r="L80" s="37"/>
    </row>
    <row r="81" spans="2:65" s="1" customFormat="1" ht="6.95" customHeight="1">
      <c r="B81" s="33"/>
      <c r="C81" s="34"/>
      <c r="D81" s="34"/>
      <c r="E81" s="34"/>
      <c r="F81" s="34"/>
      <c r="G81" s="34"/>
      <c r="H81" s="34"/>
      <c r="I81" s="111"/>
      <c r="J81" s="34"/>
      <c r="K81" s="34"/>
      <c r="L81" s="37"/>
    </row>
    <row r="82" spans="2:65" s="1" customFormat="1" ht="12" customHeight="1">
      <c r="B82" s="33"/>
      <c r="C82" s="28" t="s">
        <v>22</v>
      </c>
      <c r="D82" s="34"/>
      <c r="E82" s="34"/>
      <c r="F82" s="26" t="str">
        <f>F14</f>
        <v xml:space="preserve"> </v>
      </c>
      <c r="G82" s="34"/>
      <c r="H82" s="34"/>
      <c r="I82" s="112" t="s">
        <v>24</v>
      </c>
      <c r="J82" s="54" t="str">
        <f>IF(J14="","",J14)</f>
        <v>19. 2. 2019</v>
      </c>
      <c r="K82" s="34"/>
      <c r="L82" s="37"/>
    </row>
    <row r="83" spans="2:65" s="1" customFormat="1" ht="6.95" customHeight="1">
      <c r="B83" s="33"/>
      <c r="C83" s="34"/>
      <c r="D83" s="34"/>
      <c r="E83" s="34"/>
      <c r="F83" s="34"/>
      <c r="G83" s="34"/>
      <c r="H83" s="34"/>
      <c r="I83" s="111"/>
      <c r="J83" s="34"/>
      <c r="K83" s="34"/>
      <c r="L83" s="37"/>
    </row>
    <row r="84" spans="2:65" s="1" customFormat="1" ht="13.7" customHeight="1">
      <c r="B84" s="33"/>
      <c r="C84" s="28" t="s">
        <v>28</v>
      </c>
      <c r="D84" s="34"/>
      <c r="E84" s="34"/>
      <c r="F84" s="26" t="str">
        <f>E17</f>
        <v>SŽDC, s.o.; OŘ UNL - ST K. Vary</v>
      </c>
      <c r="G84" s="34"/>
      <c r="H84" s="34"/>
      <c r="I84" s="112" t="s">
        <v>36</v>
      </c>
      <c r="J84" s="31" t="str">
        <f>E23</f>
        <v xml:space="preserve"> </v>
      </c>
      <c r="K84" s="34"/>
      <c r="L84" s="37"/>
    </row>
    <row r="85" spans="2:65" s="1" customFormat="1" ht="13.7" customHeight="1">
      <c r="B85" s="33"/>
      <c r="C85" s="28" t="s">
        <v>34</v>
      </c>
      <c r="D85" s="34"/>
      <c r="E85" s="34"/>
      <c r="F85" s="26" t="str">
        <f>IF(E20="","",E20)</f>
        <v>Vyplň údaj</v>
      </c>
      <c r="G85" s="34"/>
      <c r="H85" s="34"/>
      <c r="I85" s="112" t="s">
        <v>39</v>
      </c>
      <c r="J85" s="31" t="str">
        <f>E26</f>
        <v>Monika Roztočilová</v>
      </c>
      <c r="K85" s="34"/>
      <c r="L85" s="37"/>
    </row>
    <row r="86" spans="2:65" s="1" customFormat="1" ht="10.35" customHeight="1">
      <c r="B86" s="33"/>
      <c r="C86" s="34"/>
      <c r="D86" s="34"/>
      <c r="E86" s="34"/>
      <c r="F86" s="34"/>
      <c r="G86" s="34"/>
      <c r="H86" s="34"/>
      <c r="I86" s="111"/>
      <c r="J86" s="34"/>
      <c r="K86" s="34"/>
      <c r="L86" s="37"/>
    </row>
    <row r="87" spans="2:65" s="8" customFormat="1" ht="29.25" customHeight="1">
      <c r="B87" s="142"/>
      <c r="C87" s="143" t="s">
        <v>123</v>
      </c>
      <c r="D87" s="144" t="s">
        <v>61</v>
      </c>
      <c r="E87" s="144" t="s">
        <v>57</v>
      </c>
      <c r="F87" s="144" t="s">
        <v>58</v>
      </c>
      <c r="G87" s="144" t="s">
        <v>124</v>
      </c>
      <c r="H87" s="144" t="s">
        <v>125</v>
      </c>
      <c r="I87" s="145" t="s">
        <v>126</v>
      </c>
      <c r="J87" s="144" t="s">
        <v>119</v>
      </c>
      <c r="K87" s="146" t="s">
        <v>127</v>
      </c>
      <c r="L87" s="147"/>
      <c r="M87" s="63" t="s">
        <v>1</v>
      </c>
      <c r="N87" s="64" t="s">
        <v>46</v>
      </c>
      <c r="O87" s="64" t="s">
        <v>128</v>
      </c>
      <c r="P87" s="64" t="s">
        <v>129</v>
      </c>
      <c r="Q87" s="64" t="s">
        <v>130</v>
      </c>
      <c r="R87" s="64" t="s">
        <v>131</v>
      </c>
      <c r="S87" s="64" t="s">
        <v>132</v>
      </c>
      <c r="T87" s="65" t="s">
        <v>133</v>
      </c>
    </row>
    <row r="88" spans="2:65" s="1" customFormat="1" ht="22.9" customHeight="1">
      <c r="B88" s="33"/>
      <c r="C88" s="70" t="s">
        <v>134</v>
      </c>
      <c r="D88" s="34"/>
      <c r="E88" s="34"/>
      <c r="F88" s="34"/>
      <c r="G88" s="34"/>
      <c r="H88" s="34"/>
      <c r="I88" s="111"/>
      <c r="J88" s="148">
        <f>BK88</f>
        <v>0</v>
      </c>
      <c r="K88" s="34"/>
      <c r="L88" s="37"/>
      <c r="M88" s="66"/>
      <c r="N88" s="67"/>
      <c r="O88" s="67"/>
      <c r="P88" s="149">
        <f>P89+P183</f>
        <v>0</v>
      </c>
      <c r="Q88" s="67"/>
      <c r="R88" s="149">
        <f>R89+R183</f>
        <v>156.97042000000002</v>
      </c>
      <c r="S88" s="67"/>
      <c r="T88" s="150">
        <f>T89+T183</f>
        <v>0</v>
      </c>
      <c r="AT88" s="16" t="s">
        <v>75</v>
      </c>
      <c r="AU88" s="16" t="s">
        <v>121</v>
      </c>
      <c r="BK88" s="151">
        <f>BK89+BK183</f>
        <v>0</v>
      </c>
    </row>
    <row r="89" spans="2:65" s="14" customFormat="1" ht="25.9" customHeight="1">
      <c r="B89" s="226"/>
      <c r="C89" s="227"/>
      <c r="D89" s="228" t="s">
        <v>75</v>
      </c>
      <c r="E89" s="229" t="s">
        <v>522</v>
      </c>
      <c r="F89" s="229" t="s">
        <v>523</v>
      </c>
      <c r="G89" s="227"/>
      <c r="H89" s="227"/>
      <c r="I89" s="230"/>
      <c r="J89" s="231">
        <f>BK89</f>
        <v>0</v>
      </c>
      <c r="K89" s="227"/>
      <c r="L89" s="232"/>
      <c r="M89" s="233"/>
      <c r="N89" s="234"/>
      <c r="O89" s="234"/>
      <c r="P89" s="235">
        <f>P90</f>
        <v>0</v>
      </c>
      <c r="Q89" s="234"/>
      <c r="R89" s="235">
        <f>R90</f>
        <v>156.97042000000002</v>
      </c>
      <c r="S89" s="234"/>
      <c r="T89" s="236">
        <f>T90</f>
        <v>0</v>
      </c>
      <c r="AR89" s="237" t="s">
        <v>21</v>
      </c>
      <c r="AT89" s="238" t="s">
        <v>75</v>
      </c>
      <c r="AU89" s="238" t="s">
        <v>76</v>
      </c>
      <c r="AY89" s="237" t="s">
        <v>141</v>
      </c>
      <c r="BK89" s="239">
        <f>BK90</f>
        <v>0</v>
      </c>
    </row>
    <row r="90" spans="2:65" s="14" customFormat="1" ht="22.9" customHeight="1">
      <c r="B90" s="226"/>
      <c r="C90" s="227"/>
      <c r="D90" s="228" t="s">
        <v>75</v>
      </c>
      <c r="E90" s="240" t="s">
        <v>496</v>
      </c>
      <c r="F90" s="240" t="s">
        <v>899</v>
      </c>
      <c r="G90" s="227"/>
      <c r="H90" s="227"/>
      <c r="I90" s="230"/>
      <c r="J90" s="241">
        <f>BK90</f>
        <v>0</v>
      </c>
      <c r="K90" s="227"/>
      <c r="L90" s="232"/>
      <c r="M90" s="233"/>
      <c r="N90" s="234"/>
      <c r="O90" s="234"/>
      <c r="P90" s="235">
        <f>SUM(P91:P182)</f>
        <v>0</v>
      </c>
      <c r="Q90" s="234"/>
      <c r="R90" s="235">
        <f>SUM(R91:R182)</f>
        <v>156.97042000000002</v>
      </c>
      <c r="S90" s="234"/>
      <c r="T90" s="236">
        <f>SUM(T91:T182)</f>
        <v>0</v>
      </c>
      <c r="AR90" s="237" t="s">
        <v>21</v>
      </c>
      <c r="AT90" s="238" t="s">
        <v>75</v>
      </c>
      <c r="AU90" s="238" t="s">
        <v>21</v>
      </c>
      <c r="AY90" s="237" t="s">
        <v>141</v>
      </c>
      <c r="BK90" s="239">
        <f>SUM(BK91:BK182)</f>
        <v>0</v>
      </c>
    </row>
    <row r="91" spans="2:65" s="1" customFormat="1" ht="22.5" customHeight="1">
      <c r="B91" s="33"/>
      <c r="C91" s="152" t="s">
        <v>21</v>
      </c>
      <c r="D91" s="152" t="s">
        <v>135</v>
      </c>
      <c r="E91" s="153" t="s">
        <v>900</v>
      </c>
      <c r="F91" s="154" t="s">
        <v>901</v>
      </c>
      <c r="G91" s="155" t="s">
        <v>156</v>
      </c>
      <c r="H91" s="156">
        <v>1</v>
      </c>
      <c r="I91" s="157"/>
      <c r="J91" s="158">
        <f>ROUND(I91*H91,2)</f>
        <v>0</v>
      </c>
      <c r="K91" s="154" t="s">
        <v>139</v>
      </c>
      <c r="L91" s="37"/>
      <c r="M91" s="159" t="s">
        <v>1</v>
      </c>
      <c r="N91" s="160" t="s">
        <v>47</v>
      </c>
      <c r="O91" s="59"/>
      <c r="P91" s="161">
        <f>O91*H91</f>
        <v>0</v>
      </c>
      <c r="Q91" s="161">
        <v>0</v>
      </c>
      <c r="R91" s="161">
        <f>Q91*H91</f>
        <v>0</v>
      </c>
      <c r="S91" s="161">
        <v>0</v>
      </c>
      <c r="T91" s="162">
        <f>S91*H91</f>
        <v>0</v>
      </c>
      <c r="AR91" s="16" t="s">
        <v>140</v>
      </c>
      <c r="AT91" s="16" t="s">
        <v>135</v>
      </c>
      <c r="AU91" s="16" t="s">
        <v>85</v>
      </c>
      <c r="AY91" s="16" t="s">
        <v>141</v>
      </c>
      <c r="BE91" s="163">
        <f>IF(N91="základní",J91,0)</f>
        <v>0</v>
      </c>
      <c r="BF91" s="163">
        <f>IF(N91="snížená",J91,0)</f>
        <v>0</v>
      </c>
      <c r="BG91" s="163">
        <f>IF(N91="zákl. přenesená",J91,0)</f>
        <v>0</v>
      </c>
      <c r="BH91" s="163">
        <f>IF(N91="sníž. přenesená",J91,0)</f>
        <v>0</v>
      </c>
      <c r="BI91" s="163">
        <f>IF(N91="nulová",J91,0)</f>
        <v>0</v>
      </c>
      <c r="BJ91" s="16" t="s">
        <v>21</v>
      </c>
      <c r="BK91" s="163">
        <f>ROUND(I91*H91,2)</f>
        <v>0</v>
      </c>
      <c r="BL91" s="16" t="s">
        <v>140</v>
      </c>
      <c r="BM91" s="16" t="s">
        <v>902</v>
      </c>
    </row>
    <row r="92" spans="2:65" s="1" customFormat="1" ht="19.5">
      <c r="B92" s="33"/>
      <c r="C92" s="34"/>
      <c r="D92" s="164" t="s">
        <v>143</v>
      </c>
      <c r="E92" s="34"/>
      <c r="F92" s="165" t="s">
        <v>903</v>
      </c>
      <c r="G92" s="34"/>
      <c r="H92" s="34"/>
      <c r="I92" s="111"/>
      <c r="J92" s="34"/>
      <c r="K92" s="34"/>
      <c r="L92" s="37"/>
      <c r="M92" s="166"/>
      <c r="N92" s="59"/>
      <c r="O92" s="59"/>
      <c r="P92" s="59"/>
      <c r="Q92" s="59"/>
      <c r="R92" s="59"/>
      <c r="S92" s="59"/>
      <c r="T92" s="60"/>
      <c r="AT92" s="16" t="s">
        <v>143</v>
      </c>
      <c r="AU92" s="16" t="s">
        <v>85</v>
      </c>
    </row>
    <row r="93" spans="2:65" s="1" customFormat="1" ht="19.5">
      <c r="B93" s="33"/>
      <c r="C93" s="34"/>
      <c r="D93" s="164" t="s">
        <v>145</v>
      </c>
      <c r="E93" s="34"/>
      <c r="F93" s="167" t="s">
        <v>904</v>
      </c>
      <c r="G93" s="34"/>
      <c r="H93" s="34"/>
      <c r="I93" s="111"/>
      <c r="J93" s="34"/>
      <c r="K93" s="34"/>
      <c r="L93" s="37"/>
      <c r="M93" s="166"/>
      <c r="N93" s="59"/>
      <c r="O93" s="59"/>
      <c r="P93" s="59"/>
      <c r="Q93" s="59"/>
      <c r="R93" s="59"/>
      <c r="S93" s="59"/>
      <c r="T93" s="60"/>
      <c r="AT93" s="16" t="s">
        <v>145</v>
      </c>
      <c r="AU93" s="16" t="s">
        <v>85</v>
      </c>
    </row>
    <row r="94" spans="2:65" s="1" customFormat="1" ht="22.5" customHeight="1">
      <c r="B94" s="33"/>
      <c r="C94" s="152" t="s">
        <v>85</v>
      </c>
      <c r="D94" s="152" t="s">
        <v>135</v>
      </c>
      <c r="E94" s="153" t="s">
        <v>905</v>
      </c>
      <c r="F94" s="154" t="s">
        <v>906</v>
      </c>
      <c r="G94" s="155" t="s">
        <v>243</v>
      </c>
      <c r="H94" s="156">
        <v>80.599999999999994</v>
      </c>
      <c r="I94" s="157"/>
      <c r="J94" s="158">
        <f>ROUND(I94*H94,2)</f>
        <v>0</v>
      </c>
      <c r="K94" s="154" t="s">
        <v>139</v>
      </c>
      <c r="L94" s="37"/>
      <c r="M94" s="159" t="s">
        <v>1</v>
      </c>
      <c r="N94" s="160" t="s">
        <v>47</v>
      </c>
      <c r="O94" s="59"/>
      <c r="P94" s="161">
        <f>O94*H94</f>
        <v>0</v>
      </c>
      <c r="Q94" s="161">
        <v>0</v>
      </c>
      <c r="R94" s="161">
        <f>Q94*H94</f>
        <v>0</v>
      </c>
      <c r="S94" s="161">
        <v>0</v>
      </c>
      <c r="T94" s="162">
        <f>S94*H94</f>
        <v>0</v>
      </c>
      <c r="AR94" s="16" t="s">
        <v>140</v>
      </c>
      <c r="AT94" s="16" t="s">
        <v>135</v>
      </c>
      <c r="AU94" s="16" t="s">
        <v>85</v>
      </c>
      <c r="AY94" s="16" t="s">
        <v>141</v>
      </c>
      <c r="BE94" s="163">
        <f>IF(N94="základní",J94,0)</f>
        <v>0</v>
      </c>
      <c r="BF94" s="163">
        <f>IF(N94="snížená",J94,0)</f>
        <v>0</v>
      </c>
      <c r="BG94" s="163">
        <f>IF(N94="zákl. přenesená",J94,0)</f>
        <v>0</v>
      </c>
      <c r="BH94" s="163">
        <f>IF(N94="sníž. přenesená",J94,0)</f>
        <v>0</v>
      </c>
      <c r="BI94" s="163">
        <f>IF(N94="nulová",J94,0)</f>
        <v>0</v>
      </c>
      <c r="BJ94" s="16" t="s">
        <v>21</v>
      </c>
      <c r="BK94" s="163">
        <f>ROUND(I94*H94,2)</f>
        <v>0</v>
      </c>
      <c r="BL94" s="16" t="s">
        <v>140</v>
      </c>
      <c r="BM94" s="16" t="s">
        <v>907</v>
      </c>
    </row>
    <row r="95" spans="2:65" s="1" customFormat="1" ht="29.25">
      <c r="B95" s="33"/>
      <c r="C95" s="34"/>
      <c r="D95" s="164" t="s">
        <v>143</v>
      </c>
      <c r="E95" s="34"/>
      <c r="F95" s="165" t="s">
        <v>908</v>
      </c>
      <c r="G95" s="34"/>
      <c r="H95" s="34"/>
      <c r="I95" s="111"/>
      <c r="J95" s="34"/>
      <c r="K95" s="34"/>
      <c r="L95" s="37"/>
      <c r="M95" s="166"/>
      <c r="N95" s="59"/>
      <c r="O95" s="59"/>
      <c r="P95" s="59"/>
      <c r="Q95" s="59"/>
      <c r="R95" s="59"/>
      <c r="S95" s="59"/>
      <c r="T95" s="60"/>
      <c r="AT95" s="16" t="s">
        <v>143</v>
      </c>
      <c r="AU95" s="16" t="s">
        <v>85</v>
      </c>
    </row>
    <row r="96" spans="2:65" s="9" customFormat="1" ht="11.25">
      <c r="B96" s="168"/>
      <c r="C96" s="169"/>
      <c r="D96" s="164" t="s">
        <v>194</v>
      </c>
      <c r="E96" s="170" t="s">
        <v>1</v>
      </c>
      <c r="F96" s="171" t="s">
        <v>909</v>
      </c>
      <c r="G96" s="169"/>
      <c r="H96" s="170" t="s">
        <v>1</v>
      </c>
      <c r="I96" s="172"/>
      <c r="J96" s="169"/>
      <c r="K96" s="169"/>
      <c r="L96" s="173"/>
      <c r="M96" s="174"/>
      <c r="N96" s="175"/>
      <c r="O96" s="175"/>
      <c r="P96" s="175"/>
      <c r="Q96" s="175"/>
      <c r="R96" s="175"/>
      <c r="S96" s="175"/>
      <c r="T96" s="176"/>
      <c r="AT96" s="177" t="s">
        <v>194</v>
      </c>
      <c r="AU96" s="177" t="s">
        <v>85</v>
      </c>
      <c r="AV96" s="9" t="s">
        <v>21</v>
      </c>
      <c r="AW96" s="9" t="s">
        <v>38</v>
      </c>
      <c r="AX96" s="9" t="s">
        <v>76</v>
      </c>
      <c r="AY96" s="177" t="s">
        <v>141</v>
      </c>
    </row>
    <row r="97" spans="2:65" s="10" customFormat="1" ht="11.25">
      <c r="B97" s="178"/>
      <c r="C97" s="179"/>
      <c r="D97" s="164" t="s">
        <v>194</v>
      </c>
      <c r="E97" s="180" t="s">
        <v>1</v>
      </c>
      <c r="F97" s="181" t="s">
        <v>910</v>
      </c>
      <c r="G97" s="179"/>
      <c r="H97" s="182">
        <v>80.599999999999994</v>
      </c>
      <c r="I97" s="183"/>
      <c r="J97" s="179"/>
      <c r="K97" s="179"/>
      <c r="L97" s="184"/>
      <c r="M97" s="185"/>
      <c r="N97" s="186"/>
      <c r="O97" s="186"/>
      <c r="P97" s="186"/>
      <c r="Q97" s="186"/>
      <c r="R97" s="186"/>
      <c r="S97" s="186"/>
      <c r="T97" s="187"/>
      <c r="AT97" s="188" t="s">
        <v>194</v>
      </c>
      <c r="AU97" s="188" t="s">
        <v>85</v>
      </c>
      <c r="AV97" s="10" t="s">
        <v>85</v>
      </c>
      <c r="AW97" s="10" t="s">
        <v>38</v>
      </c>
      <c r="AX97" s="10" t="s">
        <v>21</v>
      </c>
      <c r="AY97" s="188" t="s">
        <v>141</v>
      </c>
    </row>
    <row r="98" spans="2:65" s="1" customFormat="1" ht="22.5" customHeight="1">
      <c r="B98" s="33"/>
      <c r="C98" s="152" t="s">
        <v>153</v>
      </c>
      <c r="D98" s="152" t="s">
        <v>135</v>
      </c>
      <c r="E98" s="153" t="s">
        <v>911</v>
      </c>
      <c r="F98" s="154" t="s">
        <v>912</v>
      </c>
      <c r="G98" s="155" t="s">
        <v>243</v>
      </c>
      <c r="H98" s="156">
        <v>80.599999999999994</v>
      </c>
      <c r="I98" s="157"/>
      <c r="J98" s="158">
        <f>ROUND(I98*H98,2)</f>
        <v>0</v>
      </c>
      <c r="K98" s="154" t="s">
        <v>139</v>
      </c>
      <c r="L98" s="37"/>
      <c r="M98" s="159" t="s">
        <v>1</v>
      </c>
      <c r="N98" s="160" t="s">
        <v>47</v>
      </c>
      <c r="O98" s="59"/>
      <c r="P98" s="161">
        <f>O98*H98</f>
        <v>0</v>
      </c>
      <c r="Q98" s="161">
        <v>0</v>
      </c>
      <c r="R98" s="161">
        <f>Q98*H98</f>
        <v>0</v>
      </c>
      <c r="S98" s="161">
        <v>0</v>
      </c>
      <c r="T98" s="162">
        <f>S98*H98</f>
        <v>0</v>
      </c>
      <c r="AR98" s="16" t="s">
        <v>140</v>
      </c>
      <c r="AT98" s="16" t="s">
        <v>135</v>
      </c>
      <c r="AU98" s="16" t="s">
        <v>85</v>
      </c>
      <c r="AY98" s="16" t="s">
        <v>141</v>
      </c>
      <c r="BE98" s="163">
        <f>IF(N98="základní",J98,0)</f>
        <v>0</v>
      </c>
      <c r="BF98" s="163">
        <f>IF(N98="snížená",J98,0)</f>
        <v>0</v>
      </c>
      <c r="BG98" s="163">
        <f>IF(N98="zákl. přenesená",J98,0)</f>
        <v>0</v>
      </c>
      <c r="BH98" s="163">
        <f>IF(N98="sníž. přenesená",J98,0)</f>
        <v>0</v>
      </c>
      <c r="BI98" s="163">
        <f>IF(N98="nulová",J98,0)</f>
        <v>0</v>
      </c>
      <c r="BJ98" s="16" t="s">
        <v>21</v>
      </c>
      <c r="BK98" s="163">
        <f>ROUND(I98*H98,2)</f>
        <v>0</v>
      </c>
      <c r="BL98" s="16" t="s">
        <v>140</v>
      </c>
      <c r="BM98" s="16" t="s">
        <v>913</v>
      </c>
    </row>
    <row r="99" spans="2:65" s="1" customFormat="1" ht="39">
      <c r="B99" s="33"/>
      <c r="C99" s="34"/>
      <c r="D99" s="164" t="s">
        <v>143</v>
      </c>
      <c r="E99" s="34"/>
      <c r="F99" s="165" t="s">
        <v>914</v>
      </c>
      <c r="G99" s="34"/>
      <c r="H99" s="34"/>
      <c r="I99" s="111"/>
      <c r="J99" s="34"/>
      <c r="K99" s="34"/>
      <c r="L99" s="37"/>
      <c r="M99" s="166"/>
      <c r="N99" s="59"/>
      <c r="O99" s="59"/>
      <c r="P99" s="59"/>
      <c r="Q99" s="59"/>
      <c r="R99" s="59"/>
      <c r="S99" s="59"/>
      <c r="T99" s="60"/>
      <c r="AT99" s="16" t="s">
        <v>143</v>
      </c>
      <c r="AU99" s="16" t="s">
        <v>85</v>
      </c>
    </row>
    <row r="100" spans="2:65" s="1" customFormat="1" ht="19.5">
      <c r="B100" s="33"/>
      <c r="C100" s="34"/>
      <c r="D100" s="164" t="s">
        <v>145</v>
      </c>
      <c r="E100" s="34"/>
      <c r="F100" s="167" t="s">
        <v>915</v>
      </c>
      <c r="G100" s="34"/>
      <c r="H100" s="34"/>
      <c r="I100" s="111"/>
      <c r="J100" s="34"/>
      <c r="K100" s="34"/>
      <c r="L100" s="37"/>
      <c r="M100" s="166"/>
      <c r="N100" s="59"/>
      <c r="O100" s="59"/>
      <c r="P100" s="59"/>
      <c r="Q100" s="59"/>
      <c r="R100" s="59"/>
      <c r="S100" s="59"/>
      <c r="T100" s="60"/>
      <c r="AT100" s="16" t="s">
        <v>145</v>
      </c>
      <c r="AU100" s="16" t="s">
        <v>85</v>
      </c>
    </row>
    <row r="101" spans="2:65" s="9" customFormat="1" ht="11.25">
      <c r="B101" s="168"/>
      <c r="C101" s="169"/>
      <c r="D101" s="164" t="s">
        <v>194</v>
      </c>
      <c r="E101" s="170" t="s">
        <v>1</v>
      </c>
      <c r="F101" s="171" t="s">
        <v>916</v>
      </c>
      <c r="G101" s="169"/>
      <c r="H101" s="170" t="s">
        <v>1</v>
      </c>
      <c r="I101" s="172"/>
      <c r="J101" s="169"/>
      <c r="K101" s="169"/>
      <c r="L101" s="173"/>
      <c r="M101" s="174"/>
      <c r="N101" s="175"/>
      <c r="O101" s="175"/>
      <c r="P101" s="175"/>
      <c r="Q101" s="175"/>
      <c r="R101" s="175"/>
      <c r="S101" s="175"/>
      <c r="T101" s="176"/>
      <c r="AT101" s="177" t="s">
        <v>194</v>
      </c>
      <c r="AU101" s="177" t="s">
        <v>85</v>
      </c>
      <c r="AV101" s="9" t="s">
        <v>21</v>
      </c>
      <c r="AW101" s="9" t="s">
        <v>38</v>
      </c>
      <c r="AX101" s="9" t="s">
        <v>76</v>
      </c>
      <c r="AY101" s="177" t="s">
        <v>141</v>
      </c>
    </row>
    <row r="102" spans="2:65" s="10" customFormat="1" ht="11.25">
      <c r="B102" s="178"/>
      <c r="C102" s="179"/>
      <c r="D102" s="164" t="s">
        <v>194</v>
      </c>
      <c r="E102" s="180" t="s">
        <v>1</v>
      </c>
      <c r="F102" s="181" t="s">
        <v>910</v>
      </c>
      <c r="G102" s="179"/>
      <c r="H102" s="182">
        <v>80.599999999999994</v>
      </c>
      <c r="I102" s="183"/>
      <c r="J102" s="179"/>
      <c r="K102" s="179"/>
      <c r="L102" s="184"/>
      <c r="M102" s="185"/>
      <c r="N102" s="186"/>
      <c r="O102" s="186"/>
      <c r="P102" s="186"/>
      <c r="Q102" s="186"/>
      <c r="R102" s="186"/>
      <c r="S102" s="186"/>
      <c r="T102" s="187"/>
      <c r="AT102" s="188" t="s">
        <v>194</v>
      </c>
      <c r="AU102" s="188" t="s">
        <v>85</v>
      </c>
      <c r="AV102" s="10" t="s">
        <v>85</v>
      </c>
      <c r="AW102" s="10" t="s">
        <v>38</v>
      </c>
      <c r="AX102" s="10" t="s">
        <v>21</v>
      </c>
      <c r="AY102" s="188" t="s">
        <v>141</v>
      </c>
    </row>
    <row r="103" spans="2:65" s="1" customFormat="1" ht="22.5" customHeight="1">
      <c r="B103" s="33"/>
      <c r="C103" s="200" t="s">
        <v>140</v>
      </c>
      <c r="D103" s="200" t="s">
        <v>366</v>
      </c>
      <c r="E103" s="201" t="s">
        <v>917</v>
      </c>
      <c r="F103" s="202" t="s">
        <v>918</v>
      </c>
      <c r="G103" s="203" t="s">
        <v>178</v>
      </c>
      <c r="H103" s="204">
        <v>156.96</v>
      </c>
      <c r="I103" s="205"/>
      <c r="J103" s="206">
        <f>ROUND(I103*H103,2)</f>
        <v>0</v>
      </c>
      <c r="K103" s="202" t="s">
        <v>139</v>
      </c>
      <c r="L103" s="207"/>
      <c r="M103" s="208" t="s">
        <v>1</v>
      </c>
      <c r="N103" s="209" t="s">
        <v>47</v>
      </c>
      <c r="O103" s="59"/>
      <c r="P103" s="161">
        <f>O103*H103</f>
        <v>0</v>
      </c>
      <c r="Q103" s="161">
        <v>1</v>
      </c>
      <c r="R103" s="161">
        <f>Q103*H103</f>
        <v>156.96</v>
      </c>
      <c r="S103" s="161">
        <v>0</v>
      </c>
      <c r="T103" s="162">
        <f>S103*H103</f>
        <v>0</v>
      </c>
      <c r="AR103" s="16" t="s">
        <v>210</v>
      </c>
      <c r="AT103" s="16" t="s">
        <v>366</v>
      </c>
      <c r="AU103" s="16" t="s">
        <v>85</v>
      </c>
      <c r="AY103" s="16" t="s">
        <v>141</v>
      </c>
      <c r="BE103" s="163">
        <f>IF(N103="základní",J103,0)</f>
        <v>0</v>
      </c>
      <c r="BF103" s="163">
        <f>IF(N103="snížená",J103,0)</f>
        <v>0</v>
      </c>
      <c r="BG103" s="163">
        <f>IF(N103="zákl. přenesená",J103,0)</f>
        <v>0</v>
      </c>
      <c r="BH103" s="163">
        <f>IF(N103="sníž. přenesená",J103,0)</f>
        <v>0</v>
      </c>
      <c r="BI103" s="163">
        <f>IF(N103="nulová",J103,0)</f>
        <v>0</v>
      </c>
      <c r="BJ103" s="16" t="s">
        <v>21</v>
      </c>
      <c r="BK103" s="163">
        <f>ROUND(I103*H103,2)</f>
        <v>0</v>
      </c>
      <c r="BL103" s="16" t="s">
        <v>140</v>
      </c>
      <c r="BM103" s="16" t="s">
        <v>919</v>
      </c>
    </row>
    <row r="104" spans="2:65" s="1" customFormat="1" ht="11.25">
      <c r="B104" s="33"/>
      <c r="C104" s="34"/>
      <c r="D104" s="164" t="s">
        <v>143</v>
      </c>
      <c r="E104" s="34"/>
      <c r="F104" s="165" t="s">
        <v>918</v>
      </c>
      <c r="G104" s="34"/>
      <c r="H104" s="34"/>
      <c r="I104" s="111"/>
      <c r="J104" s="34"/>
      <c r="K104" s="34"/>
      <c r="L104" s="37"/>
      <c r="M104" s="166"/>
      <c r="N104" s="59"/>
      <c r="O104" s="59"/>
      <c r="P104" s="59"/>
      <c r="Q104" s="59"/>
      <c r="R104" s="59"/>
      <c r="S104" s="59"/>
      <c r="T104" s="60"/>
      <c r="AT104" s="16" t="s">
        <v>143</v>
      </c>
      <c r="AU104" s="16" t="s">
        <v>85</v>
      </c>
    </row>
    <row r="105" spans="2:65" s="10" customFormat="1" ht="11.25">
      <c r="B105" s="178"/>
      <c r="C105" s="179"/>
      <c r="D105" s="164" t="s">
        <v>194</v>
      </c>
      <c r="E105" s="180" t="s">
        <v>1</v>
      </c>
      <c r="F105" s="181" t="s">
        <v>920</v>
      </c>
      <c r="G105" s="179"/>
      <c r="H105" s="182">
        <v>156.96</v>
      </c>
      <c r="I105" s="183"/>
      <c r="J105" s="179"/>
      <c r="K105" s="179"/>
      <c r="L105" s="184"/>
      <c r="M105" s="185"/>
      <c r="N105" s="186"/>
      <c r="O105" s="186"/>
      <c r="P105" s="186"/>
      <c r="Q105" s="186"/>
      <c r="R105" s="186"/>
      <c r="S105" s="186"/>
      <c r="T105" s="187"/>
      <c r="AT105" s="188" t="s">
        <v>194</v>
      </c>
      <c r="AU105" s="188" t="s">
        <v>85</v>
      </c>
      <c r="AV105" s="10" t="s">
        <v>85</v>
      </c>
      <c r="AW105" s="10" t="s">
        <v>38</v>
      </c>
      <c r="AX105" s="10" t="s">
        <v>21</v>
      </c>
      <c r="AY105" s="188" t="s">
        <v>141</v>
      </c>
    </row>
    <row r="106" spans="2:65" s="1" customFormat="1" ht="22.5" customHeight="1">
      <c r="B106" s="33"/>
      <c r="C106" s="152" t="s">
        <v>496</v>
      </c>
      <c r="D106" s="152" t="s">
        <v>135</v>
      </c>
      <c r="E106" s="153" t="s">
        <v>241</v>
      </c>
      <c r="F106" s="154" t="s">
        <v>242</v>
      </c>
      <c r="G106" s="155" t="s">
        <v>243</v>
      </c>
      <c r="H106" s="156">
        <v>17.5</v>
      </c>
      <c r="I106" s="157"/>
      <c r="J106" s="158">
        <f>ROUND(I106*H106,2)</f>
        <v>0</v>
      </c>
      <c r="K106" s="154" t="s">
        <v>139</v>
      </c>
      <c r="L106" s="37"/>
      <c r="M106" s="159" t="s">
        <v>1</v>
      </c>
      <c r="N106" s="160" t="s">
        <v>47</v>
      </c>
      <c r="O106" s="59"/>
      <c r="P106" s="161">
        <f>O106*H106</f>
        <v>0</v>
      </c>
      <c r="Q106" s="161">
        <v>0</v>
      </c>
      <c r="R106" s="161">
        <f>Q106*H106</f>
        <v>0</v>
      </c>
      <c r="S106" s="161">
        <v>0</v>
      </c>
      <c r="T106" s="162">
        <f>S106*H106</f>
        <v>0</v>
      </c>
      <c r="AR106" s="16" t="s">
        <v>140</v>
      </c>
      <c r="AT106" s="16" t="s">
        <v>135</v>
      </c>
      <c r="AU106" s="16" t="s">
        <v>85</v>
      </c>
      <c r="AY106" s="16" t="s">
        <v>141</v>
      </c>
      <c r="BE106" s="163">
        <f>IF(N106="základní",J106,0)</f>
        <v>0</v>
      </c>
      <c r="BF106" s="163">
        <f>IF(N106="snížená",J106,0)</f>
        <v>0</v>
      </c>
      <c r="BG106" s="163">
        <f>IF(N106="zákl. přenesená",J106,0)</f>
        <v>0</v>
      </c>
      <c r="BH106" s="163">
        <f>IF(N106="sníž. přenesená",J106,0)</f>
        <v>0</v>
      </c>
      <c r="BI106" s="163">
        <f>IF(N106="nulová",J106,0)</f>
        <v>0</v>
      </c>
      <c r="BJ106" s="16" t="s">
        <v>21</v>
      </c>
      <c r="BK106" s="163">
        <f>ROUND(I106*H106,2)</f>
        <v>0</v>
      </c>
      <c r="BL106" s="16" t="s">
        <v>140</v>
      </c>
      <c r="BM106" s="16" t="s">
        <v>921</v>
      </c>
    </row>
    <row r="107" spans="2:65" s="1" customFormat="1" ht="19.5">
      <c r="B107" s="33"/>
      <c r="C107" s="34"/>
      <c r="D107" s="164" t="s">
        <v>143</v>
      </c>
      <c r="E107" s="34"/>
      <c r="F107" s="165" t="s">
        <v>245</v>
      </c>
      <c r="G107" s="34"/>
      <c r="H107" s="34"/>
      <c r="I107" s="111"/>
      <c r="J107" s="34"/>
      <c r="K107" s="34"/>
      <c r="L107" s="37"/>
      <c r="M107" s="166"/>
      <c r="N107" s="59"/>
      <c r="O107" s="59"/>
      <c r="P107" s="59"/>
      <c r="Q107" s="59"/>
      <c r="R107" s="59"/>
      <c r="S107" s="59"/>
      <c r="T107" s="60"/>
      <c r="AT107" s="16" t="s">
        <v>143</v>
      </c>
      <c r="AU107" s="16" t="s">
        <v>85</v>
      </c>
    </row>
    <row r="108" spans="2:65" s="1" customFormat="1" ht="19.5">
      <c r="B108" s="33"/>
      <c r="C108" s="34"/>
      <c r="D108" s="164" t="s">
        <v>145</v>
      </c>
      <c r="E108" s="34"/>
      <c r="F108" s="167" t="s">
        <v>922</v>
      </c>
      <c r="G108" s="34"/>
      <c r="H108" s="34"/>
      <c r="I108" s="111"/>
      <c r="J108" s="34"/>
      <c r="K108" s="34"/>
      <c r="L108" s="37"/>
      <c r="M108" s="166"/>
      <c r="N108" s="59"/>
      <c r="O108" s="59"/>
      <c r="P108" s="59"/>
      <c r="Q108" s="59"/>
      <c r="R108" s="59"/>
      <c r="S108" s="59"/>
      <c r="T108" s="60"/>
      <c r="AT108" s="16" t="s">
        <v>145</v>
      </c>
      <c r="AU108" s="16" t="s">
        <v>85</v>
      </c>
    </row>
    <row r="109" spans="2:65" s="9" customFormat="1" ht="11.25">
      <c r="B109" s="168"/>
      <c r="C109" s="169"/>
      <c r="D109" s="164" t="s">
        <v>194</v>
      </c>
      <c r="E109" s="170" t="s">
        <v>1</v>
      </c>
      <c r="F109" s="171" t="s">
        <v>923</v>
      </c>
      <c r="G109" s="169"/>
      <c r="H109" s="170" t="s">
        <v>1</v>
      </c>
      <c r="I109" s="172"/>
      <c r="J109" s="169"/>
      <c r="K109" s="169"/>
      <c r="L109" s="173"/>
      <c r="M109" s="174"/>
      <c r="N109" s="175"/>
      <c r="O109" s="175"/>
      <c r="P109" s="175"/>
      <c r="Q109" s="175"/>
      <c r="R109" s="175"/>
      <c r="S109" s="175"/>
      <c r="T109" s="176"/>
      <c r="AT109" s="177" t="s">
        <v>194</v>
      </c>
      <c r="AU109" s="177" t="s">
        <v>85</v>
      </c>
      <c r="AV109" s="9" t="s">
        <v>21</v>
      </c>
      <c r="AW109" s="9" t="s">
        <v>38</v>
      </c>
      <c r="AX109" s="9" t="s">
        <v>76</v>
      </c>
      <c r="AY109" s="177" t="s">
        <v>141</v>
      </c>
    </row>
    <row r="110" spans="2:65" s="10" customFormat="1" ht="11.25">
      <c r="B110" s="178"/>
      <c r="C110" s="179"/>
      <c r="D110" s="164" t="s">
        <v>194</v>
      </c>
      <c r="E110" s="180" t="s">
        <v>1</v>
      </c>
      <c r="F110" s="181" t="s">
        <v>924</v>
      </c>
      <c r="G110" s="179"/>
      <c r="H110" s="182">
        <v>17.5</v>
      </c>
      <c r="I110" s="183"/>
      <c r="J110" s="179"/>
      <c r="K110" s="179"/>
      <c r="L110" s="184"/>
      <c r="M110" s="185"/>
      <c r="N110" s="186"/>
      <c r="O110" s="186"/>
      <c r="P110" s="186"/>
      <c r="Q110" s="186"/>
      <c r="R110" s="186"/>
      <c r="S110" s="186"/>
      <c r="T110" s="187"/>
      <c r="AT110" s="188" t="s">
        <v>194</v>
      </c>
      <c r="AU110" s="188" t="s">
        <v>85</v>
      </c>
      <c r="AV110" s="10" t="s">
        <v>85</v>
      </c>
      <c r="AW110" s="10" t="s">
        <v>38</v>
      </c>
      <c r="AX110" s="10" t="s">
        <v>21</v>
      </c>
      <c r="AY110" s="188" t="s">
        <v>141</v>
      </c>
    </row>
    <row r="111" spans="2:65" s="1" customFormat="1" ht="22.5" customHeight="1">
      <c r="B111" s="33"/>
      <c r="C111" s="200" t="s">
        <v>203</v>
      </c>
      <c r="D111" s="200" t="s">
        <v>366</v>
      </c>
      <c r="E111" s="201" t="s">
        <v>379</v>
      </c>
      <c r="F111" s="202" t="s">
        <v>380</v>
      </c>
      <c r="G111" s="203" t="s">
        <v>149</v>
      </c>
      <c r="H111" s="204">
        <v>44</v>
      </c>
      <c r="I111" s="205"/>
      <c r="J111" s="206">
        <f>ROUND(I111*H111,2)</f>
        <v>0</v>
      </c>
      <c r="K111" s="202" t="s">
        <v>139</v>
      </c>
      <c r="L111" s="207"/>
      <c r="M111" s="208" t="s">
        <v>1</v>
      </c>
      <c r="N111" s="209" t="s">
        <v>47</v>
      </c>
      <c r="O111" s="59"/>
      <c r="P111" s="161">
        <f>O111*H111</f>
        <v>0</v>
      </c>
      <c r="Q111" s="161">
        <v>1.8000000000000001E-4</v>
      </c>
      <c r="R111" s="161">
        <f>Q111*H111</f>
        <v>7.92E-3</v>
      </c>
      <c r="S111" s="161">
        <v>0</v>
      </c>
      <c r="T111" s="162">
        <f>S111*H111</f>
        <v>0</v>
      </c>
      <c r="AR111" s="16" t="s">
        <v>210</v>
      </c>
      <c r="AT111" s="16" t="s">
        <v>366</v>
      </c>
      <c r="AU111" s="16" t="s">
        <v>85</v>
      </c>
      <c r="AY111" s="16" t="s">
        <v>141</v>
      </c>
      <c r="BE111" s="163">
        <f>IF(N111="základní",J111,0)</f>
        <v>0</v>
      </c>
      <c r="BF111" s="163">
        <f>IF(N111="snížená",J111,0)</f>
        <v>0</v>
      </c>
      <c r="BG111" s="163">
        <f>IF(N111="zákl. přenesená",J111,0)</f>
        <v>0</v>
      </c>
      <c r="BH111" s="163">
        <f>IF(N111="sníž. přenesená",J111,0)</f>
        <v>0</v>
      </c>
      <c r="BI111" s="163">
        <f>IF(N111="nulová",J111,0)</f>
        <v>0</v>
      </c>
      <c r="BJ111" s="16" t="s">
        <v>21</v>
      </c>
      <c r="BK111" s="163">
        <f>ROUND(I111*H111,2)</f>
        <v>0</v>
      </c>
      <c r="BL111" s="16" t="s">
        <v>140</v>
      </c>
      <c r="BM111" s="16" t="s">
        <v>925</v>
      </c>
    </row>
    <row r="112" spans="2:65" s="1" customFormat="1" ht="11.25">
      <c r="B112" s="33"/>
      <c r="C112" s="34"/>
      <c r="D112" s="164" t="s">
        <v>143</v>
      </c>
      <c r="E112" s="34"/>
      <c r="F112" s="165" t="s">
        <v>380</v>
      </c>
      <c r="G112" s="34"/>
      <c r="H112" s="34"/>
      <c r="I112" s="111"/>
      <c r="J112" s="34"/>
      <c r="K112" s="34"/>
      <c r="L112" s="37"/>
      <c r="M112" s="166"/>
      <c r="N112" s="59"/>
      <c r="O112" s="59"/>
      <c r="P112" s="59"/>
      <c r="Q112" s="59"/>
      <c r="R112" s="59"/>
      <c r="S112" s="59"/>
      <c r="T112" s="60"/>
      <c r="AT112" s="16" t="s">
        <v>143</v>
      </c>
      <c r="AU112" s="16" t="s">
        <v>85</v>
      </c>
    </row>
    <row r="113" spans="2:65" s="9" customFormat="1" ht="11.25">
      <c r="B113" s="168"/>
      <c r="C113" s="169"/>
      <c r="D113" s="164" t="s">
        <v>194</v>
      </c>
      <c r="E113" s="170" t="s">
        <v>1</v>
      </c>
      <c r="F113" s="171" t="s">
        <v>926</v>
      </c>
      <c r="G113" s="169"/>
      <c r="H113" s="170" t="s">
        <v>1</v>
      </c>
      <c r="I113" s="172"/>
      <c r="J113" s="169"/>
      <c r="K113" s="169"/>
      <c r="L113" s="173"/>
      <c r="M113" s="174"/>
      <c r="N113" s="175"/>
      <c r="O113" s="175"/>
      <c r="P113" s="175"/>
      <c r="Q113" s="175"/>
      <c r="R113" s="175"/>
      <c r="S113" s="175"/>
      <c r="T113" s="176"/>
      <c r="AT113" s="177" t="s">
        <v>194</v>
      </c>
      <c r="AU113" s="177" t="s">
        <v>85</v>
      </c>
      <c r="AV113" s="9" t="s">
        <v>21</v>
      </c>
      <c r="AW113" s="9" t="s">
        <v>38</v>
      </c>
      <c r="AX113" s="9" t="s">
        <v>76</v>
      </c>
      <c r="AY113" s="177" t="s">
        <v>141</v>
      </c>
    </row>
    <row r="114" spans="2:65" s="10" customFormat="1" ht="11.25">
      <c r="B114" s="178"/>
      <c r="C114" s="179"/>
      <c r="D114" s="164" t="s">
        <v>194</v>
      </c>
      <c r="E114" s="180" t="s">
        <v>1</v>
      </c>
      <c r="F114" s="181" t="s">
        <v>927</v>
      </c>
      <c r="G114" s="179"/>
      <c r="H114" s="182">
        <v>44</v>
      </c>
      <c r="I114" s="183"/>
      <c r="J114" s="179"/>
      <c r="K114" s="179"/>
      <c r="L114" s="184"/>
      <c r="M114" s="185"/>
      <c r="N114" s="186"/>
      <c r="O114" s="186"/>
      <c r="P114" s="186"/>
      <c r="Q114" s="186"/>
      <c r="R114" s="186"/>
      <c r="S114" s="186"/>
      <c r="T114" s="187"/>
      <c r="AT114" s="188" t="s">
        <v>194</v>
      </c>
      <c r="AU114" s="188" t="s">
        <v>85</v>
      </c>
      <c r="AV114" s="10" t="s">
        <v>85</v>
      </c>
      <c r="AW114" s="10" t="s">
        <v>38</v>
      </c>
      <c r="AX114" s="10" t="s">
        <v>21</v>
      </c>
      <c r="AY114" s="188" t="s">
        <v>141</v>
      </c>
    </row>
    <row r="115" spans="2:65" s="1" customFormat="1" ht="22.5" customHeight="1">
      <c r="B115" s="33"/>
      <c r="C115" s="152" t="s">
        <v>240</v>
      </c>
      <c r="D115" s="152" t="s">
        <v>135</v>
      </c>
      <c r="E115" s="153" t="s">
        <v>198</v>
      </c>
      <c r="F115" s="154" t="s">
        <v>199</v>
      </c>
      <c r="G115" s="155" t="s">
        <v>156</v>
      </c>
      <c r="H115" s="156">
        <v>1.2999999999999999E-2</v>
      </c>
      <c r="I115" s="157"/>
      <c r="J115" s="158">
        <f>ROUND(I115*H115,2)</f>
        <v>0</v>
      </c>
      <c r="K115" s="154" t="s">
        <v>139</v>
      </c>
      <c r="L115" s="37"/>
      <c r="M115" s="159" t="s">
        <v>1</v>
      </c>
      <c r="N115" s="160" t="s">
        <v>47</v>
      </c>
      <c r="O115" s="59"/>
      <c r="P115" s="161">
        <f>O115*H115</f>
        <v>0</v>
      </c>
      <c r="Q115" s="161">
        <v>0</v>
      </c>
      <c r="R115" s="161">
        <f>Q115*H115</f>
        <v>0</v>
      </c>
      <c r="S115" s="161">
        <v>0</v>
      </c>
      <c r="T115" s="162">
        <f>S115*H115</f>
        <v>0</v>
      </c>
      <c r="AR115" s="16" t="s">
        <v>140</v>
      </c>
      <c r="AT115" s="16" t="s">
        <v>135</v>
      </c>
      <c r="AU115" s="16" t="s">
        <v>85</v>
      </c>
      <c r="AY115" s="16" t="s">
        <v>141</v>
      </c>
      <c r="BE115" s="163">
        <f>IF(N115="základní",J115,0)</f>
        <v>0</v>
      </c>
      <c r="BF115" s="163">
        <f>IF(N115="snížená",J115,0)</f>
        <v>0</v>
      </c>
      <c r="BG115" s="163">
        <f>IF(N115="zákl. přenesená",J115,0)</f>
        <v>0</v>
      </c>
      <c r="BH115" s="163">
        <f>IF(N115="sníž. přenesená",J115,0)</f>
        <v>0</v>
      </c>
      <c r="BI115" s="163">
        <f>IF(N115="nulová",J115,0)</f>
        <v>0</v>
      </c>
      <c r="BJ115" s="16" t="s">
        <v>21</v>
      </c>
      <c r="BK115" s="163">
        <f>ROUND(I115*H115,2)</f>
        <v>0</v>
      </c>
      <c r="BL115" s="16" t="s">
        <v>140</v>
      </c>
      <c r="BM115" s="16" t="s">
        <v>928</v>
      </c>
    </row>
    <row r="116" spans="2:65" s="1" customFormat="1" ht="19.5">
      <c r="B116" s="33"/>
      <c r="C116" s="34"/>
      <c r="D116" s="164" t="s">
        <v>143</v>
      </c>
      <c r="E116" s="34"/>
      <c r="F116" s="165" t="s">
        <v>201</v>
      </c>
      <c r="G116" s="34"/>
      <c r="H116" s="34"/>
      <c r="I116" s="111"/>
      <c r="J116" s="34"/>
      <c r="K116" s="34"/>
      <c r="L116" s="37"/>
      <c r="M116" s="166"/>
      <c r="N116" s="59"/>
      <c r="O116" s="59"/>
      <c r="P116" s="59"/>
      <c r="Q116" s="59"/>
      <c r="R116" s="59"/>
      <c r="S116" s="59"/>
      <c r="T116" s="60"/>
      <c r="AT116" s="16" t="s">
        <v>143</v>
      </c>
      <c r="AU116" s="16" t="s">
        <v>85</v>
      </c>
    </row>
    <row r="117" spans="2:65" s="1" customFormat="1" ht="19.5">
      <c r="B117" s="33"/>
      <c r="C117" s="34"/>
      <c r="D117" s="164" t="s">
        <v>145</v>
      </c>
      <c r="E117" s="34"/>
      <c r="F117" s="167" t="s">
        <v>929</v>
      </c>
      <c r="G117" s="34"/>
      <c r="H117" s="34"/>
      <c r="I117" s="111"/>
      <c r="J117" s="34"/>
      <c r="K117" s="34"/>
      <c r="L117" s="37"/>
      <c r="M117" s="166"/>
      <c r="N117" s="59"/>
      <c r="O117" s="59"/>
      <c r="P117" s="59"/>
      <c r="Q117" s="59"/>
      <c r="R117" s="59"/>
      <c r="S117" s="59"/>
      <c r="T117" s="60"/>
      <c r="AT117" s="16" t="s">
        <v>145</v>
      </c>
      <c r="AU117" s="16" t="s">
        <v>85</v>
      </c>
    </row>
    <row r="118" spans="2:65" s="9" customFormat="1" ht="11.25">
      <c r="B118" s="168"/>
      <c r="C118" s="169"/>
      <c r="D118" s="164" t="s">
        <v>194</v>
      </c>
      <c r="E118" s="170" t="s">
        <v>1</v>
      </c>
      <c r="F118" s="171" t="s">
        <v>930</v>
      </c>
      <c r="G118" s="169"/>
      <c r="H118" s="170" t="s">
        <v>1</v>
      </c>
      <c r="I118" s="172"/>
      <c r="J118" s="169"/>
      <c r="K118" s="169"/>
      <c r="L118" s="173"/>
      <c r="M118" s="174"/>
      <c r="N118" s="175"/>
      <c r="O118" s="175"/>
      <c r="P118" s="175"/>
      <c r="Q118" s="175"/>
      <c r="R118" s="175"/>
      <c r="S118" s="175"/>
      <c r="T118" s="176"/>
      <c r="AT118" s="177" t="s">
        <v>194</v>
      </c>
      <c r="AU118" s="177" t="s">
        <v>85</v>
      </c>
      <c r="AV118" s="9" t="s">
        <v>21</v>
      </c>
      <c r="AW118" s="9" t="s">
        <v>38</v>
      </c>
      <c r="AX118" s="9" t="s">
        <v>76</v>
      </c>
      <c r="AY118" s="177" t="s">
        <v>141</v>
      </c>
    </row>
    <row r="119" spans="2:65" s="10" customFormat="1" ht="11.25">
      <c r="B119" s="178"/>
      <c r="C119" s="179"/>
      <c r="D119" s="164" t="s">
        <v>194</v>
      </c>
      <c r="E119" s="180" t="s">
        <v>1</v>
      </c>
      <c r="F119" s="181" t="s">
        <v>931</v>
      </c>
      <c r="G119" s="179"/>
      <c r="H119" s="182">
        <v>1.2999999999999999E-2</v>
      </c>
      <c r="I119" s="183"/>
      <c r="J119" s="179"/>
      <c r="K119" s="179"/>
      <c r="L119" s="184"/>
      <c r="M119" s="185"/>
      <c r="N119" s="186"/>
      <c r="O119" s="186"/>
      <c r="P119" s="186"/>
      <c r="Q119" s="186"/>
      <c r="R119" s="186"/>
      <c r="S119" s="186"/>
      <c r="T119" s="187"/>
      <c r="AT119" s="188" t="s">
        <v>194</v>
      </c>
      <c r="AU119" s="188" t="s">
        <v>85</v>
      </c>
      <c r="AV119" s="10" t="s">
        <v>85</v>
      </c>
      <c r="AW119" s="10" t="s">
        <v>38</v>
      </c>
      <c r="AX119" s="10" t="s">
        <v>21</v>
      </c>
      <c r="AY119" s="188" t="s">
        <v>141</v>
      </c>
    </row>
    <row r="120" spans="2:65" s="1" customFormat="1" ht="22.5" customHeight="1">
      <c r="B120" s="33"/>
      <c r="C120" s="152" t="s">
        <v>210</v>
      </c>
      <c r="D120" s="152" t="s">
        <v>135</v>
      </c>
      <c r="E120" s="153" t="s">
        <v>932</v>
      </c>
      <c r="F120" s="154" t="s">
        <v>933</v>
      </c>
      <c r="G120" s="155" t="s">
        <v>156</v>
      </c>
      <c r="H120" s="156">
        <v>1.2999999999999999E-2</v>
      </c>
      <c r="I120" s="157"/>
      <c r="J120" s="158">
        <f>ROUND(I120*H120,2)</f>
        <v>0</v>
      </c>
      <c r="K120" s="154" t="s">
        <v>139</v>
      </c>
      <c r="L120" s="37"/>
      <c r="M120" s="159" t="s">
        <v>1</v>
      </c>
      <c r="N120" s="160" t="s">
        <v>47</v>
      </c>
      <c r="O120" s="59"/>
      <c r="P120" s="161">
        <f>O120*H120</f>
        <v>0</v>
      </c>
      <c r="Q120" s="161">
        <v>0</v>
      </c>
      <c r="R120" s="161">
        <f>Q120*H120</f>
        <v>0</v>
      </c>
      <c r="S120" s="161">
        <v>0</v>
      </c>
      <c r="T120" s="162">
        <f>S120*H120</f>
        <v>0</v>
      </c>
      <c r="AR120" s="16" t="s">
        <v>140</v>
      </c>
      <c r="AT120" s="16" t="s">
        <v>135</v>
      </c>
      <c r="AU120" s="16" t="s">
        <v>85</v>
      </c>
      <c r="AY120" s="16" t="s">
        <v>141</v>
      </c>
      <c r="BE120" s="163">
        <f>IF(N120="základní",J120,0)</f>
        <v>0</v>
      </c>
      <c r="BF120" s="163">
        <f>IF(N120="snížená",J120,0)</f>
        <v>0</v>
      </c>
      <c r="BG120" s="163">
        <f>IF(N120="zákl. přenesená",J120,0)</f>
        <v>0</v>
      </c>
      <c r="BH120" s="163">
        <f>IF(N120="sníž. přenesená",J120,0)</f>
        <v>0</v>
      </c>
      <c r="BI120" s="163">
        <f>IF(N120="nulová",J120,0)</f>
        <v>0</v>
      </c>
      <c r="BJ120" s="16" t="s">
        <v>21</v>
      </c>
      <c r="BK120" s="163">
        <f>ROUND(I120*H120,2)</f>
        <v>0</v>
      </c>
      <c r="BL120" s="16" t="s">
        <v>140</v>
      </c>
      <c r="BM120" s="16" t="s">
        <v>934</v>
      </c>
    </row>
    <row r="121" spans="2:65" s="1" customFormat="1" ht="29.25">
      <c r="B121" s="33"/>
      <c r="C121" s="34"/>
      <c r="D121" s="164" t="s">
        <v>143</v>
      </c>
      <c r="E121" s="34"/>
      <c r="F121" s="165" t="s">
        <v>935</v>
      </c>
      <c r="G121" s="34"/>
      <c r="H121" s="34"/>
      <c r="I121" s="111"/>
      <c r="J121" s="34"/>
      <c r="K121" s="34"/>
      <c r="L121" s="37"/>
      <c r="M121" s="166"/>
      <c r="N121" s="59"/>
      <c r="O121" s="59"/>
      <c r="P121" s="59"/>
      <c r="Q121" s="59"/>
      <c r="R121" s="59"/>
      <c r="S121" s="59"/>
      <c r="T121" s="60"/>
      <c r="AT121" s="16" t="s">
        <v>143</v>
      </c>
      <c r="AU121" s="16" t="s">
        <v>85</v>
      </c>
    </row>
    <row r="122" spans="2:65" s="9" customFormat="1" ht="11.25">
      <c r="B122" s="168"/>
      <c r="C122" s="169"/>
      <c r="D122" s="164" t="s">
        <v>194</v>
      </c>
      <c r="E122" s="170" t="s">
        <v>1</v>
      </c>
      <c r="F122" s="171" t="s">
        <v>930</v>
      </c>
      <c r="G122" s="169"/>
      <c r="H122" s="170" t="s">
        <v>1</v>
      </c>
      <c r="I122" s="172"/>
      <c r="J122" s="169"/>
      <c r="K122" s="169"/>
      <c r="L122" s="173"/>
      <c r="M122" s="174"/>
      <c r="N122" s="175"/>
      <c r="O122" s="175"/>
      <c r="P122" s="175"/>
      <c r="Q122" s="175"/>
      <c r="R122" s="175"/>
      <c r="S122" s="175"/>
      <c r="T122" s="176"/>
      <c r="AT122" s="177" t="s">
        <v>194</v>
      </c>
      <c r="AU122" s="177" t="s">
        <v>85</v>
      </c>
      <c r="AV122" s="9" t="s">
        <v>21</v>
      </c>
      <c r="AW122" s="9" t="s">
        <v>38</v>
      </c>
      <c r="AX122" s="9" t="s">
        <v>76</v>
      </c>
      <c r="AY122" s="177" t="s">
        <v>141</v>
      </c>
    </row>
    <row r="123" spans="2:65" s="10" customFormat="1" ht="11.25">
      <c r="B123" s="178"/>
      <c r="C123" s="179"/>
      <c r="D123" s="164" t="s">
        <v>194</v>
      </c>
      <c r="E123" s="180" t="s">
        <v>1</v>
      </c>
      <c r="F123" s="181" t="s">
        <v>931</v>
      </c>
      <c r="G123" s="179"/>
      <c r="H123" s="182">
        <v>1.2999999999999999E-2</v>
      </c>
      <c r="I123" s="183"/>
      <c r="J123" s="179"/>
      <c r="K123" s="179"/>
      <c r="L123" s="184"/>
      <c r="M123" s="185"/>
      <c r="N123" s="186"/>
      <c r="O123" s="186"/>
      <c r="P123" s="186"/>
      <c r="Q123" s="186"/>
      <c r="R123" s="186"/>
      <c r="S123" s="186"/>
      <c r="T123" s="187"/>
      <c r="AT123" s="188" t="s">
        <v>194</v>
      </c>
      <c r="AU123" s="188" t="s">
        <v>85</v>
      </c>
      <c r="AV123" s="10" t="s">
        <v>85</v>
      </c>
      <c r="AW123" s="10" t="s">
        <v>38</v>
      </c>
      <c r="AX123" s="10" t="s">
        <v>21</v>
      </c>
      <c r="AY123" s="188" t="s">
        <v>141</v>
      </c>
    </row>
    <row r="124" spans="2:65" s="1" customFormat="1" ht="22.5" customHeight="1">
      <c r="B124" s="33"/>
      <c r="C124" s="152" t="s">
        <v>216</v>
      </c>
      <c r="D124" s="152" t="s">
        <v>135</v>
      </c>
      <c r="E124" s="153" t="s">
        <v>147</v>
      </c>
      <c r="F124" s="154" t="s">
        <v>148</v>
      </c>
      <c r="G124" s="155" t="s">
        <v>149</v>
      </c>
      <c r="H124" s="156">
        <v>4</v>
      </c>
      <c r="I124" s="157"/>
      <c r="J124" s="158">
        <f>ROUND(I124*H124,2)</f>
        <v>0</v>
      </c>
      <c r="K124" s="154" t="s">
        <v>139</v>
      </c>
      <c r="L124" s="37"/>
      <c r="M124" s="159" t="s">
        <v>1</v>
      </c>
      <c r="N124" s="160" t="s">
        <v>47</v>
      </c>
      <c r="O124" s="59"/>
      <c r="P124" s="161">
        <f>O124*H124</f>
        <v>0</v>
      </c>
      <c r="Q124" s="161">
        <v>0</v>
      </c>
      <c r="R124" s="161">
        <f>Q124*H124</f>
        <v>0</v>
      </c>
      <c r="S124" s="161">
        <v>0</v>
      </c>
      <c r="T124" s="162">
        <f>S124*H124</f>
        <v>0</v>
      </c>
      <c r="AR124" s="16" t="s">
        <v>140</v>
      </c>
      <c r="AT124" s="16" t="s">
        <v>135</v>
      </c>
      <c r="AU124" s="16" t="s">
        <v>85</v>
      </c>
      <c r="AY124" s="16" t="s">
        <v>141</v>
      </c>
      <c r="BE124" s="163">
        <f>IF(N124="základní",J124,0)</f>
        <v>0</v>
      </c>
      <c r="BF124" s="163">
        <f>IF(N124="snížená",J124,0)</f>
        <v>0</v>
      </c>
      <c r="BG124" s="163">
        <f>IF(N124="zákl. přenesená",J124,0)</f>
        <v>0</v>
      </c>
      <c r="BH124" s="163">
        <f>IF(N124="sníž. přenesená",J124,0)</f>
        <v>0</v>
      </c>
      <c r="BI124" s="163">
        <f>IF(N124="nulová",J124,0)</f>
        <v>0</v>
      </c>
      <c r="BJ124" s="16" t="s">
        <v>21</v>
      </c>
      <c r="BK124" s="163">
        <f>ROUND(I124*H124,2)</f>
        <v>0</v>
      </c>
      <c r="BL124" s="16" t="s">
        <v>140</v>
      </c>
      <c r="BM124" s="16" t="s">
        <v>936</v>
      </c>
    </row>
    <row r="125" spans="2:65" s="1" customFormat="1" ht="19.5">
      <c r="B125" s="33"/>
      <c r="C125" s="34"/>
      <c r="D125" s="164" t="s">
        <v>143</v>
      </c>
      <c r="E125" s="34"/>
      <c r="F125" s="165" t="s">
        <v>151</v>
      </c>
      <c r="G125" s="34"/>
      <c r="H125" s="34"/>
      <c r="I125" s="111"/>
      <c r="J125" s="34"/>
      <c r="K125" s="34"/>
      <c r="L125" s="37"/>
      <c r="M125" s="166"/>
      <c r="N125" s="59"/>
      <c r="O125" s="59"/>
      <c r="P125" s="59"/>
      <c r="Q125" s="59"/>
      <c r="R125" s="59"/>
      <c r="S125" s="59"/>
      <c r="T125" s="60"/>
      <c r="AT125" s="16" t="s">
        <v>143</v>
      </c>
      <c r="AU125" s="16" t="s">
        <v>85</v>
      </c>
    </row>
    <row r="126" spans="2:65" s="1" customFormat="1" ht="19.5">
      <c r="B126" s="33"/>
      <c r="C126" s="34"/>
      <c r="D126" s="164" t="s">
        <v>145</v>
      </c>
      <c r="E126" s="34"/>
      <c r="F126" s="167" t="s">
        <v>152</v>
      </c>
      <c r="G126" s="34"/>
      <c r="H126" s="34"/>
      <c r="I126" s="111"/>
      <c r="J126" s="34"/>
      <c r="K126" s="34"/>
      <c r="L126" s="37"/>
      <c r="M126" s="166"/>
      <c r="N126" s="59"/>
      <c r="O126" s="59"/>
      <c r="P126" s="59"/>
      <c r="Q126" s="59"/>
      <c r="R126" s="59"/>
      <c r="S126" s="59"/>
      <c r="T126" s="60"/>
      <c r="AT126" s="16" t="s">
        <v>145</v>
      </c>
      <c r="AU126" s="16" t="s">
        <v>85</v>
      </c>
    </row>
    <row r="127" spans="2:65" s="1" customFormat="1" ht="22.5" customHeight="1">
      <c r="B127" s="33"/>
      <c r="C127" s="152" t="s">
        <v>26</v>
      </c>
      <c r="D127" s="152" t="s">
        <v>135</v>
      </c>
      <c r="E127" s="153" t="s">
        <v>937</v>
      </c>
      <c r="F127" s="154" t="s">
        <v>938</v>
      </c>
      <c r="G127" s="155" t="s">
        <v>149</v>
      </c>
      <c r="H127" s="156">
        <v>50</v>
      </c>
      <c r="I127" s="157"/>
      <c r="J127" s="158">
        <f>ROUND(I127*H127,2)</f>
        <v>0</v>
      </c>
      <c r="K127" s="154" t="s">
        <v>139</v>
      </c>
      <c r="L127" s="37"/>
      <c r="M127" s="159" t="s">
        <v>1</v>
      </c>
      <c r="N127" s="160" t="s">
        <v>47</v>
      </c>
      <c r="O127" s="59"/>
      <c r="P127" s="161">
        <f>O127*H127</f>
        <v>0</v>
      </c>
      <c r="Q127" s="161">
        <v>0</v>
      </c>
      <c r="R127" s="161">
        <f>Q127*H127</f>
        <v>0</v>
      </c>
      <c r="S127" s="161">
        <v>0</v>
      </c>
      <c r="T127" s="162">
        <f>S127*H127</f>
        <v>0</v>
      </c>
      <c r="AR127" s="16" t="s">
        <v>140</v>
      </c>
      <c r="AT127" s="16" t="s">
        <v>135</v>
      </c>
      <c r="AU127" s="16" t="s">
        <v>85</v>
      </c>
      <c r="AY127" s="16" t="s">
        <v>141</v>
      </c>
      <c r="BE127" s="163">
        <f>IF(N127="základní",J127,0)</f>
        <v>0</v>
      </c>
      <c r="BF127" s="163">
        <f>IF(N127="snížená",J127,0)</f>
        <v>0</v>
      </c>
      <c r="BG127" s="163">
        <f>IF(N127="zákl. přenesená",J127,0)</f>
        <v>0</v>
      </c>
      <c r="BH127" s="163">
        <f>IF(N127="sníž. přenesená",J127,0)</f>
        <v>0</v>
      </c>
      <c r="BI127" s="163">
        <f>IF(N127="nulová",J127,0)</f>
        <v>0</v>
      </c>
      <c r="BJ127" s="16" t="s">
        <v>21</v>
      </c>
      <c r="BK127" s="163">
        <f>ROUND(I127*H127,2)</f>
        <v>0</v>
      </c>
      <c r="BL127" s="16" t="s">
        <v>140</v>
      </c>
      <c r="BM127" s="16" t="s">
        <v>939</v>
      </c>
    </row>
    <row r="128" spans="2:65" s="1" customFormat="1" ht="19.5">
      <c r="B128" s="33"/>
      <c r="C128" s="34"/>
      <c r="D128" s="164" t="s">
        <v>143</v>
      </c>
      <c r="E128" s="34"/>
      <c r="F128" s="165" t="s">
        <v>940</v>
      </c>
      <c r="G128" s="34"/>
      <c r="H128" s="34"/>
      <c r="I128" s="111"/>
      <c r="J128" s="34"/>
      <c r="K128" s="34"/>
      <c r="L128" s="37"/>
      <c r="M128" s="166"/>
      <c r="N128" s="59"/>
      <c r="O128" s="59"/>
      <c r="P128" s="59"/>
      <c r="Q128" s="59"/>
      <c r="R128" s="59"/>
      <c r="S128" s="59"/>
      <c r="T128" s="60"/>
      <c r="AT128" s="16" t="s">
        <v>143</v>
      </c>
      <c r="AU128" s="16" t="s">
        <v>85</v>
      </c>
    </row>
    <row r="129" spans="2:65" s="9" customFormat="1" ht="11.25">
      <c r="B129" s="168"/>
      <c r="C129" s="169"/>
      <c r="D129" s="164" t="s">
        <v>194</v>
      </c>
      <c r="E129" s="170" t="s">
        <v>1</v>
      </c>
      <c r="F129" s="171" t="s">
        <v>941</v>
      </c>
      <c r="G129" s="169"/>
      <c r="H129" s="170" t="s">
        <v>1</v>
      </c>
      <c r="I129" s="172"/>
      <c r="J129" s="169"/>
      <c r="K129" s="169"/>
      <c r="L129" s="173"/>
      <c r="M129" s="174"/>
      <c r="N129" s="175"/>
      <c r="O129" s="175"/>
      <c r="P129" s="175"/>
      <c r="Q129" s="175"/>
      <c r="R129" s="175"/>
      <c r="S129" s="175"/>
      <c r="T129" s="176"/>
      <c r="AT129" s="177" t="s">
        <v>194</v>
      </c>
      <c r="AU129" s="177" t="s">
        <v>85</v>
      </c>
      <c r="AV129" s="9" t="s">
        <v>21</v>
      </c>
      <c r="AW129" s="9" t="s">
        <v>38</v>
      </c>
      <c r="AX129" s="9" t="s">
        <v>76</v>
      </c>
      <c r="AY129" s="177" t="s">
        <v>141</v>
      </c>
    </row>
    <row r="130" spans="2:65" s="10" customFormat="1" ht="11.25">
      <c r="B130" s="178"/>
      <c r="C130" s="179"/>
      <c r="D130" s="164" t="s">
        <v>194</v>
      </c>
      <c r="E130" s="180" t="s">
        <v>1</v>
      </c>
      <c r="F130" s="181" t="s">
        <v>791</v>
      </c>
      <c r="G130" s="179"/>
      <c r="H130" s="182">
        <v>50</v>
      </c>
      <c r="I130" s="183"/>
      <c r="J130" s="179"/>
      <c r="K130" s="179"/>
      <c r="L130" s="184"/>
      <c r="M130" s="185"/>
      <c r="N130" s="186"/>
      <c r="O130" s="186"/>
      <c r="P130" s="186"/>
      <c r="Q130" s="186"/>
      <c r="R130" s="186"/>
      <c r="S130" s="186"/>
      <c r="T130" s="187"/>
      <c r="AT130" s="188" t="s">
        <v>194</v>
      </c>
      <c r="AU130" s="188" t="s">
        <v>85</v>
      </c>
      <c r="AV130" s="10" t="s">
        <v>85</v>
      </c>
      <c r="AW130" s="10" t="s">
        <v>38</v>
      </c>
      <c r="AX130" s="10" t="s">
        <v>21</v>
      </c>
      <c r="AY130" s="188" t="s">
        <v>141</v>
      </c>
    </row>
    <row r="131" spans="2:65" s="1" customFormat="1" ht="22.5" customHeight="1">
      <c r="B131" s="33"/>
      <c r="C131" s="200" t="s">
        <v>182</v>
      </c>
      <c r="D131" s="200" t="s">
        <v>366</v>
      </c>
      <c r="E131" s="201" t="s">
        <v>469</v>
      </c>
      <c r="F131" s="202" t="s">
        <v>470</v>
      </c>
      <c r="G131" s="203" t="s">
        <v>149</v>
      </c>
      <c r="H131" s="204">
        <v>50</v>
      </c>
      <c r="I131" s="205"/>
      <c r="J131" s="206">
        <f>ROUND(I131*H131,2)</f>
        <v>0</v>
      </c>
      <c r="K131" s="202" t="s">
        <v>139</v>
      </c>
      <c r="L131" s="207"/>
      <c r="M131" s="208" t="s">
        <v>1</v>
      </c>
      <c r="N131" s="209" t="s">
        <v>47</v>
      </c>
      <c r="O131" s="59"/>
      <c r="P131" s="161">
        <f>O131*H131</f>
        <v>0</v>
      </c>
      <c r="Q131" s="161">
        <v>5.0000000000000002E-5</v>
      </c>
      <c r="R131" s="161">
        <f>Q131*H131</f>
        <v>2.5000000000000001E-3</v>
      </c>
      <c r="S131" s="161">
        <v>0</v>
      </c>
      <c r="T131" s="162">
        <f>S131*H131</f>
        <v>0</v>
      </c>
      <c r="AR131" s="16" t="s">
        <v>210</v>
      </c>
      <c r="AT131" s="16" t="s">
        <v>366</v>
      </c>
      <c r="AU131" s="16" t="s">
        <v>85</v>
      </c>
      <c r="AY131" s="16" t="s">
        <v>141</v>
      </c>
      <c r="BE131" s="163">
        <f>IF(N131="základní",J131,0)</f>
        <v>0</v>
      </c>
      <c r="BF131" s="163">
        <f>IF(N131="snížená",J131,0)</f>
        <v>0</v>
      </c>
      <c r="BG131" s="163">
        <f>IF(N131="zákl. přenesená",J131,0)</f>
        <v>0</v>
      </c>
      <c r="BH131" s="163">
        <f>IF(N131="sníž. přenesená",J131,0)</f>
        <v>0</v>
      </c>
      <c r="BI131" s="163">
        <f>IF(N131="nulová",J131,0)</f>
        <v>0</v>
      </c>
      <c r="BJ131" s="16" t="s">
        <v>21</v>
      </c>
      <c r="BK131" s="163">
        <f>ROUND(I131*H131,2)</f>
        <v>0</v>
      </c>
      <c r="BL131" s="16" t="s">
        <v>140</v>
      </c>
      <c r="BM131" s="16" t="s">
        <v>942</v>
      </c>
    </row>
    <row r="132" spans="2:65" s="1" customFormat="1" ht="11.25">
      <c r="B132" s="33"/>
      <c r="C132" s="34"/>
      <c r="D132" s="164" t="s">
        <v>143</v>
      </c>
      <c r="E132" s="34"/>
      <c r="F132" s="165" t="s">
        <v>470</v>
      </c>
      <c r="G132" s="34"/>
      <c r="H132" s="34"/>
      <c r="I132" s="111"/>
      <c r="J132" s="34"/>
      <c r="K132" s="34"/>
      <c r="L132" s="37"/>
      <c r="M132" s="166"/>
      <c r="N132" s="59"/>
      <c r="O132" s="59"/>
      <c r="P132" s="59"/>
      <c r="Q132" s="59"/>
      <c r="R132" s="59"/>
      <c r="S132" s="59"/>
      <c r="T132" s="60"/>
      <c r="AT132" s="16" t="s">
        <v>143</v>
      </c>
      <c r="AU132" s="16" t="s">
        <v>85</v>
      </c>
    </row>
    <row r="133" spans="2:65" s="1" customFormat="1" ht="22.5" customHeight="1">
      <c r="B133" s="33"/>
      <c r="C133" s="152" t="s">
        <v>222</v>
      </c>
      <c r="D133" s="152" t="s">
        <v>135</v>
      </c>
      <c r="E133" s="153" t="s">
        <v>943</v>
      </c>
      <c r="F133" s="154" t="s">
        <v>944</v>
      </c>
      <c r="G133" s="155" t="s">
        <v>149</v>
      </c>
      <c r="H133" s="156">
        <v>22</v>
      </c>
      <c r="I133" s="157"/>
      <c r="J133" s="158">
        <f>ROUND(I133*H133,2)</f>
        <v>0</v>
      </c>
      <c r="K133" s="154" t="s">
        <v>139</v>
      </c>
      <c r="L133" s="37"/>
      <c r="M133" s="159" t="s">
        <v>1</v>
      </c>
      <c r="N133" s="160" t="s">
        <v>47</v>
      </c>
      <c r="O133" s="59"/>
      <c r="P133" s="161">
        <f>O133*H133</f>
        <v>0</v>
      </c>
      <c r="Q133" s="161">
        <v>0</v>
      </c>
      <c r="R133" s="161">
        <f>Q133*H133</f>
        <v>0</v>
      </c>
      <c r="S133" s="161">
        <v>0</v>
      </c>
      <c r="T133" s="162">
        <f>S133*H133</f>
        <v>0</v>
      </c>
      <c r="AR133" s="16" t="s">
        <v>140</v>
      </c>
      <c r="AT133" s="16" t="s">
        <v>135</v>
      </c>
      <c r="AU133" s="16" t="s">
        <v>85</v>
      </c>
      <c r="AY133" s="16" t="s">
        <v>141</v>
      </c>
      <c r="BE133" s="163">
        <f>IF(N133="základní",J133,0)</f>
        <v>0</v>
      </c>
      <c r="BF133" s="163">
        <f>IF(N133="snížená",J133,0)</f>
        <v>0</v>
      </c>
      <c r="BG133" s="163">
        <f>IF(N133="zákl. přenesená",J133,0)</f>
        <v>0</v>
      </c>
      <c r="BH133" s="163">
        <f>IF(N133="sníž. přenesená",J133,0)</f>
        <v>0</v>
      </c>
      <c r="BI133" s="163">
        <f>IF(N133="nulová",J133,0)</f>
        <v>0</v>
      </c>
      <c r="BJ133" s="16" t="s">
        <v>21</v>
      </c>
      <c r="BK133" s="163">
        <f>ROUND(I133*H133,2)</f>
        <v>0</v>
      </c>
      <c r="BL133" s="16" t="s">
        <v>140</v>
      </c>
      <c r="BM133" s="16" t="s">
        <v>945</v>
      </c>
    </row>
    <row r="134" spans="2:65" s="1" customFormat="1" ht="19.5">
      <c r="B134" s="33"/>
      <c r="C134" s="34"/>
      <c r="D134" s="164" t="s">
        <v>143</v>
      </c>
      <c r="E134" s="34"/>
      <c r="F134" s="165" t="s">
        <v>946</v>
      </c>
      <c r="G134" s="34"/>
      <c r="H134" s="34"/>
      <c r="I134" s="111"/>
      <c r="J134" s="34"/>
      <c r="K134" s="34"/>
      <c r="L134" s="37"/>
      <c r="M134" s="166"/>
      <c r="N134" s="59"/>
      <c r="O134" s="59"/>
      <c r="P134" s="59"/>
      <c r="Q134" s="59"/>
      <c r="R134" s="59"/>
      <c r="S134" s="59"/>
      <c r="T134" s="60"/>
      <c r="AT134" s="16" t="s">
        <v>143</v>
      </c>
      <c r="AU134" s="16" t="s">
        <v>85</v>
      </c>
    </row>
    <row r="135" spans="2:65" s="1" customFormat="1" ht="19.5">
      <c r="B135" s="33"/>
      <c r="C135" s="34"/>
      <c r="D135" s="164" t="s">
        <v>145</v>
      </c>
      <c r="E135" s="34"/>
      <c r="F135" s="167" t="s">
        <v>947</v>
      </c>
      <c r="G135" s="34"/>
      <c r="H135" s="34"/>
      <c r="I135" s="111"/>
      <c r="J135" s="34"/>
      <c r="K135" s="34"/>
      <c r="L135" s="37"/>
      <c r="M135" s="166"/>
      <c r="N135" s="59"/>
      <c r="O135" s="59"/>
      <c r="P135" s="59"/>
      <c r="Q135" s="59"/>
      <c r="R135" s="59"/>
      <c r="S135" s="59"/>
      <c r="T135" s="60"/>
      <c r="AT135" s="16" t="s">
        <v>145</v>
      </c>
      <c r="AU135" s="16" t="s">
        <v>85</v>
      </c>
    </row>
    <row r="136" spans="2:65" s="9" customFormat="1" ht="11.25">
      <c r="B136" s="168"/>
      <c r="C136" s="169"/>
      <c r="D136" s="164" t="s">
        <v>194</v>
      </c>
      <c r="E136" s="170" t="s">
        <v>1</v>
      </c>
      <c r="F136" s="171" t="s">
        <v>948</v>
      </c>
      <c r="G136" s="169"/>
      <c r="H136" s="170" t="s">
        <v>1</v>
      </c>
      <c r="I136" s="172"/>
      <c r="J136" s="169"/>
      <c r="K136" s="169"/>
      <c r="L136" s="173"/>
      <c r="M136" s="174"/>
      <c r="N136" s="175"/>
      <c r="O136" s="175"/>
      <c r="P136" s="175"/>
      <c r="Q136" s="175"/>
      <c r="R136" s="175"/>
      <c r="S136" s="175"/>
      <c r="T136" s="176"/>
      <c r="AT136" s="177" t="s">
        <v>194</v>
      </c>
      <c r="AU136" s="177" t="s">
        <v>85</v>
      </c>
      <c r="AV136" s="9" t="s">
        <v>21</v>
      </c>
      <c r="AW136" s="9" t="s">
        <v>38</v>
      </c>
      <c r="AX136" s="9" t="s">
        <v>76</v>
      </c>
      <c r="AY136" s="177" t="s">
        <v>141</v>
      </c>
    </row>
    <row r="137" spans="2:65" s="10" customFormat="1" ht="11.25">
      <c r="B137" s="178"/>
      <c r="C137" s="179"/>
      <c r="D137" s="164" t="s">
        <v>194</v>
      </c>
      <c r="E137" s="180" t="s">
        <v>1</v>
      </c>
      <c r="F137" s="181" t="s">
        <v>334</v>
      </c>
      <c r="G137" s="179"/>
      <c r="H137" s="182">
        <v>22</v>
      </c>
      <c r="I137" s="183"/>
      <c r="J137" s="179"/>
      <c r="K137" s="179"/>
      <c r="L137" s="184"/>
      <c r="M137" s="185"/>
      <c r="N137" s="186"/>
      <c r="O137" s="186"/>
      <c r="P137" s="186"/>
      <c r="Q137" s="186"/>
      <c r="R137" s="186"/>
      <c r="S137" s="186"/>
      <c r="T137" s="187"/>
      <c r="AT137" s="188" t="s">
        <v>194</v>
      </c>
      <c r="AU137" s="188" t="s">
        <v>85</v>
      </c>
      <c r="AV137" s="10" t="s">
        <v>85</v>
      </c>
      <c r="AW137" s="10" t="s">
        <v>38</v>
      </c>
      <c r="AX137" s="10" t="s">
        <v>21</v>
      </c>
      <c r="AY137" s="188" t="s">
        <v>141</v>
      </c>
    </row>
    <row r="138" spans="2:65" s="1" customFormat="1" ht="22.5" customHeight="1">
      <c r="B138" s="33"/>
      <c r="C138" s="152" t="s">
        <v>255</v>
      </c>
      <c r="D138" s="152" t="s">
        <v>135</v>
      </c>
      <c r="E138" s="153" t="s">
        <v>256</v>
      </c>
      <c r="F138" s="154" t="s">
        <v>257</v>
      </c>
      <c r="G138" s="155" t="s">
        <v>156</v>
      </c>
      <c r="H138" s="156">
        <v>0.3</v>
      </c>
      <c r="I138" s="157"/>
      <c r="J138" s="158">
        <f>ROUND(I138*H138,2)</f>
        <v>0</v>
      </c>
      <c r="K138" s="154" t="s">
        <v>139</v>
      </c>
      <c r="L138" s="37"/>
      <c r="M138" s="159" t="s">
        <v>1</v>
      </c>
      <c r="N138" s="160" t="s">
        <v>47</v>
      </c>
      <c r="O138" s="59"/>
      <c r="P138" s="161">
        <f>O138*H138</f>
        <v>0</v>
      </c>
      <c r="Q138" s="161">
        <v>0</v>
      </c>
      <c r="R138" s="161">
        <f>Q138*H138</f>
        <v>0</v>
      </c>
      <c r="S138" s="161">
        <v>0</v>
      </c>
      <c r="T138" s="162">
        <f>S138*H138</f>
        <v>0</v>
      </c>
      <c r="AR138" s="16" t="s">
        <v>140</v>
      </c>
      <c r="AT138" s="16" t="s">
        <v>135</v>
      </c>
      <c r="AU138" s="16" t="s">
        <v>85</v>
      </c>
      <c r="AY138" s="16" t="s">
        <v>141</v>
      </c>
      <c r="BE138" s="163">
        <f>IF(N138="základní",J138,0)</f>
        <v>0</v>
      </c>
      <c r="BF138" s="163">
        <f>IF(N138="snížená",J138,0)</f>
        <v>0</v>
      </c>
      <c r="BG138" s="163">
        <f>IF(N138="zákl. přenesená",J138,0)</f>
        <v>0</v>
      </c>
      <c r="BH138" s="163">
        <f>IF(N138="sníž. přenesená",J138,0)</f>
        <v>0</v>
      </c>
      <c r="BI138" s="163">
        <f>IF(N138="nulová",J138,0)</f>
        <v>0</v>
      </c>
      <c r="BJ138" s="16" t="s">
        <v>21</v>
      </c>
      <c r="BK138" s="163">
        <f>ROUND(I138*H138,2)</f>
        <v>0</v>
      </c>
      <c r="BL138" s="16" t="s">
        <v>140</v>
      </c>
      <c r="BM138" s="16" t="s">
        <v>949</v>
      </c>
    </row>
    <row r="139" spans="2:65" s="1" customFormat="1" ht="39">
      <c r="B139" s="33"/>
      <c r="C139" s="34"/>
      <c r="D139" s="164" t="s">
        <v>143</v>
      </c>
      <c r="E139" s="34"/>
      <c r="F139" s="165" t="s">
        <v>259</v>
      </c>
      <c r="G139" s="34"/>
      <c r="H139" s="34"/>
      <c r="I139" s="111"/>
      <c r="J139" s="34"/>
      <c r="K139" s="34"/>
      <c r="L139" s="37"/>
      <c r="M139" s="166"/>
      <c r="N139" s="59"/>
      <c r="O139" s="59"/>
      <c r="P139" s="59"/>
      <c r="Q139" s="59"/>
      <c r="R139" s="59"/>
      <c r="S139" s="59"/>
      <c r="T139" s="60"/>
      <c r="AT139" s="16" t="s">
        <v>143</v>
      </c>
      <c r="AU139" s="16" t="s">
        <v>85</v>
      </c>
    </row>
    <row r="140" spans="2:65" s="1" customFormat="1" ht="19.5">
      <c r="B140" s="33"/>
      <c r="C140" s="34"/>
      <c r="D140" s="164" t="s">
        <v>145</v>
      </c>
      <c r="E140" s="34"/>
      <c r="F140" s="167" t="s">
        <v>950</v>
      </c>
      <c r="G140" s="34"/>
      <c r="H140" s="34"/>
      <c r="I140" s="111"/>
      <c r="J140" s="34"/>
      <c r="K140" s="34"/>
      <c r="L140" s="37"/>
      <c r="M140" s="166"/>
      <c r="N140" s="59"/>
      <c r="O140" s="59"/>
      <c r="P140" s="59"/>
      <c r="Q140" s="59"/>
      <c r="R140" s="59"/>
      <c r="S140" s="59"/>
      <c r="T140" s="60"/>
      <c r="AT140" s="16" t="s">
        <v>145</v>
      </c>
      <c r="AU140" s="16" t="s">
        <v>85</v>
      </c>
    </row>
    <row r="141" spans="2:65" s="9" customFormat="1" ht="11.25">
      <c r="B141" s="168"/>
      <c r="C141" s="169"/>
      <c r="D141" s="164" t="s">
        <v>194</v>
      </c>
      <c r="E141" s="170" t="s">
        <v>1</v>
      </c>
      <c r="F141" s="171" t="s">
        <v>951</v>
      </c>
      <c r="G141" s="169"/>
      <c r="H141" s="170" t="s">
        <v>1</v>
      </c>
      <c r="I141" s="172"/>
      <c r="J141" s="169"/>
      <c r="K141" s="169"/>
      <c r="L141" s="173"/>
      <c r="M141" s="174"/>
      <c r="N141" s="175"/>
      <c r="O141" s="175"/>
      <c r="P141" s="175"/>
      <c r="Q141" s="175"/>
      <c r="R141" s="175"/>
      <c r="S141" s="175"/>
      <c r="T141" s="176"/>
      <c r="AT141" s="177" t="s">
        <v>194</v>
      </c>
      <c r="AU141" s="177" t="s">
        <v>85</v>
      </c>
      <c r="AV141" s="9" t="s">
        <v>21</v>
      </c>
      <c r="AW141" s="9" t="s">
        <v>38</v>
      </c>
      <c r="AX141" s="9" t="s">
        <v>76</v>
      </c>
      <c r="AY141" s="177" t="s">
        <v>141</v>
      </c>
    </row>
    <row r="142" spans="2:65" s="10" customFormat="1" ht="11.25">
      <c r="B142" s="178"/>
      <c r="C142" s="179"/>
      <c r="D142" s="164" t="s">
        <v>194</v>
      </c>
      <c r="E142" s="180" t="s">
        <v>1</v>
      </c>
      <c r="F142" s="181" t="s">
        <v>952</v>
      </c>
      <c r="G142" s="179"/>
      <c r="H142" s="182">
        <v>0.3</v>
      </c>
      <c r="I142" s="183"/>
      <c r="J142" s="179"/>
      <c r="K142" s="179"/>
      <c r="L142" s="184"/>
      <c r="M142" s="185"/>
      <c r="N142" s="186"/>
      <c r="O142" s="186"/>
      <c r="P142" s="186"/>
      <c r="Q142" s="186"/>
      <c r="R142" s="186"/>
      <c r="S142" s="186"/>
      <c r="T142" s="187"/>
      <c r="AT142" s="188" t="s">
        <v>194</v>
      </c>
      <c r="AU142" s="188" t="s">
        <v>85</v>
      </c>
      <c r="AV142" s="10" t="s">
        <v>85</v>
      </c>
      <c r="AW142" s="10" t="s">
        <v>38</v>
      </c>
      <c r="AX142" s="10" t="s">
        <v>21</v>
      </c>
      <c r="AY142" s="188" t="s">
        <v>141</v>
      </c>
    </row>
    <row r="143" spans="2:65" s="1" customFormat="1" ht="22.5" customHeight="1">
      <c r="B143" s="33"/>
      <c r="C143" s="152" t="s">
        <v>261</v>
      </c>
      <c r="D143" s="152" t="s">
        <v>135</v>
      </c>
      <c r="E143" s="153" t="s">
        <v>953</v>
      </c>
      <c r="F143" s="154" t="s">
        <v>954</v>
      </c>
      <c r="G143" s="155" t="s">
        <v>287</v>
      </c>
      <c r="H143" s="156">
        <v>4</v>
      </c>
      <c r="I143" s="157"/>
      <c r="J143" s="158">
        <f>ROUND(I143*H143,2)</f>
        <v>0</v>
      </c>
      <c r="K143" s="154" t="s">
        <v>139</v>
      </c>
      <c r="L143" s="37"/>
      <c r="M143" s="159" t="s">
        <v>1</v>
      </c>
      <c r="N143" s="160" t="s">
        <v>47</v>
      </c>
      <c r="O143" s="59"/>
      <c r="P143" s="161">
        <f>O143*H143</f>
        <v>0</v>
      </c>
      <c r="Q143" s="161">
        <v>0</v>
      </c>
      <c r="R143" s="161">
        <f>Q143*H143</f>
        <v>0</v>
      </c>
      <c r="S143" s="161">
        <v>0</v>
      </c>
      <c r="T143" s="162">
        <f>S143*H143</f>
        <v>0</v>
      </c>
      <c r="AR143" s="16" t="s">
        <v>140</v>
      </c>
      <c r="AT143" s="16" t="s">
        <v>135</v>
      </c>
      <c r="AU143" s="16" t="s">
        <v>85</v>
      </c>
      <c r="AY143" s="16" t="s">
        <v>141</v>
      </c>
      <c r="BE143" s="163">
        <f>IF(N143="základní",J143,0)</f>
        <v>0</v>
      </c>
      <c r="BF143" s="163">
        <f>IF(N143="snížená",J143,0)</f>
        <v>0</v>
      </c>
      <c r="BG143" s="163">
        <f>IF(N143="zákl. přenesená",J143,0)</f>
        <v>0</v>
      </c>
      <c r="BH143" s="163">
        <f>IF(N143="sníž. přenesená",J143,0)</f>
        <v>0</v>
      </c>
      <c r="BI143" s="163">
        <f>IF(N143="nulová",J143,0)</f>
        <v>0</v>
      </c>
      <c r="BJ143" s="16" t="s">
        <v>21</v>
      </c>
      <c r="BK143" s="163">
        <f>ROUND(I143*H143,2)</f>
        <v>0</v>
      </c>
      <c r="BL143" s="16" t="s">
        <v>140</v>
      </c>
      <c r="BM143" s="16" t="s">
        <v>955</v>
      </c>
    </row>
    <row r="144" spans="2:65" s="1" customFormat="1" ht="39">
      <c r="B144" s="33"/>
      <c r="C144" s="34"/>
      <c r="D144" s="164" t="s">
        <v>143</v>
      </c>
      <c r="E144" s="34"/>
      <c r="F144" s="165" t="s">
        <v>956</v>
      </c>
      <c r="G144" s="34"/>
      <c r="H144" s="34"/>
      <c r="I144" s="111"/>
      <c r="J144" s="34"/>
      <c r="K144" s="34"/>
      <c r="L144" s="37"/>
      <c r="M144" s="166"/>
      <c r="N144" s="59"/>
      <c r="O144" s="59"/>
      <c r="P144" s="59"/>
      <c r="Q144" s="59"/>
      <c r="R144" s="59"/>
      <c r="S144" s="59"/>
      <c r="T144" s="60"/>
      <c r="AT144" s="16" t="s">
        <v>143</v>
      </c>
      <c r="AU144" s="16" t="s">
        <v>85</v>
      </c>
    </row>
    <row r="145" spans="2:65" s="1" customFormat="1" ht="19.5">
      <c r="B145" s="33"/>
      <c r="C145" s="34"/>
      <c r="D145" s="164" t="s">
        <v>145</v>
      </c>
      <c r="E145" s="34"/>
      <c r="F145" s="167" t="s">
        <v>957</v>
      </c>
      <c r="G145" s="34"/>
      <c r="H145" s="34"/>
      <c r="I145" s="111"/>
      <c r="J145" s="34"/>
      <c r="K145" s="34"/>
      <c r="L145" s="37"/>
      <c r="M145" s="166"/>
      <c r="N145" s="59"/>
      <c r="O145" s="59"/>
      <c r="P145" s="59"/>
      <c r="Q145" s="59"/>
      <c r="R145" s="59"/>
      <c r="S145" s="59"/>
      <c r="T145" s="60"/>
      <c r="AT145" s="16" t="s">
        <v>145</v>
      </c>
      <c r="AU145" s="16" t="s">
        <v>85</v>
      </c>
    </row>
    <row r="146" spans="2:65" s="1" customFormat="1" ht="22.5" customHeight="1">
      <c r="B146" s="33"/>
      <c r="C146" s="152" t="s">
        <v>8</v>
      </c>
      <c r="D146" s="152" t="s">
        <v>135</v>
      </c>
      <c r="E146" s="153" t="s">
        <v>317</v>
      </c>
      <c r="F146" s="154" t="s">
        <v>318</v>
      </c>
      <c r="G146" s="155" t="s">
        <v>287</v>
      </c>
      <c r="H146" s="156">
        <v>2</v>
      </c>
      <c r="I146" s="157"/>
      <c r="J146" s="158">
        <f>ROUND(I146*H146,2)</f>
        <v>0</v>
      </c>
      <c r="K146" s="154" t="s">
        <v>139</v>
      </c>
      <c r="L146" s="37"/>
      <c r="M146" s="159" t="s">
        <v>1</v>
      </c>
      <c r="N146" s="160" t="s">
        <v>47</v>
      </c>
      <c r="O146" s="59"/>
      <c r="P146" s="161">
        <f>O146*H146</f>
        <v>0</v>
      </c>
      <c r="Q146" s="161">
        <v>0</v>
      </c>
      <c r="R146" s="161">
        <f>Q146*H146</f>
        <v>0</v>
      </c>
      <c r="S146" s="161">
        <v>0</v>
      </c>
      <c r="T146" s="162">
        <f>S146*H146</f>
        <v>0</v>
      </c>
      <c r="AR146" s="16" t="s">
        <v>140</v>
      </c>
      <c r="AT146" s="16" t="s">
        <v>135</v>
      </c>
      <c r="AU146" s="16" t="s">
        <v>85</v>
      </c>
      <c r="AY146" s="16" t="s">
        <v>141</v>
      </c>
      <c r="BE146" s="163">
        <f>IF(N146="základní",J146,0)</f>
        <v>0</v>
      </c>
      <c r="BF146" s="163">
        <f>IF(N146="snížená",J146,0)</f>
        <v>0</v>
      </c>
      <c r="BG146" s="163">
        <f>IF(N146="zákl. přenesená",J146,0)</f>
        <v>0</v>
      </c>
      <c r="BH146" s="163">
        <f>IF(N146="sníž. přenesená",J146,0)</f>
        <v>0</v>
      </c>
      <c r="BI146" s="163">
        <f>IF(N146="nulová",J146,0)</f>
        <v>0</v>
      </c>
      <c r="BJ146" s="16" t="s">
        <v>21</v>
      </c>
      <c r="BK146" s="163">
        <f>ROUND(I146*H146,2)</f>
        <v>0</v>
      </c>
      <c r="BL146" s="16" t="s">
        <v>140</v>
      </c>
      <c r="BM146" s="16" t="s">
        <v>958</v>
      </c>
    </row>
    <row r="147" spans="2:65" s="1" customFormat="1" ht="29.25">
      <c r="B147" s="33"/>
      <c r="C147" s="34"/>
      <c r="D147" s="164" t="s">
        <v>143</v>
      </c>
      <c r="E147" s="34"/>
      <c r="F147" s="165" t="s">
        <v>320</v>
      </c>
      <c r="G147" s="34"/>
      <c r="H147" s="34"/>
      <c r="I147" s="111"/>
      <c r="J147" s="34"/>
      <c r="K147" s="34"/>
      <c r="L147" s="37"/>
      <c r="M147" s="166"/>
      <c r="N147" s="59"/>
      <c r="O147" s="59"/>
      <c r="P147" s="59"/>
      <c r="Q147" s="59"/>
      <c r="R147" s="59"/>
      <c r="S147" s="59"/>
      <c r="T147" s="60"/>
      <c r="AT147" s="16" t="s">
        <v>143</v>
      </c>
      <c r="AU147" s="16" t="s">
        <v>85</v>
      </c>
    </row>
    <row r="148" spans="2:65" s="1" customFormat="1" ht="19.5">
      <c r="B148" s="33"/>
      <c r="C148" s="34"/>
      <c r="D148" s="164" t="s">
        <v>145</v>
      </c>
      <c r="E148" s="34"/>
      <c r="F148" s="167" t="s">
        <v>959</v>
      </c>
      <c r="G148" s="34"/>
      <c r="H148" s="34"/>
      <c r="I148" s="111"/>
      <c r="J148" s="34"/>
      <c r="K148" s="34"/>
      <c r="L148" s="37"/>
      <c r="M148" s="166"/>
      <c r="N148" s="59"/>
      <c r="O148" s="59"/>
      <c r="P148" s="59"/>
      <c r="Q148" s="59"/>
      <c r="R148" s="59"/>
      <c r="S148" s="59"/>
      <c r="T148" s="60"/>
      <c r="AT148" s="16" t="s">
        <v>145</v>
      </c>
      <c r="AU148" s="16" t="s">
        <v>85</v>
      </c>
    </row>
    <row r="149" spans="2:65" s="9" customFormat="1" ht="11.25">
      <c r="B149" s="168"/>
      <c r="C149" s="169"/>
      <c r="D149" s="164" t="s">
        <v>194</v>
      </c>
      <c r="E149" s="170" t="s">
        <v>1</v>
      </c>
      <c r="F149" s="171" t="s">
        <v>960</v>
      </c>
      <c r="G149" s="169"/>
      <c r="H149" s="170" t="s">
        <v>1</v>
      </c>
      <c r="I149" s="172"/>
      <c r="J149" s="169"/>
      <c r="K149" s="169"/>
      <c r="L149" s="173"/>
      <c r="M149" s="174"/>
      <c r="N149" s="175"/>
      <c r="O149" s="175"/>
      <c r="P149" s="175"/>
      <c r="Q149" s="175"/>
      <c r="R149" s="175"/>
      <c r="S149" s="175"/>
      <c r="T149" s="176"/>
      <c r="AT149" s="177" t="s">
        <v>194</v>
      </c>
      <c r="AU149" s="177" t="s">
        <v>85</v>
      </c>
      <c r="AV149" s="9" t="s">
        <v>21</v>
      </c>
      <c r="AW149" s="9" t="s">
        <v>38</v>
      </c>
      <c r="AX149" s="9" t="s">
        <v>76</v>
      </c>
      <c r="AY149" s="177" t="s">
        <v>141</v>
      </c>
    </row>
    <row r="150" spans="2:65" s="10" customFormat="1" ht="11.25">
      <c r="B150" s="178"/>
      <c r="C150" s="179"/>
      <c r="D150" s="164" t="s">
        <v>194</v>
      </c>
      <c r="E150" s="180" t="s">
        <v>1</v>
      </c>
      <c r="F150" s="181" t="s">
        <v>961</v>
      </c>
      <c r="G150" s="179"/>
      <c r="H150" s="182">
        <v>2</v>
      </c>
      <c r="I150" s="183"/>
      <c r="J150" s="179"/>
      <c r="K150" s="179"/>
      <c r="L150" s="184"/>
      <c r="M150" s="185"/>
      <c r="N150" s="186"/>
      <c r="O150" s="186"/>
      <c r="P150" s="186"/>
      <c r="Q150" s="186"/>
      <c r="R150" s="186"/>
      <c r="S150" s="186"/>
      <c r="T150" s="187"/>
      <c r="AT150" s="188" t="s">
        <v>194</v>
      </c>
      <c r="AU150" s="188" t="s">
        <v>85</v>
      </c>
      <c r="AV150" s="10" t="s">
        <v>85</v>
      </c>
      <c r="AW150" s="10" t="s">
        <v>38</v>
      </c>
      <c r="AX150" s="10" t="s">
        <v>21</v>
      </c>
      <c r="AY150" s="188" t="s">
        <v>141</v>
      </c>
    </row>
    <row r="151" spans="2:65" s="1" customFormat="1" ht="22.5" customHeight="1">
      <c r="B151" s="33"/>
      <c r="C151" s="152" t="s">
        <v>432</v>
      </c>
      <c r="D151" s="152" t="s">
        <v>135</v>
      </c>
      <c r="E151" s="153" t="s">
        <v>962</v>
      </c>
      <c r="F151" s="154" t="s">
        <v>963</v>
      </c>
      <c r="G151" s="155" t="s">
        <v>206</v>
      </c>
      <c r="H151" s="156">
        <v>400</v>
      </c>
      <c r="I151" s="157"/>
      <c r="J151" s="158">
        <f>ROUND(I151*H151,2)</f>
        <v>0</v>
      </c>
      <c r="K151" s="154" t="s">
        <v>139</v>
      </c>
      <c r="L151" s="37"/>
      <c r="M151" s="159" t="s">
        <v>1</v>
      </c>
      <c r="N151" s="160" t="s">
        <v>47</v>
      </c>
      <c r="O151" s="59"/>
      <c r="P151" s="161">
        <f>O151*H151</f>
        <v>0</v>
      </c>
      <c r="Q151" s="161">
        <v>0</v>
      </c>
      <c r="R151" s="161">
        <f>Q151*H151</f>
        <v>0</v>
      </c>
      <c r="S151" s="161">
        <v>0</v>
      </c>
      <c r="T151" s="162">
        <f>S151*H151</f>
        <v>0</v>
      </c>
      <c r="AR151" s="16" t="s">
        <v>140</v>
      </c>
      <c r="AT151" s="16" t="s">
        <v>135</v>
      </c>
      <c r="AU151" s="16" t="s">
        <v>85</v>
      </c>
      <c r="AY151" s="16" t="s">
        <v>141</v>
      </c>
      <c r="BE151" s="163">
        <f>IF(N151="základní",J151,0)</f>
        <v>0</v>
      </c>
      <c r="BF151" s="163">
        <f>IF(N151="snížená",J151,0)</f>
        <v>0</v>
      </c>
      <c r="BG151" s="163">
        <f>IF(N151="zákl. přenesená",J151,0)</f>
        <v>0</v>
      </c>
      <c r="BH151" s="163">
        <f>IF(N151="sníž. přenesená",J151,0)</f>
        <v>0</v>
      </c>
      <c r="BI151" s="163">
        <f>IF(N151="nulová",J151,0)</f>
        <v>0</v>
      </c>
      <c r="BJ151" s="16" t="s">
        <v>21</v>
      </c>
      <c r="BK151" s="163">
        <f>ROUND(I151*H151,2)</f>
        <v>0</v>
      </c>
      <c r="BL151" s="16" t="s">
        <v>140</v>
      </c>
      <c r="BM151" s="16" t="s">
        <v>964</v>
      </c>
    </row>
    <row r="152" spans="2:65" s="1" customFormat="1" ht="29.25">
      <c r="B152" s="33"/>
      <c r="C152" s="34"/>
      <c r="D152" s="164" t="s">
        <v>143</v>
      </c>
      <c r="E152" s="34"/>
      <c r="F152" s="165" t="s">
        <v>965</v>
      </c>
      <c r="G152" s="34"/>
      <c r="H152" s="34"/>
      <c r="I152" s="111"/>
      <c r="J152" s="34"/>
      <c r="K152" s="34"/>
      <c r="L152" s="37"/>
      <c r="M152" s="166"/>
      <c r="N152" s="59"/>
      <c r="O152" s="59"/>
      <c r="P152" s="59"/>
      <c r="Q152" s="59"/>
      <c r="R152" s="59"/>
      <c r="S152" s="59"/>
      <c r="T152" s="60"/>
      <c r="AT152" s="16" t="s">
        <v>143</v>
      </c>
      <c r="AU152" s="16" t="s">
        <v>85</v>
      </c>
    </row>
    <row r="153" spans="2:65" s="1" customFormat="1" ht="19.5">
      <c r="B153" s="33"/>
      <c r="C153" s="34"/>
      <c r="D153" s="164" t="s">
        <v>145</v>
      </c>
      <c r="E153" s="34"/>
      <c r="F153" s="167" t="s">
        <v>966</v>
      </c>
      <c r="G153" s="34"/>
      <c r="H153" s="34"/>
      <c r="I153" s="111"/>
      <c r="J153" s="34"/>
      <c r="K153" s="34"/>
      <c r="L153" s="37"/>
      <c r="M153" s="166"/>
      <c r="N153" s="59"/>
      <c r="O153" s="59"/>
      <c r="P153" s="59"/>
      <c r="Q153" s="59"/>
      <c r="R153" s="59"/>
      <c r="S153" s="59"/>
      <c r="T153" s="60"/>
      <c r="AT153" s="16" t="s">
        <v>145</v>
      </c>
      <c r="AU153" s="16" t="s">
        <v>85</v>
      </c>
    </row>
    <row r="154" spans="2:65" s="9" customFormat="1" ht="11.25">
      <c r="B154" s="168"/>
      <c r="C154" s="169"/>
      <c r="D154" s="164" t="s">
        <v>194</v>
      </c>
      <c r="E154" s="170" t="s">
        <v>1</v>
      </c>
      <c r="F154" s="171" t="s">
        <v>967</v>
      </c>
      <c r="G154" s="169"/>
      <c r="H154" s="170" t="s">
        <v>1</v>
      </c>
      <c r="I154" s="172"/>
      <c r="J154" s="169"/>
      <c r="K154" s="169"/>
      <c r="L154" s="173"/>
      <c r="M154" s="174"/>
      <c r="N154" s="175"/>
      <c r="O154" s="175"/>
      <c r="P154" s="175"/>
      <c r="Q154" s="175"/>
      <c r="R154" s="175"/>
      <c r="S154" s="175"/>
      <c r="T154" s="176"/>
      <c r="AT154" s="177" t="s">
        <v>194</v>
      </c>
      <c r="AU154" s="177" t="s">
        <v>85</v>
      </c>
      <c r="AV154" s="9" t="s">
        <v>21</v>
      </c>
      <c r="AW154" s="9" t="s">
        <v>38</v>
      </c>
      <c r="AX154" s="9" t="s">
        <v>76</v>
      </c>
      <c r="AY154" s="177" t="s">
        <v>141</v>
      </c>
    </row>
    <row r="155" spans="2:65" s="10" customFormat="1" ht="11.25">
      <c r="B155" s="178"/>
      <c r="C155" s="179"/>
      <c r="D155" s="164" t="s">
        <v>194</v>
      </c>
      <c r="E155" s="180" t="s">
        <v>1</v>
      </c>
      <c r="F155" s="181" t="s">
        <v>968</v>
      </c>
      <c r="G155" s="179"/>
      <c r="H155" s="182">
        <v>400</v>
      </c>
      <c r="I155" s="183"/>
      <c r="J155" s="179"/>
      <c r="K155" s="179"/>
      <c r="L155" s="184"/>
      <c r="M155" s="185"/>
      <c r="N155" s="186"/>
      <c r="O155" s="186"/>
      <c r="P155" s="186"/>
      <c r="Q155" s="186"/>
      <c r="R155" s="186"/>
      <c r="S155" s="186"/>
      <c r="T155" s="187"/>
      <c r="AT155" s="188" t="s">
        <v>194</v>
      </c>
      <c r="AU155" s="188" t="s">
        <v>85</v>
      </c>
      <c r="AV155" s="10" t="s">
        <v>85</v>
      </c>
      <c r="AW155" s="10" t="s">
        <v>38</v>
      </c>
      <c r="AX155" s="10" t="s">
        <v>21</v>
      </c>
      <c r="AY155" s="188" t="s">
        <v>141</v>
      </c>
    </row>
    <row r="156" spans="2:65" s="1" customFormat="1" ht="22.5" customHeight="1">
      <c r="B156" s="33"/>
      <c r="C156" s="152" t="s">
        <v>284</v>
      </c>
      <c r="D156" s="152" t="s">
        <v>135</v>
      </c>
      <c r="E156" s="153" t="s">
        <v>969</v>
      </c>
      <c r="F156" s="154" t="s">
        <v>970</v>
      </c>
      <c r="G156" s="155" t="s">
        <v>206</v>
      </c>
      <c r="H156" s="156">
        <v>400</v>
      </c>
      <c r="I156" s="157"/>
      <c r="J156" s="158">
        <f>ROUND(I156*H156,2)</f>
        <v>0</v>
      </c>
      <c r="K156" s="154" t="s">
        <v>139</v>
      </c>
      <c r="L156" s="37"/>
      <c r="M156" s="159" t="s">
        <v>1</v>
      </c>
      <c r="N156" s="160" t="s">
        <v>47</v>
      </c>
      <c r="O156" s="59"/>
      <c r="P156" s="161">
        <f>O156*H156</f>
        <v>0</v>
      </c>
      <c r="Q156" s="161">
        <v>0</v>
      </c>
      <c r="R156" s="161">
        <f>Q156*H156</f>
        <v>0</v>
      </c>
      <c r="S156" s="161">
        <v>0</v>
      </c>
      <c r="T156" s="162">
        <f>S156*H156</f>
        <v>0</v>
      </c>
      <c r="AR156" s="16" t="s">
        <v>140</v>
      </c>
      <c r="AT156" s="16" t="s">
        <v>135</v>
      </c>
      <c r="AU156" s="16" t="s">
        <v>85</v>
      </c>
      <c r="AY156" s="16" t="s">
        <v>141</v>
      </c>
      <c r="BE156" s="163">
        <f>IF(N156="základní",J156,0)</f>
        <v>0</v>
      </c>
      <c r="BF156" s="163">
        <f>IF(N156="snížená",J156,0)</f>
        <v>0</v>
      </c>
      <c r="BG156" s="163">
        <f>IF(N156="zákl. přenesená",J156,0)</f>
        <v>0</v>
      </c>
      <c r="BH156" s="163">
        <f>IF(N156="sníž. přenesená",J156,0)</f>
        <v>0</v>
      </c>
      <c r="BI156" s="163">
        <f>IF(N156="nulová",J156,0)</f>
        <v>0</v>
      </c>
      <c r="BJ156" s="16" t="s">
        <v>21</v>
      </c>
      <c r="BK156" s="163">
        <f>ROUND(I156*H156,2)</f>
        <v>0</v>
      </c>
      <c r="BL156" s="16" t="s">
        <v>140</v>
      </c>
      <c r="BM156" s="16" t="s">
        <v>971</v>
      </c>
    </row>
    <row r="157" spans="2:65" s="1" customFormat="1" ht="29.25">
      <c r="B157" s="33"/>
      <c r="C157" s="34"/>
      <c r="D157" s="164" t="s">
        <v>143</v>
      </c>
      <c r="E157" s="34"/>
      <c r="F157" s="165" t="s">
        <v>972</v>
      </c>
      <c r="G157" s="34"/>
      <c r="H157" s="34"/>
      <c r="I157" s="111"/>
      <c r="J157" s="34"/>
      <c r="K157" s="34"/>
      <c r="L157" s="37"/>
      <c r="M157" s="166"/>
      <c r="N157" s="59"/>
      <c r="O157" s="59"/>
      <c r="P157" s="59"/>
      <c r="Q157" s="59"/>
      <c r="R157" s="59"/>
      <c r="S157" s="59"/>
      <c r="T157" s="60"/>
      <c r="AT157" s="16" t="s">
        <v>143</v>
      </c>
      <c r="AU157" s="16" t="s">
        <v>85</v>
      </c>
    </row>
    <row r="158" spans="2:65" s="1" customFormat="1" ht="19.5">
      <c r="B158" s="33"/>
      <c r="C158" s="34"/>
      <c r="D158" s="164" t="s">
        <v>145</v>
      </c>
      <c r="E158" s="34"/>
      <c r="F158" s="167" t="s">
        <v>966</v>
      </c>
      <c r="G158" s="34"/>
      <c r="H158" s="34"/>
      <c r="I158" s="111"/>
      <c r="J158" s="34"/>
      <c r="K158" s="34"/>
      <c r="L158" s="37"/>
      <c r="M158" s="166"/>
      <c r="N158" s="59"/>
      <c r="O158" s="59"/>
      <c r="P158" s="59"/>
      <c r="Q158" s="59"/>
      <c r="R158" s="59"/>
      <c r="S158" s="59"/>
      <c r="T158" s="60"/>
      <c r="AT158" s="16" t="s">
        <v>145</v>
      </c>
      <c r="AU158" s="16" t="s">
        <v>85</v>
      </c>
    </row>
    <row r="159" spans="2:65" s="9" customFormat="1" ht="11.25">
      <c r="B159" s="168"/>
      <c r="C159" s="169"/>
      <c r="D159" s="164" t="s">
        <v>194</v>
      </c>
      <c r="E159" s="170" t="s">
        <v>1</v>
      </c>
      <c r="F159" s="171" t="s">
        <v>967</v>
      </c>
      <c r="G159" s="169"/>
      <c r="H159" s="170" t="s">
        <v>1</v>
      </c>
      <c r="I159" s="172"/>
      <c r="J159" s="169"/>
      <c r="K159" s="169"/>
      <c r="L159" s="173"/>
      <c r="M159" s="174"/>
      <c r="N159" s="175"/>
      <c r="O159" s="175"/>
      <c r="P159" s="175"/>
      <c r="Q159" s="175"/>
      <c r="R159" s="175"/>
      <c r="S159" s="175"/>
      <c r="T159" s="176"/>
      <c r="AT159" s="177" t="s">
        <v>194</v>
      </c>
      <c r="AU159" s="177" t="s">
        <v>85</v>
      </c>
      <c r="AV159" s="9" t="s">
        <v>21</v>
      </c>
      <c r="AW159" s="9" t="s">
        <v>38</v>
      </c>
      <c r="AX159" s="9" t="s">
        <v>76</v>
      </c>
      <c r="AY159" s="177" t="s">
        <v>141</v>
      </c>
    </row>
    <row r="160" spans="2:65" s="10" customFormat="1" ht="11.25">
      <c r="B160" s="178"/>
      <c r="C160" s="179"/>
      <c r="D160" s="164" t="s">
        <v>194</v>
      </c>
      <c r="E160" s="180" t="s">
        <v>1</v>
      </c>
      <c r="F160" s="181" t="s">
        <v>968</v>
      </c>
      <c r="G160" s="179"/>
      <c r="H160" s="182">
        <v>400</v>
      </c>
      <c r="I160" s="183"/>
      <c r="J160" s="179"/>
      <c r="K160" s="179"/>
      <c r="L160" s="184"/>
      <c r="M160" s="185"/>
      <c r="N160" s="186"/>
      <c r="O160" s="186"/>
      <c r="P160" s="186"/>
      <c r="Q160" s="186"/>
      <c r="R160" s="186"/>
      <c r="S160" s="186"/>
      <c r="T160" s="187"/>
      <c r="AT160" s="188" t="s">
        <v>194</v>
      </c>
      <c r="AU160" s="188" t="s">
        <v>85</v>
      </c>
      <c r="AV160" s="10" t="s">
        <v>85</v>
      </c>
      <c r="AW160" s="10" t="s">
        <v>38</v>
      </c>
      <c r="AX160" s="10" t="s">
        <v>21</v>
      </c>
      <c r="AY160" s="188" t="s">
        <v>141</v>
      </c>
    </row>
    <row r="161" spans="2:65" s="1" customFormat="1" ht="22.5" customHeight="1">
      <c r="B161" s="33"/>
      <c r="C161" s="152" t="s">
        <v>290</v>
      </c>
      <c r="D161" s="152" t="s">
        <v>135</v>
      </c>
      <c r="E161" s="153" t="s">
        <v>973</v>
      </c>
      <c r="F161" s="154" t="s">
        <v>974</v>
      </c>
      <c r="G161" s="155" t="s">
        <v>206</v>
      </c>
      <c r="H161" s="156">
        <v>400</v>
      </c>
      <c r="I161" s="157"/>
      <c r="J161" s="158">
        <f>ROUND(I161*H161,2)</f>
        <v>0</v>
      </c>
      <c r="K161" s="154" t="s">
        <v>139</v>
      </c>
      <c r="L161" s="37"/>
      <c r="M161" s="159" t="s">
        <v>1</v>
      </c>
      <c r="N161" s="160" t="s">
        <v>47</v>
      </c>
      <c r="O161" s="59"/>
      <c r="P161" s="161">
        <f>O161*H161</f>
        <v>0</v>
      </c>
      <c r="Q161" s="161">
        <v>0</v>
      </c>
      <c r="R161" s="161">
        <f>Q161*H161</f>
        <v>0</v>
      </c>
      <c r="S161" s="161">
        <v>0</v>
      </c>
      <c r="T161" s="162">
        <f>S161*H161</f>
        <v>0</v>
      </c>
      <c r="AR161" s="16" t="s">
        <v>140</v>
      </c>
      <c r="AT161" s="16" t="s">
        <v>135</v>
      </c>
      <c r="AU161" s="16" t="s">
        <v>85</v>
      </c>
      <c r="AY161" s="16" t="s">
        <v>141</v>
      </c>
      <c r="BE161" s="163">
        <f>IF(N161="základní",J161,0)</f>
        <v>0</v>
      </c>
      <c r="BF161" s="163">
        <f>IF(N161="snížená",J161,0)</f>
        <v>0</v>
      </c>
      <c r="BG161" s="163">
        <f>IF(N161="zákl. přenesená",J161,0)</f>
        <v>0</v>
      </c>
      <c r="BH161" s="163">
        <f>IF(N161="sníž. přenesená",J161,0)</f>
        <v>0</v>
      </c>
      <c r="BI161" s="163">
        <f>IF(N161="nulová",J161,0)</f>
        <v>0</v>
      </c>
      <c r="BJ161" s="16" t="s">
        <v>21</v>
      </c>
      <c r="BK161" s="163">
        <f>ROUND(I161*H161,2)</f>
        <v>0</v>
      </c>
      <c r="BL161" s="16" t="s">
        <v>140</v>
      </c>
      <c r="BM161" s="16" t="s">
        <v>975</v>
      </c>
    </row>
    <row r="162" spans="2:65" s="1" customFormat="1" ht="19.5">
      <c r="B162" s="33"/>
      <c r="C162" s="34"/>
      <c r="D162" s="164" t="s">
        <v>143</v>
      </c>
      <c r="E162" s="34"/>
      <c r="F162" s="165" t="s">
        <v>976</v>
      </c>
      <c r="G162" s="34"/>
      <c r="H162" s="34"/>
      <c r="I162" s="111"/>
      <c r="J162" s="34"/>
      <c r="K162" s="34"/>
      <c r="L162" s="37"/>
      <c r="M162" s="166"/>
      <c r="N162" s="59"/>
      <c r="O162" s="59"/>
      <c r="P162" s="59"/>
      <c r="Q162" s="59"/>
      <c r="R162" s="59"/>
      <c r="S162" s="59"/>
      <c r="T162" s="60"/>
      <c r="AT162" s="16" t="s">
        <v>143</v>
      </c>
      <c r="AU162" s="16" t="s">
        <v>85</v>
      </c>
    </row>
    <row r="163" spans="2:65" s="1" customFormat="1" ht="19.5">
      <c r="B163" s="33"/>
      <c r="C163" s="34"/>
      <c r="D163" s="164" t="s">
        <v>145</v>
      </c>
      <c r="E163" s="34"/>
      <c r="F163" s="167" t="s">
        <v>311</v>
      </c>
      <c r="G163" s="34"/>
      <c r="H163" s="34"/>
      <c r="I163" s="111"/>
      <c r="J163" s="34"/>
      <c r="K163" s="34"/>
      <c r="L163" s="37"/>
      <c r="M163" s="166"/>
      <c r="N163" s="59"/>
      <c r="O163" s="59"/>
      <c r="P163" s="59"/>
      <c r="Q163" s="59"/>
      <c r="R163" s="59"/>
      <c r="S163" s="59"/>
      <c r="T163" s="60"/>
      <c r="AT163" s="16" t="s">
        <v>145</v>
      </c>
      <c r="AU163" s="16" t="s">
        <v>85</v>
      </c>
    </row>
    <row r="164" spans="2:65" s="9" customFormat="1" ht="11.25">
      <c r="B164" s="168"/>
      <c r="C164" s="169"/>
      <c r="D164" s="164" t="s">
        <v>194</v>
      </c>
      <c r="E164" s="170" t="s">
        <v>1</v>
      </c>
      <c r="F164" s="171" t="s">
        <v>960</v>
      </c>
      <c r="G164" s="169"/>
      <c r="H164" s="170" t="s">
        <v>1</v>
      </c>
      <c r="I164" s="172"/>
      <c r="J164" s="169"/>
      <c r="K164" s="169"/>
      <c r="L164" s="173"/>
      <c r="M164" s="174"/>
      <c r="N164" s="175"/>
      <c r="O164" s="175"/>
      <c r="P164" s="175"/>
      <c r="Q164" s="175"/>
      <c r="R164" s="175"/>
      <c r="S164" s="175"/>
      <c r="T164" s="176"/>
      <c r="AT164" s="177" t="s">
        <v>194</v>
      </c>
      <c r="AU164" s="177" t="s">
        <v>85</v>
      </c>
      <c r="AV164" s="9" t="s">
        <v>21</v>
      </c>
      <c r="AW164" s="9" t="s">
        <v>38</v>
      </c>
      <c r="AX164" s="9" t="s">
        <v>76</v>
      </c>
      <c r="AY164" s="177" t="s">
        <v>141</v>
      </c>
    </row>
    <row r="165" spans="2:65" s="10" customFormat="1" ht="11.25">
      <c r="B165" s="178"/>
      <c r="C165" s="179"/>
      <c r="D165" s="164" t="s">
        <v>194</v>
      </c>
      <c r="E165" s="180" t="s">
        <v>1</v>
      </c>
      <c r="F165" s="181" t="s">
        <v>968</v>
      </c>
      <c r="G165" s="179"/>
      <c r="H165" s="182">
        <v>400</v>
      </c>
      <c r="I165" s="183"/>
      <c r="J165" s="179"/>
      <c r="K165" s="179"/>
      <c r="L165" s="184"/>
      <c r="M165" s="185"/>
      <c r="N165" s="186"/>
      <c r="O165" s="186"/>
      <c r="P165" s="186"/>
      <c r="Q165" s="186"/>
      <c r="R165" s="186"/>
      <c r="S165" s="186"/>
      <c r="T165" s="187"/>
      <c r="AT165" s="188" t="s">
        <v>194</v>
      </c>
      <c r="AU165" s="188" t="s">
        <v>85</v>
      </c>
      <c r="AV165" s="10" t="s">
        <v>85</v>
      </c>
      <c r="AW165" s="10" t="s">
        <v>38</v>
      </c>
      <c r="AX165" s="10" t="s">
        <v>21</v>
      </c>
      <c r="AY165" s="188" t="s">
        <v>141</v>
      </c>
    </row>
    <row r="166" spans="2:65" s="1" customFormat="1" ht="22.5" customHeight="1">
      <c r="B166" s="33"/>
      <c r="C166" s="152" t="s">
        <v>295</v>
      </c>
      <c r="D166" s="152" t="s">
        <v>135</v>
      </c>
      <c r="E166" s="153" t="s">
        <v>449</v>
      </c>
      <c r="F166" s="154" t="s">
        <v>450</v>
      </c>
      <c r="G166" s="155" t="s">
        <v>149</v>
      </c>
      <c r="H166" s="156">
        <v>7</v>
      </c>
      <c r="I166" s="157"/>
      <c r="J166" s="158">
        <f>ROUND(I166*H166,2)</f>
        <v>0</v>
      </c>
      <c r="K166" s="154" t="s">
        <v>139</v>
      </c>
      <c r="L166" s="37"/>
      <c r="M166" s="159" t="s">
        <v>1</v>
      </c>
      <c r="N166" s="160" t="s">
        <v>47</v>
      </c>
      <c r="O166" s="59"/>
      <c r="P166" s="161">
        <f>O166*H166</f>
        <v>0</v>
      </c>
      <c r="Q166" s="161">
        <v>0</v>
      </c>
      <c r="R166" s="161">
        <f>Q166*H166</f>
        <v>0</v>
      </c>
      <c r="S166" s="161">
        <v>0</v>
      </c>
      <c r="T166" s="162">
        <f>S166*H166</f>
        <v>0</v>
      </c>
      <c r="AR166" s="16" t="s">
        <v>140</v>
      </c>
      <c r="AT166" s="16" t="s">
        <v>135</v>
      </c>
      <c r="AU166" s="16" t="s">
        <v>85</v>
      </c>
      <c r="AY166" s="16" t="s">
        <v>141</v>
      </c>
      <c r="BE166" s="163">
        <f>IF(N166="základní",J166,0)</f>
        <v>0</v>
      </c>
      <c r="BF166" s="163">
        <f>IF(N166="snížená",J166,0)</f>
        <v>0</v>
      </c>
      <c r="BG166" s="163">
        <f>IF(N166="zákl. přenesená",J166,0)</f>
        <v>0</v>
      </c>
      <c r="BH166" s="163">
        <f>IF(N166="sníž. přenesená",J166,0)</f>
        <v>0</v>
      </c>
      <c r="BI166" s="163">
        <f>IF(N166="nulová",J166,0)</f>
        <v>0</v>
      </c>
      <c r="BJ166" s="16" t="s">
        <v>21</v>
      </c>
      <c r="BK166" s="163">
        <f>ROUND(I166*H166,2)</f>
        <v>0</v>
      </c>
      <c r="BL166" s="16" t="s">
        <v>140</v>
      </c>
      <c r="BM166" s="16" t="s">
        <v>977</v>
      </c>
    </row>
    <row r="167" spans="2:65" s="1" customFormat="1" ht="19.5">
      <c r="B167" s="33"/>
      <c r="C167" s="34"/>
      <c r="D167" s="164" t="s">
        <v>143</v>
      </c>
      <c r="E167" s="34"/>
      <c r="F167" s="165" t="s">
        <v>452</v>
      </c>
      <c r="G167" s="34"/>
      <c r="H167" s="34"/>
      <c r="I167" s="111"/>
      <c r="J167" s="34"/>
      <c r="K167" s="34"/>
      <c r="L167" s="37"/>
      <c r="M167" s="166"/>
      <c r="N167" s="59"/>
      <c r="O167" s="59"/>
      <c r="P167" s="59"/>
      <c r="Q167" s="59"/>
      <c r="R167" s="59"/>
      <c r="S167" s="59"/>
      <c r="T167" s="60"/>
      <c r="AT167" s="16" t="s">
        <v>143</v>
      </c>
      <c r="AU167" s="16" t="s">
        <v>85</v>
      </c>
    </row>
    <row r="168" spans="2:65" s="9" customFormat="1" ht="11.25">
      <c r="B168" s="168"/>
      <c r="C168" s="169"/>
      <c r="D168" s="164" t="s">
        <v>194</v>
      </c>
      <c r="E168" s="170" t="s">
        <v>1</v>
      </c>
      <c r="F168" s="171" t="s">
        <v>978</v>
      </c>
      <c r="G168" s="169"/>
      <c r="H168" s="170" t="s">
        <v>1</v>
      </c>
      <c r="I168" s="172"/>
      <c r="J168" s="169"/>
      <c r="K168" s="169"/>
      <c r="L168" s="173"/>
      <c r="M168" s="174"/>
      <c r="N168" s="175"/>
      <c r="O168" s="175"/>
      <c r="P168" s="175"/>
      <c r="Q168" s="175"/>
      <c r="R168" s="175"/>
      <c r="S168" s="175"/>
      <c r="T168" s="176"/>
      <c r="AT168" s="177" t="s">
        <v>194</v>
      </c>
      <c r="AU168" s="177" t="s">
        <v>85</v>
      </c>
      <c r="AV168" s="9" t="s">
        <v>21</v>
      </c>
      <c r="AW168" s="9" t="s">
        <v>38</v>
      </c>
      <c r="AX168" s="9" t="s">
        <v>76</v>
      </c>
      <c r="AY168" s="177" t="s">
        <v>141</v>
      </c>
    </row>
    <row r="169" spans="2:65" s="10" customFormat="1" ht="11.25">
      <c r="B169" s="178"/>
      <c r="C169" s="179"/>
      <c r="D169" s="164" t="s">
        <v>194</v>
      </c>
      <c r="E169" s="180" t="s">
        <v>1</v>
      </c>
      <c r="F169" s="181" t="s">
        <v>240</v>
      </c>
      <c r="G169" s="179"/>
      <c r="H169" s="182">
        <v>7</v>
      </c>
      <c r="I169" s="183"/>
      <c r="J169" s="179"/>
      <c r="K169" s="179"/>
      <c r="L169" s="184"/>
      <c r="M169" s="185"/>
      <c r="N169" s="186"/>
      <c r="O169" s="186"/>
      <c r="P169" s="186"/>
      <c r="Q169" s="186"/>
      <c r="R169" s="186"/>
      <c r="S169" s="186"/>
      <c r="T169" s="187"/>
      <c r="AT169" s="188" t="s">
        <v>194</v>
      </c>
      <c r="AU169" s="188" t="s">
        <v>85</v>
      </c>
      <c r="AV169" s="10" t="s">
        <v>85</v>
      </c>
      <c r="AW169" s="10" t="s">
        <v>38</v>
      </c>
      <c r="AX169" s="10" t="s">
        <v>21</v>
      </c>
      <c r="AY169" s="188" t="s">
        <v>141</v>
      </c>
    </row>
    <row r="170" spans="2:65" s="1" customFormat="1" ht="22.5" customHeight="1">
      <c r="B170" s="33"/>
      <c r="C170" s="152" t="s">
        <v>306</v>
      </c>
      <c r="D170" s="152" t="s">
        <v>135</v>
      </c>
      <c r="E170" s="153" t="s">
        <v>322</v>
      </c>
      <c r="F170" s="154" t="s">
        <v>323</v>
      </c>
      <c r="G170" s="155" t="s">
        <v>149</v>
      </c>
      <c r="H170" s="156">
        <v>7</v>
      </c>
      <c r="I170" s="157"/>
      <c r="J170" s="158">
        <f>ROUND(I170*H170,2)</f>
        <v>0</v>
      </c>
      <c r="K170" s="154" t="s">
        <v>139</v>
      </c>
      <c r="L170" s="37"/>
      <c r="M170" s="159" t="s">
        <v>1</v>
      </c>
      <c r="N170" s="160" t="s">
        <v>47</v>
      </c>
      <c r="O170" s="59"/>
      <c r="P170" s="161">
        <f>O170*H170</f>
        <v>0</v>
      </c>
      <c r="Q170" s="161">
        <v>0</v>
      </c>
      <c r="R170" s="161">
        <f>Q170*H170</f>
        <v>0</v>
      </c>
      <c r="S170" s="161">
        <v>0</v>
      </c>
      <c r="T170" s="162">
        <f>S170*H170</f>
        <v>0</v>
      </c>
      <c r="AR170" s="16" t="s">
        <v>140</v>
      </c>
      <c r="AT170" s="16" t="s">
        <v>135</v>
      </c>
      <c r="AU170" s="16" t="s">
        <v>85</v>
      </c>
      <c r="AY170" s="16" t="s">
        <v>141</v>
      </c>
      <c r="BE170" s="163">
        <f>IF(N170="základní",J170,0)</f>
        <v>0</v>
      </c>
      <c r="BF170" s="163">
        <f>IF(N170="snížená",J170,0)</f>
        <v>0</v>
      </c>
      <c r="BG170" s="163">
        <f>IF(N170="zákl. přenesená",J170,0)</f>
        <v>0</v>
      </c>
      <c r="BH170" s="163">
        <f>IF(N170="sníž. přenesená",J170,0)</f>
        <v>0</v>
      </c>
      <c r="BI170" s="163">
        <f>IF(N170="nulová",J170,0)</f>
        <v>0</v>
      </c>
      <c r="BJ170" s="16" t="s">
        <v>21</v>
      </c>
      <c r="BK170" s="163">
        <f>ROUND(I170*H170,2)</f>
        <v>0</v>
      </c>
      <c r="BL170" s="16" t="s">
        <v>140</v>
      </c>
      <c r="BM170" s="16" t="s">
        <v>979</v>
      </c>
    </row>
    <row r="171" spans="2:65" s="1" customFormat="1" ht="19.5">
      <c r="B171" s="33"/>
      <c r="C171" s="34"/>
      <c r="D171" s="164" t="s">
        <v>143</v>
      </c>
      <c r="E171" s="34"/>
      <c r="F171" s="165" t="s">
        <v>325</v>
      </c>
      <c r="G171" s="34"/>
      <c r="H171" s="34"/>
      <c r="I171" s="111"/>
      <c r="J171" s="34"/>
      <c r="K171" s="34"/>
      <c r="L171" s="37"/>
      <c r="M171" s="166"/>
      <c r="N171" s="59"/>
      <c r="O171" s="59"/>
      <c r="P171" s="59"/>
      <c r="Q171" s="59"/>
      <c r="R171" s="59"/>
      <c r="S171" s="59"/>
      <c r="T171" s="60"/>
      <c r="AT171" s="16" t="s">
        <v>143</v>
      </c>
      <c r="AU171" s="16" t="s">
        <v>85</v>
      </c>
    </row>
    <row r="172" spans="2:65" s="9" customFormat="1" ht="11.25">
      <c r="B172" s="168"/>
      <c r="C172" s="169"/>
      <c r="D172" s="164" t="s">
        <v>194</v>
      </c>
      <c r="E172" s="170" t="s">
        <v>1</v>
      </c>
      <c r="F172" s="171" t="s">
        <v>980</v>
      </c>
      <c r="G172" s="169"/>
      <c r="H172" s="170" t="s">
        <v>1</v>
      </c>
      <c r="I172" s="172"/>
      <c r="J172" s="169"/>
      <c r="K172" s="169"/>
      <c r="L172" s="173"/>
      <c r="M172" s="174"/>
      <c r="N172" s="175"/>
      <c r="O172" s="175"/>
      <c r="P172" s="175"/>
      <c r="Q172" s="175"/>
      <c r="R172" s="175"/>
      <c r="S172" s="175"/>
      <c r="T172" s="176"/>
      <c r="AT172" s="177" t="s">
        <v>194</v>
      </c>
      <c r="AU172" s="177" t="s">
        <v>85</v>
      </c>
      <c r="AV172" s="9" t="s">
        <v>21</v>
      </c>
      <c r="AW172" s="9" t="s">
        <v>38</v>
      </c>
      <c r="AX172" s="9" t="s">
        <v>76</v>
      </c>
      <c r="AY172" s="177" t="s">
        <v>141</v>
      </c>
    </row>
    <row r="173" spans="2:65" s="10" customFormat="1" ht="11.25">
      <c r="B173" s="178"/>
      <c r="C173" s="179"/>
      <c r="D173" s="164" t="s">
        <v>194</v>
      </c>
      <c r="E173" s="180" t="s">
        <v>1</v>
      </c>
      <c r="F173" s="181" t="s">
        <v>240</v>
      </c>
      <c r="G173" s="179"/>
      <c r="H173" s="182">
        <v>7</v>
      </c>
      <c r="I173" s="183"/>
      <c r="J173" s="179"/>
      <c r="K173" s="179"/>
      <c r="L173" s="184"/>
      <c r="M173" s="185"/>
      <c r="N173" s="186"/>
      <c r="O173" s="186"/>
      <c r="P173" s="186"/>
      <c r="Q173" s="186"/>
      <c r="R173" s="186"/>
      <c r="S173" s="186"/>
      <c r="T173" s="187"/>
      <c r="AT173" s="188" t="s">
        <v>194</v>
      </c>
      <c r="AU173" s="188" t="s">
        <v>85</v>
      </c>
      <c r="AV173" s="10" t="s">
        <v>85</v>
      </c>
      <c r="AW173" s="10" t="s">
        <v>38</v>
      </c>
      <c r="AX173" s="10" t="s">
        <v>21</v>
      </c>
      <c r="AY173" s="188" t="s">
        <v>141</v>
      </c>
    </row>
    <row r="174" spans="2:65" s="1" customFormat="1" ht="22.5" customHeight="1">
      <c r="B174" s="33"/>
      <c r="C174" s="152" t="s">
        <v>7</v>
      </c>
      <c r="D174" s="152" t="s">
        <v>135</v>
      </c>
      <c r="E174" s="153" t="s">
        <v>981</v>
      </c>
      <c r="F174" s="154" t="s">
        <v>982</v>
      </c>
      <c r="G174" s="155" t="s">
        <v>149</v>
      </c>
      <c r="H174" s="156">
        <v>1</v>
      </c>
      <c r="I174" s="157"/>
      <c r="J174" s="158">
        <f>ROUND(I174*H174,2)</f>
        <v>0</v>
      </c>
      <c r="K174" s="154" t="s">
        <v>139</v>
      </c>
      <c r="L174" s="37"/>
      <c r="M174" s="159" t="s">
        <v>1</v>
      </c>
      <c r="N174" s="160" t="s">
        <v>47</v>
      </c>
      <c r="O174" s="59"/>
      <c r="P174" s="161">
        <f>O174*H174</f>
        <v>0</v>
      </c>
      <c r="Q174" s="161">
        <v>0</v>
      </c>
      <c r="R174" s="161">
        <f>Q174*H174</f>
        <v>0</v>
      </c>
      <c r="S174" s="161">
        <v>0</v>
      </c>
      <c r="T174" s="162">
        <f>S174*H174</f>
        <v>0</v>
      </c>
      <c r="AR174" s="16" t="s">
        <v>140</v>
      </c>
      <c r="AT174" s="16" t="s">
        <v>135</v>
      </c>
      <c r="AU174" s="16" t="s">
        <v>85</v>
      </c>
      <c r="AY174" s="16" t="s">
        <v>141</v>
      </c>
      <c r="BE174" s="163">
        <f>IF(N174="základní",J174,0)</f>
        <v>0</v>
      </c>
      <c r="BF174" s="163">
        <f>IF(N174="snížená",J174,0)</f>
        <v>0</v>
      </c>
      <c r="BG174" s="163">
        <f>IF(N174="zákl. přenesená",J174,0)</f>
        <v>0</v>
      </c>
      <c r="BH174" s="163">
        <f>IF(N174="sníž. přenesená",J174,0)</f>
        <v>0</v>
      </c>
      <c r="BI174" s="163">
        <f>IF(N174="nulová",J174,0)</f>
        <v>0</v>
      </c>
      <c r="BJ174" s="16" t="s">
        <v>21</v>
      </c>
      <c r="BK174" s="163">
        <f>ROUND(I174*H174,2)</f>
        <v>0</v>
      </c>
      <c r="BL174" s="16" t="s">
        <v>140</v>
      </c>
      <c r="BM174" s="16" t="s">
        <v>983</v>
      </c>
    </row>
    <row r="175" spans="2:65" s="1" customFormat="1" ht="19.5">
      <c r="B175" s="33"/>
      <c r="C175" s="34"/>
      <c r="D175" s="164" t="s">
        <v>143</v>
      </c>
      <c r="E175" s="34"/>
      <c r="F175" s="165" t="s">
        <v>984</v>
      </c>
      <c r="G175" s="34"/>
      <c r="H175" s="34"/>
      <c r="I175" s="111"/>
      <c r="J175" s="34"/>
      <c r="K175" s="34"/>
      <c r="L175" s="37"/>
      <c r="M175" s="166"/>
      <c r="N175" s="59"/>
      <c r="O175" s="59"/>
      <c r="P175" s="59"/>
      <c r="Q175" s="59"/>
      <c r="R175" s="59"/>
      <c r="S175" s="59"/>
      <c r="T175" s="60"/>
      <c r="AT175" s="16" t="s">
        <v>143</v>
      </c>
      <c r="AU175" s="16" t="s">
        <v>85</v>
      </c>
    </row>
    <row r="176" spans="2:65" s="1" customFormat="1" ht="19.5">
      <c r="B176" s="33"/>
      <c r="C176" s="34"/>
      <c r="D176" s="164" t="s">
        <v>145</v>
      </c>
      <c r="E176" s="34"/>
      <c r="F176" s="167" t="s">
        <v>985</v>
      </c>
      <c r="G176" s="34"/>
      <c r="H176" s="34"/>
      <c r="I176" s="111"/>
      <c r="J176" s="34"/>
      <c r="K176" s="34"/>
      <c r="L176" s="37"/>
      <c r="M176" s="166"/>
      <c r="N176" s="59"/>
      <c r="O176" s="59"/>
      <c r="P176" s="59"/>
      <c r="Q176" s="59"/>
      <c r="R176" s="59"/>
      <c r="S176" s="59"/>
      <c r="T176" s="60"/>
      <c r="AT176" s="16" t="s">
        <v>145</v>
      </c>
      <c r="AU176" s="16" t="s">
        <v>85</v>
      </c>
    </row>
    <row r="177" spans="2:65" s="1" customFormat="1" ht="22.5" customHeight="1">
      <c r="B177" s="33"/>
      <c r="C177" s="200" t="s">
        <v>334</v>
      </c>
      <c r="D177" s="200" t="s">
        <v>366</v>
      </c>
      <c r="E177" s="201" t="s">
        <v>383</v>
      </c>
      <c r="F177" s="202" t="s">
        <v>384</v>
      </c>
      <c r="G177" s="203" t="s">
        <v>149</v>
      </c>
      <c r="H177" s="204">
        <v>1</v>
      </c>
      <c r="I177" s="205"/>
      <c r="J177" s="206">
        <f>ROUND(I177*H177,2)</f>
        <v>0</v>
      </c>
      <c r="K177" s="202" t="s">
        <v>139</v>
      </c>
      <c r="L177" s="207"/>
      <c r="M177" s="208" t="s">
        <v>1</v>
      </c>
      <c r="N177" s="209" t="s">
        <v>47</v>
      </c>
      <c r="O177" s="59"/>
      <c r="P177" s="161">
        <f>O177*H177</f>
        <v>0</v>
      </c>
      <c r="Q177" s="161">
        <v>0</v>
      </c>
      <c r="R177" s="161">
        <f>Q177*H177</f>
        <v>0</v>
      </c>
      <c r="S177" s="161">
        <v>0</v>
      </c>
      <c r="T177" s="162">
        <f>S177*H177</f>
        <v>0</v>
      </c>
      <c r="AR177" s="16" t="s">
        <v>210</v>
      </c>
      <c r="AT177" s="16" t="s">
        <v>366</v>
      </c>
      <c r="AU177" s="16" t="s">
        <v>85</v>
      </c>
      <c r="AY177" s="16" t="s">
        <v>141</v>
      </c>
      <c r="BE177" s="163">
        <f>IF(N177="základní",J177,0)</f>
        <v>0</v>
      </c>
      <c r="BF177" s="163">
        <f>IF(N177="snížená",J177,0)</f>
        <v>0</v>
      </c>
      <c r="BG177" s="163">
        <f>IF(N177="zákl. přenesená",J177,0)</f>
        <v>0</v>
      </c>
      <c r="BH177" s="163">
        <f>IF(N177="sníž. přenesená",J177,0)</f>
        <v>0</v>
      </c>
      <c r="BI177" s="163">
        <f>IF(N177="nulová",J177,0)</f>
        <v>0</v>
      </c>
      <c r="BJ177" s="16" t="s">
        <v>21</v>
      </c>
      <c r="BK177" s="163">
        <f>ROUND(I177*H177,2)</f>
        <v>0</v>
      </c>
      <c r="BL177" s="16" t="s">
        <v>140</v>
      </c>
      <c r="BM177" s="16" t="s">
        <v>986</v>
      </c>
    </row>
    <row r="178" spans="2:65" s="1" customFormat="1" ht="11.25">
      <c r="B178" s="33"/>
      <c r="C178" s="34"/>
      <c r="D178" s="164" t="s">
        <v>143</v>
      </c>
      <c r="E178" s="34"/>
      <c r="F178" s="165" t="s">
        <v>384</v>
      </c>
      <c r="G178" s="34"/>
      <c r="H178" s="34"/>
      <c r="I178" s="111"/>
      <c r="J178" s="34"/>
      <c r="K178" s="34"/>
      <c r="L178" s="37"/>
      <c r="M178" s="166"/>
      <c r="N178" s="59"/>
      <c r="O178" s="59"/>
      <c r="P178" s="59"/>
      <c r="Q178" s="59"/>
      <c r="R178" s="59"/>
      <c r="S178" s="59"/>
      <c r="T178" s="60"/>
      <c r="AT178" s="16" t="s">
        <v>143</v>
      </c>
      <c r="AU178" s="16" t="s">
        <v>85</v>
      </c>
    </row>
    <row r="179" spans="2:65" s="1" customFormat="1" ht="22.5" customHeight="1">
      <c r="B179" s="33"/>
      <c r="C179" s="152" t="s">
        <v>365</v>
      </c>
      <c r="D179" s="152" t="s">
        <v>135</v>
      </c>
      <c r="E179" s="153" t="s">
        <v>987</v>
      </c>
      <c r="F179" s="154" t="s">
        <v>988</v>
      </c>
      <c r="G179" s="155" t="s">
        <v>191</v>
      </c>
      <c r="H179" s="156">
        <v>259.35000000000002</v>
      </c>
      <c r="I179" s="157"/>
      <c r="J179" s="158">
        <f>ROUND(I179*H179,2)</f>
        <v>0</v>
      </c>
      <c r="K179" s="154" t="s">
        <v>139</v>
      </c>
      <c r="L179" s="37"/>
      <c r="M179" s="159" t="s">
        <v>1</v>
      </c>
      <c r="N179" s="160" t="s">
        <v>47</v>
      </c>
      <c r="O179" s="59"/>
      <c r="P179" s="161">
        <f>O179*H179</f>
        <v>0</v>
      </c>
      <c r="Q179" s="161">
        <v>0</v>
      </c>
      <c r="R179" s="161">
        <f>Q179*H179</f>
        <v>0</v>
      </c>
      <c r="S179" s="161">
        <v>0</v>
      </c>
      <c r="T179" s="162">
        <f>S179*H179</f>
        <v>0</v>
      </c>
      <c r="AR179" s="16" t="s">
        <v>185</v>
      </c>
      <c r="AT179" s="16" t="s">
        <v>135</v>
      </c>
      <c r="AU179" s="16" t="s">
        <v>85</v>
      </c>
      <c r="AY179" s="16" t="s">
        <v>141</v>
      </c>
      <c r="BE179" s="163">
        <f>IF(N179="základní",J179,0)</f>
        <v>0</v>
      </c>
      <c r="BF179" s="163">
        <f>IF(N179="snížená",J179,0)</f>
        <v>0</v>
      </c>
      <c r="BG179" s="163">
        <f>IF(N179="zákl. přenesená",J179,0)</f>
        <v>0</v>
      </c>
      <c r="BH179" s="163">
        <f>IF(N179="sníž. přenesená",J179,0)</f>
        <v>0</v>
      </c>
      <c r="BI179" s="163">
        <f>IF(N179="nulová",J179,0)</f>
        <v>0</v>
      </c>
      <c r="BJ179" s="16" t="s">
        <v>21</v>
      </c>
      <c r="BK179" s="163">
        <f>ROUND(I179*H179,2)</f>
        <v>0</v>
      </c>
      <c r="BL179" s="16" t="s">
        <v>185</v>
      </c>
      <c r="BM179" s="16" t="s">
        <v>989</v>
      </c>
    </row>
    <row r="180" spans="2:65" s="1" customFormat="1" ht="19.5">
      <c r="B180" s="33"/>
      <c r="C180" s="34"/>
      <c r="D180" s="164" t="s">
        <v>143</v>
      </c>
      <c r="E180" s="34"/>
      <c r="F180" s="165" t="s">
        <v>990</v>
      </c>
      <c r="G180" s="34"/>
      <c r="H180" s="34"/>
      <c r="I180" s="111"/>
      <c r="J180" s="34"/>
      <c r="K180" s="34"/>
      <c r="L180" s="37"/>
      <c r="M180" s="166"/>
      <c r="N180" s="59"/>
      <c r="O180" s="59"/>
      <c r="P180" s="59"/>
      <c r="Q180" s="59"/>
      <c r="R180" s="59"/>
      <c r="S180" s="59"/>
      <c r="T180" s="60"/>
      <c r="AT180" s="16" t="s">
        <v>143</v>
      </c>
      <c r="AU180" s="16" t="s">
        <v>85</v>
      </c>
    </row>
    <row r="181" spans="2:65" s="9" customFormat="1" ht="11.25">
      <c r="B181" s="168"/>
      <c r="C181" s="169"/>
      <c r="D181" s="164" t="s">
        <v>194</v>
      </c>
      <c r="E181" s="170" t="s">
        <v>1</v>
      </c>
      <c r="F181" s="171" t="s">
        <v>991</v>
      </c>
      <c r="G181" s="169"/>
      <c r="H181" s="170" t="s">
        <v>1</v>
      </c>
      <c r="I181" s="172"/>
      <c r="J181" s="169"/>
      <c r="K181" s="169"/>
      <c r="L181" s="173"/>
      <c r="M181" s="174"/>
      <c r="N181" s="175"/>
      <c r="O181" s="175"/>
      <c r="P181" s="175"/>
      <c r="Q181" s="175"/>
      <c r="R181" s="175"/>
      <c r="S181" s="175"/>
      <c r="T181" s="176"/>
      <c r="AT181" s="177" t="s">
        <v>194</v>
      </c>
      <c r="AU181" s="177" t="s">
        <v>85</v>
      </c>
      <c r="AV181" s="9" t="s">
        <v>21</v>
      </c>
      <c r="AW181" s="9" t="s">
        <v>38</v>
      </c>
      <c r="AX181" s="9" t="s">
        <v>76</v>
      </c>
      <c r="AY181" s="177" t="s">
        <v>141</v>
      </c>
    </row>
    <row r="182" spans="2:65" s="10" customFormat="1" ht="11.25">
      <c r="B182" s="178"/>
      <c r="C182" s="179"/>
      <c r="D182" s="164" t="s">
        <v>194</v>
      </c>
      <c r="E182" s="180" t="s">
        <v>1</v>
      </c>
      <c r="F182" s="181" t="s">
        <v>992</v>
      </c>
      <c r="G182" s="179"/>
      <c r="H182" s="182">
        <v>259.35000000000002</v>
      </c>
      <c r="I182" s="183"/>
      <c r="J182" s="179"/>
      <c r="K182" s="179"/>
      <c r="L182" s="184"/>
      <c r="M182" s="185"/>
      <c r="N182" s="186"/>
      <c r="O182" s="186"/>
      <c r="P182" s="186"/>
      <c r="Q182" s="186"/>
      <c r="R182" s="186"/>
      <c r="S182" s="186"/>
      <c r="T182" s="187"/>
      <c r="AT182" s="188" t="s">
        <v>194</v>
      </c>
      <c r="AU182" s="188" t="s">
        <v>85</v>
      </c>
      <c r="AV182" s="10" t="s">
        <v>85</v>
      </c>
      <c r="AW182" s="10" t="s">
        <v>38</v>
      </c>
      <c r="AX182" s="10" t="s">
        <v>21</v>
      </c>
      <c r="AY182" s="188" t="s">
        <v>141</v>
      </c>
    </row>
    <row r="183" spans="2:65" s="14" customFormat="1" ht="25.9" customHeight="1">
      <c r="B183" s="226"/>
      <c r="C183" s="227"/>
      <c r="D183" s="228" t="s">
        <v>75</v>
      </c>
      <c r="E183" s="229" t="s">
        <v>993</v>
      </c>
      <c r="F183" s="229" t="s">
        <v>994</v>
      </c>
      <c r="G183" s="227"/>
      <c r="H183" s="227"/>
      <c r="I183" s="230"/>
      <c r="J183" s="231">
        <f>BK183</f>
        <v>0</v>
      </c>
      <c r="K183" s="227"/>
      <c r="L183" s="232"/>
      <c r="M183" s="233"/>
      <c r="N183" s="234"/>
      <c r="O183" s="234"/>
      <c r="P183" s="235">
        <f>SUM(P184:P197)</f>
        <v>0</v>
      </c>
      <c r="Q183" s="234"/>
      <c r="R183" s="235">
        <f>SUM(R184:R197)</f>
        <v>0</v>
      </c>
      <c r="S183" s="234"/>
      <c r="T183" s="236">
        <f>SUM(T184:T197)</f>
        <v>0</v>
      </c>
      <c r="AR183" s="237" t="s">
        <v>140</v>
      </c>
      <c r="AT183" s="238" t="s">
        <v>75</v>
      </c>
      <c r="AU183" s="238" t="s">
        <v>76</v>
      </c>
      <c r="AY183" s="237" t="s">
        <v>141</v>
      </c>
      <c r="BK183" s="239">
        <f>SUM(BK184:BK197)</f>
        <v>0</v>
      </c>
    </row>
    <row r="184" spans="2:65" s="1" customFormat="1" ht="22.5" customHeight="1">
      <c r="B184" s="33"/>
      <c r="C184" s="152" t="s">
        <v>370</v>
      </c>
      <c r="D184" s="152" t="s">
        <v>135</v>
      </c>
      <c r="E184" s="153" t="s">
        <v>481</v>
      </c>
      <c r="F184" s="154" t="s">
        <v>482</v>
      </c>
      <c r="G184" s="155" t="s">
        <v>178</v>
      </c>
      <c r="H184" s="156">
        <v>46.683</v>
      </c>
      <c r="I184" s="157"/>
      <c r="J184" s="158">
        <f>ROUND(I184*H184,2)</f>
        <v>0</v>
      </c>
      <c r="K184" s="154" t="s">
        <v>139</v>
      </c>
      <c r="L184" s="37"/>
      <c r="M184" s="159" t="s">
        <v>1</v>
      </c>
      <c r="N184" s="160" t="s">
        <v>47</v>
      </c>
      <c r="O184" s="59"/>
      <c r="P184" s="161">
        <f>O184*H184</f>
        <v>0</v>
      </c>
      <c r="Q184" s="161">
        <v>0</v>
      </c>
      <c r="R184" s="161">
        <f>Q184*H184</f>
        <v>0</v>
      </c>
      <c r="S184" s="161">
        <v>0</v>
      </c>
      <c r="T184" s="162">
        <f>S184*H184</f>
        <v>0</v>
      </c>
      <c r="AR184" s="16" t="s">
        <v>185</v>
      </c>
      <c r="AT184" s="16" t="s">
        <v>135</v>
      </c>
      <c r="AU184" s="16" t="s">
        <v>21</v>
      </c>
      <c r="AY184" s="16" t="s">
        <v>141</v>
      </c>
      <c r="BE184" s="163">
        <f>IF(N184="základní",J184,0)</f>
        <v>0</v>
      </c>
      <c r="BF184" s="163">
        <f>IF(N184="snížená",J184,0)</f>
        <v>0</v>
      </c>
      <c r="BG184" s="163">
        <f>IF(N184="zákl. přenesená",J184,0)</f>
        <v>0</v>
      </c>
      <c r="BH184" s="163">
        <f>IF(N184="sníž. přenesená",J184,0)</f>
        <v>0</v>
      </c>
      <c r="BI184" s="163">
        <f>IF(N184="nulová",J184,0)</f>
        <v>0</v>
      </c>
      <c r="BJ184" s="16" t="s">
        <v>21</v>
      </c>
      <c r="BK184" s="163">
        <f>ROUND(I184*H184,2)</f>
        <v>0</v>
      </c>
      <c r="BL184" s="16" t="s">
        <v>185</v>
      </c>
      <c r="BM184" s="16" t="s">
        <v>995</v>
      </c>
    </row>
    <row r="185" spans="2:65" s="1" customFormat="1" ht="58.5">
      <c r="B185" s="33"/>
      <c r="C185" s="34"/>
      <c r="D185" s="164" t="s">
        <v>143</v>
      </c>
      <c r="E185" s="34"/>
      <c r="F185" s="165" t="s">
        <v>484</v>
      </c>
      <c r="G185" s="34"/>
      <c r="H185" s="34"/>
      <c r="I185" s="111"/>
      <c r="J185" s="34"/>
      <c r="K185" s="34"/>
      <c r="L185" s="37"/>
      <c r="M185" s="166"/>
      <c r="N185" s="59"/>
      <c r="O185" s="59"/>
      <c r="P185" s="59"/>
      <c r="Q185" s="59"/>
      <c r="R185" s="59"/>
      <c r="S185" s="59"/>
      <c r="T185" s="60"/>
      <c r="AT185" s="16" t="s">
        <v>143</v>
      </c>
      <c r="AU185" s="16" t="s">
        <v>21</v>
      </c>
    </row>
    <row r="186" spans="2:65" s="1" customFormat="1" ht="19.5">
      <c r="B186" s="33"/>
      <c r="C186" s="34"/>
      <c r="D186" s="164" t="s">
        <v>145</v>
      </c>
      <c r="E186" s="34"/>
      <c r="F186" s="167" t="s">
        <v>996</v>
      </c>
      <c r="G186" s="34"/>
      <c r="H186" s="34"/>
      <c r="I186" s="111"/>
      <c r="J186" s="34"/>
      <c r="K186" s="34"/>
      <c r="L186" s="37"/>
      <c r="M186" s="166"/>
      <c r="N186" s="59"/>
      <c r="O186" s="59"/>
      <c r="P186" s="59"/>
      <c r="Q186" s="59"/>
      <c r="R186" s="59"/>
      <c r="S186" s="59"/>
      <c r="T186" s="60"/>
      <c r="AT186" s="16" t="s">
        <v>145</v>
      </c>
      <c r="AU186" s="16" t="s">
        <v>21</v>
      </c>
    </row>
    <row r="187" spans="2:65" s="9" customFormat="1" ht="11.25">
      <c r="B187" s="168"/>
      <c r="C187" s="169"/>
      <c r="D187" s="164" t="s">
        <v>194</v>
      </c>
      <c r="E187" s="170" t="s">
        <v>1</v>
      </c>
      <c r="F187" s="171" t="s">
        <v>997</v>
      </c>
      <c r="G187" s="169"/>
      <c r="H187" s="170" t="s">
        <v>1</v>
      </c>
      <c r="I187" s="172"/>
      <c r="J187" s="169"/>
      <c r="K187" s="169"/>
      <c r="L187" s="173"/>
      <c r="M187" s="174"/>
      <c r="N187" s="175"/>
      <c r="O187" s="175"/>
      <c r="P187" s="175"/>
      <c r="Q187" s="175"/>
      <c r="R187" s="175"/>
      <c r="S187" s="175"/>
      <c r="T187" s="176"/>
      <c r="AT187" s="177" t="s">
        <v>194</v>
      </c>
      <c r="AU187" s="177" t="s">
        <v>21</v>
      </c>
      <c r="AV187" s="9" t="s">
        <v>21</v>
      </c>
      <c r="AW187" s="9" t="s">
        <v>38</v>
      </c>
      <c r="AX187" s="9" t="s">
        <v>76</v>
      </c>
      <c r="AY187" s="177" t="s">
        <v>141</v>
      </c>
    </row>
    <row r="188" spans="2:65" s="10" customFormat="1" ht="11.25">
      <c r="B188" s="178"/>
      <c r="C188" s="179"/>
      <c r="D188" s="164" t="s">
        <v>194</v>
      </c>
      <c r="E188" s="180" t="s">
        <v>1</v>
      </c>
      <c r="F188" s="181" t="s">
        <v>998</v>
      </c>
      <c r="G188" s="179"/>
      <c r="H188" s="182">
        <v>46.683</v>
      </c>
      <c r="I188" s="183"/>
      <c r="J188" s="179"/>
      <c r="K188" s="179"/>
      <c r="L188" s="184"/>
      <c r="M188" s="185"/>
      <c r="N188" s="186"/>
      <c r="O188" s="186"/>
      <c r="P188" s="186"/>
      <c r="Q188" s="186"/>
      <c r="R188" s="186"/>
      <c r="S188" s="186"/>
      <c r="T188" s="187"/>
      <c r="AT188" s="188" t="s">
        <v>194</v>
      </c>
      <c r="AU188" s="188" t="s">
        <v>21</v>
      </c>
      <c r="AV188" s="10" t="s">
        <v>85</v>
      </c>
      <c r="AW188" s="10" t="s">
        <v>38</v>
      </c>
      <c r="AX188" s="10" t="s">
        <v>21</v>
      </c>
      <c r="AY188" s="188" t="s">
        <v>141</v>
      </c>
    </row>
    <row r="189" spans="2:65" s="1" customFormat="1" ht="22.5" customHeight="1">
      <c r="B189" s="33"/>
      <c r="C189" s="152" t="s">
        <v>197</v>
      </c>
      <c r="D189" s="152" t="s">
        <v>135</v>
      </c>
      <c r="E189" s="153" t="s">
        <v>999</v>
      </c>
      <c r="F189" s="154" t="s">
        <v>1000</v>
      </c>
      <c r="G189" s="155" t="s">
        <v>178</v>
      </c>
      <c r="H189" s="156">
        <v>69.495999999999995</v>
      </c>
      <c r="I189" s="157"/>
      <c r="J189" s="158">
        <f>ROUND(I189*H189,2)</f>
        <v>0</v>
      </c>
      <c r="K189" s="154" t="s">
        <v>139</v>
      </c>
      <c r="L189" s="37"/>
      <c r="M189" s="159" t="s">
        <v>1</v>
      </c>
      <c r="N189" s="160" t="s">
        <v>47</v>
      </c>
      <c r="O189" s="59"/>
      <c r="P189" s="161">
        <f>O189*H189</f>
        <v>0</v>
      </c>
      <c r="Q189" s="161">
        <v>0</v>
      </c>
      <c r="R189" s="161">
        <f>Q189*H189</f>
        <v>0</v>
      </c>
      <c r="S189" s="161">
        <v>0</v>
      </c>
      <c r="T189" s="162">
        <f>S189*H189</f>
        <v>0</v>
      </c>
      <c r="AR189" s="16" t="s">
        <v>185</v>
      </c>
      <c r="AT189" s="16" t="s">
        <v>135</v>
      </c>
      <c r="AU189" s="16" t="s">
        <v>21</v>
      </c>
      <c r="AY189" s="16" t="s">
        <v>141</v>
      </c>
      <c r="BE189" s="163">
        <f>IF(N189="základní",J189,0)</f>
        <v>0</v>
      </c>
      <c r="BF189" s="163">
        <f>IF(N189="snížená",J189,0)</f>
        <v>0</v>
      </c>
      <c r="BG189" s="163">
        <f>IF(N189="zákl. přenesená",J189,0)</f>
        <v>0</v>
      </c>
      <c r="BH189" s="163">
        <f>IF(N189="sníž. přenesená",J189,0)</f>
        <v>0</v>
      </c>
      <c r="BI189" s="163">
        <f>IF(N189="nulová",J189,0)</f>
        <v>0</v>
      </c>
      <c r="BJ189" s="16" t="s">
        <v>21</v>
      </c>
      <c r="BK189" s="163">
        <f>ROUND(I189*H189,2)</f>
        <v>0</v>
      </c>
      <c r="BL189" s="16" t="s">
        <v>185</v>
      </c>
      <c r="BM189" s="16" t="s">
        <v>1001</v>
      </c>
    </row>
    <row r="190" spans="2:65" s="1" customFormat="1" ht="58.5">
      <c r="B190" s="33"/>
      <c r="C190" s="34"/>
      <c r="D190" s="164" t="s">
        <v>143</v>
      </c>
      <c r="E190" s="34"/>
      <c r="F190" s="165" t="s">
        <v>1002</v>
      </c>
      <c r="G190" s="34"/>
      <c r="H190" s="34"/>
      <c r="I190" s="111"/>
      <c r="J190" s="34"/>
      <c r="K190" s="34"/>
      <c r="L190" s="37"/>
      <c r="M190" s="166"/>
      <c r="N190" s="59"/>
      <c r="O190" s="59"/>
      <c r="P190" s="59"/>
      <c r="Q190" s="59"/>
      <c r="R190" s="59"/>
      <c r="S190" s="59"/>
      <c r="T190" s="60"/>
      <c r="AT190" s="16" t="s">
        <v>143</v>
      </c>
      <c r="AU190" s="16" t="s">
        <v>21</v>
      </c>
    </row>
    <row r="191" spans="2:65" s="1" customFormat="1" ht="19.5">
      <c r="B191" s="33"/>
      <c r="C191" s="34"/>
      <c r="D191" s="164" t="s">
        <v>145</v>
      </c>
      <c r="E191" s="34"/>
      <c r="F191" s="167" t="s">
        <v>996</v>
      </c>
      <c r="G191" s="34"/>
      <c r="H191" s="34"/>
      <c r="I191" s="111"/>
      <c r="J191" s="34"/>
      <c r="K191" s="34"/>
      <c r="L191" s="37"/>
      <c r="M191" s="166"/>
      <c r="N191" s="59"/>
      <c r="O191" s="59"/>
      <c r="P191" s="59"/>
      <c r="Q191" s="59"/>
      <c r="R191" s="59"/>
      <c r="S191" s="59"/>
      <c r="T191" s="60"/>
      <c r="AT191" s="16" t="s">
        <v>145</v>
      </c>
      <c r="AU191" s="16" t="s">
        <v>21</v>
      </c>
    </row>
    <row r="192" spans="2:65" s="9" customFormat="1" ht="11.25">
      <c r="B192" s="168"/>
      <c r="C192" s="169"/>
      <c r="D192" s="164" t="s">
        <v>194</v>
      </c>
      <c r="E192" s="170" t="s">
        <v>1</v>
      </c>
      <c r="F192" s="171" t="s">
        <v>1003</v>
      </c>
      <c r="G192" s="169"/>
      <c r="H192" s="170" t="s">
        <v>1</v>
      </c>
      <c r="I192" s="172"/>
      <c r="J192" s="169"/>
      <c r="K192" s="169"/>
      <c r="L192" s="173"/>
      <c r="M192" s="174"/>
      <c r="N192" s="175"/>
      <c r="O192" s="175"/>
      <c r="P192" s="175"/>
      <c r="Q192" s="175"/>
      <c r="R192" s="175"/>
      <c r="S192" s="175"/>
      <c r="T192" s="176"/>
      <c r="AT192" s="177" t="s">
        <v>194</v>
      </c>
      <c r="AU192" s="177" t="s">
        <v>21</v>
      </c>
      <c r="AV192" s="9" t="s">
        <v>21</v>
      </c>
      <c r="AW192" s="9" t="s">
        <v>38</v>
      </c>
      <c r="AX192" s="9" t="s">
        <v>76</v>
      </c>
      <c r="AY192" s="177" t="s">
        <v>141</v>
      </c>
    </row>
    <row r="193" spans="2:65" s="10" customFormat="1" ht="11.25">
      <c r="B193" s="178"/>
      <c r="C193" s="179"/>
      <c r="D193" s="164" t="s">
        <v>194</v>
      </c>
      <c r="E193" s="180" t="s">
        <v>1</v>
      </c>
      <c r="F193" s="181" t="s">
        <v>1004</v>
      </c>
      <c r="G193" s="179"/>
      <c r="H193" s="182">
        <v>69.495999999999995</v>
      </c>
      <c r="I193" s="183"/>
      <c r="J193" s="179"/>
      <c r="K193" s="179"/>
      <c r="L193" s="184"/>
      <c r="M193" s="185"/>
      <c r="N193" s="186"/>
      <c r="O193" s="186"/>
      <c r="P193" s="186"/>
      <c r="Q193" s="186"/>
      <c r="R193" s="186"/>
      <c r="S193" s="186"/>
      <c r="T193" s="187"/>
      <c r="AT193" s="188" t="s">
        <v>194</v>
      </c>
      <c r="AU193" s="188" t="s">
        <v>21</v>
      </c>
      <c r="AV193" s="10" t="s">
        <v>85</v>
      </c>
      <c r="AW193" s="10" t="s">
        <v>38</v>
      </c>
      <c r="AX193" s="10" t="s">
        <v>21</v>
      </c>
      <c r="AY193" s="188" t="s">
        <v>141</v>
      </c>
    </row>
    <row r="194" spans="2:65" s="1" customFormat="1" ht="22.5" customHeight="1">
      <c r="B194" s="33"/>
      <c r="C194" s="152" t="s">
        <v>300</v>
      </c>
      <c r="D194" s="152" t="s">
        <v>135</v>
      </c>
      <c r="E194" s="153" t="s">
        <v>183</v>
      </c>
      <c r="F194" s="154" t="s">
        <v>184</v>
      </c>
      <c r="G194" s="155" t="s">
        <v>178</v>
      </c>
      <c r="H194" s="156">
        <v>8.0000000000000002E-3</v>
      </c>
      <c r="I194" s="157"/>
      <c r="J194" s="158">
        <f>ROUND(I194*H194,2)</f>
        <v>0</v>
      </c>
      <c r="K194" s="154" t="s">
        <v>139</v>
      </c>
      <c r="L194" s="37"/>
      <c r="M194" s="159" t="s">
        <v>1</v>
      </c>
      <c r="N194" s="160" t="s">
        <v>47</v>
      </c>
      <c r="O194" s="59"/>
      <c r="P194" s="161">
        <f>O194*H194</f>
        <v>0</v>
      </c>
      <c r="Q194" s="161">
        <v>0</v>
      </c>
      <c r="R194" s="161">
        <f>Q194*H194</f>
        <v>0</v>
      </c>
      <c r="S194" s="161">
        <v>0</v>
      </c>
      <c r="T194" s="162">
        <f>S194*H194</f>
        <v>0</v>
      </c>
      <c r="AR194" s="16" t="s">
        <v>140</v>
      </c>
      <c r="AT194" s="16" t="s">
        <v>135</v>
      </c>
      <c r="AU194" s="16" t="s">
        <v>21</v>
      </c>
      <c r="AY194" s="16" t="s">
        <v>141</v>
      </c>
      <c r="BE194" s="163">
        <f>IF(N194="základní",J194,0)</f>
        <v>0</v>
      </c>
      <c r="BF194" s="163">
        <f>IF(N194="snížená",J194,0)</f>
        <v>0</v>
      </c>
      <c r="BG194" s="163">
        <f>IF(N194="zákl. přenesená",J194,0)</f>
        <v>0</v>
      </c>
      <c r="BH194" s="163">
        <f>IF(N194="sníž. přenesená",J194,0)</f>
        <v>0</v>
      </c>
      <c r="BI194" s="163">
        <f>IF(N194="nulová",J194,0)</f>
        <v>0</v>
      </c>
      <c r="BJ194" s="16" t="s">
        <v>21</v>
      </c>
      <c r="BK194" s="163">
        <f>ROUND(I194*H194,2)</f>
        <v>0</v>
      </c>
      <c r="BL194" s="16" t="s">
        <v>140</v>
      </c>
      <c r="BM194" s="16" t="s">
        <v>1005</v>
      </c>
    </row>
    <row r="195" spans="2:65" s="1" customFormat="1" ht="29.25">
      <c r="B195" s="33"/>
      <c r="C195" s="34"/>
      <c r="D195" s="164" t="s">
        <v>143</v>
      </c>
      <c r="E195" s="34"/>
      <c r="F195" s="165" t="s">
        <v>187</v>
      </c>
      <c r="G195" s="34"/>
      <c r="H195" s="34"/>
      <c r="I195" s="111"/>
      <c r="J195" s="34"/>
      <c r="K195" s="34"/>
      <c r="L195" s="37"/>
      <c r="M195" s="166"/>
      <c r="N195" s="59"/>
      <c r="O195" s="59"/>
      <c r="P195" s="59"/>
      <c r="Q195" s="59"/>
      <c r="R195" s="59"/>
      <c r="S195" s="59"/>
      <c r="T195" s="60"/>
      <c r="AT195" s="16" t="s">
        <v>143</v>
      </c>
      <c r="AU195" s="16" t="s">
        <v>21</v>
      </c>
    </row>
    <row r="196" spans="2:65" s="9" customFormat="1" ht="11.25">
      <c r="B196" s="168"/>
      <c r="C196" s="169"/>
      <c r="D196" s="164" t="s">
        <v>194</v>
      </c>
      <c r="E196" s="170" t="s">
        <v>1</v>
      </c>
      <c r="F196" s="171" t="s">
        <v>1006</v>
      </c>
      <c r="G196" s="169"/>
      <c r="H196" s="170" t="s">
        <v>1</v>
      </c>
      <c r="I196" s="172"/>
      <c r="J196" s="169"/>
      <c r="K196" s="169"/>
      <c r="L196" s="173"/>
      <c r="M196" s="174"/>
      <c r="N196" s="175"/>
      <c r="O196" s="175"/>
      <c r="P196" s="175"/>
      <c r="Q196" s="175"/>
      <c r="R196" s="175"/>
      <c r="S196" s="175"/>
      <c r="T196" s="176"/>
      <c r="AT196" s="177" t="s">
        <v>194</v>
      </c>
      <c r="AU196" s="177" t="s">
        <v>21</v>
      </c>
      <c r="AV196" s="9" t="s">
        <v>21</v>
      </c>
      <c r="AW196" s="9" t="s">
        <v>38</v>
      </c>
      <c r="AX196" s="9" t="s">
        <v>76</v>
      </c>
      <c r="AY196" s="177" t="s">
        <v>141</v>
      </c>
    </row>
    <row r="197" spans="2:65" s="10" customFormat="1" ht="11.25">
      <c r="B197" s="178"/>
      <c r="C197" s="179"/>
      <c r="D197" s="164" t="s">
        <v>194</v>
      </c>
      <c r="E197" s="180" t="s">
        <v>1</v>
      </c>
      <c r="F197" s="181" t="s">
        <v>1007</v>
      </c>
      <c r="G197" s="179"/>
      <c r="H197" s="182">
        <v>8.0000000000000002E-3</v>
      </c>
      <c r="I197" s="183"/>
      <c r="J197" s="179"/>
      <c r="K197" s="179"/>
      <c r="L197" s="184"/>
      <c r="M197" s="243"/>
      <c r="N197" s="244"/>
      <c r="O197" s="244"/>
      <c r="P197" s="244"/>
      <c r="Q197" s="244"/>
      <c r="R197" s="244"/>
      <c r="S197" s="244"/>
      <c r="T197" s="245"/>
      <c r="AT197" s="188" t="s">
        <v>194</v>
      </c>
      <c r="AU197" s="188" t="s">
        <v>21</v>
      </c>
      <c r="AV197" s="10" t="s">
        <v>85</v>
      </c>
      <c r="AW197" s="10" t="s">
        <v>38</v>
      </c>
      <c r="AX197" s="10" t="s">
        <v>21</v>
      </c>
      <c r="AY197" s="188" t="s">
        <v>141</v>
      </c>
    </row>
    <row r="198" spans="2:65" s="1" customFormat="1" ht="6.95" customHeight="1">
      <c r="B198" s="45"/>
      <c r="C198" s="46"/>
      <c r="D198" s="46"/>
      <c r="E198" s="46"/>
      <c r="F198" s="46"/>
      <c r="G198" s="46"/>
      <c r="H198" s="46"/>
      <c r="I198" s="133"/>
      <c r="J198" s="46"/>
      <c r="K198" s="46"/>
      <c r="L198" s="37"/>
    </row>
  </sheetData>
  <sheetProtection algorithmName="SHA-512" hashValue="S8ZwgsexRSDCzpKcxNljYT2crS+Dz/5nSvPTLfxh3EugvotSEroese32bQPvMuzUFLt8KZ6mxcQwrNjEZ5yWTQ==" saltValue="TKUfq3VCDtvDT+xpKgZopGedJ8k2eVUbK/MoSOxOGgJtJa7+QnuKVNKuvJqn7HonmJvSTVe9qASRgIWW8EpFoQ==" spinCount="100000" sheet="1" objects="1" scenarios="1" formatColumns="0" formatRows="0" autoFilter="0"/>
  <autoFilter ref="C87:K197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08"/>
  <sheetViews>
    <sheetView showGridLines="0" topLeftCell="A91" workbookViewId="0">
      <selection activeCell="V101" sqref="V101"/>
    </sheetView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5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6" t="s">
        <v>110</v>
      </c>
    </row>
    <row r="3" spans="2:46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9"/>
      <c r="AT3" s="16" t="s">
        <v>85</v>
      </c>
    </row>
    <row r="4" spans="2:46" ht="24.95" customHeight="1">
      <c r="B4" s="19"/>
      <c r="D4" s="109" t="s">
        <v>114</v>
      </c>
      <c r="L4" s="19"/>
      <c r="M4" s="2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10" t="s">
        <v>16</v>
      </c>
      <c r="L6" s="19"/>
    </row>
    <row r="7" spans="2:46" ht="16.5" customHeight="1">
      <c r="B7" s="19"/>
      <c r="E7" s="290" t="str">
        <f>'Rekapitulace stavby'!K6</f>
        <v>Oprava traťového úseku Bad Brambach - Vojtanov (vybrané úseky)</v>
      </c>
      <c r="F7" s="291"/>
      <c r="G7" s="291"/>
      <c r="H7" s="291"/>
      <c r="L7" s="19"/>
    </row>
    <row r="8" spans="2:46" ht="12" customHeight="1">
      <c r="B8" s="19"/>
      <c r="D8" s="110" t="s">
        <v>115</v>
      </c>
      <c r="L8" s="19"/>
    </row>
    <row r="9" spans="2:46" s="1" customFormat="1" ht="16.5" customHeight="1">
      <c r="B9" s="37"/>
      <c r="E9" s="290" t="s">
        <v>1008</v>
      </c>
      <c r="F9" s="293"/>
      <c r="G9" s="293"/>
      <c r="H9" s="293"/>
      <c r="I9" s="111"/>
      <c r="L9" s="37"/>
    </row>
    <row r="10" spans="2:46" s="1" customFormat="1" ht="12" customHeight="1">
      <c r="B10" s="37"/>
      <c r="D10" s="110" t="s">
        <v>508</v>
      </c>
      <c r="I10" s="111"/>
      <c r="L10" s="37"/>
    </row>
    <row r="11" spans="2:46" s="1" customFormat="1" ht="36.950000000000003" customHeight="1">
      <c r="B11" s="37"/>
      <c r="E11" s="292" t="s">
        <v>1009</v>
      </c>
      <c r="F11" s="293"/>
      <c r="G11" s="293"/>
      <c r="H11" s="293"/>
      <c r="I11" s="111"/>
      <c r="L11" s="37"/>
    </row>
    <row r="12" spans="2:46" s="1" customFormat="1" ht="11.25">
      <c r="B12" s="37"/>
      <c r="I12" s="111"/>
      <c r="L12" s="37"/>
    </row>
    <row r="13" spans="2:46" s="1" customFormat="1" ht="12" customHeight="1">
      <c r="B13" s="37"/>
      <c r="D13" s="110" t="s">
        <v>19</v>
      </c>
      <c r="F13" s="16" t="s">
        <v>1</v>
      </c>
      <c r="I13" s="112" t="s">
        <v>20</v>
      </c>
      <c r="J13" s="16" t="s">
        <v>1</v>
      </c>
      <c r="L13" s="37"/>
    </row>
    <row r="14" spans="2:46" s="1" customFormat="1" ht="12" customHeight="1">
      <c r="B14" s="37"/>
      <c r="D14" s="110" t="s">
        <v>22</v>
      </c>
      <c r="F14" s="16" t="s">
        <v>23</v>
      </c>
      <c r="I14" s="112" t="s">
        <v>24</v>
      </c>
      <c r="J14" s="113" t="str">
        <f>'Rekapitulace stavby'!AN8</f>
        <v>19. 2. 2019</v>
      </c>
      <c r="L14" s="37"/>
    </row>
    <row r="15" spans="2:46" s="1" customFormat="1" ht="10.9" customHeight="1">
      <c r="B15" s="37"/>
      <c r="I15" s="111"/>
      <c r="L15" s="37"/>
    </row>
    <row r="16" spans="2:46" s="1" customFormat="1" ht="12" customHeight="1">
      <c r="B16" s="37"/>
      <c r="D16" s="110" t="s">
        <v>28</v>
      </c>
      <c r="I16" s="112" t="s">
        <v>29</v>
      </c>
      <c r="J16" s="16" t="s">
        <v>30</v>
      </c>
      <c r="L16" s="37"/>
    </row>
    <row r="17" spans="2:12" s="1" customFormat="1" ht="18" customHeight="1">
      <c r="B17" s="37"/>
      <c r="E17" s="16" t="s">
        <v>31</v>
      </c>
      <c r="I17" s="112" t="s">
        <v>32</v>
      </c>
      <c r="J17" s="16" t="s">
        <v>33</v>
      </c>
      <c r="L17" s="37"/>
    </row>
    <row r="18" spans="2:12" s="1" customFormat="1" ht="6.95" customHeight="1">
      <c r="B18" s="37"/>
      <c r="I18" s="111"/>
      <c r="L18" s="37"/>
    </row>
    <row r="19" spans="2:12" s="1" customFormat="1" ht="12" customHeight="1">
      <c r="B19" s="37"/>
      <c r="D19" s="110" t="s">
        <v>34</v>
      </c>
      <c r="I19" s="112" t="s">
        <v>29</v>
      </c>
      <c r="J19" s="29" t="str">
        <f>'Rekapitulace stavby'!AN13</f>
        <v>Vyplň údaj</v>
      </c>
      <c r="L19" s="37"/>
    </row>
    <row r="20" spans="2:12" s="1" customFormat="1" ht="18" customHeight="1">
      <c r="B20" s="37"/>
      <c r="E20" s="294" t="str">
        <f>'Rekapitulace stavby'!E14</f>
        <v>Vyplň údaj</v>
      </c>
      <c r="F20" s="295"/>
      <c r="G20" s="295"/>
      <c r="H20" s="295"/>
      <c r="I20" s="112" t="s">
        <v>32</v>
      </c>
      <c r="J20" s="29" t="str">
        <f>'Rekapitulace stavby'!AN14</f>
        <v>Vyplň údaj</v>
      </c>
      <c r="L20" s="37"/>
    </row>
    <row r="21" spans="2:12" s="1" customFormat="1" ht="6.95" customHeight="1">
      <c r="B21" s="37"/>
      <c r="I21" s="111"/>
      <c r="L21" s="37"/>
    </row>
    <row r="22" spans="2:12" s="1" customFormat="1" ht="12" customHeight="1">
      <c r="B22" s="37"/>
      <c r="D22" s="110" t="s">
        <v>36</v>
      </c>
      <c r="I22" s="112" t="s">
        <v>29</v>
      </c>
      <c r="J22" s="16" t="str">
        <f>IF('Rekapitulace stavby'!AN16="","",'Rekapitulace stavby'!AN16)</f>
        <v/>
      </c>
      <c r="L22" s="37"/>
    </row>
    <row r="23" spans="2:12" s="1" customFormat="1" ht="18" customHeight="1">
      <c r="B23" s="37"/>
      <c r="E23" s="16" t="str">
        <f>IF('Rekapitulace stavby'!E17="","",'Rekapitulace stavby'!E17)</f>
        <v xml:space="preserve"> </v>
      </c>
      <c r="I23" s="112" t="s">
        <v>32</v>
      </c>
      <c r="J23" s="16" t="str">
        <f>IF('Rekapitulace stavby'!AN17="","",'Rekapitulace stavby'!AN17)</f>
        <v/>
      </c>
      <c r="L23" s="37"/>
    </row>
    <row r="24" spans="2:12" s="1" customFormat="1" ht="6.95" customHeight="1">
      <c r="B24" s="37"/>
      <c r="I24" s="111"/>
      <c r="L24" s="37"/>
    </row>
    <row r="25" spans="2:12" s="1" customFormat="1" ht="12" customHeight="1">
      <c r="B25" s="37"/>
      <c r="D25" s="110" t="s">
        <v>39</v>
      </c>
      <c r="I25" s="112" t="s">
        <v>29</v>
      </c>
      <c r="J25" s="16" t="s">
        <v>1</v>
      </c>
      <c r="L25" s="37"/>
    </row>
    <row r="26" spans="2:12" s="1" customFormat="1" ht="18" customHeight="1">
      <c r="B26" s="37"/>
      <c r="E26" s="16" t="s">
        <v>40</v>
      </c>
      <c r="I26" s="112" t="s">
        <v>32</v>
      </c>
      <c r="J26" s="16" t="s">
        <v>1</v>
      </c>
      <c r="L26" s="37"/>
    </row>
    <row r="27" spans="2:12" s="1" customFormat="1" ht="6.95" customHeight="1">
      <c r="B27" s="37"/>
      <c r="I27" s="111"/>
      <c r="L27" s="37"/>
    </row>
    <row r="28" spans="2:12" s="1" customFormat="1" ht="12" customHeight="1">
      <c r="B28" s="37"/>
      <c r="D28" s="110" t="s">
        <v>41</v>
      </c>
      <c r="I28" s="111"/>
      <c r="L28" s="37"/>
    </row>
    <row r="29" spans="2:12" s="7" customFormat="1" ht="16.5" customHeight="1">
      <c r="B29" s="114"/>
      <c r="E29" s="296" t="s">
        <v>1</v>
      </c>
      <c r="F29" s="296"/>
      <c r="G29" s="296"/>
      <c r="H29" s="296"/>
      <c r="I29" s="115"/>
      <c r="L29" s="114"/>
    </row>
    <row r="30" spans="2:12" s="1" customFormat="1" ht="6.95" customHeight="1">
      <c r="B30" s="37"/>
      <c r="I30" s="111"/>
      <c r="L30" s="37"/>
    </row>
    <row r="31" spans="2:12" s="1" customFormat="1" ht="6.95" customHeight="1">
      <c r="B31" s="37"/>
      <c r="D31" s="55"/>
      <c r="E31" s="55"/>
      <c r="F31" s="55"/>
      <c r="G31" s="55"/>
      <c r="H31" s="55"/>
      <c r="I31" s="116"/>
      <c r="J31" s="55"/>
      <c r="K31" s="55"/>
      <c r="L31" s="37"/>
    </row>
    <row r="32" spans="2:12" s="1" customFormat="1" ht="25.35" customHeight="1">
      <c r="B32" s="37"/>
      <c r="D32" s="117" t="s">
        <v>42</v>
      </c>
      <c r="I32" s="111"/>
      <c r="J32" s="118">
        <f>ROUND(J85, 2)</f>
        <v>0</v>
      </c>
      <c r="L32" s="37"/>
    </row>
    <row r="33" spans="2:12" s="1" customFormat="1" ht="6.95" customHeight="1">
      <c r="B33" s="37"/>
      <c r="D33" s="55"/>
      <c r="E33" s="55"/>
      <c r="F33" s="55"/>
      <c r="G33" s="55"/>
      <c r="H33" s="55"/>
      <c r="I33" s="116"/>
      <c r="J33" s="55"/>
      <c r="K33" s="55"/>
      <c r="L33" s="37"/>
    </row>
    <row r="34" spans="2:12" s="1" customFormat="1" ht="14.45" customHeight="1">
      <c r="B34" s="37"/>
      <c r="F34" s="119" t="s">
        <v>44</v>
      </c>
      <c r="I34" s="120" t="s">
        <v>43</v>
      </c>
      <c r="J34" s="119" t="s">
        <v>45</v>
      </c>
      <c r="L34" s="37"/>
    </row>
    <row r="35" spans="2:12" s="1" customFormat="1" ht="14.45" customHeight="1">
      <c r="B35" s="37"/>
      <c r="D35" s="110" t="s">
        <v>46</v>
      </c>
      <c r="E35" s="110" t="s">
        <v>47</v>
      </c>
      <c r="F35" s="121">
        <f>ROUND((SUM(BE85:BE107)),  2)</f>
        <v>0</v>
      </c>
      <c r="I35" s="122">
        <v>0.21</v>
      </c>
      <c r="J35" s="121">
        <f>ROUND(((SUM(BE85:BE107))*I35),  2)</f>
        <v>0</v>
      </c>
      <c r="L35" s="37"/>
    </row>
    <row r="36" spans="2:12" s="1" customFormat="1" ht="14.45" customHeight="1">
      <c r="B36" s="37"/>
      <c r="E36" s="110" t="s">
        <v>48</v>
      </c>
      <c r="F36" s="121">
        <f>ROUND((SUM(BF85:BF107)),  2)</f>
        <v>0</v>
      </c>
      <c r="I36" s="122">
        <v>0.15</v>
      </c>
      <c r="J36" s="121">
        <f>ROUND(((SUM(BF85:BF107))*I36),  2)</f>
        <v>0</v>
      </c>
      <c r="L36" s="37"/>
    </row>
    <row r="37" spans="2:12" s="1" customFormat="1" ht="14.45" hidden="1" customHeight="1">
      <c r="B37" s="37"/>
      <c r="E37" s="110" t="s">
        <v>49</v>
      </c>
      <c r="F37" s="121">
        <f>ROUND((SUM(BG85:BG107)),  2)</f>
        <v>0</v>
      </c>
      <c r="I37" s="122">
        <v>0.21</v>
      </c>
      <c r="J37" s="121">
        <f>0</f>
        <v>0</v>
      </c>
      <c r="L37" s="37"/>
    </row>
    <row r="38" spans="2:12" s="1" customFormat="1" ht="14.45" hidden="1" customHeight="1">
      <c r="B38" s="37"/>
      <c r="E38" s="110" t="s">
        <v>50</v>
      </c>
      <c r="F38" s="121">
        <f>ROUND((SUM(BH85:BH107)),  2)</f>
        <v>0</v>
      </c>
      <c r="I38" s="122">
        <v>0.15</v>
      </c>
      <c r="J38" s="121">
        <f>0</f>
        <v>0</v>
      </c>
      <c r="L38" s="37"/>
    </row>
    <row r="39" spans="2:12" s="1" customFormat="1" ht="14.45" hidden="1" customHeight="1">
      <c r="B39" s="37"/>
      <c r="E39" s="110" t="s">
        <v>51</v>
      </c>
      <c r="F39" s="121">
        <f>ROUND((SUM(BI85:BI107)),  2)</f>
        <v>0</v>
      </c>
      <c r="I39" s="122">
        <v>0</v>
      </c>
      <c r="J39" s="121">
        <f>0</f>
        <v>0</v>
      </c>
      <c r="L39" s="37"/>
    </row>
    <row r="40" spans="2:12" s="1" customFormat="1" ht="6.95" customHeight="1">
      <c r="B40" s="37"/>
      <c r="I40" s="111"/>
      <c r="L40" s="37"/>
    </row>
    <row r="41" spans="2:12" s="1" customFormat="1" ht="25.35" customHeight="1">
      <c r="B41" s="37"/>
      <c r="C41" s="123"/>
      <c r="D41" s="124" t="s">
        <v>52</v>
      </c>
      <c r="E41" s="125"/>
      <c r="F41" s="125"/>
      <c r="G41" s="126" t="s">
        <v>53</v>
      </c>
      <c r="H41" s="127" t="s">
        <v>54</v>
      </c>
      <c r="I41" s="128"/>
      <c r="J41" s="129">
        <f>SUM(J32:J39)</f>
        <v>0</v>
      </c>
      <c r="K41" s="130"/>
      <c r="L41" s="37"/>
    </row>
    <row r="42" spans="2:12" s="1" customFormat="1" ht="14.45" customHeight="1">
      <c r="B42" s="131"/>
      <c r="C42" s="132"/>
      <c r="D42" s="132"/>
      <c r="E42" s="132"/>
      <c r="F42" s="132"/>
      <c r="G42" s="132"/>
      <c r="H42" s="132"/>
      <c r="I42" s="133"/>
      <c r="J42" s="132"/>
      <c r="K42" s="132"/>
      <c r="L42" s="37"/>
    </row>
    <row r="46" spans="2:12" s="1" customFormat="1" ht="6.95" customHeight="1">
      <c r="B46" s="134"/>
      <c r="C46" s="135"/>
      <c r="D46" s="135"/>
      <c r="E46" s="135"/>
      <c r="F46" s="135"/>
      <c r="G46" s="135"/>
      <c r="H46" s="135"/>
      <c r="I46" s="136"/>
      <c r="J46" s="135"/>
      <c r="K46" s="135"/>
      <c r="L46" s="37"/>
    </row>
    <row r="47" spans="2:12" s="1" customFormat="1" ht="24.95" customHeight="1">
      <c r="B47" s="33"/>
      <c r="C47" s="22" t="s">
        <v>117</v>
      </c>
      <c r="D47" s="34"/>
      <c r="E47" s="34"/>
      <c r="F47" s="34"/>
      <c r="G47" s="34"/>
      <c r="H47" s="34"/>
      <c r="I47" s="111"/>
      <c r="J47" s="34"/>
      <c r="K47" s="34"/>
      <c r="L47" s="37"/>
    </row>
    <row r="48" spans="2:12" s="1" customFormat="1" ht="6.95" customHeight="1">
      <c r="B48" s="33"/>
      <c r="C48" s="34"/>
      <c r="D48" s="34"/>
      <c r="E48" s="34"/>
      <c r="F48" s="34"/>
      <c r="G48" s="34"/>
      <c r="H48" s="34"/>
      <c r="I48" s="111"/>
      <c r="J48" s="34"/>
      <c r="K48" s="34"/>
      <c r="L48" s="37"/>
    </row>
    <row r="49" spans="2:47" s="1" customFormat="1" ht="12" customHeight="1">
      <c r="B49" s="33"/>
      <c r="C49" s="28" t="s">
        <v>16</v>
      </c>
      <c r="D49" s="34"/>
      <c r="E49" s="34"/>
      <c r="F49" s="34"/>
      <c r="G49" s="34"/>
      <c r="H49" s="34"/>
      <c r="I49" s="111"/>
      <c r="J49" s="34"/>
      <c r="K49" s="34"/>
      <c r="L49" s="37"/>
    </row>
    <row r="50" spans="2:47" s="1" customFormat="1" ht="16.5" customHeight="1">
      <c r="B50" s="33"/>
      <c r="C50" s="34"/>
      <c r="D50" s="34"/>
      <c r="E50" s="297" t="str">
        <f>E7</f>
        <v>Oprava traťového úseku Bad Brambach - Vojtanov (vybrané úseky)</v>
      </c>
      <c r="F50" s="298"/>
      <c r="G50" s="298"/>
      <c r="H50" s="298"/>
      <c r="I50" s="111"/>
      <c r="J50" s="34"/>
      <c r="K50" s="34"/>
      <c r="L50" s="37"/>
    </row>
    <row r="51" spans="2:47" ht="12" customHeight="1">
      <c r="B51" s="20"/>
      <c r="C51" s="28" t="s">
        <v>115</v>
      </c>
      <c r="D51" s="21"/>
      <c r="E51" s="21"/>
      <c r="F51" s="21"/>
      <c r="G51" s="21"/>
      <c r="H51" s="21"/>
      <c r="J51" s="21"/>
      <c r="K51" s="21"/>
      <c r="L51" s="19"/>
    </row>
    <row r="52" spans="2:47" s="1" customFormat="1" ht="16.5" customHeight="1">
      <c r="B52" s="33"/>
      <c r="C52" s="34"/>
      <c r="D52" s="34"/>
      <c r="E52" s="297" t="s">
        <v>1008</v>
      </c>
      <c r="F52" s="264"/>
      <c r="G52" s="264"/>
      <c r="H52" s="264"/>
      <c r="I52" s="111"/>
      <c r="J52" s="34"/>
      <c r="K52" s="34"/>
      <c r="L52" s="37"/>
    </row>
    <row r="53" spans="2:47" s="1" customFormat="1" ht="12" customHeight="1">
      <c r="B53" s="33"/>
      <c r="C53" s="28" t="s">
        <v>508</v>
      </c>
      <c r="D53" s="34"/>
      <c r="E53" s="34"/>
      <c r="F53" s="34"/>
      <c r="G53" s="34"/>
      <c r="H53" s="34"/>
      <c r="I53" s="111"/>
      <c r="J53" s="34"/>
      <c r="K53" s="34"/>
      <c r="L53" s="37"/>
    </row>
    <row r="54" spans="2:47" s="1" customFormat="1" ht="16.5" customHeight="1">
      <c r="B54" s="33"/>
      <c r="C54" s="34"/>
      <c r="D54" s="34"/>
      <c r="E54" s="265" t="str">
        <f>E11</f>
        <v>A.6.1 - ST KV - soubory A.1 - A.4 (Sborník SŽDC 2019)</v>
      </c>
      <c r="F54" s="264"/>
      <c r="G54" s="264"/>
      <c r="H54" s="264"/>
      <c r="I54" s="111"/>
      <c r="J54" s="34"/>
      <c r="K54" s="34"/>
      <c r="L54" s="37"/>
    </row>
    <row r="55" spans="2:47" s="1" customFormat="1" ht="6.95" customHeight="1">
      <c r="B55" s="33"/>
      <c r="C55" s="34"/>
      <c r="D55" s="34"/>
      <c r="E55" s="34"/>
      <c r="F55" s="34"/>
      <c r="G55" s="34"/>
      <c r="H55" s="34"/>
      <c r="I55" s="111"/>
      <c r="J55" s="34"/>
      <c r="K55" s="34"/>
      <c r="L55" s="37"/>
    </row>
    <row r="56" spans="2:47" s="1" customFormat="1" ht="12" customHeight="1">
      <c r="B56" s="33"/>
      <c r="C56" s="28" t="s">
        <v>22</v>
      </c>
      <c r="D56" s="34"/>
      <c r="E56" s="34"/>
      <c r="F56" s="26" t="str">
        <f>F14</f>
        <v>Plesná st. hr. 2 - Plesná st. hr. 3</v>
      </c>
      <c r="G56" s="34"/>
      <c r="H56" s="34"/>
      <c r="I56" s="112" t="s">
        <v>24</v>
      </c>
      <c r="J56" s="54" t="str">
        <f>IF(J14="","",J14)</f>
        <v>19. 2. 2019</v>
      </c>
      <c r="K56" s="34"/>
      <c r="L56" s="37"/>
    </row>
    <row r="57" spans="2:47" s="1" customFormat="1" ht="6.95" customHeight="1">
      <c r="B57" s="33"/>
      <c r="C57" s="34"/>
      <c r="D57" s="34"/>
      <c r="E57" s="34"/>
      <c r="F57" s="34"/>
      <c r="G57" s="34"/>
      <c r="H57" s="34"/>
      <c r="I57" s="111"/>
      <c r="J57" s="34"/>
      <c r="K57" s="34"/>
      <c r="L57" s="37"/>
    </row>
    <row r="58" spans="2:47" s="1" customFormat="1" ht="13.7" customHeight="1">
      <c r="B58" s="33"/>
      <c r="C58" s="28" t="s">
        <v>28</v>
      </c>
      <c r="D58" s="34"/>
      <c r="E58" s="34"/>
      <c r="F58" s="26" t="str">
        <f>E17</f>
        <v>SŽDC, s.o.; OŘ UNL - ST K. Vary</v>
      </c>
      <c r="G58" s="34"/>
      <c r="H58" s="34"/>
      <c r="I58" s="112" t="s">
        <v>36</v>
      </c>
      <c r="J58" s="31" t="str">
        <f>E23</f>
        <v xml:space="preserve"> </v>
      </c>
      <c r="K58" s="34"/>
      <c r="L58" s="37"/>
    </row>
    <row r="59" spans="2:47" s="1" customFormat="1" ht="13.7" customHeight="1">
      <c r="B59" s="33"/>
      <c r="C59" s="28" t="s">
        <v>34</v>
      </c>
      <c r="D59" s="34"/>
      <c r="E59" s="34"/>
      <c r="F59" s="26" t="str">
        <f>IF(E20="","",E20)</f>
        <v>Vyplň údaj</v>
      </c>
      <c r="G59" s="34"/>
      <c r="H59" s="34"/>
      <c r="I59" s="112" t="s">
        <v>39</v>
      </c>
      <c r="J59" s="31" t="str">
        <f>E26</f>
        <v>Monika Roztočilová</v>
      </c>
      <c r="K59" s="34"/>
      <c r="L59" s="37"/>
    </row>
    <row r="60" spans="2:47" s="1" customFormat="1" ht="10.35" customHeight="1">
      <c r="B60" s="33"/>
      <c r="C60" s="34"/>
      <c r="D60" s="34"/>
      <c r="E60" s="34"/>
      <c r="F60" s="34"/>
      <c r="G60" s="34"/>
      <c r="H60" s="34"/>
      <c r="I60" s="111"/>
      <c r="J60" s="34"/>
      <c r="K60" s="34"/>
      <c r="L60" s="37"/>
    </row>
    <row r="61" spans="2:47" s="1" customFormat="1" ht="29.25" customHeight="1">
      <c r="B61" s="33"/>
      <c r="C61" s="137" t="s">
        <v>118</v>
      </c>
      <c r="D61" s="138"/>
      <c r="E61" s="138"/>
      <c r="F61" s="138"/>
      <c r="G61" s="138"/>
      <c r="H61" s="138"/>
      <c r="I61" s="139"/>
      <c r="J61" s="140" t="s">
        <v>119</v>
      </c>
      <c r="K61" s="138"/>
      <c r="L61" s="37"/>
    </row>
    <row r="62" spans="2:47" s="1" customFormat="1" ht="10.35" customHeight="1">
      <c r="B62" s="33"/>
      <c r="C62" s="34"/>
      <c r="D62" s="34"/>
      <c r="E62" s="34"/>
      <c r="F62" s="34"/>
      <c r="G62" s="34"/>
      <c r="H62" s="34"/>
      <c r="I62" s="111"/>
      <c r="J62" s="34"/>
      <c r="K62" s="34"/>
      <c r="L62" s="37"/>
    </row>
    <row r="63" spans="2:47" s="1" customFormat="1" ht="22.9" customHeight="1">
      <c r="B63" s="33"/>
      <c r="C63" s="141" t="s">
        <v>120</v>
      </c>
      <c r="D63" s="34"/>
      <c r="E63" s="34"/>
      <c r="F63" s="34"/>
      <c r="G63" s="34"/>
      <c r="H63" s="34"/>
      <c r="I63" s="111"/>
      <c r="J63" s="72">
        <f>J85</f>
        <v>0</v>
      </c>
      <c r="K63" s="34"/>
      <c r="L63" s="37"/>
      <c r="AU63" s="16" t="s">
        <v>121</v>
      </c>
    </row>
    <row r="64" spans="2:47" s="1" customFormat="1" ht="21.75" customHeight="1">
      <c r="B64" s="33"/>
      <c r="C64" s="34"/>
      <c r="D64" s="34"/>
      <c r="E64" s="34"/>
      <c r="F64" s="34"/>
      <c r="G64" s="34"/>
      <c r="H64" s="34"/>
      <c r="I64" s="111"/>
      <c r="J64" s="34"/>
      <c r="K64" s="34"/>
      <c r="L64" s="37"/>
    </row>
    <row r="65" spans="2:12" s="1" customFormat="1" ht="6.95" customHeight="1">
      <c r="B65" s="45"/>
      <c r="C65" s="46"/>
      <c r="D65" s="46"/>
      <c r="E65" s="46"/>
      <c r="F65" s="46"/>
      <c r="G65" s="46"/>
      <c r="H65" s="46"/>
      <c r="I65" s="133"/>
      <c r="J65" s="46"/>
      <c r="K65" s="46"/>
      <c r="L65" s="37"/>
    </row>
    <row r="69" spans="2:12" s="1" customFormat="1" ht="6.95" customHeight="1">
      <c r="B69" s="47"/>
      <c r="C69" s="48"/>
      <c r="D69" s="48"/>
      <c r="E69" s="48"/>
      <c r="F69" s="48"/>
      <c r="G69" s="48"/>
      <c r="H69" s="48"/>
      <c r="I69" s="136"/>
      <c r="J69" s="48"/>
      <c r="K69" s="48"/>
      <c r="L69" s="37"/>
    </row>
    <row r="70" spans="2:12" s="1" customFormat="1" ht="24.95" customHeight="1">
      <c r="B70" s="33"/>
      <c r="C70" s="22" t="s">
        <v>122</v>
      </c>
      <c r="D70" s="34"/>
      <c r="E70" s="34"/>
      <c r="F70" s="34"/>
      <c r="G70" s="34"/>
      <c r="H70" s="34"/>
      <c r="I70" s="111"/>
      <c r="J70" s="34"/>
      <c r="K70" s="34"/>
      <c r="L70" s="37"/>
    </row>
    <row r="71" spans="2:12" s="1" customFormat="1" ht="6.95" customHeight="1">
      <c r="B71" s="33"/>
      <c r="C71" s="34"/>
      <c r="D71" s="34"/>
      <c r="E71" s="34"/>
      <c r="F71" s="34"/>
      <c r="G71" s="34"/>
      <c r="H71" s="34"/>
      <c r="I71" s="111"/>
      <c r="J71" s="34"/>
      <c r="K71" s="34"/>
      <c r="L71" s="37"/>
    </row>
    <row r="72" spans="2:12" s="1" customFormat="1" ht="12" customHeight="1">
      <c r="B72" s="33"/>
      <c r="C72" s="28" t="s">
        <v>16</v>
      </c>
      <c r="D72" s="34"/>
      <c r="E72" s="34"/>
      <c r="F72" s="34"/>
      <c r="G72" s="34"/>
      <c r="H72" s="34"/>
      <c r="I72" s="111"/>
      <c r="J72" s="34"/>
      <c r="K72" s="34"/>
      <c r="L72" s="37"/>
    </row>
    <row r="73" spans="2:12" s="1" customFormat="1" ht="16.5" customHeight="1">
      <c r="B73" s="33"/>
      <c r="C73" s="34"/>
      <c r="D73" s="34"/>
      <c r="E73" s="297" t="str">
        <f>E7</f>
        <v>Oprava traťového úseku Bad Brambach - Vojtanov (vybrané úseky)</v>
      </c>
      <c r="F73" s="298"/>
      <c r="G73" s="298"/>
      <c r="H73" s="298"/>
      <c r="I73" s="111"/>
      <c r="J73" s="34"/>
      <c r="K73" s="34"/>
      <c r="L73" s="37"/>
    </row>
    <row r="74" spans="2:12" ht="12" customHeight="1">
      <c r="B74" s="20"/>
      <c r="C74" s="28" t="s">
        <v>115</v>
      </c>
      <c r="D74" s="21"/>
      <c r="E74" s="21"/>
      <c r="F74" s="21"/>
      <c r="G74" s="21"/>
      <c r="H74" s="21"/>
      <c r="J74" s="21"/>
      <c r="K74" s="21"/>
      <c r="L74" s="19"/>
    </row>
    <row r="75" spans="2:12" s="1" customFormat="1" ht="16.5" customHeight="1">
      <c r="B75" s="33"/>
      <c r="C75" s="34"/>
      <c r="D75" s="34"/>
      <c r="E75" s="297" t="s">
        <v>1008</v>
      </c>
      <c r="F75" s="264"/>
      <c r="G75" s="264"/>
      <c r="H75" s="264"/>
      <c r="I75" s="111"/>
      <c r="J75" s="34"/>
      <c r="K75" s="34"/>
      <c r="L75" s="37"/>
    </row>
    <row r="76" spans="2:12" s="1" customFormat="1" ht="12" customHeight="1">
      <c r="B76" s="33"/>
      <c r="C76" s="28" t="s">
        <v>508</v>
      </c>
      <c r="D76" s="34"/>
      <c r="E76" s="34"/>
      <c r="F76" s="34"/>
      <c r="G76" s="34"/>
      <c r="H76" s="34"/>
      <c r="I76" s="111"/>
      <c r="J76" s="34"/>
      <c r="K76" s="34"/>
      <c r="L76" s="37"/>
    </row>
    <row r="77" spans="2:12" s="1" customFormat="1" ht="16.5" customHeight="1">
      <c r="B77" s="33"/>
      <c r="C77" s="34"/>
      <c r="D77" s="34"/>
      <c r="E77" s="265" t="str">
        <f>E11</f>
        <v>A.6.1 - ST KV - soubory A.1 - A.4 (Sborník SŽDC 2019)</v>
      </c>
      <c r="F77" s="264"/>
      <c r="G77" s="264"/>
      <c r="H77" s="264"/>
      <c r="I77" s="111"/>
      <c r="J77" s="34"/>
      <c r="K77" s="34"/>
      <c r="L77" s="37"/>
    </row>
    <row r="78" spans="2:12" s="1" customFormat="1" ht="6.95" customHeight="1">
      <c r="B78" s="33"/>
      <c r="C78" s="34"/>
      <c r="D78" s="34"/>
      <c r="E78" s="34"/>
      <c r="F78" s="34"/>
      <c r="G78" s="34"/>
      <c r="H78" s="34"/>
      <c r="I78" s="111"/>
      <c r="J78" s="34"/>
      <c r="K78" s="34"/>
      <c r="L78" s="37"/>
    </row>
    <row r="79" spans="2:12" s="1" customFormat="1" ht="12" customHeight="1">
      <c r="B79" s="33"/>
      <c r="C79" s="28" t="s">
        <v>22</v>
      </c>
      <c r="D79" s="34"/>
      <c r="E79" s="34"/>
      <c r="F79" s="26" t="str">
        <f>F14</f>
        <v>Plesná st. hr. 2 - Plesná st. hr. 3</v>
      </c>
      <c r="G79" s="34"/>
      <c r="H79" s="34"/>
      <c r="I79" s="112" t="s">
        <v>24</v>
      </c>
      <c r="J79" s="54" t="str">
        <f>IF(J14="","",J14)</f>
        <v>19. 2. 2019</v>
      </c>
      <c r="K79" s="34"/>
      <c r="L79" s="37"/>
    </row>
    <row r="80" spans="2:12" s="1" customFormat="1" ht="6.95" customHeight="1">
      <c r="B80" s="33"/>
      <c r="C80" s="34"/>
      <c r="D80" s="34"/>
      <c r="E80" s="34"/>
      <c r="F80" s="34"/>
      <c r="G80" s="34"/>
      <c r="H80" s="34"/>
      <c r="I80" s="111"/>
      <c r="J80" s="34"/>
      <c r="K80" s="34"/>
      <c r="L80" s="37"/>
    </row>
    <row r="81" spans="2:65" s="1" customFormat="1" ht="13.7" customHeight="1">
      <c r="B81" s="33"/>
      <c r="C81" s="28" t="s">
        <v>28</v>
      </c>
      <c r="D81" s="34"/>
      <c r="E81" s="34"/>
      <c r="F81" s="26" t="str">
        <f>E17</f>
        <v>SŽDC, s.o.; OŘ UNL - ST K. Vary</v>
      </c>
      <c r="G81" s="34"/>
      <c r="H81" s="34"/>
      <c r="I81" s="112" t="s">
        <v>36</v>
      </c>
      <c r="J81" s="31" t="str">
        <f>E23</f>
        <v xml:space="preserve"> </v>
      </c>
      <c r="K81" s="34"/>
      <c r="L81" s="37"/>
    </row>
    <row r="82" spans="2:65" s="1" customFormat="1" ht="13.7" customHeight="1">
      <c r="B82" s="33"/>
      <c r="C82" s="28" t="s">
        <v>34</v>
      </c>
      <c r="D82" s="34"/>
      <c r="E82" s="34"/>
      <c r="F82" s="26" t="str">
        <f>IF(E20="","",E20)</f>
        <v>Vyplň údaj</v>
      </c>
      <c r="G82" s="34"/>
      <c r="H82" s="34"/>
      <c r="I82" s="112" t="s">
        <v>39</v>
      </c>
      <c r="J82" s="31" t="str">
        <f>E26</f>
        <v>Monika Roztočilová</v>
      </c>
      <c r="K82" s="34"/>
      <c r="L82" s="37"/>
    </row>
    <row r="83" spans="2:65" s="1" customFormat="1" ht="10.35" customHeight="1">
      <c r="B83" s="33"/>
      <c r="C83" s="34"/>
      <c r="D83" s="34"/>
      <c r="E83" s="34"/>
      <c r="F83" s="34"/>
      <c r="G83" s="34"/>
      <c r="H83" s="34"/>
      <c r="I83" s="111"/>
      <c r="J83" s="34"/>
      <c r="K83" s="34"/>
      <c r="L83" s="37"/>
    </row>
    <row r="84" spans="2:65" s="8" customFormat="1" ht="29.25" customHeight="1">
      <c r="B84" s="142"/>
      <c r="C84" s="143" t="s">
        <v>123</v>
      </c>
      <c r="D84" s="144" t="s">
        <v>61</v>
      </c>
      <c r="E84" s="144" t="s">
        <v>57</v>
      </c>
      <c r="F84" s="144" t="s">
        <v>58</v>
      </c>
      <c r="G84" s="144" t="s">
        <v>124</v>
      </c>
      <c r="H84" s="144" t="s">
        <v>125</v>
      </c>
      <c r="I84" s="145" t="s">
        <v>126</v>
      </c>
      <c r="J84" s="144" t="s">
        <v>119</v>
      </c>
      <c r="K84" s="146" t="s">
        <v>127</v>
      </c>
      <c r="L84" s="147"/>
      <c r="M84" s="63" t="s">
        <v>1</v>
      </c>
      <c r="N84" s="64" t="s">
        <v>46</v>
      </c>
      <c r="O84" s="64" t="s">
        <v>128</v>
      </c>
      <c r="P84" s="64" t="s">
        <v>129</v>
      </c>
      <c r="Q84" s="64" t="s">
        <v>130</v>
      </c>
      <c r="R84" s="64" t="s">
        <v>131</v>
      </c>
      <c r="S84" s="64" t="s">
        <v>132</v>
      </c>
      <c r="T84" s="65" t="s">
        <v>133</v>
      </c>
    </row>
    <row r="85" spans="2:65" s="1" customFormat="1" ht="22.9" customHeight="1">
      <c r="B85" s="33"/>
      <c r="C85" s="70" t="s">
        <v>134</v>
      </c>
      <c r="D85" s="34"/>
      <c r="E85" s="34"/>
      <c r="F85" s="34"/>
      <c r="G85" s="34"/>
      <c r="H85" s="34"/>
      <c r="I85" s="111"/>
      <c r="J85" s="148">
        <f>BK85</f>
        <v>0</v>
      </c>
      <c r="K85" s="34"/>
      <c r="L85" s="37"/>
      <c r="M85" s="66"/>
      <c r="N85" s="67"/>
      <c r="O85" s="67"/>
      <c r="P85" s="149">
        <f>SUM(P86:P107)</f>
        <v>0</v>
      </c>
      <c r="Q85" s="67"/>
      <c r="R85" s="149">
        <f>SUM(R86:R107)</f>
        <v>0</v>
      </c>
      <c r="S85" s="67"/>
      <c r="T85" s="150">
        <f>SUM(T86:T107)</f>
        <v>0</v>
      </c>
      <c r="AT85" s="16" t="s">
        <v>75</v>
      </c>
      <c r="AU85" s="16" t="s">
        <v>121</v>
      </c>
      <c r="BK85" s="151">
        <f>SUM(BK86:BK107)</f>
        <v>0</v>
      </c>
    </row>
    <row r="86" spans="2:65" s="1" customFormat="1" ht="22.5" customHeight="1">
      <c r="B86" s="33"/>
      <c r="C86" s="152" t="s">
        <v>21</v>
      </c>
      <c r="D86" s="152" t="s">
        <v>135</v>
      </c>
      <c r="E86" s="153" t="s">
        <v>1010</v>
      </c>
      <c r="F86" s="154" t="s">
        <v>1011</v>
      </c>
      <c r="G86" s="155" t="s">
        <v>149</v>
      </c>
      <c r="H86" s="156">
        <v>3</v>
      </c>
      <c r="I86" s="157"/>
      <c r="J86" s="158">
        <f>ROUND(I86*H86,2)</f>
        <v>0</v>
      </c>
      <c r="K86" s="154" t="s">
        <v>139</v>
      </c>
      <c r="L86" s="37"/>
      <c r="M86" s="159" t="s">
        <v>1</v>
      </c>
      <c r="N86" s="160" t="s">
        <v>47</v>
      </c>
      <c r="O86" s="59"/>
      <c r="P86" s="161">
        <f>O86*H86</f>
        <v>0</v>
      </c>
      <c r="Q86" s="161">
        <v>0</v>
      </c>
      <c r="R86" s="161">
        <f>Q86*H86</f>
        <v>0</v>
      </c>
      <c r="S86" s="161">
        <v>0</v>
      </c>
      <c r="T86" s="162">
        <f>S86*H86</f>
        <v>0</v>
      </c>
      <c r="AR86" s="16" t="s">
        <v>140</v>
      </c>
      <c r="AT86" s="16" t="s">
        <v>135</v>
      </c>
      <c r="AU86" s="16" t="s">
        <v>76</v>
      </c>
      <c r="AY86" s="16" t="s">
        <v>141</v>
      </c>
      <c r="BE86" s="163">
        <f>IF(N86="základní",J86,0)</f>
        <v>0</v>
      </c>
      <c r="BF86" s="163">
        <f>IF(N86="snížená",J86,0)</f>
        <v>0</v>
      </c>
      <c r="BG86" s="163">
        <f>IF(N86="zákl. přenesená",J86,0)</f>
        <v>0</v>
      </c>
      <c r="BH86" s="163">
        <f>IF(N86="sníž. přenesená",J86,0)</f>
        <v>0</v>
      </c>
      <c r="BI86" s="163">
        <f>IF(N86="nulová",J86,0)</f>
        <v>0</v>
      </c>
      <c r="BJ86" s="16" t="s">
        <v>21</v>
      </c>
      <c r="BK86" s="163">
        <f>ROUND(I86*H86,2)</f>
        <v>0</v>
      </c>
      <c r="BL86" s="16" t="s">
        <v>140</v>
      </c>
      <c r="BM86" s="16" t="s">
        <v>1012</v>
      </c>
    </row>
    <row r="87" spans="2:65" s="1" customFormat="1" ht="29.25">
      <c r="B87" s="33"/>
      <c r="C87" s="34"/>
      <c r="D87" s="164" t="s">
        <v>143</v>
      </c>
      <c r="E87" s="34"/>
      <c r="F87" s="165" t="s">
        <v>1013</v>
      </c>
      <c r="G87" s="34"/>
      <c r="H87" s="34"/>
      <c r="I87" s="111"/>
      <c r="J87" s="34"/>
      <c r="K87" s="34"/>
      <c r="L87" s="37"/>
      <c r="M87" s="166"/>
      <c r="N87" s="59"/>
      <c r="O87" s="59"/>
      <c r="P87" s="59"/>
      <c r="Q87" s="59"/>
      <c r="R87" s="59"/>
      <c r="S87" s="59"/>
      <c r="T87" s="60"/>
      <c r="AT87" s="16" t="s">
        <v>143</v>
      </c>
      <c r="AU87" s="16" t="s">
        <v>76</v>
      </c>
    </row>
    <row r="88" spans="2:65" s="1" customFormat="1" ht="22.5" customHeight="1">
      <c r="B88" s="33"/>
      <c r="C88" s="152" t="s">
        <v>85</v>
      </c>
      <c r="D88" s="152" t="s">
        <v>135</v>
      </c>
      <c r="E88" s="153" t="s">
        <v>1014</v>
      </c>
      <c r="F88" s="154" t="s">
        <v>1015</v>
      </c>
      <c r="G88" s="155" t="s">
        <v>156</v>
      </c>
      <c r="H88" s="156">
        <v>2.508</v>
      </c>
      <c r="I88" s="157"/>
      <c r="J88" s="158">
        <f>ROUND(I88*H88,2)</f>
        <v>0</v>
      </c>
      <c r="K88" s="154" t="s">
        <v>139</v>
      </c>
      <c r="L88" s="37"/>
      <c r="M88" s="159" t="s">
        <v>1</v>
      </c>
      <c r="N88" s="160" t="s">
        <v>47</v>
      </c>
      <c r="O88" s="59"/>
      <c r="P88" s="161">
        <f>O88*H88</f>
        <v>0</v>
      </c>
      <c r="Q88" s="161">
        <v>0</v>
      </c>
      <c r="R88" s="161">
        <f>Q88*H88</f>
        <v>0</v>
      </c>
      <c r="S88" s="161">
        <v>0</v>
      </c>
      <c r="T88" s="162">
        <f>S88*H88</f>
        <v>0</v>
      </c>
      <c r="AR88" s="16" t="s">
        <v>140</v>
      </c>
      <c r="AT88" s="16" t="s">
        <v>135</v>
      </c>
      <c r="AU88" s="16" t="s">
        <v>76</v>
      </c>
      <c r="AY88" s="16" t="s">
        <v>141</v>
      </c>
      <c r="BE88" s="163">
        <f>IF(N88="základní",J88,0)</f>
        <v>0</v>
      </c>
      <c r="BF88" s="163">
        <f>IF(N88="snížená",J88,0)</f>
        <v>0</v>
      </c>
      <c r="BG88" s="163">
        <f>IF(N88="zákl. přenesená",J88,0)</f>
        <v>0</v>
      </c>
      <c r="BH88" s="163">
        <f>IF(N88="sníž. přenesená",J88,0)</f>
        <v>0</v>
      </c>
      <c r="BI88" s="163">
        <f>IF(N88="nulová",J88,0)</f>
        <v>0</v>
      </c>
      <c r="BJ88" s="16" t="s">
        <v>21</v>
      </c>
      <c r="BK88" s="163">
        <f>ROUND(I88*H88,2)</f>
        <v>0</v>
      </c>
      <c r="BL88" s="16" t="s">
        <v>140</v>
      </c>
      <c r="BM88" s="16" t="s">
        <v>1016</v>
      </c>
    </row>
    <row r="89" spans="2:65" s="1" customFormat="1" ht="39">
      <c r="B89" s="33"/>
      <c r="C89" s="34"/>
      <c r="D89" s="164" t="s">
        <v>143</v>
      </c>
      <c r="E89" s="34"/>
      <c r="F89" s="165" t="s">
        <v>1017</v>
      </c>
      <c r="G89" s="34"/>
      <c r="H89" s="34"/>
      <c r="I89" s="111"/>
      <c r="J89" s="34"/>
      <c r="K89" s="34"/>
      <c r="L89" s="37"/>
      <c r="M89" s="166"/>
      <c r="N89" s="59"/>
      <c r="O89" s="59"/>
      <c r="P89" s="59"/>
      <c r="Q89" s="59"/>
      <c r="R89" s="59"/>
      <c r="S89" s="59"/>
      <c r="T89" s="60"/>
      <c r="AT89" s="16" t="s">
        <v>143</v>
      </c>
      <c r="AU89" s="16" t="s">
        <v>76</v>
      </c>
    </row>
    <row r="90" spans="2:65" s="1" customFormat="1" ht="117">
      <c r="B90" s="33"/>
      <c r="C90" s="34"/>
      <c r="D90" s="164" t="s">
        <v>145</v>
      </c>
      <c r="E90" s="34"/>
      <c r="F90" s="167" t="s">
        <v>1018</v>
      </c>
      <c r="G90" s="34"/>
      <c r="H90" s="34"/>
      <c r="I90" s="111"/>
      <c r="J90" s="34"/>
      <c r="K90" s="34"/>
      <c r="L90" s="37"/>
      <c r="M90" s="166"/>
      <c r="N90" s="59"/>
      <c r="O90" s="59"/>
      <c r="P90" s="59"/>
      <c r="Q90" s="59"/>
      <c r="R90" s="59"/>
      <c r="S90" s="59"/>
      <c r="T90" s="60"/>
      <c r="AT90" s="16" t="s">
        <v>145</v>
      </c>
      <c r="AU90" s="16" t="s">
        <v>76</v>
      </c>
    </row>
    <row r="91" spans="2:65" s="1" customFormat="1" ht="22.5" customHeight="1">
      <c r="B91" s="33"/>
      <c r="C91" s="152" t="s">
        <v>153</v>
      </c>
      <c r="D91" s="152" t="s">
        <v>135</v>
      </c>
      <c r="E91" s="153" t="s">
        <v>1019</v>
      </c>
      <c r="F91" s="154" t="s">
        <v>1020</v>
      </c>
      <c r="G91" s="155" t="s">
        <v>156</v>
      </c>
      <c r="H91" s="156">
        <v>0.215</v>
      </c>
      <c r="I91" s="157"/>
      <c r="J91" s="158">
        <f>ROUND(I91*H91,2)</f>
        <v>0</v>
      </c>
      <c r="K91" s="154" t="s">
        <v>139</v>
      </c>
      <c r="L91" s="37"/>
      <c r="M91" s="159" t="s">
        <v>1</v>
      </c>
      <c r="N91" s="160" t="s">
        <v>47</v>
      </c>
      <c r="O91" s="59"/>
      <c r="P91" s="161">
        <f>O91*H91</f>
        <v>0</v>
      </c>
      <c r="Q91" s="161">
        <v>0</v>
      </c>
      <c r="R91" s="161">
        <f>Q91*H91</f>
        <v>0</v>
      </c>
      <c r="S91" s="161">
        <v>0</v>
      </c>
      <c r="T91" s="162">
        <f>S91*H91</f>
        <v>0</v>
      </c>
      <c r="AR91" s="16" t="s">
        <v>140</v>
      </c>
      <c r="AT91" s="16" t="s">
        <v>135</v>
      </c>
      <c r="AU91" s="16" t="s">
        <v>76</v>
      </c>
      <c r="AY91" s="16" t="s">
        <v>141</v>
      </c>
      <c r="BE91" s="163">
        <f>IF(N91="základní",J91,0)</f>
        <v>0</v>
      </c>
      <c r="BF91" s="163">
        <f>IF(N91="snížená",J91,0)</f>
        <v>0</v>
      </c>
      <c r="BG91" s="163">
        <f>IF(N91="zákl. přenesená",J91,0)</f>
        <v>0</v>
      </c>
      <c r="BH91" s="163">
        <f>IF(N91="sníž. přenesená",J91,0)</f>
        <v>0</v>
      </c>
      <c r="BI91" s="163">
        <f>IF(N91="nulová",J91,0)</f>
        <v>0</v>
      </c>
      <c r="BJ91" s="16" t="s">
        <v>21</v>
      </c>
      <c r="BK91" s="163">
        <f>ROUND(I91*H91,2)</f>
        <v>0</v>
      </c>
      <c r="BL91" s="16" t="s">
        <v>140</v>
      </c>
      <c r="BM91" s="16" t="s">
        <v>1021</v>
      </c>
    </row>
    <row r="92" spans="2:65" s="1" customFormat="1" ht="29.25">
      <c r="B92" s="33"/>
      <c r="C92" s="34"/>
      <c r="D92" s="164" t="s">
        <v>143</v>
      </c>
      <c r="E92" s="34"/>
      <c r="F92" s="165" t="s">
        <v>1022</v>
      </c>
      <c r="G92" s="34"/>
      <c r="H92" s="34"/>
      <c r="I92" s="111"/>
      <c r="J92" s="34"/>
      <c r="K92" s="34"/>
      <c r="L92" s="37"/>
      <c r="M92" s="166"/>
      <c r="N92" s="59"/>
      <c r="O92" s="59"/>
      <c r="P92" s="59"/>
      <c r="Q92" s="59"/>
      <c r="R92" s="59"/>
      <c r="S92" s="59"/>
      <c r="T92" s="60"/>
      <c r="AT92" s="16" t="s">
        <v>143</v>
      </c>
      <c r="AU92" s="16" t="s">
        <v>76</v>
      </c>
    </row>
    <row r="93" spans="2:65" s="1" customFormat="1" ht="39">
      <c r="B93" s="33"/>
      <c r="C93" s="34"/>
      <c r="D93" s="164" t="s">
        <v>145</v>
      </c>
      <c r="E93" s="34"/>
      <c r="F93" s="167" t="s">
        <v>1023</v>
      </c>
      <c r="G93" s="34"/>
      <c r="H93" s="34"/>
      <c r="I93" s="111"/>
      <c r="J93" s="34"/>
      <c r="K93" s="34"/>
      <c r="L93" s="37"/>
      <c r="M93" s="166"/>
      <c r="N93" s="59"/>
      <c r="O93" s="59"/>
      <c r="P93" s="59"/>
      <c r="Q93" s="59"/>
      <c r="R93" s="59"/>
      <c r="S93" s="59"/>
      <c r="T93" s="60"/>
      <c r="AT93" s="16" t="s">
        <v>145</v>
      </c>
      <c r="AU93" s="16" t="s">
        <v>76</v>
      </c>
    </row>
    <row r="94" spans="2:65" s="1" customFormat="1" ht="22.5" customHeight="1">
      <c r="B94" s="33"/>
      <c r="C94" s="152" t="s">
        <v>140</v>
      </c>
      <c r="D94" s="152" t="s">
        <v>135</v>
      </c>
      <c r="E94" s="153" t="s">
        <v>1024</v>
      </c>
      <c r="F94" s="154" t="s">
        <v>1025</v>
      </c>
      <c r="G94" s="155" t="s">
        <v>156</v>
      </c>
      <c r="H94" s="156">
        <v>0.64600000000000002</v>
      </c>
      <c r="I94" s="157"/>
      <c r="J94" s="158">
        <f>ROUND(I94*H94,2)</f>
        <v>0</v>
      </c>
      <c r="K94" s="154" t="s">
        <v>139</v>
      </c>
      <c r="L94" s="37"/>
      <c r="M94" s="159" t="s">
        <v>1</v>
      </c>
      <c r="N94" s="160" t="s">
        <v>47</v>
      </c>
      <c r="O94" s="59"/>
      <c r="P94" s="161">
        <f>O94*H94</f>
        <v>0</v>
      </c>
      <c r="Q94" s="161">
        <v>0</v>
      </c>
      <c r="R94" s="161">
        <f>Q94*H94</f>
        <v>0</v>
      </c>
      <c r="S94" s="161">
        <v>0</v>
      </c>
      <c r="T94" s="162">
        <f>S94*H94</f>
        <v>0</v>
      </c>
      <c r="AR94" s="16" t="s">
        <v>140</v>
      </c>
      <c r="AT94" s="16" t="s">
        <v>135</v>
      </c>
      <c r="AU94" s="16" t="s">
        <v>76</v>
      </c>
      <c r="AY94" s="16" t="s">
        <v>141</v>
      </c>
      <c r="BE94" s="163">
        <f>IF(N94="základní",J94,0)</f>
        <v>0</v>
      </c>
      <c r="BF94" s="163">
        <f>IF(N94="snížená",J94,0)</f>
        <v>0</v>
      </c>
      <c r="BG94" s="163">
        <f>IF(N94="zákl. přenesená",J94,0)</f>
        <v>0</v>
      </c>
      <c r="BH94" s="163">
        <f>IF(N94="sníž. přenesená",J94,0)</f>
        <v>0</v>
      </c>
      <c r="BI94" s="163">
        <f>IF(N94="nulová",J94,0)</f>
        <v>0</v>
      </c>
      <c r="BJ94" s="16" t="s">
        <v>21</v>
      </c>
      <c r="BK94" s="163">
        <f>ROUND(I94*H94,2)</f>
        <v>0</v>
      </c>
      <c r="BL94" s="16" t="s">
        <v>140</v>
      </c>
      <c r="BM94" s="16" t="s">
        <v>1026</v>
      </c>
    </row>
    <row r="95" spans="2:65" s="1" customFormat="1" ht="29.25">
      <c r="B95" s="33"/>
      <c r="C95" s="34"/>
      <c r="D95" s="164" t="s">
        <v>143</v>
      </c>
      <c r="E95" s="34"/>
      <c r="F95" s="165" t="s">
        <v>1027</v>
      </c>
      <c r="G95" s="34"/>
      <c r="H95" s="34"/>
      <c r="I95" s="111"/>
      <c r="J95" s="34"/>
      <c r="K95" s="34"/>
      <c r="L95" s="37"/>
      <c r="M95" s="166"/>
      <c r="N95" s="59"/>
      <c r="O95" s="59"/>
      <c r="P95" s="59"/>
      <c r="Q95" s="59"/>
      <c r="R95" s="59"/>
      <c r="S95" s="59"/>
      <c r="T95" s="60"/>
      <c r="AT95" s="16" t="s">
        <v>143</v>
      </c>
      <c r="AU95" s="16" t="s">
        <v>76</v>
      </c>
    </row>
    <row r="96" spans="2:65" s="1" customFormat="1" ht="39">
      <c r="B96" s="33"/>
      <c r="C96" s="34"/>
      <c r="D96" s="164" t="s">
        <v>145</v>
      </c>
      <c r="E96" s="34"/>
      <c r="F96" s="167" t="s">
        <v>1028</v>
      </c>
      <c r="G96" s="34"/>
      <c r="H96" s="34"/>
      <c r="I96" s="111"/>
      <c r="J96" s="34"/>
      <c r="K96" s="34"/>
      <c r="L96" s="37"/>
      <c r="M96" s="166"/>
      <c r="N96" s="59"/>
      <c r="O96" s="59"/>
      <c r="P96" s="59"/>
      <c r="Q96" s="59"/>
      <c r="R96" s="59"/>
      <c r="S96" s="59"/>
      <c r="T96" s="60"/>
      <c r="AT96" s="16" t="s">
        <v>145</v>
      </c>
      <c r="AU96" s="16" t="s">
        <v>76</v>
      </c>
    </row>
    <row r="97" spans="2:65" s="1" customFormat="1" ht="22.5" customHeight="1">
      <c r="B97" s="33"/>
      <c r="C97" s="152" t="s">
        <v>496</v>
      </c>
      <c r="D97" s="152" t="s">
        <v>135</v>
      </c>
      <c r="E97" s="153" t="s">
        <v>1029</v>
      </c>
      <c r="F97" s="154" t="s">
        <v>1030</v>
      </c>
      <c r="G97" s="155" t="s">
        <v>893</v>
      </c>
      <c r="H97" s="242">
        <v>1</v>
      </c>
      <c r="I97" s="157"/>
      <c r="J97" s="158">
        <f>ROUND(I97*H97,2)</f>
        <v>0</v>
      </c>
      <c r="K97" s="154" t="s">
        <v>139</v>
      </c>
      <c r="L97" s="37"/>
      <c r="M97" s="159" t="s">
        <v>1</v>
      </c>
      <c r="N97" s="160" t="s">
        <v>47</v>
      </c>
      <c r="O97" s="59"/>
      <c r="P97" s="161">
        <f>O97*H97</f>
        <v>0</v>
      </c>
      <c r="Q97" s="161">
        <v>0</v>
      </c>
      <c r="R97" s="161">
        <f>Q97*H97</f>
        <v>0</v>
      </c>
      <c r="S97" s="161">
        <v>0</v>
      </c>
      <c r="T97" s="162">
        <f>S97*H97</f>
        <v>0</v>
      </c>
      <c r="AR97" s="16" t="s">
        <v>140</v>
      </c>
      <c r="AT97" s="16" t="s">
        <v>135</v>
      </c>
      <c r="AU97" s="16" t="s">
        <v>76</v>
      </c>
      <c r="AY97" s="16" t="s">
        <v>141</v>
      </c>
      <c r="BE97" s="163">
        <f>IF(N97="základní",J97,0)</f>
        <v>0</v>
      </c>
      <c r="BF97" s="163">
        <f>IF(N97="snížená",J97,0)</f>
        <v>0</v>
      </c>
      <c r="BG97" s="163">
        <f>IF(N97="zákl. přenesená",J97,0)</f>
        <v>0</v>
      </c>
      <c r="BH97" s="163">
        <f>IF(N97="sníž. přenesená",J97,0)</f>
        <v>0</v>
      </c>
      <c r="BI97" s="163">
        <f>IF(N97="nulová",J97,0)</f>
        <v>0</v>
      </c>
      <c r="BJ97" s="16" t="s">
        <v>21</v>
      </c>
      <c r="BK97" s="163">
        <f>ROUND(I97*H97,2)</f>
        <v>0</v>
      </c>
      <c r="BL97" s="16" t="s">
        <v>140</v>
      </c>
      <c r="BM97" s="16" t="s">
        <v>1031</v>
      </c>
    </row>
    <row r="98" spans="2:65" s="1" customFormat="1" ht="29.25">
      <c r="B98" s="33"/>
      <c r="C98" s="34"/>
      <c r="D98" s="164" t="s">
        <v>143</v>
      </c>
      <c r="E98" s="34"/>
      <c r="F98" s="165" t="s">
        <v>1032</v>
      </c>
      <c r="G98" s="34"/>
      <c r="H98" s="34"/>
      <c r="I98" s="111"/>
      <c r="J98" s="34"/>
      <c r="K98" s="34"/>
      <c r="L98" s="37"/>
      <c r="M98" s="166"/>
      <c r="N98" s="59"/>
      <c r="O98" s="59"/>
      <c r="P98" s="59"/>
      <c r="Q98" s="59"/>
      <c r="R98" s="59"/>
      <c r="S98" s="59"/>
      <c r="T98" s="60"/>
      <c r="AT98" s="16" t="s">
        <v>143</v>
      </c>
      <c r="AU98" s="16" t="s">
        <v>76</v>
      </c>
    </row>
    <row r="99" spans="2:65" s="1" customFormat="1" ht="39">
      <c r="B99" s="33"/>
      <c r="C99" s="34"/>
      <c r="D99" s="164" t="s">
        <v>145</v>
      </c>
      <c r="E99" s="34"/>
      <c r="F99" s="167" t="s">
        <v>1033</v>
      </c>
      <c r="G99" s="34"/>
      <c r="H99" s="34"/>
      <c r="I99" s="111"/>
      <c r="J99" s="34"/>
      <c r="K99" s="34"/>
      <c r="L99" s="37"/>
      <c r="M99" s="166"/>
      <c r="N99" s="59"/>
      <c r="O99" s="59"/>
      <c r="P99" s="59"/>
      <c r="Q99" s="59"/>
      <c r="R99" s="59"/>
      <c r="S99" s="59"/>
      <c r="T99" s="60"/>
      <c r="AT99" s="16" t="s">
        <v>145</v>
      </c>
      <c r="AU99" s="16" t="s">
        <v>76</v>
      </c>
    </row>
    <row r="100" spans="2:65" s="1" customFormat="1" ht="33.75" customHeight="1">
      <c r="B100" s="33"/>
      <c r="C100" s="152" t="s">
        <v>203</v>
      </c>
      <c r="D100" s="152" t="s">
        <v>135</v>
      </c>
      <c r="E100" s="153" t="s">
        <v>1034</v>
      </c>
      <c r="F100" s="154" t="s">
        <v>1035</v>
      </c>
      <c r="G100" s="155" t="s">
        <v>893</v>
      </c>
      <c r="H100" s="242">
        <v>1.3</v>
      </c>
      <c r="I100" s="157"/>
      <c r="J100" s="158">
        <f>ROUND(I100*H100,2)</f>
        <v>0</v>
      </c>
      <c r="K100" s="154" t="s">
        <v>139</v>
      </c>
      <c r="L100" s="37"/>
      <c r="M100" s="159" t="s">
        <v>1</v>
      </c>
      <c r="N100" s="160" t="s">
        <v>47</v>
      </c>
      <c r="O100" s="59"/>
      <c r="P100" s="161">
        <f>O100*H100</f>
        <v>0</v>
      </c>
      <c r="Q100" s="161">
        <v>0</v>
      </c>
      <c r="R100" s="161">
        <f>Q100*H100</f>
        <v>0</v>
      </c>
      <c r="S100" s="161">
        <v>0</v>
      </c>
      <c r="T100" s="162">
        <f>S100*H100</f>
        <v>0</v>
      </c>
      <c r="AR100" s="16" t="s">
        <v>140</v>
      </c>
      <c r="AT100" s="16" t="s">
        <v>135</v>
      </c>
      <c r="AU100" s="16" t="s">
        <v>76</v>
      </c>
      <c r="AY100" s="16" t="s">
        <v>141</v>
      </c>
      <c r="BE100" s="163">
        <f>IF(N100="základní",J100,0)</f>
        <v>0</v>
      </c>
      <c r="BF100" s="163">
        <f>IF(N100="snížená",J100,0)</f>
        <v>0</v>
      </c>
      <c r="BG100" s="163">
        <f>IF(N100="zákl. přenesená",J100,0)</f>
        <v>0</v>
      </c>
      <c r="BH100" s="163">
        <f>IF(N100="sníž. přenesená",J100,0)</f>
        <v>0</v>
      </c>
      <c r="BI100" s="163">
        <f>IF(N100="nulová",J100,0)</f>
        <v>0</v>
      </c>
      <c r="BJ100" s="16" t="s">
        <v>21</v>
      </c>
      <c r="BK100" s="163">
        <f>ROUND(I100*H100,2)</f>
        <v>0</v>
      </c>
      <c r="BL100" s="16" t="s">
        <v>140</v>
      </c>
      <c r="BM100" s="16" t="s">
        <v>1036</v>
      </c>
    </row>
    <row r="101" spans="2:65" s="1" customFormat="1" ht="19.5">
      <c r="B101" s="33"/>
      <c r="C101" s="34"/>
      <c r="D101" s="164" t="s">
        <v>143</v>
      </c>
      <c r="E101" s="34"/>
      <c r="F101" s="165" t="s">
        <v>1035</v>
      </c>
      <c r="G101" s="34"/>
      <c r="H101" s="34"/>
      <c r="I101" s="111"/>
      <c r="J101" s="34"/>
      <c r="K101" s="34"/>
      <c r="L101" s="37"/>
      <c r="M101" s="166"/>
      <c r="N101" s="59"/>
      <c r="O101" s="59"/>
      <c r="P101" s="59"/>
      <c r="Q101" s="59"/>
      <c r="R101" s="59"/>
      <c r="S101" s="59"/>
      <c r="T101" s="60"/>
      <c r="AT101" s="16" t="s">
        <v>143</v>
      </c>
      <c r="AU101" s="16" t="s">
        <v>76</v>
      </c>
    </row>
    <row r="102" spans="2:65" s="1" customFormat="1" ht="29.25">
      <c r="B102" s="33"/>
      <c r="C102" s="34"/>
      <c r="D102" s="164" t="s">
        <v>145</v>
      </c>
      <c r="E102" s="34"/>
      <c r="F102" s="167" t="s">
        <v>1037</v>
      </c>
      <c r="G102" s="34"/>
      <c r="H102" s="34"/>
      <c r="I102" s="111"/>
      <c r="J102" s="34"/>
      <c r="K102" s="34"/>
      <c r="L102" s="37"/>
      <c r="M102" s="166"/>
      <c r="N102" s="59"/>
      <c r="O102" s="59"/>
      <c r="P102" s="59"/>
      <c r="Q102" s="59"/>
      <c r="R102" s="59"/>
      <c r="S102" s="59"/>
      <c r="T102" s="60"/>
      <c r="AT102" s="16" t="s">
        <v>145</v>
      </c>
      <c r="AU102" s="16" t="s">
        <v>76</v>
      </c>
    </row>
    <row r="103" spans="2:65" s="1" customFormat="1" ht="22.5" customHeight="1">
      <c r="B103" s="33"/>
      <c r="C103" s="152" t="s">
        <v>240</v>
      </c>
      <c r="D103" s="152" t="s">
        <v>135</v>
      </c>
      <c r="E103" s="153" t="s">
        <v>1038</v>
      </c>
      <c r="F103" s="154" t="s">
        <v>1039</v>
      </c>
      <c r="G103" s="155" t="s">
        <v>893</v>
      </c>
      <c r="H103" s="242">
        <v>1</v>
      </c>
      <c r="I103" s="157"/>
      <c r="J103" s="158">
        <f>ROUND(I103*H103,2)</f>
        <v>0</v>
      </c>
      <c r="K103" s="154" t="s">
        <v>139</v>
      </c>
      <c r="L103" s="37"/>
      <c r="M103" s="159" t="s">
        <v>1</v>
      </c>
      <c r="N103" s="160" t="s">
        <v>47</v>
      </c>
      <c r="O103" s="59"/>
      <c r="P103" s="161">
        <f>O103*H103</f>
        <v>0</v>
      </c>
      <c r="Q103" s="161">
        <v>0</v>
      </c>
      <c r="R103" s="161">
        <f>Q103*H103</f>
        <v>0</v>
      </c>
      <c r="S103" s="161">
        <v>0</v>
      </c>
      <c r="T103" s="162">
        <f>S103*H103</f>
        <v>0</v>
      </c>
      <c r="AR103" s="16" t="s">
        <v>140</v>
      </c>
      <c r="AT103" s="16" t="s">
        <v>135</v>
      </c>
      <c r="AU103" s="16" t="s">
        <v>76</v>
      </c>
      <c r="AY103" s="16" t="s">
        <v>141</v>
      </c>
      <c r="BE103" s="163">
        <f>IF(N103="základní",J103,0)</f>
        <v>0</v>
      </c>
      <c r="BF103" s="163">
        <f>IF(N103="snížená",J103,0)</f>
        <v>0</v>
      </c>
      <c r="BG103" s="163">
        <f>IF(N103="zákl. přenesená",J103,0)</f>
        <v>0</v>
      </c>
      <c r="BH103" s="163">
        <f>IF(N103="sníž. přenesená",J103,0)</f>
        <v>0</v>
      </c>
      <c r="BI103" s="163">
        <f>IF(N103="nulová",J103,0)</f>
        <v>0</v>
      </c>
      <c r="BJ103" s="16" t="s">
        <v>21</v>
      </c>
      <c r="BK103" s="163">
        <f>ROUND(I103*H103,2)</f>
        <v>0</v>
      </c>
      <c r="BL103" s="16" t="s">
        <v>140</v>
      </c>
      <c r="BM103" s="16" t="s">
        <v>1040</v>
      </c>
    </row>
    <row r="104" spans="2:65" s="1" customFormat="1" ht="29.25">
      <c r="B104" s="33"/>
      <c r="C104" s="34"/>
      <c r="D104" s="164" t="s">
        <v>143</v>
      </c>
      <c r="E104" s="34"/>
      <c r="F104" s="165" t="s">
        <v>1041</v>
      </c>
      <c r="G104" s="34"/>
      <c r="H104" s="34"/>
      <c r="I104" s="111"/>
      <c r="J104" s="34"/>
      <c r="K104" s="34"/>
      <c r="L104" s="37"/>
      <c r="M104" s="166"/>
      <c r="N104" s="59"/>
      <c r="O104" s="59"/>
      <c r="P104" s="59"/>
      <c r="Q104" s="59"/>
      <c r="R104" s="59"/>
      <c r="S104" s="59"/>
      <c r="T104" s="60"/>
      <c r="AT104" s="16" t="s">
        <v>143</v>
      </c>
      <c r="AU104" s="16" t="s">
        <v>76</v>
      </c>
    </row>
    <row r="105" spans="2:65" s="1" customFormat="1" ht="19.5">
      <c r="B105" s="33"/>
      <c r="C105" s="34"/>
      <c r="D105" s="164" t="s">
        <v>145</v>
      </c>
      <c r="E105" s="34"/>
      <c r="F105" s="167" t="s">
        <v>1042</v>
      </c>
      <c r="G105" s="34"/>
      <c r="H105" s="34"/>
      <c r="I105" s="111"/>
      <c r="J105" s="34"/>
      <c r="K105" s="34"/>
      <c r="L105" s="37"/>
      <c r="M105" s="166"/>
      <c r="N105" s="59"/>
      <c r="O105" s="59"/>
      <c r="P105" s="59"/>
      <c r="Q105" s="59"/>
      <c r="R105" s="59"/>
      <c r="S105" s="59"/>
      <c r="T105" s="60"/>
      <c r="AT105" s="16" t="s">
        <v>145</v>
      </c>
      <c r="AU105" s="16" t="s">
        <v>76</v>
      </c>
    </row>
    <row r="106" spans="2:65" s="1" customFormat="1" ht="22.5" customHeight="1">
      <c r="B106" s="33"/>
      <c r="C106" s="152" t="s">
        <v>210</v>
      </c>
      <c r="D106" s="152" t="s">
        <v>135</v>
      </c>
      <c r="E106" s="153" t="s">
        <v>1043</v>
      </c>
      <c r="F106" s="154" t="s">
        <v>1044</v>
      </c>
      <c r="G106" s="155" t="s">
        <v>206</v>
      </c>
      <c r="H106" s="156">
        <v>1036</v>
      </c>
      <c r="I106" s="157"/>
      <c r="J106" s="158">
        <f>ROUND(I106*H106,2)</f>
        <v>0</v>
      </c>
      <c r="K106" s="154" t="s">
        <v>139</v>
      </c>
      <c r="L106" s="37"/>
      <c r="M106" s="159" t="s">
        <v>1</v>
      </c>
      <c r="N106" s="160" t="s">
        <v>47</v>
      </c>
      <c r="O106" s="59"/>
      <c r="P106" s="161">
        <f>O106*H106</f>
        <v>0</v>
      </c>
      <c r="Q106" s="161">
        <v>0</v>
      </c>
      <c r="R106" s="161">
        <f>Q106*H106</f>
        <v>0</v>
      </c>
      <c r="S106" s="161">
        <v>0</v>
      </c>
      <c r="T106" s="162">
        <f>S106*H106</f>
        <v>0</v>
      </c>
      <c r="AR106" s="16" t="s">
        <v>140</v>
      </c>
      <c r="AT106" s="16" t="s">
        <v>135</v>
      </c>
      <c r="AU106" s="16" t="s">
        <v>76</v>
      </c>
      <c r="AY106" s="16" t="s">
        <v>141</v>
      </c>
      <c r="BE106" s="163">
        <f>IF(N106="základní",J106,0)</f>
        <v>0</v>
      </c>
      <c r="BF106" s="163">
        <f>IF(N106="snížená",J106,0)</f>
        <v>0</v>
      </c>
      <c r="BG106" s="163">
        <f>IF(N106="zákl. přenesená",J106,0)</f>
        <v>0</v>
      </c>
      <c r="BH106" s="163">
        <f>IF(N106="sníž. přenesená",J106,0)</f>
        <v>0</v>
      </c>
      <c r="BI106" s="163">
        <f>IF(N106="nulová",J106,0)</f>
        <v>0</v>
      </c>
      <c r="BJ106" s="16" t="s">
        <v>21</v>
      </c>
      <c r="BK106" s="163">
        <f>ROUND(I106*H106,2)</f>
        <v>0</v>
      </c>
      <c r="BL106" s="16" t="s">
        <v>140</v>
      </c>
      <c r="BM106" s="16" t="s">
        <v>1045</v>
      </c>
    </row>
    <row r="107" spans="2:65" s="1" customFormat="1" ht="29.25">
      <c r="B107" s="33"/>
      <c r="C107" s="34"/>
      <c r="D107" s="164" t="s">
        <v>143</v>
      </c>
      <c r="E107" s="34"/>
      <c r="F107" s="165" t="s">
        <v>1046</v>
      </c>
      <c r="G107" s="34"/>
      <c r="H107" s="34"/>
      <c r="I107" s="111"/>
      <c r="J107" s="34"/>
      <c r="K107" s="34"/>
      <c r="L107" s="37"/>
      <c r="M107" s="210"/>
      <c r="N107" s="211"/>
      <c r="O107" s="211"/>
      <c r="P107" s="211"/>
      <c r="Q107" s="211"/>
      <c r="R107" s="211"/>
      <c r="S107" s="211"/>
      <c r="T107" s="212"/>
      <c r="AT107" s="16" t="s">
        <v>143</v>
      </c>
      <c r="AU107" s="16" t="s">
        <v>76</v>
      </c>
    </row>
    <row r="108" spans="2:65" s="1" customFormat="1" ht="6.95" customHeight="1">
      <c r="B108" s="45"/>
      <c r="C108" s="46"/>
      <c r="D108" s="46"/>
      <c r="E108" s="46"/>
      <c r="F108" s="46"/>
      <c r="G108" s="46"/>
      <c r="H108" s="46"/>
      <c r="I108" s="133"/>
      <c r="J108" s="46"/>
      <c r="K108" s="46"/>
      <c r="L108" s="37"/>
    </row>
  </sheetData>
  <sheetProtection algorithmName="SHA-512" hashValue="4ILDFe8pDNiKYCrGAfvRwXN2PRcJzZkUQMJjp/ydGF86Vksiyhs/a2ZTlqc/szqnN+rp+aDtBXrJdpAeXQBBmQ==" saltValue="A0F3tCPeBKzAfFKgmRRXEMVUZoliv1OsLPipsEhNDYVxQp2hRHa+hfCEQSXz+clTS11tl937J8d0t9fagGCexg==" spinCount="100000" sheet="1" objects="1" scenarios="1" formatColumns="0" formatRows="0" autoFilter="0"/>
  <autoFilter ref="C84:K107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06"/>
  <sheetViews>
    <sheetView showGridLines="0" topLeftCell="A82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5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6" t="s">
        <v>113</v>
      </c>
    </row>
    <row r="3" spans="2:46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9"/>
      <c r="AT3" s="16" t="s">
        <v>85</v>
      </c>
    </row>
    <row r="4" spans="2:46" ht="24.95" customHeight="1">
      <c r="B4" s="19"/>
      <c r="D4" s="109" t="s">
        <v>114</v>
      </c>
      <c r="L4" s="19"/>
      <c r="M4" s="2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10" t="s">
        <v>16</v>
      </c>
      <c r="L6" s="19"/>
    </row>
    <row r="7" spans="2:46" ht="16.5" customHeight="1">
      <c r="B7" s="19"/>
      <c r="E7" s="290" t="str">
        <f>'Rekapitulace stavby'!K6</f>
        <v>Oprava traťového úseku Bad Brambach - Vojtanov (vybrané úseky)</v>
      </c>
      <c r="F7" s="291"/>
      <c r="G7" s="291"/>
      <c r="H7" s="291"/>
      <c r="L7" s="19"/>
    </row>
    <row r="8" spans="2:46" ht="12" customHeight="1">
      <c r="B8" s="19"/>
      <c r="D8" s="110" t="s">
        <v>115</v>
      </c>
      <c r="L8" s="19"/>
    </row>
    <row r="9" spans="2:46" s="1" customFormat="1" ht="16.5" customHeight="1">
      <c r="B9" s="37"/>
      <c r="E9" s="290" t="s">
        <v>1008</v>
      </c>
      <c r="F9" s="293"/>
      <c r="G9" s="293"/>
      <c r="H9" s="293"/>
      <c r="I9" s="111"/>
      <c r="L9" s="37"/>
    </row>
    <row r="10" spans="2:46" s="1" customFormat="1" ht="12" customHeight="1">
      <c r="B10" s="37"/>
      <c r="D10" s="110" t="s">
        <v>508</v>
      </c>
      <c r="I10" s="111"/>
      <c r="L10" s="37"/>
    </row>
    <row r="11" spans="2:46" s="1" customFormat="1" ht="36.950000000000003" customHeight="1">
      <c r="B11" s="37"/>
      <c r="E11" s="292" t="s">
        <v>1047</v>
      </c>
      <c r="F11" s="293"/>
      <c r="G11" s="293"/>
      <c r="H11" s="293"/>
      <c r="I11" s="111"/>
      <c r="L11" s="37"/>
    </row>
    <row r="12" spans="2:46" s="1" customFormat="1" ht="11.25">
      <c r="B12" s="37"/>
      <c r="I12" s="111"/>
      <c r="L12" s="37"/>
    </row>
    <row r="13" spans="2:46" s="1" customFormat="1" ht="12" customHeight="1">
      <c r="B13" s="37"/>
      <c r="D13" s="110" t="s">
        <v>19</v>
      </c>
      <c r="F13" s="16" t="s">
        <v>1</v>
      </c>
      <c r="I13" s="112" t="s">
        <v>20</v>
      </c>
      <c r="J13" s="16" t="s">
        <v>1</v>
      </c>
      <c r="L13" s="37"/>
    </row>
    <row r="14" spans="2:46" s="1" customFormat="1" ht="12" customHeight="1">
      <c r="B14" s="37"/>
      <c r="D14" s="110" t="s">
        <v>22</v>
      </c>
      <c r="F14" s="16" t="s">
        <v>37</v>
      </c>
      <c r="I14" s="112" t="s">
        <v>24</v>
      </c>
      <c r="J14" s="113" t="str">
        <f>'Rekapitulace stavby'!AN8</f>
        <v>19. 2. 2019</v>
      </c>
      <c r="L14" s="37"/>
    </row>
    <row r="15" spans="2:46" s="1" customFormat="1" ht="10.9" customHeight="1">
      <c r="B15" s="37"/>
      <c r="I15" s="111"/>
      <c r="L15" s="37"/>
    </row>
    <row r="16" spans="2:46" s="1" customFormat="1" ht="12" customHeight="1">
      <c r="B16" s="37"/>
      <c r="D16" s="110" t="s">
        <v>28</v>
      </c>
      <c r="I16" s="112" t="s">
        <v>29</v>
      </c>
      <c r="J16" s="16" t="str">
        <f>IF('Rekapitulace stavby'!AN10="","",'Rekapitulace stavby'!AN10)</f>
        <v>70994234</v>
      </c>
      <c r="L16" s="37"/>
    </row>
    <row r="17" spans="2:12" s="1" customFormat="1" ht="18" customHeight="1">
      <c r="B17" s="37"/>
      <c r="E17" s="16" t="str">
        <f>IF('Rekapitulace stavby'!E11="","",'Rekapitulace stavby'!E11)</f>
        <v>SŽDC, s.o.; OŘ UNL - ST K. Vary</v>
      </c>
      <c r="I17" s="112" t="s">
        <v>32</v>
      </c>
      <c r="J17" s="16" t="str">
        <f>IF('Rekapitulace stavby'!AN11="","",'Rekapitulace stavby'!AN11)</f>
        <v>CZ70994234</v>
      </c>
      <c r="L17" s="37"/>
    </row>
    <row r="18" spans="2:12" s="1" customFormat="1" ht="6.95" customHeight="1">
      <c r="B18" s="37"/>
      <c r="I18" s="111"/>
      <c r="L18" s="37"/>
    </row>
    <row r="19" spans="2:12" s="1" customFormat="1" ht="12" customHeight="1">
      <c r="B19" s="37"/>
      <c r="D19" s="110" t="s">
        <v>34</v>
      </c>
      <c r="I19" s="112" t="s">
        <v>29</v>
      </c>
      <c r="J19" s="29" t="str">
        <f>'Rekapitulace stavby'!AN13</f>
        <v>Vyplň údaj</v>
      </c>
      <c r="L19" s="37"/>
    </row>
    <row r="20" spans="2:12" s="1" customFormat="1" ht="18" customHeight="1">
      <c r="B20" s="37"/>
      <c r="E20" s="294" t="str">
        <f>'Rekapitulace stavby'!E14</f>
        <v>Vyplň údaj</v>
      </c>
      <c r="F20" s="295"/>
      <c r="G20" s="295"/>
      <c r="H20" s="295"/>
      <c r="I20" s="112" t="s">
        <v>32</v>
      </c>
      <c r="J20" s="29" t="str">
        <f>'Rekapitulace stavby'!AN14</f>
        <v>Vyplň údaj</v>
      </c>
      <c r="L20" s="37"/>
    </row>
    <row r="21" spans="2:12" s="1" customFormat="1" ht="6.95" customHeight="1">
      <c r="B21" s="37"/>
      <c r="I21" s="111"/>
      <c r="L21" s="37"/>
    </row>
    <row r="22" spans="2:12" s="1" customFormat="1" ht="12" customHeight="1">
      <c r="B22" s="37"/>
      <c r="D22" s="110" t="s">
        <v>36</v>
      </c>
      <c r="I22" s="112" t="s">
        <v>29</v>
      </c>
      <c r="J22" s="16" t="str">
        <f>IF('Rekapitulace stavby'!AN16="","",'Rekapitulace stavby'!AN16)</f>
        <v/>
      </c>
      <c r="L22" s="37"/>
    </row>
    <row r="23" spans="2:12" s="1" customFormat="1" ht="18" customHeight="1">
      <c r="B23" s="37"/>
      <c r="E23" s="16" t="str">
        <f>IF('Rekapitulace stavby'!E17="","",'Rekapitulace stavby'!E17)</f>
        <v xml:space="preserve"> </v>
      </c>
      <c r="I23" s="112" t="s">
        <v>32</v>
      </c>
      <c r="J23" s="16" t="str">
        <f>IF('Rekapitulace stavby'!AN17="","",'Rekapitulace stavby'!AN17)</f>
        <v/>
      </c>
      <c r="L23" s="37"/>
    </row>
    <row r="24" spans="2:12" s="1" customFormat="1" ht="6.95" customHeight="1">
      <c r="B24" s="37"/>
      <c r="I24" s="111"/>
      <c r="L24" s="37"/>
    </row>
    <row r="25" spans="2:12" s="1" customFormat="1" ht="12" customHeight="1">
      <c r="B25" s="37"/>
      <c r="D25" s="110" t="s">
        <v>39</v>
      </c>
      <c r="I25" s="112" t="s">
        <v>29</v>
      </c>
      <c r="J25" s="16" t="str">
        <f>IF('Rekapitulace stavby'!AN19="","",'Rekapitulace stavby'!AN19)</f>
        <v/>
      </c>
      <c r="L25" s="37"/>
    </row>
    <row r="26" spans="2:12" s="1" customFormat="1" ht="18" customHeight="1">
      <c r="B26" s="37"/>
      <c r="E26" s="16" t="str">
        <f>IF('Rekapitulace stavby'!E20="","",'Rekapitulace stavby'!E20)</f>
        <v>Monika Roztočilová</v>
      </c>
      <c r="I26" s="112" t="s">
        <v>32</v>
      </c>
      <c r="J26" s="16" t="str">
        <f>IF('Rekapitulace stavby'!AN20="","",'Rekapitulace stavby'!AN20)</f>
        <v/>
      </c>
      <c r="L26" s="37"/>
    </row>
    <row r="27" spans="2:12" s="1" customFormat="1" ht="6.95" customHeight="1">
      <c r="B27" s="37"/>
      <c r="I27" s="111"/>
      <c r="L27" s="37"/>
    </row>
    <row r="28" spans="2:12" s="1" customFormat="1" ht="12" customHeight="1">
      <c r="B28" s="37"/>
      <c r="D28" s="110" t="s">
        <v>41</v>
      </c>
      <c r="I28" s="111"/>
      <c r="L28" s="37"/>
    </row>
    <row r="29" spans="2:12" s="7" customFormat="1" ht="16.5" customHeight="1">
      <c r="B29" s="114"/>
      <c r="E29" s="296" t="s">
        <v>1</v>
      </c>
      <c r="F29" s="296"/>
      <c r="G29" s="296"/>
      <c r="H29" s="296"/>
      <c r="I29" s="115"/>
      <c r="L29" s="114"/>
    </row>
    <row r="30" spans="2:12" s="1" customFormat="1" ht="6.95" customHeight="1">
      <c r="B30" s="37"/>
      <c r="I30" s="111"/>
      <c r="L30" s="37"/>
    </row>
    <row r="31" spans="2:12" s="1" customFormat="1" ht="6.95" customHeight="1">
      <c r="B31" s="37"/>
      <c r="D31" s="55"/>
      <c r="E31" s="55"/>
      <c r="F31" s="55"/>
      <c r="G31" s="55"/>
      <c r="H31" s="55"/>
      <c r="I31" s="116"/>
      <c r="J31" s="55"/>
      <c r="K31" s="55"/>
      <c r="L31" s="37"/>
    </row>
    <row r="32" spans="2:12" s="1" customFormat="1" ht="25.35" customHeight="1">
      <c r="B32" s="37"/>
      <c r="D32" s="117" t="s">
        <v>42</v>
      </c>
      <c r="I32" s="111"/>
      <c r="J32" s="118">
        <f>ROUND(J89, 2)</f>
        <v>0</v>
      </c>
      <c r="L32" s="37"/>
    </row>
    <row r="33" spans="2:12" s="1" customFormat="1" ht="6.95" customHeight="1">
      <c r="B33" s="37"/>
      <c r="D33" s="55"/>
      <c r="E33" s="55"/>
      <c r="F33" s="55"/>
      <c r="G33" s="55"/>
      <c r="H33" s="55"/>
      <c r="I33" s="116"/>
      <c r="J33" s="55"/>
      <c r="K33" s="55"/>
      <c r="L33" s="37"/>
    </row>
    <row r="34" spans="2:12" s="1" customFormat="1" ht="14.45" customHeight="1">
      <c r="B34" s="37"/>
      <c r="F34" s="119" t="s">
        <v>44</v>
      </c>
      <c r="I34" s="120" t="s">
        <v>43</v>
      </c>
      <c r="J34" s="119" t="s">
        <v>45</v>
      </c>
      <c r="L34" s="37"/>
    </row>
    <row r="35" spans="2:12" s="1" customFormat="1" ht="14.45" customHeight="1">
      <c r="B35" s="37"/>
      <c r="D35" s="110" t="s">
        <v>46</v>
      </c>
      <c r="E35" s="110" t="s">
        <v>47</v>
      </c>
      <c r="F35" s="121">
        <f>ROUND((SUM(BE89:BE105)),  2)</f>
        <v>0</v>
      </c>
      <c r="I35" s="122">
        <v>0.21</v>
      </c>
      <c r="J35" s="121">
        <f>ROUND(((SUM(BE89:BE105))*I35),  2)</f>
        <v>0</v>
      </c>
      <c r="L35" s="37"/>
    </row>
    <row r="36" spans="2:12" s="1" customFormat="1" ht="14.45" customHeight="1">
      <c r="B36" s="37"/>
      <c r="E36" s="110" t="s">
        <v>48</v>
      </c>
      <c r="F36" s="121">
        <f>ROUND((SUM(BF89:BF105)),  2)</f>
        <v>0</v>
      </c>
      <c r="I36" s="122">
        <v>0.15</v>
      </c>
      <c r="J36" s="121">
        <f>ROUND(((SUM(BF89:BF105))*I36),  2)</f>
        <v>0</v>
      </c>
      <c r="L36" s="37"/>
    </row>
    <row r="37" spans="2:12" s="1" customFormat="1" ht="14.45" hidden="1" customHeight="1">
      <c r="B37" s="37"/>
      <c r="E37" s="110" t="s">
        <v>49</v>
      </c>
      <c r="F37" s="121">
        <f>ROUND((SUM(BG89:BG105)),  2)</f>
        <v>0</v>
      </c>
      <c r="I37" s="122">
        <v>0.21</v>
      </c>
      <c r="J37" s="121">
        <f>0</f>
        <v>0</v>
      </c>
      <c r="L37" s="37"/>
    </row>
    <row r="38" spans="2:12" s="1" customFormat="1" ht="14.45" hidden="1" customHeight="1">
      <c r="B38" s="37"/>
      <c r="E38" s="110" t="s">
        <v>50</v>
      </c>
      <c r="F38" s="121">
        <f>ROUND((SUM(BH89:BH105)),  2)</f>
        <v>0</v>
      </c>
      <c r="I38" s="122">
        <v>0.15</v>
      </c>
      <c r="J38" s="121">
        <f>0</f>
        <v>0</v>
      </c>
      <c r="L38" s="37"/>
    </row>
    <row r="39" spans="2:12" s="1" customFormat="1" ht="14.45" hidden="1" customHeight="1">
      <c r="B39" s="37"/>
      <c r="E39" s="110" t="s">
        <v>51</v>
      </c>
      <c r="F39" s="121">
        <f>ROUND((SUM(BI89:BI105)),  2)</f>
        <v>0</v>
      </c>
      <c r="I39" s="122">
        <v>0</v>
      </c>
      <c r="J39" s="121">
        <f>0</f>
        <v>0</v>
      </c>
      <c r="L39" s="37"/>
    </row>
    <row r="40" spans="2:12" s="1" customFormat="1" ht="6.95" customHeight="1">
      <c r="B40" s="37"/>
      <c r="I40" s="111"/>
      <c r="L40" s="37"/>
    </row>
    <row r="41" spans="2:12" s="1" customFormat="1" ht="25.35" customHeight="1">
      <c r="B41" s="37"/>
      <c r="C41" s="123"/>
      <c r="D41" s="124" t="s">
        <v>52</v>
      </c>
      <c r="E41" s="125"/>
      <c r="F41" s="125"/>
      <c r="G41" s="126" t="s">
        <v>53</v>
      </c>
      <c r="H41" s="127" t="s">
        <v>54</v>
      </c>
      <c r="I41" s="128"/>
      <c r="J41" s="129">
        <f>SUM(J32:J39)</f>
        <v>0</v>
      </c>
      <c r="K41" s="130"/>
      <c r="L41" s="37"/>
    </row>
    <row r="42" spans="2:12" s="1" customFormat="1" ht="14.45" customHeight="1">
      <c r="B42" s="131"/>
      <c r="C42" s="132"/>
      <c r="D42" s="132"/>
      <c r="E42" s="132"/>
      <c r="F42" s="132"/>
      <c r="G42" s="132"/>
      <c r="H42" s="132"/>
      <c r="I42" s="133"/>
      <c r="J42" s="132"/>
      <c r="K42" s="132"/>
      <c r="L42" s="37"/>
    </row>
    <row r="46" spans="2:12" s="1" customFormat="1" ht="6.95" customHeight="1">
      <c r="B46" s="134"/>
      <c r="C46" s="135"/>
      <c r="D46" s="135"/>
      <c r="E46" s="135"/>
      <c r="F46" s="135"/>
      <c r="G46" s="135"/>
      <c r="H46" s="135"/>
      <c r="I46" s="136"/>
      <c r="J46" s="135"/>
      <c r="K46" s="135"/>
      <c r="L46" s="37"/>
    </row>
    <row r="47" spans="2:12" s="1" customFormat="1" ht="24.95" customHeight="1">
      <c r="B47" s="33"/>
      <c r="C47" s="22" t="s">
        <v>117</v>
      </c>
      <c r="D47" s="34"/>
      <c r="E47" s="34"/>
      <c r="F47" s="34"/>
      <c r="G47" s="34"/>
      <c r="H47" s="34"/>
      <c r="I47" s="111"/>
      <c r="J47" s="34"/>
      <c r="K47" s="34"/>
      <c r="L47" s="37"/>
    </row>
    <row r="48" spans="2:12" s="1" customFormat="1" ht="6.95" customHeight="1">
      <c r="B48" s="33"/>
      <c r="C48" s="34"/>
      <c r="D48" s="34"/>
      <c r="E48" s="34"/>
      <c r="F48" s="34"/>
      <c r="G48" s="34"/>
      <c r="H48" s="34"/>
      <c r="I48" s="111"/>
      <c r="J48" s="34"/>
      <c r="K48" s="34"/>
      <c r="L48" s="37"/>
    </row>
    <row r="49" spans="2:47" s="1" customFormat="1" ht="12" customHeight="1">
      <c r="B49" s="33"/>
      <c r="C49" s="28" t="s">
        <v>16</v>
      </c>
      <c r="D49" s="34"/>
      <c r="E49" s="34"/>
      <c r="F49" s="34"/>
      <c r="G49" s="34"/>
      <c r="H49" s="34"/>
      <c r="I49" s="111"/>
      <c r="J49" s="34"/>
      <c r="K49" s="34"/>
      <c r="L49" s="37"/>
    </row>
    <row r="50" spans="2:47" s="1" customFormat="1" ht="16.5" customHeight="1">
      <c r="B50" s="33"/>
      <c r="C50" s="34"/>
      <c r="D50" s="34"/>
      <c r="E50" s="297" t="str">
        <f>E7</f>
        <v>Oprava traťového úseku Bad Brambach - Vojtanov (vybrané úseky)</v>
      </c>
      <c r="F50" s="298"/>
      <c r="G50" s="298"/>
      <c r="H50" s="298"/>
      <c r="I50" s="111"/>
      <c r="J50" s="34"/>
      <c r="K50" s="34"/>
      <c r="L50" s="37"/>
    </row>
    <row r="51" spans="2:47" ht="12" customHeight="1">
      <c r="B51" s="20"/>
      <c r="C51" s="28" t="s">
        <v>115</v>
      </c>
      <c r="D51" s="21"/>
      <c r="E51" s="21"/>
      <c r="F51" s="21"/>
      <c r="G51" s="21"/>
      <c r="H51" s="21"/>
      <c r="J51" s="21"/>
      <c r="K51" s="21"/>
      <c r="L51" s="19"/>
    </row>
    <row r="52" spans="2:47" s="1" customFormat="1" ht="16.5" customHeight="1">
      <c r="B52" s="33"/>
      <c r="C52" s="34"/>
      <c r="D52" s="34"/>
      <c r="E52" s="297" t="s">
        <v>1008</v>
      </c>
      <c r="F52" s="264"/>
      <c r="G52" s="264"/>
      <c r="H52" s="264"/>
      <c r="I52" s="111"/>
      <c r="J52" s="34"/>
      <c r="K52" s="34"/>
      <c r="L52" s="37"/>
    </row>
    <row r="53" spans="2:47" s="1" customFormat="1" ht="12" customHeight="1">
      <c r="B53" s="33"/>
      <c r="C53" s="28" t="s">
        <v>508</v>
      </c>
      <c r="D53" s="34"/>
      <c r="E53" s="34"/>
      <c r="F53" s="34"/>
      <c r="G53" s="34"/>
      <c r="H53" s="34"/>
      <c r="I53" s="111"/>
      <c r="J53" s="34"/>
      <c r="K53" s="34"/>
      <c r="L53" s="37"/>
    </row>
    <row r="54" spans="2:47" s="1" customFormat="1" ht="16.5" customHeight="1">
      <c r="B54" s="33"/>
      <c r="C54" s="34"/>
      <c r="D54" s="34"/>
      <c r="E54" s="265" t="str">
        <f>E11</f>
        <v xml:space="preserve">A.6.2 - SMT KV - soubor A.5 </v>
      </c>
      <c r="F54" s="264"/>
      <c r="G54" s="264"/>
      <c r="H54" s="264"/>
      <c r="I54" s="111"/>
      <c r="J54" s="34"/>
      <c r="K54" s="34"/>
      <c r="L54" s="37"/>
    </row>
    <row r="55" spans="2:47" s="1" customFormat="1" ht="6.95" customHeight="1">
      <c r="B55" s="33"/>
      <c r="C55" s="34"/>
      <c r="D55" s="34"/>
      <c r="E55" s="34"/>
      <c r="F55" s="34"/>
      <c r="G55" s="34"/>
      <c r="H55" s="34"/>
      <c r="I55" s="111"/>
      <c r="J55" s="34"/>
      <c r="K55" s="34"/>
      <c r="L55" s="37"/>
    </row>
    <row r="56" spans="2:47" s="1" customFormat="1" ht="12" customHeight="1">
      <c r="B56" s="33"/>
      <c r="C56" s="28" t="s">
        <v>22</v>
      </c>
      <c r="D56" s="34"/>
      <c r="E56" s="34"/>
      <c r="F56" s="26" t="str">
        <f>F14</f>
        <v xml:space="preserve"> </v>
      </c>
      <c r="G56" s="34"/>
      <c r="H56" s="34"/>
      <c r="I56" s="112" t="s">
        <v>24</v>
      </c>
      <c r="J56" s="54" t="str">
        <f>IF(J14="","",J14)</f>
        <v>19. 2. 2019</v>
      </c>
      <c r="K56" s="34"/>
      <c r="L56" s="37"/>
    </row>
    <row r="57" spans="2:47" s="1" customFormat="1" ht="6.95" customHeight="1">
      <c r="B57" s="33"/>
      <c r="C57" s="34"/>
      <c r="D57" s="34"/>
      <c r="E57" s="34"/>
      <c r="F57" s="34"/>
      <c r="G57" s="34"/>
      <c r="H57" s="34"/>
      <c r="I57" s="111"/>
      <c r="J57" s="34"/>
      <c r="K57" s="34"/>
      <c r="L57" s="37"/>
    </row>
    <row r="58" spans="2:47" s="1" customFormat="1" ht="13.7" customHeight="1">
      <c r="B58" s="33"/>
      <c r="C58" s="28" t="s">
        <v>28</v>
      </c>
      <c r="D58" s="34"/>
      <c r="E58" s="34"/>
      <c r="F58" s="26" t="str">
        <f>E17</f>
        <v>SŽDC, s.o.; OŘ UNL - ST K. Vary</v>
      </c>
      <c r="G58" s="34"/>
      <c r="H58" s="34"/>
      <c r="I58" s="112" t="s">
        <v>36</v>
      </c>
      <c r="J58" s="31" t="str">
        <f>E23</f>
        <v xml:space="preserve"> </v>
      </c>
      <c r="K58" s="34"/>
      <c r="L58" s="37"/>
    </row>
    <row r="59" spans="2:47" s="1" customFormat="1" ht="13.7" customHeight="1">
      <c r="B59" s="33"/>
      <c r="C59" s="28" t="s">
        <v>34</v>
      </c>
      <c r="D59" s="34"/>
      <c r="E59" s="34"/>
      <c r="F59" s="26" t="str">
        <f>IF(E20="","",E20)</f>
        <v>Vyplň údaj</v>
      </c>
      <c r="G59" s="34"/>
      <c r="H59" s="34"/>
      <c r="I59" s="112" t="s">
        <v>39</v>
      </c>
      <c r="J59" s="31" t="str">
        <f>E26</f>
        <v>Monika Roztočilová</v>
      </c>
      <c r="K59" s="34"/>
      <c r="L59" s="37"/>
    </row>
    <row r="60" spans="2:47" s="1" customFormat="1" ht="10.35" customHeight="1">
      <c r="B60" s="33"/>
      <c r="C60" s="34"/>
      <c r="D60" s="34"/>
      <c r="E60" s="34"/>
      <c r="F60" s="34"/>
      <c r="G60" s="34"/>
      <c r="H60" s="34"/>
      <c r="I60" s="111"/>
      <c r="J60" s="34"/>
      <c r="K60" s="34"/>
      <c r="L60" s="37"/>
    </row>
    <row r="61" spans="2:47" s="1" customFormat="1" ht="29.25" customHeight="1">
      <c r="B61" s="33"/>
      <c r="C61" s="137" t="s">
        <v>118</v>
      </c>
      <c r="D61" s="138"/>
      <c r="E61" s="138"/>
      <c r="F61" s="138"/>
      <c r="G61" s="138"/>
      <c r="H61" s="138"/>
      <c r="I61" s="139"/>
      <c r="J61" s="140" t="s">
        <v>119</v>
      </c>
      <c r="K61" s="138"/>
      <c r="L61" s="37"/>
    </row>
    <row r="62" spans="2:47" s="1" customFormat="1" ht="10.35" customHeight="1">
      <c r="B62" s="33"/>
      <c r="C62" s="34"/>
      <c r="D62" s="34"/>
      <c r="E62" s="34"/>
      <c r="F62" s="34"/>
      <c r="G62" s="34"/>
      <c r="H62" s="34"/>
      <c r="I62" s="111"/>
      <c r="J62" s="34"/>
      <c r="K62" s="34"/>
      <c r="L62" s="37"/>
    </row>
    <row r="63" spans="2:47" s="1" customFormat="1" ht="22.9" customHeight="1">
      <c r="B63" s="33"/>
      <c r="C63" s="141" t="s">
        <v>120</v>
      </c>
      <c r="D63" s="34"/>
      <c r="E63" s="34"/>
      <c r="F63" s="34"/>
      <c r="G63" s="34"/>
      <c r="H63" s="34"/>
      <c r="I63" s="111"/>
      <c r="J63" s="72">
        <f>J89</f>
        <v>0</v>
      </c>
      <c r="K63" s="34"/>
      <c r="L63" s="37"/>
      <c r="AU63" s="16" t="s">
        <v>121</v>
      </c>
    </row>
    <row r="64" spans="2:47" s="12" customFormat="1" ht="24.95" customHeight="1">
      <c r="B64" s="213"/>
      <c r="C64" s="214"/>
      <c r="D64" s="215" t="s">
        <v>1048</v>
      </c>
      <c r="E64" s="216"/>
      <c r="F64" s="216"/>
      <c r="G64" s="216"/>
      <c r="H64" s="216"/>
      <c r="I64" s="217"/>
      <c r="J64" s="218">
        <f>J90</f>
        <v>0</v>
      </c>
      <c r="K64" s="214"/>
      <c r="L64" s="219"/>
    </row>
    <row r="65" spans="2:12" s="13" customFormat="1" ht="19.899999999999999" customHeight="1">
      <c r="B65" s="220"/>
      <c r="C65" s="93"/>
      <c r="D65" s="221" t="s">
        <v>1049</v>
      </c>
      <c r="E65" s="222"/>
      <c r="F65" s="222"/>
      <c r="G65" s="222"/>
      <c r="H65" s="222"/>
      <c r="I65" s="223"/>
      <c r="J65" s="224">
        <f>J91</f>
        <v>0</v>
      </c>
      <c r="K65" s="93"/>
      <c r="L65" s="225"/>
    </row>
    <row r="66" spans="2:12" s="13" customFormat="1" ht="19.899999999999999" customHeight="1">
      <c r="B66" s="220"/>
      <c r="C66" s="93"/>
      <c r="D66" s="221" t="s">
        <v>1050</v>
      </c>
      <c r="E66" s="222"/>
      <c r="F66" s="222"/>
      <c r="G66" s="222"/>
      <c r="H66" s="222"/>
      <c r="I66" s="223"/>
      <c r="J66" s="224">
        <f>J98</f>
        <v>0</v>
      </c>
      <c r="K66" s="93"/>
      <c r="L66" s="225"/>
    </row>
    <row r="67" spans="2:12" s="13" customFormat="1" ht="19.899999999999999" customHeight="1">
      <c r="B67" s="220"/>
      <c r="C67" s="93"/>
      <c r="D67" s="221" t="s">
        <v>1051</v>
      </c>
      <c r="E67" s="222"/>
      <c r="F67" s="222"/>
      <c r="G67" s="222"/>
      <c r="H67" s="222"/>
      <c r="I67" s="223"/>
      <c r="J67" s="224">
        <f>J102</f>
        <v>0</v>
      </c>
      <c r="K67" s="93"/>
      <c r="L67" s="225"/>
    </row>
    <row r="68" spans="2:12" s="1" customFormat="1" ht="21.75" customHeight="1">
      <c r="B68" s="33"/>
      <c r="C68" s="34"/>
      <c r="D68" s="34"/>
      <c r="E68" s="34"/>
      <c r="F68" s="34"/>
      <c r="G68" s="34"/>
      <c r="H68" s="34"/>
      <c r="I68" s="111"/>
      <c r="J68" s="34"/>
      <c r="K68" s="34"/>
      <c r="L68" s="37"/>
    </row>
    <row r="69" spans="2:12" s="1" customFormat="1" ht="6.95" customHeight="1">
      <c r="B69" s="45"/>
      <c r="C69" s="46"/>
      <c r="D69" s="46"/>
      <c r="E69" s="46"/>
      <c r="F69" s="46"/>
      <c r="G69" s="46"/>
      <c r="H69" s="46"/>
      <c r="I69" s="133"/>
      <c r="J69" s="46"/>
      <c r="K69" s="46"/>
      <c r="L69" s="37"/>
    </row>
    <row r="73" spans="2:12" s="1" customFormat="1" ht="6.95" customHeight="1">
      <c r="B73" s="47"/>
      <c r="C73" s="48"/>
      <c r="D73" s="48"/>
      <c r="E73" s="48"/>
      <c r="F73" s="48"/>
      <c r="G73" s="48"/>
      <c r="H73" s="48"/>
      <c r="I73" s="136"/>
      <c r="J73" s="48"/>
      <c r="K73" s="48"/>
      <c r="L73" s="37"/>
    </row>
    <row r="74" spans="2:12" s="1" customFormat="1" ht="24.95" customHeight="1">
      <c r="B74" s="33"/>
      <c r="C74" s="22" t="s">
        <v>122</v>
      </c>
      <c r="D74" s="34"/>
      <c r="E74" s="34"/>
      <c r="F74" s="34"/>
      <c r="G74" s="34"/>
      <c r="H74" s="34"/>
      <c r="I74" s="111"/>
      <c r="J74" s="34"/>
      <c r="K74" s="34"/>
      <c r="L74" s="37"/>
    </row>
    <row r="75" spans="2:12" s="1" customFormat="1" ht="6.95" customHeight="1">
      <c r="B75" s="33"/>
      <c r="C75" s="34"/>
      <c r="D75" s="34"/>
      <c r="E75" s="34"/>
      <c r="F75" s="34"/>
      <c r="G75" s="34"/>
      <c r="H75" s="34"/>
      <c r="I75" s="111"/>
      <c r="J75" s="34"/>
      <c r="K75" s="34"/>
      <c r="L75" s="37"/>
    </row>
    <row r="76" spans="2:12" s="1" customFormat="1" ht="12" customHeight="1">
      <c r="B76" s="33"/>
      <c r="C76" s="28" t="s">
        <v>16</v>
      </c>
      <c r="D76" s="34"/>
      <c r="E76" s="34"/>
      <c r="F76" s="34"/>
      <c r="G76" s="34"/>
      <c r="H76" s="34"/>
      <c r="I76" s="111"/>
      <c r="J76" s="34"/>
      <c r="K76" s="34"/>
      <c r="L76" s="37"/>
    </row>
    <row r="77" spans="2:12" s="1" customFormat="1" ht="16.5" customHeight="1">
      <c r="B77" s="33"/>
      <c r="C77" s="34"/>
      <c r="D77" s="34"/>
      <c r="E77" s="297" t="str">
        <f>E7</f>
        <v>Oprava traťového úseku Bad Brambach - Vojtanov (vybrané úseky)</v>
      </c>
      <c r="F77" s="298"/>
      <c r="G77" s="298"/>
      <c r="H77" s="298"/>
      <c r="I77" s="111"/>
      <c r="J77" s="34"/>
      <c r="K77" s="34"/>
      <c r="L77" s="37"/>
    </row>
    <row r="78" spans="2:12" ht="12" customHeight="1">
      <c r="B78" s="20"/>
      <c r="C78" s="28" t="s">
        <v>115</v>
      </c>
      <c r="D78" s="21"/>
      <c r="E78" s="21"/>
      <c r="F78" s="21"/>
      <c r="G78" s="21"/>
      <c r="H78" s="21"/>
      <c r="J78" s="21"/>
      <c r="K78" s="21"/>
      <c r="L78" s="19"/>
    </row>
    <row r="79" spans="2:12" s="1" customFormat="1" ht="16.5" customHeight="1">
      <c r="B79" s="33"/>
      <c r="C79" s="34"/>
      <c r="D79" s="34"/>
      <c r="E79" s="297" t="s">
        <v>1008</v>
      </c>
      <c r="F79" s="264"/>
      <c r="G79" s="264"/>
      <c r="H79" s="264"/>
      <c r="I79" s="111"/>
      <c r="J79" s="34"/>
      <c r="K79" s="34"/>
      <c r="L79" s="37"/>
    </row>
    <row r="80" spans="2:12" s="1" customFormat="1" ht="12" customHeight="1">
      <c r="B80" s="33"/>
      <c r="C80" s="28" t="s">
        <v>508</v>
      </c>
      <c r="D80" s="34"/>
      <c r="E80" s="34"/>
      <c r="F80" s="34"/>
      <c r="G80" s="34"/>
      <c r="H80" s="34"/>
      <c r="I80" s="111"/>
      <c r="J80" s="34"/>
      <c r="K80" s="34"/>
      <c r="L80" s="37"/>
    </row>
    <row r="81" spans="2:65" s="1" customFormat="1" ht="16.5" customHeight="1">
      <c r="B81" s="33"/>
      <c r="C81" s="34"/>
      <c r="D81" s="34"/>
      <c r="E81" s="265" t="str">
        <f>E11</f>
        <v xml:space="preserve">A.6.2 - SMT KV - soubor A.5 </v>
      </c>
      <c r="F81" s="264"/>
      <c r="G81" s="264"/>
      <c r="H81" s="264"/>
      <c r="I81" s="111"/>
      <c r="J81" s="34"/>
      <c r="K81" s="34"/>
      <c r="L81" s="37"/>
    </row>
    <row r="82" spans="2:65" s="1" customFormat="1" ht="6.95" customHeight="1">
      <c r="B82" s="33"/>
      <c r="C82" s="34"/>
      <c r="D82" s="34"/>
      <c r="E82" s="34"/>
      <c r="F82" s="34"/>
      <c r="G82" s="34"/>
      <c r="H82" s="34"/>
      <c r="I82" s="111"/>
      <c r="J82" s="34"/>
      <c r="K82" s="34"/>
      <c r="L82" s="37"/>
    </row>
    <row r="83" spans="2:65" s="1" customFormat="1" ht="12" customHeight="1">
      <c r="B83" s="33"/>
      <c r="C83" s="28" t="s">
        <v>22</v>
      </c>
      <c r="D83" s="34"/>
      <c r="E83" s="34"/>
      <c r="F83" s="26" t="str">
        <f>F14</f>
        <v xml:space="preserve"> </v>
      </c>
      <c r="G83" s="34"/>
      <c r="H83" s="34"/>
      <c r="I83" s="112" t="s">
        <v>24</v>
      </c>
      <c r="J83" s="54" t="str">
        <f>IF(J14="","",J14)</f>
        <v>19. 2. 2019</v>
      </c>
      <c r="K83" s="34"/>
      <c r="L83" s="37"/>
    </row>
    <row r="84" spans="2:65" s="1" customFormat="1" ht="6.95" customHeight="1">
      <c r="B84" s="33"/>
      <c r="C84" s="34"/>
      <c r="D84" s="34"/>
      <c r="E84" s="34"/>
      <c r="F84" s="34"/>
      <c r="G84" s="34"/>
      <c r="H84" s="34"/>
      <c r="I84" s="111"/>
      <c r="J84" s="34"/>
      <c r="K84" s="34"/>
      <c r="L84" s="37"/>
    </row>
    <row r="85" spans="2:65" s="1" customFormat="1" ht="13.7" customHeight="1">
      <c r="B85" s="33"/>
      <c r="C85" s="28" t="s">
        <v>28</v>
      </c>
      <c r="D85" s="34"/>
      <c r="E85" s="34"/>
      <c r="F85" s="26" t="str">
        <f>E17</f>
        <v>SŽDC, s.o.; OŘ UNL - ST K. Vary</v>
      </c>
      <c r="G85" s="34"/>
      <c r="H85" s="34"/>
      <c r="I85" s="112" t="s">
        <v>36</v>
      </c>
      <c r="J85" s="31" t="str">
        <f>E23</f>
        <v xml:space="preserve"> </v>
      </c>
      <c r="K85" s="34"/>
      <c r="L85" s="37"/>
    </row>
    <row r="86" spans="2:65" s="1" customFormat="1" ht="13.7" customHeight="1">
      <c r="B86" s="33"/>
      <c r="C86" s="28" t="s">
        <v>34</v>
      </c>
      <c r="D86" s="34"/>
      <c r="E86" s="34"/>
      <c r="F86" s="26" t="str">
        <f>IF(E20="","",E20)</f>
        <v>Vyplň údaj</v>
      </c>
      <c r="G86" s="34"/>
      <c r="H86" s="34"/>
      <c r="I86" s="112" t="s">
        <v>39</v>
      </c>
      <c r="J86" s="31" t="str">
        <f>E26</f>
        <v>Monika Roztočilová</v>
      </c>
      <c r="K86" s="34"/>
      <c r="L86" s="37"/>
    </row>
    <row r="87" spans="2:65" s="1" customFormat="1" ht="10.35" customHeight="1">
      <c r="B87" s="33"/>
      <c r="C87" s="34"/>
      <c r="D87" s="34"/>
      <c r="E87" s="34"/>
      <c r="F87" s="34"/>
      <c r="G87" s="34"/>
      <c r="H87" s="34"/>
      <c r="I87" s="111"/>
      <c r="J87" s="34"/>
      <c r="K87" s="34"/>
      <c r="L87" s="37"/>
    </row>
    <row r="88" spans="2:65" s="8" customFormat="1" ht="29.25" customHeight="1">
      <c r="B88" s="142"/>
      <c r="C88" s="143" t="s">
        <v>123</v>
      </c>
      <c r="D88" s="144" t="s">
        <v>61</v>
      </c>
      <c r="E88" s="144" t="s">
        <v>57</v>
      </c>
      <c r="F88" s="144" t="s">
        <v>58</v>
      </c>
      <c r="G88" s="144" t="s">
        <v>124</v>
      </c>
      <c r="H88" s="144" t="s">
        <v>125</v>
      </c>
      <c r="I88" s="145" t="s">
        <v>126</v>
      </c>
      <c r="J88" s="144" t="s">
        <v>119</v>
      </c>
      <c r="K88" s="146" t="s">
        <v>127</v>
      </c>
      <c r="L88" s="147"/>
      <c r="M88" s="63" t="s">
        <v>1</v>
      </c>
      <c r="N88" s="64" t="s">
        <v>46</v>
      </c>
      <c r="O88" s="64" t="s">
        <v>128</v>
      </c>
      <c r="P88" s="64" t="s">
        <v>129</v>
      </c>
      <c r="Q88" s="64" t="s">
        <v>130</v>
      </c>
      <c r="R88" s="64" t="s">
        <v>131</v>
      </c>
      <c r="S88" s="64" t="s">
        <v>132</v>
      </c>
      <c r="T88" s="65" t="s">
        <v>133</v>
      </c>
    </row>
    <row r="89" spans="2:65" s="1" customFormat="1" ht="22.9" customHeight="1">
      <c r="B89" s="33"/>
      <c r="C89" s="70" t="s">
        <v>134</v>
      </c>
      <c r="D89" s="34"/>
      <c r="E89" s="34"/>
      <c r="F89" s="34"/>
      <c r="G89" s="34"/>
      <c r="H89" s="34"/>
      <c r="I89" s="111"/>
      <c r="J89" s="148">
        <f>BK89</f>
        <v>0</v>
      </c>
      <c r="K89" s="34"/>
      <c r="L89" s="37"/>
      <c r="M89" s="66"/>
      <c r="N89" s="67"/>
      <c r="O89" s="67"/>
      <c r="P89" s="149">
        <f>P90</f>
        <v>0</v>
      </c>
      <c r="Q89" s="67"/>
      <c r="R89" s="149">
        <f>R90</f>
        <v>0</v>
      </c>
      <c r="S89" s="67"/>
      <c r="T89" s="150">
        <f>T90</f>
        <v>0</v>
      </c>
      <c r="AT89" s="16" t="s">
        <v>75</v>
      </c>
      <c r="AU89" s="16" t="s">
        <v>121</v>
      </c>
      <c r="BK89" s="151">
        <f>BK90</f>
        <v>0</v>
      </c>
    </row>
    <row r="90" spans="2:65" s="14" customFormat="1" ht="25.9" customHeight="1">
      <c r="B90" s="226"/>
      <c r="C90" s="227"/>
      <c r="D90" s="228" t="s">
        <v>75</v>
      </c>
      <c r="E90" s="229" t="s">
        <v>1052</v>
      </c>
      <c r="F90" s="229" t="s">
        <v>1053</v>
      </c>
      <c r="G90" s="227"/>
      <c r="H90" s="227"/>
      <c r="I90" s="230"/>
      <c r="J90" s="231">
        <f>BK90</f>
        <v>0</v>
      </c>
      <c r="K90" s="227"/>
      <c r="L90" s="232"/>
      <c r="M90" s="233"/>
      <c r="N90" s="234"/>
      <c r="O90" s="234"/>
      <c r="P90" s="235">
        <f>P91+P98+P102</f>
        <v>0</v>
      </c>
      <c r="Q90" s="234"/>
      <c r="R90" s="235">
        <f>R91+R98+R102</f>
        <v>0</v>
      </c>
      <c r="S90" s="234"/>
      <c r="T90" s="236">
        <f>T91+T98+T102</f>
        <v>0</v>
      </c>
      <c r="AR90" s="237" t="s">
        <v>496</v>
      </c>
      <c r="AT90" s="238" t="s">
        <v>75</v>
      </c>
      <c r="AU90" s="238" t="s">
        <v>76</v>
      </c>
      <c r="AY90" s="237" t="s">
        <v>141</v>
      </c>
      <c r="BK90" s="239">
        <f>BK91+BK98+BK102</f>
        <v>0</v>
      </c>
    </row>
    <row r="91" spans="2:65" s="14" customFormat="1" ht="22.9" customHeight="1">
      <c r="B91" s="226"/>
      <c r="C91" s="227"/>
      <c r="D91" s="228" t="s">
        <v>75</v>
      </c>
      <c r="E91" s="240" t="s">
        <v>1054</v>
      </c>
      <c r="F91" s="240" t="s">
        <v>1055</v>
      </c>
      <c r="G91" s="227"/>
      <c r="H91" s="227"/>
      <c r="I91" s="230"/>
      <c r="J91" s="241">
        <f>BK91</f>
        <v>0</v>
      </c>
      <c r="K91" s="227"/>
      <c r="L91" s="232"/>
      <c r="M91" s="233"/>
      <c r="N91" s="234"/>
      <c r="O91" s="234"/>
      <c r="P91" s="235">
        <f>SUM(P92:P97)</f>
        <v>0</v>
      </c>
      <c r="Q91" s="234"/>
      <c r="R91" s="235">
        <f>SUM(R92:R97)</f>
        <v>0</v>
      </c>
      <c r="S91" s="234"/>
      <c r="T91" s="236">
        <f>SUM(T92:T97)</f>
        <v>0</v>
      </c>
      <c r="AR91" s="237" t="s">
        <v>496</v>
      </c>
      <c r="AT91" s="238" t="s">
        <v>75</v>
      </c>
      <c r="AU91" s="238" t="s">
        <v>21</v>
      </c>
      <c r="AY91" s="237" t="s">
        <v>141</v>
      </c>
      <c r="BK91" s="239">
        <f>SUM(BK92:BK97)</f>
        <v>0</v>
      </c>
    </row>
    <row r="92" spans="2:65" s="1" customFormat="1" ht="16.5" customHeight="1">
      <c r="B92" s="33"/>
      <c r="C92" s="152" t="s">
        <v>21</v>
      </c>
      <c r="D92" s="152" t="s">
        <v>135</v>
      </c>
      <c r="E92" s="153" t="s">
        <v>1056</v>
      </c>
      <c r="F92" s="154" t="s">
        <v>1057</v>
      </c>
      <c r="G92" s="155" t="s">
        <v>1058</v>
      </c>
      <c r="H92" s="156">
        <v>15424.75</v>
      </c>
      <c r="I92" s="157"/>
      <c r="J92" s="158">
        <f>ROUND(I92*H92,2)</f>
        <v>0</v>
      </c>
      <c r="K92" s="154" t="s">
        <v>527</v>
      </c>
      <c r="L92" s="37"/>
      <c r="M92" s="159" t="s">
        <v>1</v>
      </c>
      <c r="N92" s="160" t="s">
        <v>47</v>
      </c>
      <c r="O92" s="59"/>
      <c r="P92" s="161">
        <f>O92*H92</f>
        <v>0</v>
      </c>
      <c r="Q92" s="161">
        <v>0</v>
      </c>
      <c r="R92" s="161">
        <f>Q92*H92</f>
        <v>0</v>
      </c>
      <c r="S92" s="161">
        <v>0</v>
      </c>
      <c r="T92" s="162">
        <f>S92*H92</f>
        <v>0</v>
      </c>
      <c r="AR92" s="16" t="s">
        <v>1059</v>
      </c>
      <c r="AT92" s="16" t="s">
        <v>135</v>
      </c>
      <c r="AU92" s="16" t="s">
        <v>85</v>
      </c>
      <c r="AY92" s="16" t="s">
        <v>141</v>
      </c>
      <c r="BE92" s="163">
        <f>IF(N92="základní",J92,0)</f>
        <v>0</v>
      </c>
      <c r="BF92" s="163">
        <f>IF(N92="snížená",J92,0)</f>
        <v>0</v>
      </c>
      <c r="BG92" s="163">
        <f>IF(N92="zákl. přenesená",J92,0)</f>
        <v>0</v>
      </c>
      <c r="BH92" s="163">
        <f>IF(N92="sníž. přenesená",J92,0)</f>
        <v>0</v>
      </c>
      <c r="BI92" s="163">
        <f>IF(N92="nulová",J92,0)</f>
        <v>0</v>
      </c>
      <c r="BJ92" s="16" t="s">
        <v>21</v>
      </c>
      <c r="BK92" s="163">
        <f>ROUND(I92*H92,2)</f>
        <v>0</v>
      </c>
      <c r="BL92" s="16" t="s">
        <v>1059</v>
      </c>
      <c r="BM92" s="16" t="s">
        <v>1060</v>
      </c>
    </row>
    <row r="93" spans="2:65" s="1" customFormat="1" ht="11.25">
      <c r="B93" s="33"/>
      <c r="C93" s="34"/>
      <c r="D93" s="164" t="s">
        <v>143</v>
      </c>
      <c r="E93" s="34"/>
      <c r="F93" s="165" t="s">
        <v>1061</v>
      </c>
      <c r="G93" s="34"/>
      <c r="H93" s="34"/>
      <c r="I93" s="111"/>
      <c r="J93" s="34"/>
      <c r="K93" s="34"/>
      <c r="L93" s="37"/>
      <c r="M93" s="166"/>
      <c r="N93" s="59"/>
      <c r="O93" s="59"/>
      <c r="P93" s="59"/>
      <c r="Q93" s="59"/>
      <c r="R93" s="59"/>
      <c r="S93" s="59"/>
      <c r="T93" s="60"/>
      <c r="AT93" s="16" t="s">
        <v>143</v>
      </c>
      <c r="AU93" s="16" t="s">
        <v>85</v>
      </c>
    </row>
    <row r="94" spans="2:65" s="1" customFormat="1" ht="19.5">
      <c r="B94" s="33"/>
      <c r="C94" s="34"/>
      <c r="D94" s="164" t="s">
        <v>145</v>
      </c>
      <c r="E94" s="34"/>
      <c r="F94" s="167" t="s">
        <v>1062</v>
      </c>
      <c r="G94" s="34"/>
      <c r="H94" s="34"/>
      <c r="I94" s="111"/>
      <c r="J94" s="34"/>
      <c r="K94" s="34"/>
      <c r="L94" s="37"/>
      <c r="M94" s="166"/>
      <c r="N94" s="59"/>
      <c r="O94" s="59"/>
      <c r="P94" s="59"/>
      <c r="Q94" s="59"/>
      <c r="R94" s="59"/>
      <c r="S94" s="59"/>
      <c r="T94" s="60"/>
      <c r="AT94" s="16" t="s">
        <v>145</v>
      </c>
      <c r="AU94" s="16" t="s">
        <v>85</v>
      </c>
    </row>
    <row r="95" spans="2:65" s="1" customFormat="1" ht="16.5" customHeight="1">
      <c r="B95" s="33"/>
      <c r="C95" s="152" t="s">
        <v>85</v>
      </c>
      <c r="D95" s="152" t="s">
        <v>135</v>
      </c>
      <c r="E95" s="153" t="s">
        <v>1063</v>
      </c>
      <c r="F95" s="154" t="s">
        <v>1064</v>
      </c>
      <c r="G95" s="155" t="s">
        <v>1058</v>
      </c>
      <c r="H95" s="156">
        <v>15424.75</v>
      </c>
      <c r="I95" s="157"/>
      <c r="J95" s="158">
        <f>ROUND(I95*H95,2)</f>
        <v>0</v>
      </c>
      <c r="K95" s="154" t="s">
        <v>527</v>
      </c>
      <c r="L95" s="37"/>
      <c r="M95" s="159" t="s">
        <v>1</v>
      </c>
      <c r="N95" s="160" t="s">
        <v>47</v>
      </c>
      <c r="O95" s="59"/>
      <c r="P95" s="161">
        <f>O95*H95</f>
        <v>0</v>
      </c>
      <c r="Q95" s="161">
        <v>0</v>
      </c>
      <c r="R95" s="161">
        <f>Q95*H95</f>
        <v>0</v>
      </c>
      <c r="S95" s="161">
        <v>0</v>
      </c>
      <c r="T95" s="162">
        <f>S95*H95</f>
        <v>0</v>
      </c>
      <c r="AR95" s="16" t="s">
        <v>1059</v>
      </c>
      <c r="AT95" s="16" t="s">
        <v>135</v>
      </c>
      <c r="AU95" s="16" t="s">
        <v>85</v>
      </c>
      <c r="AY95" s="16" t="s">
        <v>141</v>
      </c>
      <c r="BE95" s="163">
        <f>IF(N95="základní",J95,0)</f>
        <v>0</v>
      </c>
      <c r="BF95" s="163">
        <f>IF(N95="snížená",J95,0)</f>
        <v>0</v>
      </c>
      <c r="BG95" s="163">
        <f>IF(N95="zákl. přenesená",J95,0)</f>
        <v>0</v>
      </c>
      <c r="BH95" s="163">
        <f>IF(N95="sníž. přenesená",J95,0)</f>
        <v>0</v>
      </c>
      <c r="BI95" s="163">
        <f>IF(N95="nulová",J95,0)</f>
        <v>0</v>
      </c>
      <c r="BJ95" s="16" t="s">
        <v>21</v>
      </c>
      <c r="BK95" s="163">
        <f>ROUND(I95*H95,2)</f>
        <v>0</v>
      </c>
      <c r="BL95" s="16" t="s">
        <v>1059</v>
      </c>
      <c r="BM95" s="16" t="s">
        <v>1065</v>
      </c>
    </row>
    <row r="96" spans="2:65" s="1" customFormat="1" ht="11.25">
      <c r="B96" s="33"/>
      <c r="C96" s="34"/>
      <c r="D96" s="164" t="s">
        <v>143</v>
      </c>
      <c r="E96" s="34"/>
      <c r="F96" s="165" t="s">
        <v>1064</v>
      </c>
      <c r="G96" s="34"/>
      <c r="H96" s="34"/>
      <c r="I96" s="111"/>
      <c r="J96" s="34"/>
      <c r="K96" s="34"/>
      <c r="L96" s="37"/>
      <c r="M96" s="166"/>
      <c r="N96" s="59"/>
      <c r="O96" s="59"/>
      <c r="P96" s="59"/>
      <c r="Q96" s="59"/>
      <c r="R96" s="59"/>
      <c r="S96" s="59"/>
      <c r="T96" s="60"/>
      <c r="AT96" s="16" t="s">
        <v>143</v>
      </c>
      <c r="AU96" s="16" t="s">
        <v>85</v>
      </c>
    </row>
    <row r="97" spans="2:65" s="1" customFormat="1" ht="39">
      <c r="B97" s="33"/>
      <c r="C97" s="34"/>
      <c r="D97" s="164" t="s">
        <v>145</v>
      </c>
      <c r="E97" s="34"/>
      <c r="F97" s="167" t="s">
        <v>1066</v>
      </c>
      <c r="G97" s="34"/>
      <c r="H97" s="34"/>
      <c r="I97" s="111"/>
      <c r="J97" s="34"/>
      <c r="K97" s="34"/>
      <c r="L97" s="37"/>
      <c r="M97" s="166"/>
      <c r="N97" s="59"/>
      <c r="O97" s="59"/>
      <c r="P97" s="59"/>
      <c r="Q97" s="59"/>
      <c r="R97" s="59"/>
      <c r="S97" s="59"/>
      <c r="T97" s="60"/>
      <c r="AT97" s="16" t="s">
        <v>145</v>
      </c>
      <c r="AU97" s="16" t="s">
        <v>85</v>
      </c>
    </row>
    <row r="98" spans="2:65" s="14" customFormat="1" ht="22.9" customHeight="1">
      <c r="B98" s="226"/>
      <c r="C98" s="227"/>
      <c r="D98" s="228" t="s">
        <v>75</v>
      </c>
      <c r="E98" s="240" t="s">
        <v>1067</v>
      </c>
      <c r="F98" s="240" t="s">
        <v>1068</v>
      </c>
      <c r="G98" s="227"/>
      <c r="H98" s="227"/>
      <c r="I98" s="230"/>
      <c r="J98" s="241">
        <f>BK98</f>
        <v>0</v>
      </c>
      <c r="K98" s="227"/>
      <c r="L98" s="232"/>
      <c r="M98" s="233"/>
      <c r="N98" s="234"/>
      <c r="O98" s="234"/>
      <c r="P98" s="235">
        <f>SUM(P99:P101)</f>
        <v>0</v>
      </c>
      <c r="Q98" s="234"/>
      <c r="R98" s="235">
        <f>SUM(R99:R101)</f>
        <v>0</v>
      </c>
      <c r="S98" s="234"/>
      <c r="T98" s="236">
        <f>SUM(T99:T101)</f>
        <v>0</v>
      </c>
      <c r="AR98" s="237" t="s">
        <v>496</v>
      </c>
      <c r="AT98" s="238" t="s">
        <v>75</v>
      </c>
      <c r="AU98" s="238" t="s">
        <v>21</v>
      </c>
      <c r="AY98" s="237" t="s">
        <v>141</v>
      </c>
      <c r="BK98" s="239">
        <f>SUM(BK99:BK101)</f>
        <v>0</v>
      </c>
    </row>
    <row r="99" spans="2:65" s="1" customFormat="1" ht="16.5" customHeight="1">
      <c r="B99" s="33"/>
      <c r="C99" s="152" t="s">
        <v>153</v>
      </c>
      <c r="D99" s="152" t="s">
        <v>135</v>
      </c>
      <c r="E99" s="153" t="s">
        <v>1069</v>
      </c>
      <c r="F99" s="154" t="s">
        <v>1068</v>
      </c>
      <c r="G99" s="155" t="s">
        <v>1058</v>
      </c>
      <c r="H99" s="156">
        <v>15424.75</v>
      </c>
      <c r="I99" s="157"/>
      <c r="J99" s="158">
        <f>ROUND(I99*H99,2)</f>
        <v>0</v>
      </c>
      <c r="K99" s="154" t="s">
        <v>527</v>
      </c>
      <c r="L99" s="37"/>
      <c r="M99" s="159" t="s">
        <v>1</v>
      </c>
      <c r="N99" s="160" t="s">
        <v>47</v>
      </c>
      <c r="O99" s="59"/>
      <c r="P99" s="161">
        <f>O99*H99</f>
        <v>0</v>
      </c>
      <c r="Q99" s="161">
        <v>0</v>
      </c>
      <c r="R99" s="161">
        <f>Q99*H99</f>
        <v>0</v>
      </c>
      <c r="S99" s="161">
        <v>0</v>
      </c>
      <c r="T99" s="162">
        <f>S99*H99</f>
        <v>0</v>
      </c>
      <c r="AR99" s="16" t="s">
        <v>1059</v>
      </c>
      <c r="AT99" s="16" t="s">
        <v>135</v>
      </c>
      <c r="AU99" s="16" t="s">
        <v>85</v>
      </c>
      <c r="AY99" s="16" t="s">
        <v>141</v>
      </c>
      <c r="BE99" s="163">
        <f>IF(N99="základní",J99,0)</f>
        <v>0</v>
      </c>
      <c r="BF99" s="163">
        <f>IF(N99="snížená",J99,0)</f>
        <v>0</v>
      </c>
      <c r="BG99" s="163">
        <f>IF(N99="zákl. přenesená",J99,0)</f>
        <v>0</v>
      </c>
      <c r="BH99" s="163">
        <f>IF(N99="sníž. přenesená",J99,0)</f>
        <v>0</v>
      </c>
      <c r="BI99" s="163">
        <f>IF(N99="nulová",J99,0)</f>
        <v>0</v>
      </c>
      <c r="BJ99" s="16" t="s">
        <v>21</v>
      </c>
      <c r="BK99" s="163">
        <f>ROUND(I99*H99,2)</f>
        <v>0</v>
      </c>
      <c r="BL99" s="16" t="s">
        <v>1059</v>
      </c>
      <c r="BM99" s="16" t="s">
        <v>1070</v>
      </c>
    </row>
    <row r="100" spans="2:65" s="1" customFormat="1" ht="11.25">
      <c r="B100" s="33"/>
      <c r="C100" s="34"/>
      <c r="D100" s="164" t="s">
        <v>143</v>
      </c>
      <c r="E100" s="34"/>
      <c r="F100" s="165" t="s">
        <v>1068</v>
      </c>
      <c r="G100" s="34"/>
      <c r="H100" s="34"/>
      <c r="I100" s="111"/>
      <c r="J100" s="34"/>
      <c r="K100" s="34"/>
      <c r="L100" s="37"/>
      <c r="M100" s="166"/>
      <c r="N100" s="59"/>
      <c r="O100" s="59"/>
      <c r="P100" s="59"/>
      <c r="Q100" s="59"/>
      <c r="R100" s="59"/>
      <c r="S100" s="59"/>
      <c r="T100" s="60"/>
      <c r="AT100" s="16" t="s">
        <v>143</v>
      </c>
      <c r="AU100" s="16" t="s">
        <v>85</v>
      </c>
    </row>
    <row r="101" spans="2:65" s="1" customFormat="1" ht="29.25">
      <c r="B101" s="33"/>
      <c r="C101" s="34"/>
      <c r="D101" s="164" t="s">
        <v>145</v>
      </c>
      <c r="E101" s="34"/>
      <c r="F101" s="167" t="s">
        <v>1071</v>
      </c>
      <c r="G101" s="34"/>
      <c r="H101" s="34"/>
      <c r="I101" s="111"/>
      <c r="J101" s="34"/>
      <c r="K101" s="34"/>
      <c r="L101" s="37"/>
      <c r="M101" s="166"/>
      <c r="N101" s="59"/>
      <c r="O101" s="59"/>
      <c r="P101" s="59"/>
      <c r="Q101" s="59"/>
      <c r="R101" s="59"/>
      <c r="S101" s="59"/>
      <c r="T101" s="60"/>
      <c r="AT101" s="16" t="s">
        <v>145</v>
      </c>
      <c r="AU101" s="16" t="s">
        <v>85</v>
      </c>
    </row>
    <row r="102" spans="2:65" s="14" customFormat="1" ht="22.9" customHeight="1">
      <c r="B102" s="226"/>
      <c r="C102" s="227"/>
      <c r="D102" s="228" t="s">
        <v>75</v>
      </c>
      <c r="E102" s="240" t="s">
        <v>1072</v>
      </c>
      <c r="F102" s="240" t="s">
        <v>1073</v>
      </c>
      <c r="G102" s="227"/>
      <c r="H102" s="227"/>
      <c r="I102" s="230"/>
      <c r="J102" s="241">
        <f>BK102</f>
        <v>0</v>
      </c>
      <c r="K102" s="227"/>
      <c r="L102" s="232"/>
      <c r="M102" s="233"/>
      <c r="N102" s="234"/>
      <c r="O102" s="234"/>
      <c r="P102" s="235">
        <f>SUM(P103:P105)</f>
        <v>0</v>
      </c>
      <c r="Q102" s="234"/>
      <c r="R102" s="235">
        <f>SUM(R103:R105)</f>
        <v>0</v>
      </c>
      <c r="S102" s="234"/>
      <c r="T102" s="236">
        <f>SUM(T103:T105)</f>
        <v>0</v>
      </c>
      <c r="AR102" s="237" t="s">
        <v>496</v>
      </c>
      <c r="AT102" s="238" t="s">
        <v>75</v>
      </c>
      <c r="AU102" s="238" t="s">
        <v>21</v>
      </c>
      <c r="AY102" s="237" t="s">
        <v>141</v>
      </c>
      <c r="BK102" s="239">
        <f>SUM(BK103:BK105)</f>
        <v>0</v>
      </c>
    </row>
    <row r="103" spans="2:65" s="1" customFormat="1" ht="16.5" customHeight="1">
      <c r="B103" s="33"/>
      <c r="C103" s="152" t="s">
        <v>140</v>
      </c>
      <c r="D103" s="152" t="s">
        <v>135</v>
      </c>
      <c r="E103" s="153" t="s">
        <v>1074</v>
      </c>
      <c r="F103" s="154" t="s">
        <v>1075</v>
      </c>
      <c r="G103" s="155" t="s">
        <v>1058</v>
      </c>
      <c r="H103" s="156">
        <v>1</v>
      </c>
      <c r="I103" s="157"/>
      <c r="J103" s="158">
        <f>ROUND(I103*H103,2)</f>
        <v>0</v>
      </c>
      <c r="K103" s="154" t="s">
        <v>527</v>
      </c>
      <c r="L103" s="37"/>
      <c r="M103" s="159" t="s">
        <v>1</v>
      </c>
      <c r="N103" s="160" t="s">
        <v>47</v>
      </c>
      <c r="O103" s="59"/>
      <c r="P103" s="161">
        <f>O103*H103</f>
        <v>0</v>
      </c>
      <c r="Q103" s="161">
        <v>0</v>
      </c>
      <c r="R103" s="161">
        <f>Q103*H103</f>
        <v>0</v>
      </c>
      <c r="S103" s="161">
        <v>0</v>
      </c>
      <c r="T103" s="162">
        <f>S103*H103</f>
        <v>0</v>
      </c>
      <c r="AR103" s="16" t="s">
        <v>1059</v>
      </c>
      <c r="AT103" s="16" t="s">
        <v>135</v>
      </c>
      <c r="AU103" s="16" t="s">
        <v>85</v>
      </c>
      <c r="AY103" s="16" t="s">
        <v>141</v>
      </c>
      <c r="BE103" s="163">
        <f>IF(N103="základní",J103,0)</f>
        <v>0</v>
      </c>
      <c r="BF103" s="163">
        <f>IF(N103="snížená",J103,0)</f>
        <v>0</v>
      </c>
      <c r="BG103" s="163">
        <f>IF(N103="zákl. přenesená",J103,0)</f>
        <v>0</v>
      </c>
      <c r="BH103" s="163">
        <f>IF(N103="sníž. přenesená",J103,0)</f>
        <v>0</v>
      </c>
      <c r="BI103" s="163">
        <f>IF(N103="nulová",J103,0)</f>
        <v>0</v>
      </c>
      <c r="BJ103" s="16" t="s">
        <v>21</v>
      </c>
      <c r="BK103" s="163">
        <f>ROUND(I103*H103,2)</f>
        <v>0</v>
      </c>
      <c r="BL103" s="16" t="s">
        <v>1059</v>
      </c>
      <c r="BM103" s="16" t="s">
        <v>1076</v>
      </c>
    </row>
    <row r="104" spans="2:65" s="1" customFormat="1" ht="11.25">
      <c r="B104" s="33"/>
      <c r="C104" s="34"/>
      <c r="D104" s="164" t="s">
        <v>143</v>
      </c>
      <c r="E104" s="34"/>
      <c r="F104" s="165" t="s">
        <v>1075</v>
      </c>
      <c r="G104" s="34"/>
      <c r="H104" s="34"/>
      <c r="I104" s="111"/>
      <c r="J104" s="34"/>
      <c r="K104" s="34"/>
      <c r="L104" s="37"/>
      <c r="M104" s="166"/>
      <c r="N104" s="59"/>
      <c r="O104" s="59"/>
      <c r="P104" s="59"/>
      <c r="Q104" s="59"/>
      <c r="R104" s="59"/>
      <c r="S104" s="59"/>
      <c r="T104" s="60"/>
      <c r="AT104" s="16" t="s">
        <v>143</v>
      </c>
      <c r="AU104" s="16" t="s">
        <v>85</v>
      </c>
    </row>
    <row r="105" spans="2:65" s="1" customFormat="1" ht="19.5">
      <c r="B105" s="33"/>
      <c r="C105" s="34"/>
      <c r="D105" s="164" t="s">
        <v>145</v>
      </c>
      <c r="E105" s="34"/>
      <c r="F105" s="167" t="s">
        <v>1077</v>
      </c>
      <c r="G105" s="34"/>
      <c r="H105" s="34"/>
      <c r="I105" s="111"/>
      <c r="J105" s="34"/>
      <c r="K105" s="34"/>
      <c r="L105" s="37"/>
      <c r="M105" s="210"/>
      <c r="N105" s="211"/>
      <c r="O105" s="211"/>
      <c r="P105" s="211"/>
      <c r="Q105" s="211"/>
      <c r="R105" s="211"/>
      <c r="S105" s="211"/>
      <c r="T105" s="212"/>
      <c r="AT105" s="16" t="s">
        <v>145</v>
      </c>
      <c r="AU105" s="16" t="s">
        <v>85</v>
      </c>
    </row>
    <row r="106" spans="2:65" s="1" customFormat="1" ht="6.95" customHeight="1">
      <c r="B106" s="45"/>
      <c r="C106" s="46"/>
      <c r="D106" s="46"/>
      <c r="E106" s="46"/>
      <c r="F106" s="46"/>
      <c r="G106" s="46"/>
      <c r="H106" s="46"/>
      <c r="I106" s="133"/>
      <c r="J106" s="46"/>
      <c r="K106" s="46"/>
      <c r="L106" s="37"/>
    </row>
  </sheetData>
  <sheetProtection algorithmName="SHA-512" hashValue="9SWAGdZ17ygZsDCO7QHm3f7G2vak5W1ax5V0N7ReFpPsd4qkCqY6w0XLeJgZFjddJ0P66NNuVqjnwG50X+2hrg==" saltValue="3UWtZ+nNi1HxlD0LChgiIa/vhXhOK17wwPkNqG6UKhOp2Rekz4FNq10Zg1k1RAhTBe9A/UIrTb+/zZ8ZMonaqg==" spinCount="100000" sheet="1" objects="1" scenarios="1" formatColumns="0" formatRows="0" autoFilter="0"/>
  <autoFilter ref="C88:K105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18</vt:i4>
      </vt:variant>
    </vt:vector>
  </HeadingPairs>
  <TitlesOfParts>
    <vt:vector size="27" baseType="lpstr">
      <vt:lpstr>Rekapitulace stavby</vt:lpstr>
      <vt:lpstr>A.1 - TSO v 52,082 - 52,5...</vt:lpstr>
      <vt:lpstr>A.2 - TSO v 55,179 - 55,5...</vt:lpstr>
      <vt:lpstr>A.3 - Materiál zajištěný ...</vt:lpstr>
      <vt:lpstr>A.4 - Přepravy (Sborník S...</vt:lpstr>
      <vt:lpstr>A.5.1 - km 54,250 - most</vt:lpstr>
      <vt:lpstr>A.5.2 - km 54,250 - svršek</vt:lpstr>
      <vt:lpstr>A.6.1 - ST KV - soubory A...</vt:lpstr>
      <vt:lpstr>A.6.2 - SMT KV - soubor A.5 </vt:lpstr>
      <vt:lpstr>'A.1 - TSO v 52,082 - 52,5...'!Názvy_tisku</vt:lpstr>
      <vt:lpstr>'A.2 - TSO v 55,179 - 55,5...'!Názvy_tisku</vt:lpstr>
      <vt:lpstr>'A.3 - Materiál zajištěný ...'!Názvy_tisku</vt:lpstr>
      <vt:lpstr>'A.4 - Přepravy (Sborník S...'!Názvy_tisku</vt:lpstr>
      <vt:lpstr>'A.5.1 - km 54,250 - most'!Názvy_tisku</vt:lpstr>
      <vt:lpstr>'A.5.2 - km 54,250 - svršek'!Názvy_tisku</vt:lpstr>
      <vt:lpstr>'A.6.1 - ST KV - soubory A...'!Názvy_tisku</vt:lpstr>
      <vt:lpstr>'A.6.2 - SMT KV - soubor A.5 '!Názvy_tisku</vt:lpstr>
      <vt:lpstr>'Rekapitulace stavby'!Názvy_tisku</vt:lpstr>
      <vt:lpstr>'A.1 - TSO v 52,082 - 52,5...'!Oblast_tisku</vt:lpstr>
      <vt:lpstr>'A.2 - TSO v 55,179 - 55,5...'!Oblast_tisku</vt:lpstr>
      <vt:lpstr>'A.3 - Materiál zajištěný ...'!Oblast_tisku</vt:lpstr>
      <vt:lpstr>'A.4 - Přepravy (Sborník S...'!Oblast_tisku</vt:lpstr>
      <vt:lpstr>'A.5.1 - km 54,250 - most'!Oblast_tisku</vt:lpstr>
      <vt:lpstr>'A.5.2 - km 54,250 - svršek'!Oblast_tisku</vt:lpstr>
      <vt:lpstr>'A.6.1 - ST KV - soubory A...'!Oblast_tisku</vt:lpstr>
      <vt:lpstr>'A.6.2 - SMT KV - soubor A.5 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Roztočilová Monika, Ing., DiS.</dc:creator>
  <cp:lastModifiedBy>Hajná Monika, Ing., DiS.</cp:lastModifiedBy>
  <dcterms:created xsi:type="dcterms:W3CDTF">2019-03-08T12:55:54Z</dcterms:created>
  <dcterms:modified xsi:type="dcterms:W3CDTF">2019-03-08T13:00:01Z</dcterms:modified>
</cp:coreProperties>
</file>