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85" windowWidth="17985" windowHeight="7110"/>
  </bookViews>
  <sheets>
    <sheet name="Rekapitulace stavby" sheetId="1" r:id="rId1"/>
    <sheet name="001 - Oprava fasády a vým..." sheetId="2" r:id="rId2"/>
    <sheet name="002 - Oprava střech" sheetId="3" r:id="rId3"/>
    <sheet name="003 - Ostatní venkovní op..." sheetId="4" r:id="rId4"/>
    <sheet name="004 - Oprava čekárny pro ..." sheetId="5" r:id="rId5"/>
    <sheet name="005 - Oprava prostor DK" sheetId="6" r:id="rId6"/>
    <sheet name="006 - Ostatní vnitřní opr..." sheetId="7" r:id="rId7"/>
    <sheet name="007 - Elektroinstalace (SEE)" sheetId="8" r:id="rId8"/>
    <sheet name="008 - Vedlejší a ostatní ..." sheetId="9" r:id="rId9"/>
  </sheets>
  <definedNames>
    <definedName name="_xlnm._FilterDatabase" localSheetId="1" hidden="1">'001 - Oprava fasády a vým...'!$C$97:$K$248</definedName>
    <definedName name="_xlnm._FilterDatabase" localSheetId="2" hidden="1">'002 - Oprava střech'!$C$91:$K$207</definedName>
    <definedName name="_xlnm._FilterDatabase" localSheetId="3" hidden="1">'003 - Ostatní venkovní op...'!$C$90:$K$192</definedName>
    <definedName name="_xlnm._FilterDatabase" localSheetId="4" hidden="1">'004 - Oprava čekárny pro ...'!$C$98:$K$211</definedName>
    <definedName name="_xlnm._FilterDatabase" localSheetId="5" hidden="1">'005 - Oprava prostor DK'!$C$104:$K$303</definedName>
    <definedName name="_xlnm._FilterDatabase" localSheetId="6" hidden="1">'006 - Ostatní vnitřní opr...'!$C$87:$K$143</definedName>
    <definedName name="_xlnm._FilterDatabase" localSheetId="7" hidden="1">'007 - Elektroinstalace (SEE)'!$C$89:$K$279</definedName>
    <definedName name="_xlnm._FilterDatabase" localSheetId="8" hidden="1">'008 - Vedlejší a ostatní ...'!$C$82:$K$92</definedName>
    <definedName name="_xlnm.Print_Titles" localSheetId="1">'001 - Oprava fasády a vým...'!$97:$97</definedName>
    <definedName name="_xlnm.Print_Titles" localSheetId="2">'002 - Oprava střech'!$91:$91</definedName>
    <definedName name="_xlnm.Print_Titles" localSheetId="3">'003 - Ostatní venkovní op...'!$90:$90</definedName>
    <definedName name="_xlnm.Print_Titles" localSheetId="4">'004 - Oprava čekárny pro ...'!$98:$98</definedName>
    <definedName name="_xlnm.Print_Titles" localSheetId="5">'005 - Oprava prostor DK'!$104:$104</definedName>
    <definedName name="_xlnm.Print_Titles" localSheetId="6">'006 - Ostatní vnitřní opr...'!$87:$87</definedName>
    <definedName name="_xlnm.Print_Titles" localSheetId="7">'007 - Elektroinstalace (SEE)'!$89:$89</definedName>
    <definedName name="_xlnm.Print_Titles" localSheetId="8">'008 - Vedlejší a ostatní ...'!$82:$82</definedName>
    <definedName name="_xlnm.Print_Titles" localSheetId="0">'Rekapitulace stavby'!$52:$52</definedName>
    <definedName name="_xlnm.Print_Area" localSheetId="1">'001 - Oprava fasády a vým...'!$C$4:$J$39,'001 - Oprava fasády a vým...'!$C$45:$J$79,'001 - Oprava fasády a vým...'!$C$85:$K$248</definedName>
    <definedName name="_xlnm.Print_Area" localSheetId="2">'002 - Oprava střech'!$C$4:$J$39,'002 - Oprava střech'!$C$45:$J$73,'002 - Oprava střech'!$C$79:$K$207</definedName>
    <definedName name="_xlnm.Print_Area" localSheetId="3">'003 - Ostatní venkovní op...'!$C$4:$J$39,'003 - Ostatní venkovní op...'!$C$45:$J$72,'003 - Ostatní venkovní op...'!$C$78:$K$192</definedName>
    <definedName name="_xlnm.Print_Area" localSheetId="4">'004 - Oprava čekárny pro ...'!$C$4:$J$39,'004 - Oprava čekárny pro ...'!$C$45:$J$80,'004 - Oprava čekárny pro ...'!$C$86:$K$211</definedName>
    <definedName name="_xlnm.Print_Area" localSheetId="5">'005 - Oprava prostor DK'!$C$4:$J$39,'005 - Oprava prostor DK'!$C$45:$J$86,'005 - Oprava prostor DK'!$C$92:$K$303</definedName>
    <definedName name="_xlnm.Print_Area" localSheetId="6">'006 - Ostatní vnitřní opr...'!$C$4:$J$39,'006 - Ostatní vnitřní opr...'!$C$45:$J$69,'006 - Ostatní vnitřní opr...'!$C$75:$K$143</definedName>
    <definedName name="_xlnm.Print_Area" localSheetId="7">'007 - Elektroinstalace (SEE)'!$C$4:$J$39,'007 - Elektroinstalace (SEE)'!$C$45:$J$71,'007 - Elektroinstalace (SEE)'!$C$77:$K$279</definedName>
    <definedName name="_xlnm.Print_Area" localSheetId="8">'008 - Vedlejší a ostatní ...'!$C$4:$J$39,'008 - Vedlejší a ostatní ...'!$C$45:$J$64,'008 - Vedlejší a ostatní ...'!$C$70:$K$92</definedName>
    <definedName name="_xlnm.Print_Area" localSheetId="0">'Rekapitulace stavby'!$D$4:$AO$36,'Rekapitulace stavby'!$C$42:$AQ$63</definedName>
  </definedNames>
  <calcPr calcId="145621"/>
</workbook>
</file>

<file path=xl/calcChain.xml><?xml version="1.0" encoding="utf-8"?>
<calcChain xmlns="http://schemas.openxmlformats.org/spreadsheetml/2006/main">
  <c r="J37" i="9" l="1"/>
  <c r="J36" i="9"/>
  <c r="AY62" i="1" s="1"/>
  <c r="J35" i="9"/>
  <c r="AX62" i="1"/>
  <c r="BI92" i="9"/>
  <c r="BH92" i="9"/>
  <c r="BG92" i="9"/>
  <c r="BF92" i="9"/>
  <c r="T92" i="9"/>
  <c r="T91" i="9" s="1"/>
  <c r="R92" i="9"/>
  <c r="R91" i="9"/>
  <c r="P92" i="9"/>
  <c r="P91" i="9" s="1"/>
  <c r="BK92" i="9"/>
  <c r="BK91" i="9"/>
  <c r="J91" i="9" s="1"/>
  <c r="J63" i="9" s="1"/>
  <c r="J92" i="9"/>
  <c r="BE92" i="9"/>
  <c r="BI89" i="9"/>
  <c r="BH89" i="9"/>
  <c r="BG89" i="9"/>
  <c r="BF89" i="9"/>
  <c r="BA62" i="1" s="1"/>
  <c r="T89" i="9"/>
  <c r="T88" i="9"/>
  <c r="R89" i="9"/>
  <c r="R88" i="9"/>
  <c r="P89" i="9"/>
  <c r="P88" i="9"/>
  <c r="BK89" i="9"/>
  <c r="BK88" i="9"/>
  <c r="J88" i="9" s="1"/>
  <c r="J62" i="9" s="1"/>
  <c r="J89" i="9"/>
  <c r="BE89" i="9"/>
  <c r="BI86" i="9"/>
  <c r="BD62" i="1"/>
  <c r="BH86" i="9"/>
  <c r="BC62" i="1" s="1"/>
  <c r="BG86" i="9"/>
  <c r="BB62" i="1"/>
  <c r="BF86" i="9"/>
  <c r="T86" i="9"/>
  <c r="T85" i="9"/>
  <c r="T84" i="9" s="1"/>
  <c r="T83" i="9" s="1"/>
  <c r="R86" i="9"/>
  <c r="R85" i="9"/>
  <c r="R84" i="9" s="1"/>
  <c r="R83" i="9" s="1"/>
  <c r="P86" i="9"/>
  <c r="P85" i="9"/>
  <c r="P84" i="9" s="1"/>
  <c r="P83" i="9" s="1"/>
  <c r="AU62" i="1" s="1"/>
  <c r="BK86" i="9"/>
  <c r="BK85" i="9" s="1"/>
  <c r="J86" i="9"/>
  <c r="BE86" i="9"/>
  <c r="AZ62" i="1" s="1"/>
  <c r="J33" i="9"/>
  <c r="AV62" i="1" s="1"/>
  <c r="F79" i="9"/>
  <c r="F77" i="9"/>
  <c r="E75" i="9"/>
  <c r="F54" i="9"/>
  <c r="F52" i="9"/>
  <c r="E50" i="9"/>
  <c r="J24" i="9"/>
  <c r="E24" i="9"/>
  <c r="J80" i="9"/>
  <c r="J55" i="9"/>
  <c r="J23" i="9"/>
  <c r="J21" i="9"/>
  <c r="E21" i="9"/>
  <c r="J54" i="9" s="1"/>
  <c r="J79" i="9"/>
  <c r="J20" i="9"/>
  <c r="J18" i="9"/>
  <c r="F80" i="9"/>
  <c r="J17" i="9"/>
  <c r="J12" i="9"/>
  <c r="J77" i="9" s="1"/>
  <c r="E7" i="9"/>
  <c r="E48" i="9" s="1"/>
  <c r="J37" i="8"/>
  <c r="J36" i="8"/>
  <c r="AY61" i="1"/>
  <c r="J35" i="8"/>
  <c r="AX61" i="1"/>
  <c r="BI279" i="8"/>
  <c r="BH279" i="8"/>
  <c r="BG279" i="8"/>
  <c r="BF279" i="8"/>
  <c r="T279" i="8"/>
  <c r="R279" i="8"/>
  <c r="P279" i="8"/>
  <c r="BK279" i="8"/>
  <c r="J279" i="8"/>
  <c r="BE279" i="8"/>
  <c r="BI278" i="8"/>
  <c r="BH278" i="8"/>
  <c r="BG278" i="8"/>
  <c r="BF278" i="8"/>
  <c r="T278" i="8"/>
  <c r="R278" i="8"/>
  <c r="P278" i="8"/>
  <c r="BK278" i="8"/>
  <c r="J278" i="8"/>
  <c r="BE278" i="8"/>
  <c r="BI277" i="8"/>
  <c r="BH277" i="8"/>
  <c r="BG277" i="8"/>
  <c r="BF277" i="8"/>
  <c r="T277" i="8"/>
  <c r="R277" i="8"/>
  <c r="P277" i="8"/>
  <c r="BK277" i="8"/>
  <c r="J277" i="8"/>
  <c r="BE277" i="8" s="1"/>
  <c r="BI276" i="8"/>
  <c r="BH276" i="8"/>
  <c r="BG276" i="8"/>
  <c r="BF276" i="8"/>
  <c r="T276" i="8"/>
  <c r="R276" i="8"/>
  <c r="P276" i="8"/>
  <c r="BK276" i="8"/>
  <c r="J276" i="8"/>
  <c r="BE276" i="8" s="1"/>
  <c r="BI275" i="8"/>
  <c r="BH275" i="8"/>
  <c r="BG275" i="8"/>
  <c r="BF275" i="8"/>
  <c r="T275" i="8"/>
  <c r="R275" i="8"/>
  <c r="P275" i="8"/>
  <c r="BK275" i="8"/>
  <c r="J275" i="8"/>
  <c r="BE275" i="8"/>
  <c r="BI274" i="8"/>
  <c r="BH274" i="8"/>
  <c r="BG274" i="8"/>
  <c r="BF274" i="8"/>
  <c r="T274" i="8"/>
  <c r="R274" i="8"/>
  <c r="P274" i="8"/>
  <c r="BK274" i="8"/>
  <c r="J274" i="8"/>
  <c r="BE274" i="8"/>
  <c r="BI273" i="8"/>
  <c r="BH273" i="8"/>
  <c r="BG273" i="8"/>
  <c r="BF273" i="8"/>
  <c r="T273" i="8"/>
  <c r="R273" i="8"/>
  <c r="P273" i="8"/>
  <c r="BK273" i="8"/>
  <c r="J273" i="8"/>
  <c r="BE273" i="8"/>
  <c r="BI272" i="8"/>
  <c r="BH272" i="8"/>
  <c r="BG272" i="8"/>
  <c r="BF272" i="8"/>
  <c r="T272" i="8"/>
  <c r="R272" i="8"/>
  <c r="P272" i="8"/>
  <c r="BK272" i="8"/>
  <c r="J272" i="8"/>
  <c r="BE272" i="8"/>
  <c r="BI271" i="8"/>
  <c r="BH271" i="8"/>
  <c r="BG271" i="8"/>
  <c r="BF271" i="8"/>
  <c r="T271" i="8"/>
  <c r="R271" i="8"/>
  <c r="P271" i="8"/>
  <c r="BK271" i="8"/>
  <c r="J271" i="8"/>
  <c r="BE271" i="8"/>
  <c r="BI270" i="8"/>
  <c r="BH270" i="8"/>
  <c r="BG270" i="8"/>
  <c r="BF270" i="8"/>
  <c r="T270" i="8"/>
  <c r="R270" i="8"/>
  <c r="P270" i="8"/>
  <c r="P269" i="8"/>
  <c r="BK270" i="8"/>
  <c r="BK269" i="8"/>
  <c r="J269" i="8" s="1"/>
  <c r="J70" i="8" s="1"/>
  <c r="J270" i="8"/>
  <c r="BE270" i="8" s="1"/>
  <c r="BI268" i="8"/>
  <c r="BH268" i="8"/>
  <c r="BG268" i="8"/>
  <c r="BF268" i="8"/>
  <c r="T268" i="8"/>
  <c r="R268" i="8"/>
  <c r="P268" i="8"/>
  <c r="BK268" i="8"/>
  <c r="J268" i="8"/>
  <c r="BE268" i="8"/>
  <c r="BI267" i="8"/>
  <c r="BH267" i="8"/>
  <c r="BG267" i="8"/>
  <c r="BF267" i="8"/>
  <c r="T267" i="8"/>
  <c r="R267" i="8"/>
  <c r="P267" i="8"/>
  <c r="BK267" i="8"/>
  <c r="J267" i="8"/>
  <c r="BE267" i="8"/>
  <c r="BI266" i="8"/>
  <c r="BH266" i="8"/>
  <c r="BG266" i="8"/>
  <c r="BF266" i="8"/>
  <c r="T266" i="8"/>
  <c r="R266" i="8"/>
  <c r="P266" i="8"/>
  <c r="BK266" i="8"/>
  <c r="J266" i="8"/>
  <c r="BE266" i="8"/>
  <c r="BI265" i="8"/>
  <c r="BH265" i="8"/>
  <c r="BG265" i="8"/>
  <c r="BF265" i="8"/>
  <c r="T265" i="8"/>
  <c r="R265" i="8"/>
  <c r="R262" i="8" s="1"/>
  <c r="P265" i="8"/>
  <c r="BK265" i="8"/>
  <c r="J265" i="8"/>
  <c r="BE265" i="8"/>
  <c r="BI264" i="8"/>
  <c r="BH264" i="8"/>
  <c r="BG264" i="8"/>
  <c r="BF264" i="8"/>
  <c r="T264" i="8"/>
  <c r="R264" i="8"/>
  <c r="P264" i="8"/>
  <c r="BK264" i="8"/>
  <c r="BK262" i="8" s="1"/>
  <c r="J262" i="8" s="1"/>
  <c r="J69" i="8" s="1"/>
  <c r="J264" i="8"/>
  <c r="BE264" i="8"/>
  <c r="BI263" i="8"/>
  <c r="BH263" i="8"/>
  <c r="BG263" i="8"/>
  <c r="BF263" i="8"/>
  <c r="T263" i="8"/>
  <c r="T262" i="8"/>
  <c r="R263" i="8"/>
  <c r="P263" i="8"/>
  <c r="P262" i="8"/>
  <c r="BK263" i="8"/>
  <c r="J263" i="8"/>
  <c r="BE263" i="8" s="1"/>
  <c r="BI261" i="8"/>
  <c r="BH261" i="8"/>
  <c r="BG261" i="8"/>
  <c r="BF261" i="8"/>
  <c r="T261" i="8"/>
  <c r="R261" i="8"/>
  <c r="P261" i="8"/>
  <c r="BK261" i="8"/>
  <c r="J261" i="8"/>
  <c r="BE261" i="8"/>
  <c r="BI260" i="8"/>
  <c r="BH260" i="8"/>
  <c r="BG260" i="8"/>
  <c r="BF260" i="8"/>
  <c r="T260" i="8"/>
  <c r="R260" i="8"/>
  <c r="P260" i="8"/>
  <c r="BK260" i="8"/>
  <c r="J260" i="8"/>
  <c r="BE260" i="8"/>
  <c r="BI259" i="8"/>
  <c r="BH259" i="8"/>
  <c r="BG259" i="8"/>
  <c r="BF259" i="8"/>
  <c r="T259" i="8"/>
  <c r="R259" i="8"/>
  <c r="P259" i="8"/>
  <c r="BK259" i="8"/>
  <c r="J259" i="8"/>
  <c r="BE259" i="8"/>
  <c r="BI258" i="8"/>
  <c r="BH258" i="8"/>
  <c r="BG258" i="8"/>
  <c r="BF258" i="8"/>
  <c r="T258" i="8"/>
  <c r="R258" i="8"/>
  <c r="P258" i="8"/>
  <c r="BK258" i="8"/>
  <c r="J258" i="8"/>
  <c r="BE258" i="8"/>
  <c r="BI257" i="8"/>
  <c r="BH257" i="8"/>
  <c r="BG257" i="8"/>
  <c r="BF257" i="8"/>
  <c r="T257" i="8"/>
  <c r="R257" i="8"/>
  <c r="P257" i="8"/>
  <c r="BK257" i="8"/>
  <c r="J257" i="8"/>
  <c r="BE257" i="8"/>
  <c r="BI256" i="8"/>
  <c r="BH256" i="8"/>
  <c r="BG256" i="8"/>
  <c r="BF256" i="8"/>
  <c r="T256" i="8"/>
  <c r="R256" i="8"/>
  <c r="P256" i="8"/>
  <c r="BK256" i="8"/>
  <c r="J256" i="8"/>
  <c r="BE256" i="8"/>
  <c r="BI255" i="8"/>
  <c r="BH255" i="8"/>
  <c r="BG255" i="8"/>
  <c r="BF255" i="8"/>
  <c r="T255" i="8"/>
  <c r="R255" i="8"/>
  <c r="P255" i="8"/>
  <c r="BK255" i="8"/>
  <c r="J255" i="8"/>
  <c r="BE255" i="8"/>
  <c r="BI254" i="8"/>
  <c r="BH254" i="8"/>
  <c r="BG254" i="8"/>
  <c r="BF254" i="8"/>
  <c r="T254" i="8"/>
  <c r="R254" i="8"/>
  <c r="P254" i="8"/>
  <c r="BK254" i="8"/>
  <c r="J254" i="8"/>
  <c r="BE254" i="8"/>
  <c r="BI253" i="8"/>
  <c r="BH253" i="8"/>
  <c r="BG253" i="8"/>
  <c r="BF253" i="8"/>
  <c r="T253" i="8"/>
  <c r="R253" i="8"/>
  <c r="P253" i="8"/>
  <c r="BK253" i="8"/>
  <c r="J253" i="8"/>
  <c r="BE253" i="8"/>
  <c r="BI252" i="8"/>
  <c r="BH252" i="8"/>
  <c r="BG252" i="8"/>
  <c r="BF252" i="8"/>
  <c r="T252" i="8"/>
  <c r="R252" i="8"/>
  <c r="P252" i="8"/>
  <c r="BK252" i="8"/>
  <c r="J252" i="8"/>
  <c r="BE252" i="8"/>
  <c r="BI251" i="8"/>
  <c r="BH251" i="8"/>
  <c r="BG251" i="8"/>
  <c r="BF251" i="8"/>
  <c r="T251" i="8"/>
  <c r="R251" i="8"/>
  <c r="P251" i="8"/>
  <c r="BK251" i="8"/>
  <c r="J251" i="8"/>
  <c r="BE251" i="8"/>
  <c r="BI250" i="8"/>
  <c r="BH250" i="8"/>
  <c r="BG250" i="8"/>
  <c r="BF250" i="8"/>
  <c r="T250" i="8"/>
  <c r="R250" i="8"/>
  <c r="P250" i="8"/>
  <c r="BK250" i="8"/>
  <c r="J250" i="8"/>
  <c r="BE250" i="8"/>
  <c r="BI249" i="8"/>
  <c r="BH249" i="8"/>
  <c r="BG249" i="8"/>
  <c r="BF249" i="8"/>
  <c r="T249" i="8"/>
  <c r="R249" i="8"/>
  <c r="P249" i="8"/>
  <c r="BK249" i="8"/>
  <c r="J249" i="8"/>
  <c r="BE249" i="8"/>
  <c r="BI248" i="8"/>
  <c r="BH248" i="8"/>
  <c r="BG248" i="8"/>
  <c r="BF248" i="8"/>
  <c r="T248" i="8"/>
  <c r="R248" i="8"/>
  <c r="P248" i="8"/>
  <c r="BK248" i="8"/>
  <c r="J248" i="8"/>
  <c r="BE248" i="8"/>
  <c r="BI247" i="8"/>
  <c r="BH247" i="8"/>
  <c r="BG247" i="8"/>
  <c r="BF247" i="8"/>
  <c r="T247" i="8"/>
  <c r="R247" i="8"/>
  <c r="P247" i="8"/>
  <c r="BK247" i="8"/>
  <c r="J247" i="8"/>
  <c r="BE247" i="8"/>
  <c r="BI246" i="8"/>
  <c r="BH246" i="8"/>
  <c r="BG246" i="8"/>
  <c r="BF246" i="8"/>
  <c r="T246" i="8"/>
  <c r="R246" i="8"/>
  <c r="P246" i="8"/>
  <c r="BK246" i="8"/>
  <c r="J246" i="8"/>
  <c r="BE246" i="8"/>
  <c r="BI245" i="8"/>
  <c r="BH245" i="8"/>
  <c r="BG245" i="8"/>
  <c r="BF245" i="8"/>
  <c r="T245" i="8"/>
  <c r="R245" i="8"/>
  <c r="P245" i="8"/>
  <c r="BK245" i="8"/>
  <c r="J245" i="8"/>
  <c r="BE245" i="8"/>
  <c r="BI244" i="8"/>
  <c r="BH244" i="8"/>
  <c r="BG244" i="8"/>
  <c r="BF244" i="8"/>
  <c r="T244" i="8"/>
  <c r="R244" i="8"/>
  <c r="P244" i="8"/>
  <c r="BK244" i="8"/>
  <c r="J244" i="8"/>
  <c r="BE244" i="8"/>
  <c r="BI243" i="8"/>
  <c r="BH243" i="8"/>
  <c r="BG243" i="8"/>
  <c r="BF243" i="8"/>
  <c r="T243" i="8"/>
  <c r="R243" i="8"/>
  <c r="P243" i="8"/>
  <c r="BK243" i="8"/>
  <c r="J243" i="8"/>
  <c r="BE243" i="8"/>
  <c r="BI242" i="8"/>
  <c r="BH242" i="8"/>
  <c r="BG242" i="8"/>
  <c r="BF242" i="8"/>
  <c r="T242" i="8"/>
  <c r="R242" i="8"/>
  <c r="P242" i="8"/>
  <c r="BK242" i="8"/>
  <c r="J242" i="8"/>
  <c r="BE242" i="8"/>
  <c r="BI241" i="8"/>
  <c r="BH241" i="8"/>
  <c r="BG241" i="8"/>
  <c r="BF241" i="8"/>
  <c r="T241" i="8"/>
  <c r="R241" i="8"/>
  <c r="P241" i="8"/>
  <c r="BK241" i="8"/>
  <c r="J241" i="8"/>
  <c r="BE241" i="8"/>
  <c r="BI240" i="8"/>
  <c r="BH240" i="8"/>
  <c r="BG240" i="8"/>
  <c r="BF240" i="8"/>
  <c r="T240" i="8"/>
  <c r="R240" i="8"/>
  <c r="P240" i="8"/>
  <c r="BK240" i="8"/>
  <c r="J240" i="8"/>
  <c r="BE240" i="8"/>
  <c r="BI239" i="8"/>
  <c r="BH239" i="8"/>
  <c r="BG239" i="8"/>
  <c r="BF239" i="8"/>
  <c r="T239" i="8"/>
  <c r="R239" i="8"/>
  <c r="P239" i="8"/>
  <c r="BK239" i="8"/>
  <c r="J239" i="8"/>
  <c r="BE239" i="8"/>
  <c r="BI238" i="8"/>
  <c r="BH238" i="8"/>
  <c r="BG238" i="8"/>
  <c r="BF238" i="8"/>
  <c r="T238" i="8"/>
  <c r="R238" i="8"/>
  <c r="P238" i="8"/>
  <c r="BK238" i="8"/>
  <c r="J238" i="8"/>
  <c r="BE238" i="8"/>
  <c r="BI237" i="8"/>
  <c r="BH237" i="8"/>
  <c r="BG237" i="8"/>
  <c r="BF237" i="8"/>
  <c r="T237" i="8"/>
  <c r="R237" i="8"/>
  <c r="P237" i="8"/>
  <c r="BK237" i="8"/>
  <c r="J237" i="8"/>
  <c r="BE237" i="8"/>
  <c r="BI236" i="8"/>
  <c r="BH236" i="8"/>
  <c r="BG236" i="8"/>
  <c r="BF236" i="8"/>
  <c r="T236" i="8"/>
  <c r="R236" i="8"/>
  <c r="P236" i="8"/>
  <c r="BK236" i="8"/>
  <c r="J236" i="8"/>
  <c r="BE236" i="8"/>
  <c r="BI235" i="8"/>
  <c r="BH235" i="8"/>
  <c r="BG235" i="8"/>
  <c r="BF235" i="8"/>
  <c r="T235" i="8"/>
  <c r="R235" i="8"/>
  <c r="P235" i="8"/>
  <c r="BK235" i="8"/>
  <c r="J235" i="8"/>
  <c r="BE235" i="8"/>
  <c r="BI234" i="8"/>
  <c r="BH234" i="8"/>
  <c r="BG234" i="8"/>
  <c r="BF234" i="8"/>
  <c r="T234" i="8"/>
  <c r="R234" i="8"/>
  <c r="P234" i="8"/>
  <c r="BK234" i="8"/>
  <c r="J234" i="8"/>
  <c r="BE234" i="8"/>
  <c r="BI233" i="8"/>
  <c r="BH233" i="8"/>
  <c r="BG233" i="8"/>
  <c r="BF233" i="8"/>
  <c r="T233" i="8"/>
  <c r="R233" i="8"/>
  <c r="P233" i="8"/>
  <c r="BK233" i="8"/>
  <c r="J233" i="8"/>
  <c r="BE233" i="8"/>
  <c r="BI232" i="8"/>
  <c r="BH232" i="8"/>
  <c r="BG232" i="8"/>
  <c r="BF232" i="8"/>
  <c r="T232" i="8"/>
  <c r="R232" i="8"/>
  <c r="P232" i="8"/>
  <c r="BK232" i="8"/>
  <c r="J232" i="8"/>
  <c r="BE232" i="8"/>
  <c r="BI231" i="8"/>
  <c r="BH231" i="8"/>
  <c r="BG231" i="8"/>
  <c r="BF231" i="8"/>
  <c r="T231" i="8"/>
  <c r="R231" i="8"/>
  <c r="P231" i="8"/>
  <c r="BK231" i="8"/>
  <c r="J231" i="8"/>
  <c r="BE231" i="8"/>
  <c r="BI230" i="8"/>
  <c r="BH230" i="8"/>
  <c r="BG230" i="8"/>
  <c r="BF230" i="8"/>
  <c r="T230" i="8"/>
  <c r="R230" i="8"/>
  <c r="P230" i="8"/>
  <c r="BK230" i="8"/>
  <c r="J230" i="8"/>
  <c r="BE230" i="8"/>
  <c r="BI229" i="8"/>
  <c r="BH229" i="8"/>
  <c r="BG229" i="8"/>
  <c r="BF229" i="8"/>
  <c r="T229" i="8"/>
  <c r="R229" i="8"/>
  <c r="P229" i="8"/>
  <c r="BK229" i="8"/>
  <c r="J229" i="8"/>
  <c r="BE229" i="8" s="1"/>
  <c r="BI228" i="8"/>
  <c r="BH228" i="8"/>
  <c r="BG228" i="8"/>
  <c r="BF228" i="8"/>
  <c r="T228" i="8"/>
  <c r="T227" i="8"/>
  <c r="R228" i="8"/>
  <c r="R227" i="8" s="1"/>
  <c r="P228" i="8"/>
  <c r="P227" i="8"/>
  <c r="BK228" i="8"/>
  <c r="BK227" i="8" s="1"/>
  <c r="J227" i="8" s="1"/>
  <c r="J68" i="8" s="1"/>
  <c r="J228" i="8"/>
  <c r="BE228" i="8" s="1"/>
  <c r="BI226" i="8"/>
  <c r="BH226" i="8"/>
  <c r="BG226" i="8"/>
  <c r="BF226" i="8"/>
  <c r="T226" i="8"/>
  <c r="R226" i="8"/>
  <c r="P226" i="8"/>
  <c r="BK226" i="8"/>
  <c r="J226" i="8"/>
  <c r="BE226" i="8"/>
  <c r="BI225" i="8"/>
  <c r="BH225" i="8"/>
  <c r="BG225" i="8"/>
  <c r="BF225" i="8"/>
  <c r="T225" i="8"/>
  <c r="R225" i="8"/>
  <c r="P225" i="8"/>
  <c r="BK225" i="8"/>
  <c r="J225" i="8"/>
  <c r="BE225" i="8" s="1"/>
  <c r="BI224" i="8"/>
  <c r="BH224" i="8"/>
  <c r="BG224" i="8"/>
  <c r="BF224" i="8"/>
  <c r="T224" i="8"/>
  <c r="R224" i="8"/>
  <c r="P224" i="8"/>
  <c r="BK224" i="8"/>
  <c r="J224" i="8"/>
  <c r="BE224" i="8"/>
  <c r="BI223" i="8"/>
  <c r="BH223" i="8"/>
  <c r="BG223" i="8"/>
  <c r="BF223" i="8"/>
  <c r="T223" i="8"/>
  <c r="R223" i="8"/>
  <c r="P223" i="8"/>
  <c r="BK223" i="8"/>
  <c r="J223" i="8"/>
  <c r="BE223" i="8"/>
  <c r="BI222" i="8"/>
  <c r="BH222" i="8"/>
  <c r="BG222" i="8"/>
  <c r="BF222" i="8"/>
  <c r="T222" i="8"/>
  <c r="R222" i="8"/>
  <c r="P222" i="8"/>
  <c r="BK222" i="8"/>
  <c r="J222" i="8"/>
  <c r="BE222" i="8"/>
  <c r="BI221" i="8"/>
  <c r="BH221" i="8"/>
  <c r="BG221" i="8"/>
  <c r="BF221" i="8"/>
  <c r="T221" i="8"/>
  <c r="R221" i="8"/>
  <c r="P221" i="8"/>
  <c r="BK221" i="8"/>
  <c r="J221" i="8"/>
  <c r="BE221" i="8"/>
  <c r="BI220" i="8"/>
  <c r="BH220" i="8"/>
  <c r="BG220" i="8"/>
  <c r="BF220" i="8"/>
  <c r="T220" i="8"/>
  <c r="T219" i="8"/>
  <c r="R220" i="8"/>
  <c r="R219" i="8"/>
  <c r="P220" i="8"/>
  <c r="P219" i="8"/>
  <c r="BK220" i="8"/>
  <c r="BK219" i="8"/>
  <c r="J219" i="8" s="1"/>
  <c r="J67" i="8" s="1"/>
  <c r="J220" i="8"/>
  <c r="BE220" i="8" s="1"/>
  <c r="BI218" i="8"/>
  <c r="BH218" i="8"/>
  <c r="BG218" i="8"/>
  <c r="BF218" i="8"/>
  <c r="T218" i="8"/>
  <c r="R218" i="8"/>
  <c r="P218" i="8"/>
  <c r="BK218" i="8"/>
  <c r="J218" i="8"/>
  <c r="BE218" i="8"/>
  <c r="BI217" i="8"/>
  <c r="BH217" i="8"/>
  <c r="BG217" i="8"/>
  <c r="BF217" i="8"/>
  <c r="T217" i="8"/>
  <c r="T216" i="8" s="1"/>
  <c r="T207" i="8" s="1"/>
  <c r="R217" i="8"/>
  <c r="R216" i="8"/>
  <c r="P217" i="8"/>
  <c r="P216" i="8" s="1"/>
  <c r="BK217" i="8"/>
  <c r="BK216" i="8"/>
  <c r="J216" i="8" s="1"/>
  <c r="J66" i="8" s="1"/>
  <c r="J217" i="8"/>
  <c r="BE217" i="8"/>
  <c r="BI215" i="8"/>
  <c r="BH215" i="8"/>
  <c r="BG215" i="8"/>
  <c r="BF215" i="8"/>
  <c r="T215" i="8"/>
  <c r="R215" i="8"/>
  <c r="P215" i="8"/>
  <c r="BK215" i="8"/>
  <c r="J215" i="8"/>
  <c r="BE215" i="8"/>
  <c r="BI214" i="8"/>
  <c r="BH214" i="8"/>
  <c r="BG214" i="8"/>
  <c r="BF214" i="8"/>
  <c r="T214" i="8"/>
  <c r="R214" i="8"/>
  <c r="P214" i="8"/>
  <c r="BK214" i="8"/>
  <c r="J214" i="8"/>
  <c r="BE214" i="8"/>
  <c r="BI213" i="8"/>
  <c r="BH213" i="8"/>
  <c r="BG213" i="8"/>
  <c r="BF213" i="8"/>
  <c r="T213" i="8"/>
  <c r="R213" i="8"/>
  <c r="P213" i="8"/>
  <c r="BK213" i="8"/>
  <c r="J213" i="8"/>
  <c r="BE213" i="8"/>
  <c r="BI212" i="8"/>
  <c r="BH212" i="8"/>
  <c r="BG212" i="8"/>
  <c r="BF212" i="8"/>
  <c r="T212" i="8"/>
  <c r="R212" i="8"/>
  <c r="P212" i="8"/>
  <c r="BK212" i="8"/>
  <c r="J212" i="8"/>
  <c r="BE212" i="8"/>
  <c r="BI211" i="8"/>
  <c r="BH211" i="8"/>
  <c r="BG211" i="8"/>
  <c r="BF211" i="8"/>
  <c r="T211" i="8"/>
  <c r="R211" i="8"/>
  <c r="P211" i="8"/>
  <c r="BK211" i="8"/>
  <c r="J211" i="8"/>
  <c r="BE211" i="8"/>
  <c r="BI210" i="8"/>
  <c r="BH210" i="8"/>
  <c r="BG210" i="8"/>
  <c r="BF210" i="8"/>
  <c r="T210" i="8"/>
  <c r="R210" i="8"/>
  <c r="P210" i="8"/>
  <c r="BK210" i="8"/>
  <c r="J210" i="8"/>
  <c r="BE210" i="8"/>
  <c r="BI209" i="8"/>
  <c r="BH209" i="8"/>
  <c r="BG209" i="8"/>
  <c r="BF209" i="8"/>
  <c r="T209" i="8"/>
  <c r="T208" i="8"/>
  <c r="R209" i="8"/>
  <c r="R208" i="8" s="1"/>
  <c r="R207" i="8" s="1"/>
  <c r="P209" i="8"/>
  <c r="P208" i="8"/>
  <c r="BK209" i="8"/>
  <c r="BK208" i="8"/>
  <c r="J208" i="8" s="1"/>
  <c r="J65" i="8" s="1"/>
  <c r="J209" i="8"/>
  <c r="BE209" i="8"/>
  <c r="BI206" i="8"/>
  <c r="BH206" i="8"/>
  <c r="BG206" i="8"/>
  <c r="BF206" i="8"/>
  <c r="T206" i="8"/>
  <c r="R206" i="8"/>
  <c r="P206" i="8"/>
  <c r="BK206" i="8"/>
  <c r="J206" i="8"/>
  <c r="BE206" i="8"/>
  <c r="BI205" i="8"/>
  <c r="BH205" i="8"/>
  <c r="BG205" i="8"/>
  <c r="BF205" i="8"/>
  <c r="T205" i="8"/>
  <c r="R205" i="8"/>
  <c r="P205" i="8"/>
  <c r="BK205" i="8"/>
  <c r="J205" i="8"/>
  <c r="BE205" i="8"/>
  <c r="BI204" i="8"/>
  <c r="BH204" i="8"/>
  <c r="BG204" i="8"/>
  <c r="BF204" i="8"/>
  <c r="T204" i="8"/>
  <c r="R204" i="8"/>
  <c r="P204" i="8"/>
  <c r="BK204" i="8"/>
  <c r="J204" i="8"/>
  <c r="BE204" i="8"/>
  <c r="BI203" i="8"/>
  <c r="BH203" i="8"/>
  <c r="BG203" i="8"/>
  <c r="BF203" i="8"/>
  <c r="T203" i="8"/>
  <c r="R203" i="8"/>
  <c r="P203" i="8"/>
  <c r="BK203" i="8"/>
  <c r="J203" i="8"/>
  <c r="BE203" i="8"/>
  <c r="BI202" i="8"/>
  <c r="BH202" i="8"/>
  <c r="BG202" i="8"/>
  <c r="BF202" i="8"/>
  <c r="T202" i="8"/>
  <c r="R202" i="8"/>
  <c r="P202" i="8"/>
  <c r="BK202" i="8"/>
  <c r="J202" i="8"/>
  <c r="BE202" i="8"/>
  <c r="BI201" i="8"/>
  <c r="BH201" i="8"/>
  <c r="BG201" i="8"/>
  <c r="BF201" i="8"/>
  <c r="T201" i="8"/>
  <c r="R201" i="8"/>
  <c r="P201" i="8"/>
  <c r="BK201" i="8"/>
  <c r="J201" i="8"/>
  <c r="BE201" i="8"/>
  <c r="BI200" i="8"/>
  <c r="BH200" i="8"/>
  <c r="BG200" i="8"/>
  <c r="BF200" i="8"/>
  <c r="T200" i="8"/>
  <c r="R200" i="8"/>
  <c r="P200" i="8"/>
  <c r="BK200" i="8"/>
  <c r="J200" i="8"/>
  <c r="BE200" i="8"/>
  <c r="BI199" i="8"/>
  <c r="BH199" i="8"/>
  <c r="BG199" i="8"/>
  <c r="BF199" i="8"/>
  <c r="T199" i="8"/>
  <c r="R199" i="8"/>
  <c r="P199" i="8"/>
  <c r="BK199" i="8"/>
  <c r="J199" i="8"/>
  <c r="BE199" i="8"/>
  <c r="BI198" i="8"/>
  <c r="BH198" i="8"/>
  <c r="BG198" i="8"/>
  <c r="BF198" i="8"/>
  <c r="T198" i="8"/>
  <c r="R198" i="8"/>
  <c r="P198" i="8"/>
  <c r="BK198" i="8"/>
  <c r="J198" i="8"/>
  <c r="BE198" i="8"/>
  <c r="BI197" i="8"/>
  <c r="BH197" i="8"/>
  <c r="BG197" i="8"/>
  <c r="BF197" i="8"/>
  <c r="T197" i="8"/>
  <c r="R197" i="8"/>
  <c r="P197" i="8"/>
  <c r="BK197" i="8"/>
  <c r="J197" i="8"/>
  <c r="BE197" i="8"/>
  <c r="BI196" i="8"/>
  <c r="BH196" i="8"/>
  <c r="BG196" i="8"/>
  <c r="BF196" i="8"/>
  <c r="T196" i="8"/>
  <c r="R196" i="8"/>
  <c r="P196" i="8"/>
  <c r="BK196" i="8"/>
  <c r="J196" i="8"/>
  <c r="BE196" i="8"/>
  <c r="BI195" i="8"/>
  <c r="BH195" i="8"/>
  <c r="BG195" i="8"/>
  <c r="BF195" i="8"/>
  <c r="T195" i="8"/>
  <c r="R195" i="8"/>
  <c r="P195" i="8"/>
  <c r="BK195" i="8"/>
  <c r="J195" i="8"/>
  <c r="BE195" i="8"/>
  <c r="BI194" i="8"/>
  <c r="BH194" i="8"/>
  <c r="BG194" i="8"/>
  <c r="BF194" i="8"/>
  <c r="T194" i="8"/>
  <c r="R194" i="8"/>
  <c r="P194" i="8"/>
  <c r="BK194" i="8"/>
  <c r="J194" i="8"/>
  <c r="BE194" i="8"/>
  <c r="BI193" i="8"/>
  <c r="BH193" i="8"/>
  <c r="BG193" i="8"/>
  <c r="BF193" i="8"/>
  <c r="T193" i="8"/>
  <c r="R193" i="8"/>
  <c r="P193" i="8"/>
  <c r="BK193" i="8"/>
  <c r="J193" i="8"/>
  <c r="BE193" i="8"/>
  <c r="BI192" i="8"/>
  <c r="BH192" i="8"/>
  <c r="BG192" i="8"/>
  <c r="BF192" i="8"/>
  <c r="T192" i="8"/>
  <c r="R192" i="8"/>
  <c r="P192" i="8"/>
  <c r="BK192" i="8"/>
  <c r="J192" i="8"/>
  <c r="BE192" i="8"/>
  <c r="BI191" i="8"/>
  <c r="BH191" i="8"/>
  <c r="BG191" i="8"/>
  <c r="BF191" i="8"/>
  <c r="T191" i="8"/>
  <c r="R191" i="8"/>
  <c r="P191" i="8"/>
  <c r="BK191" i="8"/>
  <c r="J191" i="8"/>
  <c r="BE191" i="8"/>
  <c r="BI190" i="8"/>
  <c r="BH190" i="8"/>
  <c r="BG190" i="8"/>
  <c r="BF190" i="8"/>
  <c r="T190" i="8"/>
  <c r="R190" i="8"/>
  <c r="P190" i="8"/>
  <c r="BK190" i="8"/>
  <c r="J190" i="8"/>
  <c r="BE190" i="8"/>
  <c r="BI189" i="8"/>
  <c r="BH189" i="8"/>
  <c r="BG189" i="8"/>
  <c r="BF189" i="8"/>
  <c r="T189" i="8"/>
  <c r="R189" i="8"/>
  <c r="P189" i="8"/>
  <c r="BK189" i="8"/>
  <c r="J189" i="8"/>
  <c r="BE189" i="8"/>
  <c r="BI188" i="8"/>
  <c r="BH188" i="8"/>
  <c r="BG188" i="8"/>
  <c r="BF188" i="8"/>
  <c r="T188" i="8"/>
  <c r="R188" i="8"/>
  <c r="P188" i="8"/>
  <c r="BK188" i="8"/>
  <c r="J188" i="8"/>
  <c r="BE188" i="8"/>
  <c r="BI187" i="8"/>
  <c r="BH187" i="8"/>
  <c r="BG187" i="8"/>
  <c r="BF187" i="8"/>
  <c r="T187" i="8"/>
  <c r="R187" i="8"/>
  <c r="P187" i="8"/>
  <c r="BK187" i="8"/>
  <c r="J187" i="8"/>
  <c r="BE187" i="8"/>
  <c r="BI186" i="8"/>
  <c r="BH186" i="8"/>
  <c r="BG186" i="8"/>
  <c r="BF186" i="8"/>
  <c r="T186" i="8"/>
  <c r="R186" i="8"/>
  <c r="P186" i="8"/>
  <c r="BK186" i="8"/>
  <c r="J186" i="8"/>
  <c r="BE186" i="8"/>
  <c r="BI185" i="8"/>
  <c r="BH185" i="8"/>
  <c r="BG185" i="8"/>
  <c r="BF185" i="8"/>
  <c r="T185" i="8"/>
  <c r="R185" i="8"/>
  <c r="P185" i="8"/>
  <c r="BK185" i="8"/>
  <c r="J185" i="8"/>
  <c r="BE185" i="8"/>
  <c r="BI184" i="8"/>
  <c r="BH184" i="8"/>
  <c r="BG184" i="8"/>
  <c r="BF184" i="8"/>
  <c r="T184" i="8"/>
  <c r="R184" i="8"/>
  <c r="P184" i="8"/>
  <c r="BK184" i="8"/>
  <c r="J184" i="8"/>
  <c r="BE184" i="8"/>
  <c r="BI183" i="8"/>
  <c r="BH183" i="8"/>
  <c r="BG183" i="8"/>
  <c r="BF183" i="8"/>
  <c r="T183" i="8"/>
  <c r="R183" i="8"/>
  <c r="P183" i="8"/>
  <c r="BK183" i="8"/>
  <c r="J183" i="8"/>
  <c r="BE183" i="8"/>
  <c r="BI182" i="8"/>
  <c r="BH182" i="8"/>
  <c r="BG182" i="8"/>
  <c r="BF182" i="8"/>
  <c r="T182" i="8"/>
  <c r="R182" i="8"/>
  <c r="P182" i="8"/>
  <c r="BK182" i="8"/>
  <c r="J182" i="8"/>
  <c r="BE182" i="8"/>
  <c r="BI181" i="8"/>
  <c r="BH181" i="8"/>
  <c r="BG181" i="8"/>
  <c r="BF181" i="8"/>
  <c r="T181" i="8"/>
  <c r="T180" i="8"/>
  <c r="R181" i="8"/>
  <c r="R180" i="8"/>
  <c r="P181" i="8"/>
  <c r="P180" i="8"/>
  <c r="BK181" i="8"/>
  <c r="BK180" i="8"/>
  <c r="J180" i="8" s="1"/>
  <c r="J63" i="8" s="1"/>
  <c r="J181" i="8"/>
  <c r="BE181" i="8" s="1"/>
  <c r="BI179" i="8"/>
  <c r="BH179" i="8"/>
  <c r="BG179" i="8"/>
  <c r="BF179" i="8"/>
  <c r="T179" i="8"/>
  <c r="R179" i="8"/>
  <c r="P179" i="8"/>
  <c r="BK179" i="8"/>
  <c r="J179" i="8"/>
  <c r="BE179" i="8"/>
  <c r="BI178" i="8"/>
  <c r="BH178" i="8"/>
  <c r="BG178" i="8"/>
  <c r="BF178" i="8"/>
  <c r="T178" i="8"/>
  <c r="R178" i="8"/>
  <c r="P178" i="8"/>
  <c r="BK178" i="8"/>
  <c r="J178" i="8"/>
  <c r="BE178" i="8"/>
  <c r="BI177" i="8"/>
  <c r="BH177" i="8"/>
  <c r="BG177" i="8"/>
  <c r="BF177" i="8"/>
  <c r="T177" i="8"/>
  <c r="R177" i="8"/>
  <c r="P177" i="8"/>
  <c r="BK177" i="8"/>
  <c r="J177" i="8"/>
  <c r="BE177" i="8"/>
  <c r="BI176" i="8"/>
  <c r="BH176" i="8"/>
  <c r="BG176" i="8"/>
  <c r="BF176" i="8"/>
  <c r="T176" i="8"/>
  <c r="R176" i="8"/>
  <c r="P176" i="8"/>
  <c r="BK176" i="8"/>
  <c r="J176" i="8"/>
  <c r="BE176" i="8"/>
  <c r="BI175" i="8"/>
  <c r="BH175" i="8"/>
  <c r="BG175" i="8"/>
  <c r="BF175" i="8"/>
  <c r="T175" i="8"/>
  <c r="R175" i="8"/>
  <c r="P175" i="8"/>
  <c r="BK175" i="8"/>
  <c r="J175" i="8"/>
  <c r="BE175" i="8"/>
  <c r="BI174" i="8"/>
  <c r="BH174" i="8"/>
  <c r="BG174" i="8"/>
  <c r="BF174" i="8"/>
  <c r="T174" i="8"/>
  <c r="R174" i="8"/>
  <c r="P174" i="8"/>
  <c r="BK174" i="8"/>
  <c r="J174" i="8"/>
  <c r="BE174" i="8"/>
  <c r="BI173" i="8"/>
  <c r="BH173" i="8"/>
  <c r="BG173" i="8"/>
  <c r="BF173" i="8"/>
  <c r="T173" i="8"/>
  <c r="R173" i="8"/>
  <c r="P173" i="8"/>
  <c r="BK173" i="8"/>
  <c r="J173" i="8"/>
  <c r="BE173" i="8"/>
  <c r="BI172" i="8"/>
  <c r="BH172" i="8"/>
  <c r="BG172" i="8"/>
  <c r="BF172" i="8"/>
  <c r="T172" i="8"/>
  <c r="R172" i="8"/>
  <c r="P172" i="8"/>
  <c r="BK172" i="8"/>
  <c r="J172" i="8"/>
  <c r="BE172" i="8"/>
  <c r="BI171" i="8"/>
  <c r="BH171" i="8"/>
  <c r="BG171" i="8"/>
  <c r="BF171" i="8"/>
  <c r="T171" i="8"/>
  <c r="R171" i="8"/>
  <c r="P171" i="8"/>
  <c r="BK171" i="8"/>
  <c r="J171" i="8"/>
  <c r="BE171" i="8"/>
  <c r="BI170" i="8"/>
  <c r="BH170" i="8"/>
  <c r="BG170" i="8"/>
  <c r="BF170" i="8"/>
  <c r="T170" i="8"/>
  <c r="R170" i="8"/>
  <c r="P170" i="8"/>
  <c r="BK170" i="8"/>
  <c r="J170" i="8"/>
  <c r="BE170" i="8"/>
  <c r="BI169" i="8"/>
  <c r="BH169" i="8"/>
  <c r="BG169" i="8"/>
  <c r="BF169" i="8"/>
  <c r="T169" i="8"/>
  <c r="R169" i="8"/>
  <c r="P169" i="8"/>
  <c r="BK169" i="8"/>
  <c r="J169" i="8"/>
  <c r="BE169" i="8"/>
  <c r="BI168" i="8"/>
  <c r="BH168" i="8"/>
  <c r="BG168" i="8"/>
  <c r="BF168" i="8"/>
  <c r="T168" i="8"/>
  <c r="T167" i="8"/>
  <c r="T166" i="8" s="1"/>
  <c r="R168" i="8"/>
  <c r="R167" i="8" s="1"/>
  <c r="R166" i="8" s="1"/>
  <c r="P168" i="8"/>
  <c r="P167" i="8"/>
  <c r="P166" i="8" s="1"/>
  <c r="BK168" i="8"/>
  <c r="BK167" i="8" s="1"/>
  <c r="J168" i="8"/>
  <c r="BE168" i="8"/>
  <c r="BI165" i="8"/>
  <c r="BH165" i="8"/>
  <c r="BG165" i="8"/>
  <c r="BF165" i="8"/>
  <c r="T165" i="8"/>
  <c r="R165" i="8"/>
  <c r="P165" i="8"/>
  <c r="BK165" i="8"/>
  <c r="J165" i="8"/>
  <c r="BE165" i="8"/>
  <c r="BI164" i="8"/>
  <c r="BH164" i="8"/>
  <c r="BG164" i="8"/>
  <c r="BF164" i="8"/>
  <c r="T164" i="8"/>
  <c r="R164" i="8"/>
  <c r="P164" i="8"/>
  <c r="BK164" i="8"/>
  <c r="J164" i="8"/>
  <c r="BE164" i="8"/>
  <c r="BI163" i="8"/>
  <c r="BH163" i="8"/>
  <c r="BG163" i="8"/>
  <c r="BF163" i="8"/>
  <c r="T163" i="8"/>
  <c r="R163" i="8"/>
  <c r="P163" i="8"/>
  <c r="BK163" i="8"/>
  <c r="J163" i="8"/>
  <c r="BE163" i="8"/>
  <c r="BI162" i="8"/>
  <c r="BH162" i="8"/>
  <c r="BG162" i="8"/>
  <c r="BF162" i="8"/>
  <c r="T162" i="8"/>
  <c r="R162" i="8"/>
  <c r="P162" i="8"/>
  <c r="BK162" i="8"/>
  <c r="J162" i="8"/>
  <c r="BE162" i="8"/>
  <c r="BI161" i="8"/>
  <c r="BH161" i="8"/>
  <c r="BG161" i="8"/>
  <c r="BF161" i="8"/>
  <c r="T161" i="8"/>
  <c r="R161" i="8"/>
  <c r="P161" i="8"/>
  <c r="BK161" i="8"/>
  <c r="J161" i="8"/>
  <c r="BE161" i="8"/>
  <c r="BI160" i="8"/>
  <c r="BH160" i="8"/>
  <c r="BG160" i="8"/>
  <c r="BF160" i="8"/>
  <c r="T160" i="8"/>
  <c r="R160" i="8"/>
  <c r="P160" i="8"/>
  <c r="BK160" i="8"/>
  <c r="J160" i="8"/>
  <c r="BE160" i="8"/>
  <c r="BI159" i="8"/>
  <c r="BH159" i="8"/>
  <c r="BG159" i="8"/>
  <c r="BF159" i="8"/>
  <c r="T159" i="8"/>
  <c r="R159" i="8"/>
  <c r="P159" i="8"/>
  <c r="BK159" i="8"/>
  <c r="J159" i="8"/>
  <c r="BE159" i="8"/>
  <c r="BI158" i="8"/>
  <c r="BH158" i="8"/>
  <c r="BG158" i="8"/>
  <c r="BF158" i="8"/>
  <c r="T158" i="8"/>
  <c r="R158" i="8"/>
  <c r="P158" i="8"/>
  <c r="BK158" i="8"/>
  <c r="J158" i="8"/>
  <c r="BE158" i="8"/>
  <c r="BI157" i="8"/>
  <c r="BH157" i="8"/>
  <c r="BG157" i="8"/>
  <c r="BF157" i="8"/>
  <c r="T157" i="8"/>
  <c r="R157" i="8"/>
  <c r="P157" i="8"/>
  <c r="BK157" i="8"/>
  <c r="J157" i="8"/>
  <c r="BE157" i="8"/>
  <c r="BI156" i="8"/>
  <c r="BH156" i="8"/>
  <c r="BG156" i="8"/>
  <c r="BF156" i="8"/>
  <c r="T156" i="8"/>
  <c r="R156" i="8"/>
  <c r="P156" i="8"/>
  <c r="BK156" i="8"/>
  <c r="J156" i="8"/>
  <c r="BE156" i="8"/>
  <c r="BI155" i="8"/>
  <c r="BH155" i="8"/>
  <c r="BG155" i="8"/>
  <c r="BF155" i="8"/>
  <c r="T155" i="8"/>
  <c r="R155" i="8"/>
  <c r="P155" i="8"/>
  <c r="BK155" i="8"/>
  <c r="J155" i="8"/>
  <c r="BE155" i="8"/>
  <c r="BI154" i="8"/>
  <c r="BH154" i="8"/>
  <c r="BG154" i="8"/>
  <c r="BF154" i="8"/>
  <c r="T154" i="8"/>
  <c r="R154" i="8"/>
  <c r="P154" i="8"/>
  <c r="BK154" i="8"/>
  <c r="J154" i="8"/>
  <c r="BE154" i="8"/>
  <c r="BI153" i="8"/>
  <c r="BH153" i="8"/>
  <c r="BG153" i="8"/>
  <c r="BF153" i="8"/>
  <c r="T153" i="8"/>
  <c r="R153" i="8"/>
  <c r="P153" i="8"/>
  <c r="BK153" i="8"/>
  <c r="J153" i="8"/>
  <c r="BE153" i="8"/>
  <c r="BI152" i="8"/>
  <c r="BH152" i="8"/>
  <c r="BG152" i="8"/>
  <c r="BF152" i="8"/>
  <c r="T152" i="8"/>
  <c r="R152" i="8"/>
  <c r="P152" i="8"/>
  <c r="BK152" i="8"/>
  <c r="J152" i="8"/>
  <c r="BE152" i="8"/>
  <c r="BI151" i="8"/>
  <c r="BH151" i="8"/>
  <c r="BG151" i="8"/>
  <c r="BF151" i="8"/>
  <c r="T151" i="8"/>
  <c r="R151" i="8"/>
  <c r="P151" i="8"/>
  <c r="BK151" i="8"/>
  <c r="J151" i="8"/>
  <c r="BE151" i="8"/>
  <c r="BI150" i="8"/>
  <c r="BH150" i="8"/>
  <c r="BG150" i="8"/>
  <c r="BF150" i="8"/>
  <c r="T150" i="8"/>
  <c r="R150" i="8"/>
  <c r="P150" i="8"/>
  <c r="BK150" i="8"/>
  <c r="J150" i="8"/>
  <c r="BE150" i="8"/>
  <c r="BI149" i="8"/>
  <c r="BH149" i="8"/>
  <c r="BG149" i="8"/>
  <c r="BF149" i="8"/>
  <c r="T149" i="8"/>
  <c r="R149" i="8"/>
  <c r="P149" i="8"/>
  <c r="BK149" i="8"/>
  <c r="J149" i="8"/>
  <c r="BE149" i="8"/>
  <c r="BI148" i="8"/>
  <c r="BH148" i="8"/>
  <c r="BG148" i="8"/>
  <c r="BF148" i="8"/>
  <c r="T148" i="8"/>
  <c r="R148" i="8"/>
  <c r="P148" i="8"/>
  <c r="BK148" i="8"/>
  <c r="J148" i="8"/>
  <c r="BE148" i="8"/>
  <c r="BI147" i="8"/>
  <c r="BH147" i="8"/>
  <c r="BG147" i="8"/>
  <c r="BF147" i="8"/>
  <c r="T147" i="8"/>
  <c r="R147" i="8"/>
  <c r="P147" i="8"/>
  <c r="BK147" i="8"/>
  <c r="J147" i="8"/>
  <c r="BE147" i="8"/>
  <c r="BI146" i="8"/>
  <c r="BH146" i="8"/>
  <c r="BG146" i="8"/>
  <c r="BF146" i="8"/>
  <c r="T146" i="8"/>
  <c r="R146" i="8"/>
  <c r="P146" i="8"/>
  <c r="BK146" i="8"/>
  <c r="J146" i="8"/>
  <c r="BE146" i="8"/>
  <c r="BI145" i="8"/>
  <c r="BH145" i="8"/>
  <c r="BG145" i="8"/>
  <c r="BF145" i="8"/>
  <c r="T145" i="8"/>
  <c r="R145" i="8"/>
  <c r="P145" i="8"/>
  <c r="BK145" i="8"/>
  <c r="J145" i="8"/>
  <c r="BE145" i="8"/>
  <c r="BI144" i="8"/>
  <c r="BH144" i="8"/>
  <c r="BG144" i="8"/>
  <c r="BF144" i="8"/>
  <c r="T144" i="8"/>
  <c r="R144" i="8"/>
  <c r="P144" i="8"/>
  <c r="BK144" i="8"/>
  <c r="J144" i="8"/>
  <c r="BE144" i="8"/>
  <c r="BI143" i="8"/>
  <c r="BH143" i="8"/>
  <c r="BG143" i="8"/>
  <c r="BF143" i="8"/>
  <c r="T143" i="8"/>
  <c r="R143" i="8"/>
  <c r="P143" i="8"/>
  <c r="BK143" i="8"/>
  <c r="J143" i="8"/>
  <c r="BE143" i="8"/>
  <c r="BI142" i="8"/>
  <c r="BH142" i="8"/>
  <c r="BG142" i="8"/>
  <c r="BF142" i="8"/>
  <c r="T142" i="8"/>
  <c r="R142" i="8"/>
  <c r="P142" i="8"/>
  <c r="BK142" i="8"/>
  <c r="J142" i="8"/>
  <c r="BE142" i="8"/>
  <c r="BI141" i="8"/>
  <c r="BH141" i="8"/>
  <c r="BG141" i="8"/>
  <c r="BF141" i="8"/>
  <c r="T141" i="8"/>
  <c r="R141" i="8"/>
  <c r="P141" i="8"/>
  <c r="BK141" i="8"/>
  <c r="J141" i="8"/>
  <c r="BE141" i="8"/>
  <c r="BI140" i="8"/>
  <c r="BH140" i="8"/>
  <c r="BG140" i="8"/>
  <c r="BF140" i="8"/>
  <c r="T140" i="8"/>
  <c r="R140" i="8"/>
  <c r="P140" i="8"/>
  <c r="BK140" i="8"/>
  <c r="J140" i="8"/>
  <c r="BE140" i="8"/>
  <c r="BI139" i="8"/>
  <c r="BH139" i="8"/>
  <c r="BG139" i="8"/>
  <c r="BF139" i="8"/>
  <c r="T139" i="8"/>
  <c r="R139" i="8"/>
  <c r="P139" i="8"/>
  <c r="BK139" i="8"/>
  <c r="J139" i="8"/>
  <c r="BE139" i="8"/>
  <c r="BI138" i="8"/>
  <c r="BH138" i="8"/>
  <c r="BG138" i="8"/>
  <c r="BF138" i="8"/>
  <c r="T138" i="8"/>
  <c r="R138" i="8"/>
  <c r="P138" i="8"/>
  <c r="BK138" i="8"/>
  <c r="J138" i="8"/>
  <c r="BE138" i="8"/>
  <c r="BI137" i="8"/>
  <c r="BH137" i="8"/>
  <c r="BG137" i="8"/>
  <c r="BF137" i="8"/>
  <c r="T137" i="8"/>
  <c r="R137" i="8"/>
  <c r="P137" i="8"/>
  <c r="BK137" i="8"/>
  <c r="J137" i="8"/>
  <c r="BE137" i="8"/>
  <c r="BI136" i="8"/>
  <c r="BH136" i="8"/>
  <c r="BG136" i="8"/>
  <c r="BF136" i="8"/>
  <c r="T136" i="8"/>
  <c r="R136" i="8"/>
  <c r="P136" i="8"/>
  <c r="BK136" i="8"/>
  <c r="J136" i="8"/>
  <c r="BE136" i="8"/>
  <c r="BI135" i="8"/>
  <c r="BH135" i="8"/>
  <c r="BG135" i="8"/>
  <c r="BF135" i="8"/>
  <c r="T135" i="8"/>
  <c r="R135" i="8"/>
  <c r="P135" i="8"/>
  <c r="BK135" i="8"/>
  <c r="J135" i="8"/>
  <c r="BE135" i="8"/>
  <c r="BI134" i="8"/>
  <c r="BH134" i="8"/>
  <c r="BG134" i="8"/>
  <c r="BF134" i="8"/>
  <c r="T134" i="8"/>
  <c r="R134" i="8"/>
  <c r="P134" i="8"/>
  <c r="BK134" i="8"/>
  <c r="J134" i="8"/>
  <c r="BE134" i="8"/>
  <c r="BI133" i="8"/>
  <c r="BH133" i="8"/>
  <c r="BG133" i="8"/>
  <c r="BF133" i="8"/>
  <c r="T133" i="8"/>
  <c r="R133" i="8"/>
  <c r="P133" i="8"/>
  <c r="BK133" i="8"/>
  <c r="J133" i="8"/>
  <c r="BE133" i="8"/>
  <c r="BI132" i="8"/>
  <c r="BH132" i="8"/>
  <c r="BG132" i="8"/>
  <c r="BF132" i="8"/>
  <c r="T132" i="8"/>
  <c r="R132" i="8"/>
  <c r="P132" i="8"/>
  <c r="BK132" i="8"/>
  <c r="J132" i="8"/>
  <c r="BE132" i="8"/>
  <c r="BI131" i="8"/>
  <c r="BH131" i="8"/>
  <c r="BG131" i="8"/>
  <c r="BF131" i="8"/>
  <c r="T131" i="8"/>
  <c r="R131" i="8"/>
  <c r="P131" i="8"/>
  <c r="BK131" i="8"/>
  <c r="J131" i="8"/>
  <c r="BE131" i="8"/>
  <c r="BI130" i="8"/>
  <c r="BH130" i="8"/>
  <c r="BG130" i="8"/>
  <c r="BF130" i="8"/>
  <c r="T130" i="8"/>
  <c r="R130" i="8"/>
  <c r="P130" i="8"/>
  <c r="BK130" i="8"/>
  <c r="J130" i="8"/>
  <c r="BE130" i="8"/>
  <c r="BI129" i="8"/>
  <c r="BH129" i="8"/>
  <c r="BG129" i="8"/>
  <c r="BF129" i="8"/>
  <c r="T129" i="8"/>
  <c r="R129" i="8"/>
  <c r="P129" i="8"/>
  <c r="BK129" i="8"/>
  <c r="J129" i="8"/>
  <c r="BE129" i="8"/>
  <c r="BI128" i="8"/>
  <c r="BH128" i="8"/>
  <c r="BG128" i="8"/>
  <c r="BF128" i="8"/>
  <c r="T128" i="8"/>
  <c r="R128" i="8"/>
  <c r="P128" i="8"/>
  <c r="BK128" i="8"/>
  <c r="J128" i="8"/>
  <c r="BE128" i="8"/>
  <c r="BI127" i="8"/>
  <c r="BH127" i="8"/>
  <c r="BG127" i="8"/>
  <c r="BF127" i="8"/>
  <c r="T127" i="8"/>
  <c r="R127" i="8"/>
  <c r="P127" i="8"/>
  <c r="BK127" i="8"/>
  <c r="J127" i="8"/>
  <c r="BE127" i="8"/>
  <c r="BI126" i="8"/>
  <c r="BH126" i="8"/>
  <c r="BG126" i="8"/>
  <c r="BF126" i="8"/>
  <c r="T126" i="8"/>
  <c r="R126" i="8"/>
  <c r="P126" i="8"/>
  <c r="BK126" i="8"/>
  <c r="J126" i="8"/>
  <c r="BE126" i="8"/>
  <c r="BI125" i="8"/>
  <c r="BH125" i="8"/>
  <c r="BG125" i="8"/>
  <c r="BF125" i="8"/>
  <c r="T125" i="8"/>
  <c r="R125" i="8"/>
  <c r="P125" i="8"/>
  <c r="BK125" i="8"/>
  <c r="J125" i="8"/>
  <c r="BE125" i="8"/>
  <c r="BI124" i="8"/>
  <c r="BH124" i="8"/>
  <c r="BG124" i="8"/>
  <c r="BF124" i="8"/>
  <c r="T124" i="8"/>
  <c r="R124" i="8"/>
  <c r="P124" i="8"/>
  <c r="BK124" i="8"/>
  <c r="J124" i="8"/>
  <c r="BE124" i="8"/>
  <c r="BI123" i="8"/>
  <c r="BH123" i="8"/>
  <c r="BG123" i="8"/>
  <c r="BF123" i="8"/>
  <c r="T123" i="8"/>
  <c r="R123" i="8"/>
  <c r="P123" i="8"/>
  <c r="BK123" i="8"/>
  <c r="J123" i="8"/>
  <c r="BE123" i="8"/>
  <c r="BI122" i="8"/>
  <c r="BH122" i="8"/>
  <c r="BG122" i="8"/>
  <c r="BF122" i="8"/>
  <c r="T122" i="8"/>
  <c r="R122" i="8"/>
  <c r="P122" i="8"/>
  <c r="BK122" i="8"/>
  <c r="J122" i="8"/>
  <c r="BE122" i="8"/>
  <c r="BI121" i="8"/>
  <c r="BH121" i="8"/>
  <c r="BG121" i="8"/>
  <c r="BF121" i="8"/>
  <c r="T121" i="8"/>
  <c r="R121" i="8"/>
  <c r="P121" i="8"/>
  <c r="BK121" i="8"/>
  <c r="J121" i="8"/>
  <c r="BE121" i="8"/>
  <c r="BI120" i="8"/>
  <c r="BH120" i="8"/>
  <c r="BG120" i="8"/>
  <c r="BF120" i="8"/>
  <c r="T120" i="8"/>
  <c r="R120" i="8"/>
  <c r="P120" i="8"/>
  <c r="BK120" i="8"/>
  <c r="J120" i="8"/>
  <c r="BE120" i="8"/>
  <c r="BI119" i="8"/>
  <c r="BH119" i="8"/>
  <c r="BG119" i="8"/>
  <c r="BF119" i="8"/>
  <c r="T119" i="8"/>
  <c r="R119" i="8"/>
  <c r="P119" i="8"/>
  <c r="BK119" i="8"/>
  <c r="J119" i="8"/>
  <c r="BE119" i="8"/>
  <c r="BI118" i="8"/>
  <c r="BH118" i="8"/>
  <c r="BG118" i="8"/>
  <c r="BF118" i="8"/>
  <c r="T118" i="8"/>
  <c r="R118" i="8"/>
  <c r="P118" i="8"/>
  <c r="BK118" i="8"/>
  <c r="J118" i="8"/>
  <c r="BE118" i="8"/>
  <c r="BI117" i="8"/>
  <c r="BH117" i="8"/>
  <c r="BG117" i="8"/>
  <c r="BF117" i="8"/>
  <c r="T117" i="8"/>
  <c r="R117" i="8"/>
  <c r="P117" i="8"/>
  <c r="BK117" i="8"/>
  <c r="J117" i="8"/>
  <c r="BE117" i="8"/>
  <c r="BI116" i="8"/>
  <c r="BH116" i="8"/>
  <c r="BG116" i="8"/>
  <c r="BF116" i="8"/>
  <c r="T116" i="8"/>
  <c r="R116" i="8"/>
  <c r="P116" i="8"/>
  <c r="BK116" i="8"/>
  <c r="J116" i="8"/>
  <c r="BE116" i="8"/>
  <c r="BI115" i="8"/>
  <c r="BH115" i="8"/>
  <c r="BG115" i="8"/>
  <c r="BF115" i="8"/>
  <c r="T115" i="8"/>
  <c r="R115" i="8"/>
  <c r="P115" i="8"/>
  <c r="BK115" i="8"/>
  <c r="J115" i="8"/>
  <c r="BE115" i="8"/>
  <c r="BI114" i="8"/>
  <c r="BH114" i="8"/>
  <c r="BG114" i="8"/>
  <c r="BF114" i="8"/>
  <c r="T114" i="8"/>
  <c r="R114" i="8"/>
  <c r="P114" i="8"/>
  <c r="BK114" i="8"/>
  <c r="J114" i="8"/>
  <c r="BE114" i="8"/>
  <c r="BI113" i="8"/>
  <c r="BH113" i="8"/>
  <c r="BG113" i="8"/>
  <c r="BF113" i="8"/>
  <c r="T113" i="8"/>
  <c r="R113" i="8"/>
  <c r="P113" i="8"/>
  <c r="BK113" i="8"/>
  <c r="J113" i="8"/>
  <c r="BE113" i="8"/>
  <c r="BI112" i="8"/>
  <c r="BH112" i="8"/>
  <c r="BG112" i="8"/>
  <c r="BF112" i="8"/>
  <c r="T112" i="8"/>
  <c r="R112" i="8"/>
  <c r="P112" i="8"/>
  <c r="BK112" i="8"/>
  <c r="J112" i="8"/>
  <c r="BE112" i="8"/>
  <c r="BI111" i="8"/>
  <c r="BH111" i="8"/>
  <c r="BG111" i="8"/>
  <c r="BF111" i="8"/>
  <c r="T111" i="8"/>
  <c r="R111" i="8"/>
  <c r="P111" i="8"/>
  <c r="BK111" i="8"/>
  <c r="J111" i="8"/>
  <c r="BE111" i="8"/>
  <c r="BI110" i="8"/>
  <c r="BH110" i="8"/>
  <c r="BG110" i="8"/>
  <c r="BF110" i="8"/>
  <c r="T110" i="8"/>
  <c r="R110" i="8"/>
  <c r="P110" i="8"/>
  <c r="BK110" i="8"/>
  <c r="J110" i="8"/>
  <c r="BE110" i="8"/>
  <c r="BI109" i="8"/>
  <c r="BH109" i="8"/>
  <c r="BG109" i="8"/>
  <c r="BF109" i="8"/>
  <c r="T109" i="8"/>
  <c r="R109" i="8"/>
  <c r="P109" i="8"/>
  <c r="BK109" i="8"/>
  <c r="J109" i="8"/>
  <c r="BE109" i="8"/>
  <c r="BI108" i="8"/>
  <c r="BH108" i="8"/>
  <c r="BG108" i="8"/>
  <c r="BF108" i="8"/>
  <c r="T108" i="8"/>
  <c r="R108" i="8"/>
  <c r="P108" i="8"/>
  <c r="BK108" i="8"/>
  <c r="J108" i="8"/>
  <c r="BE108" i="8"/>
  <c r="BI107" i="8"/>
  <c r="BH107" i="8"/>
  <c r="BG107" i="8"/>
  <c r="BF107" i="8"/>
  <c r="T107" i="8"/>
  <c r="R107" i="8"/>
  <c r="P107" i="8"/>
  <c r="BK107" i="8"/>
  <c r="J107" i="8"/>
  <c r="BE107" i="8" s="1"/>
  <c r="BI106" i="8"/>
  <c r="BH106" i="8"/>
  <c r="BG106" i="8"/>
  <c r="BF106" i="8"/>
  <c r="T106" i="8"/>
  <c r="R106" i="8"/>
  <c r="P106" i="8"/>
  <c r="BK106" i="8"/>
  <c r="J106" i="8"/>
  <c r="BE106" i="8"/>
  <c r="BI105" i="8"/>
  <c r="BH105" i="8"/>
  <c r="BG105" i="8"/>
  <c r="BF105" i="8"/>
  <c r="T105" i="8"/>
  <c r="R105" i="8"/>
  <c r="P105" i="8"/>
  <c r="BK105" i="8"/>
  <c r="J105" i="8"/>
  <c r="BE105" i="8"/>
  <c r="BI104" i="8"/>
  <c r="BH104" i="8"/>
  <c r="BG104" i="8"/>
  <c r="BF104" i="8"/>
  <c r="T104" i="8"/>
  <c r="R104" i="8"/>
  <c r="P104" i="8"/>
  <c r="BK104" i="8"/>
  <c r="J104" i="8"/>
  <c r="BE104" i="8"/>
  <c r="BI103" i="8"/>
  <c r="BH103" i="8"/>
  <c r="BG103" i="8"/>
  <c r="BF103" i="8"/>
  <c r="T103" i="8"/>
  <c r="R103" i="8"/>
  <c r="P103" i="8"/>
  <c r="BK103" i="8"/>
  <c r="J103" i="8"/>
  <c r="BE103" i="8"/>
  <c r="BI102" i="8"/>
  <c r="BH102" i="8"/>
  <c r="BG102" i="8"/>
  <c r="BF102" i="8"/>
  <c r="T102" i="8"/>
  <c r="R102" i="8"/>
  <c r="P102" i="8"/>
  <c r="BK102" i="8"/>
  <c r="J102" i="8"/>
  <c r="BE102" i="8"/>
  <c r="BI101" i="8"/>
  <c r="BH101" i="8"/>
  <c r="BG101" i="8"/>
  <c r="BF101" i="8"/>
  <c r="T101" i="8"/>
  <c r="R101" i="8"/>
  <c r="P101" i="8"/>
  <c r="BK101" i="8"/>
  <c r="J101" i="8"/>
  <c r="BE101" i="8"/>
  <c r="BI100" i="8"/>
  <c r="BH100" i="8"/>
  <c r="BG100" i="8"/>
  <c r="BF100" i="8"/>
  <c r="T100" i="8"/>
  <c r="R100" i="8"/>
  <c r="P100" i="8"/>
  <c r="BK100" i="8"/>
  <c r="J100" i="8"/>
  <c r="BE100" i="8"/>
  <c r="BI99" i="8"/>
  <c r="BH99" i="8"/>
  <c r="BG99" i="8"/>
  <c r="BF99" i="8"/>
  <c r="T99" i="8"/>
  <c r="R99" i="8"/>
  <c r="P99" i="8"/>
  <c r="BK99" i="8"/>
  <c r="J99" i="8"/>
  <c r="BE99" i="8"/>
  <c r="BI98" i="8"/>
  <c r="BH98" i="8"/>
  <c r="BG98" i="8"/>
  <c r="BF98" i="8"/>
  <c r="T98" i="8"/>
  <c r="R98" i="8"/>
  <c r="P98" i="8"/>
  <c r="BK98" i="8"/>
  <c r="J98" i="8"/>
  <c r="BE98" i="8"/>
  <c r="BI97" i="8"/>
  <c r="BH97" i="8"/>
  <c r="BG97" i="8"/>
  <c r="BF97" i="8"/>
  <c r="T97" i="8"/>
  <c r="R97" i="8"/>
  <c r="P97" i="8"/>
  <c r="BK97" i="8"/>
  <c r="J97" i="8"/>
  <c r="BE97" i="8"/>
  <c r="BI96" i="8"/>
  <c r="BH96" i="8"/>
  <c r="BG96" i="8"/>
  <c r="BF96" i="8"/>
  <c r="T96" i="8"/>
  <c r="R96" i="8"/>
  <c r="P96" i="8"/>
  <c r="BK96" i="8"/>
  <c r="J96" i="8"/>
  <c r="BE96" i="8"/>
  <c r="BI95" i="8"/>
  <c r="BH95" i="8"/>
  <c r="BG95" i="8"/>
  <c r="BF95" i="8"/>
  <c r="T95" i="8"/>
  <c r="R95" i="8"/>
  <c r="P95" i="8"/>
  <c r="BK95" i="8"/>
  <c r="J95" i="8"/>
  <c r="BE95" i="8"/>
  <c r="BI94" i="8"/>
  <c r="BH94" i="8"/>
  <c r="BG94" i="8"/>
  <c r="BF94" i="8"/>
  <c r="T94" i="8"/>
  <c r="R94" i="8"/>
  <c r="P94" i="8"/>
  <c r="BK94" i="8"/>
  <c r="J94" i="8"/>
  <c r="BE94" i="8"/>
  <c r="BI93" i="8"/>
  <c r="BH93" i="8"/>
  <c r="BG93" i="8"/>
  <c r="BF93" i="8"/>
  <c r="T93" i="8"/>
  <c r="R93" i="8"/>
  <c r="P93" i="8"/>
  <c r="BK93" i="8"/>
  <c r="J93" i="8"/>
  <c r="BE93" i="8"/>
  <c r="BI92" i="8"/>
  <c r="BD61" i="1"/>
  <c r="BH92" i="8"/>
  <c r="BC61" i="1"/>
  <c r="BG92" i="8"/>
  <c r="BB61" i="1"/>
  <c r="BF92" i="8"/>
  <c r="BA61" i="1" s="1"/>
  <c r="T92" i="8"/>
  <c r="T91" i="8"/>
  <c r="R92" i="8"/>
  <c r="R91" i="8" s="1"/>
  <c r="P92" i="8"/>
  <c r="P91" i="8" s="1"/>
  <c r="BK92" i="8"/>
  <c r="BK91" i="8" s="1"/>
  <c r="J92" i="8"/>
  <c r="BE92" i="8" s="1"/>
  <c r="F84" i="8"/>
  <c r="E82" i="8"/>
  <c r="F52" i="8"/>
  <c r="E50" i="8"/>
  <c r="J24" i="8"/>
  <c r="E24" i="8"/>
  <c r="J87" i="8" s="1"/>
  <c r="J55" i="8"/>
  <c r="J23" i="8"/>
  <c r="J21" i="8"/>
  <c r="E21" i="8"/>
  <c r="J86" i="8"/>
  <c r="J54" i="8"/>
  <c r="J20" i="8"/>
  <c r="F55" i="8"/>
  <c r="J15" i="8"/>
  <c r="E15" i="8"/>
  <c r="F86" i="8" s="1"/>
  <c r="J14" i="8"/>
  <c r="J12" i="8"/>
  <c r="J84" i="8" s="1"/>
  <c r="E7" i="8"/>
  <c r="E48" i="8" s="1"/>
  <c r="AY60" i="1"/>
  <c r="AX60" i="1"/>
  <c r="BI143" i="7"/>
  <c r="BH143" i="7"/>
  <c r="BG143" i="7"/>
  <c r="BF143" i="7"/>
  <c r="T143" i="7"/>
  <c r="R143" i="7"/>
  <c r="P143" i="7"/>
  <c r="BK143" i="7"/>
  <c r="J143" i="7"/>
  <c r="BE143" i="7"/>
  <c r="BI142" i="7"/>
  <c r="BH142" i="7"/>
  <c r="BG142" i="7"/>
  <c r="BF142" i="7"/>
  <c r="T142" i="7"/>
  <c r="R142" i="7"/>
  <c r="P142" i="7"/>
  <c r="BK142" i="7"/>
  <c r="J142" i="7"/>
  <c r="BE142" i="7"/>
  <c r="BI141" i="7"/>
  <c r="BH141" i="7"/>
  <c r="BG141" i="7"/>
  <c r="BF141" i="7"/>
  <c r="T141" i="7"/>
  <c r="R141" i="7"/>
  <c r="P141" i="7"/>
  <c r="BK141" i="7"/>
  <c r="J141" i="7"/>
  <c r="BE141" i="7"/>
  <c r="BI140" i="7"/>
  <c r="BH140" i="7"/>
  <c r="BG140" i="7"/>
  <c r="BF140" i="7"/>
  <c r="T140" i="7"/>
  <c r="R140" i="7"/>
  <c r="P140" i="7"/>
  <c r="BK140" i="7"/>
  <c r="J140" i="7"/>
  <c r="BE140" i="7"/>
  <c r="BI139" i="7"/>
  <c r="BH139" i="7"/>
  <c r="BG139" i="7"/>
  <c r="BF139" i="7"/>
  <c r="T139" i="7"/>
  <c r="R139" i="7"/>
  <c r="P139" i="7"/>
  <c r="BK139" i="7"/>
  <c r="J139" i="7"/>
  <c r="BE139" i="7"/>
  <c r="BI138" i="7"/>
  <c r="BH138" i="7"/>
  <c r="BG138" i="7"/>
  <c r="BF138" i="7"/>
  <c r="T138" i="7"/>
  <c r="R138" i="7"/>
  <c r="P138" i="7"/>
  <c r="BK138" i="7"/>
  <c r="J138" i="7"/>
  <c r="BE138" i="7"/>
  <c r="BI137" i="7"/>
  <c r="BH137" i="7"/>
  <c r="BG137" i="7"/>
  <c r="BF137" i="7"/>
  <c r="T137" i="7"/>
  <c r="R137" i="7"/>
  <c r="P137" i="7"/>
  <c r="BK137" i="7"/>
  <c r="J137" i="7"/>
  <c r="BE137" i="7"/>
  <c r="BI136" i="7"/>
  <c r="BH136" i="7"/>
  <c r="BG136" i="7"/>
  <c r="BF136" i="7"/>
  <c r="T136" i="7"/>
  <c r="R136" i="7"/>
  <c r="P136" i="7"/>
  <c r="BK136" i="7"/>
  <c r="J136" i="7"/>
  <c r="BE136" i="7"/>
  <c r="BI135" i="7"/>
  <c r="BH135" i="7"/>
  <c r="BG135" i="7"/>
  <c r="BF135" i="7"/>
  <c r="T135" i="7"/>
  <c r="R135" i="7"/>
  <c r="R132" i="7" s="1"/>
  <c r="P135" i="7"/>
  <c r="BK135" i="7"/>
  <c r="J135" i="7"/>
  <c r="BE135" i="7"/>
  <c r="BI134" i="7"/>
  <c r="BH134" i="7"/>
  <c r="BG134" i="7"/>
  <c r="BF134" i="7"/>
  <c r="T134" i="7"/>
  <c r="R134" i="7"/>
  <c r="P134" i="7"/>
  <c r="BK134" i="7"/>
  <c r="BK132" i="7" s="1"/>
  <c r="J132" i="7" s="1"/>
  <c r="J68" i="7" s="1"/>
  <c r="J134" i="7"/>
  <c r="BE134" i="7"/>
  <c r="BI133" i="7"/>
  <c r="BH133" i="7"/>
  <c r="BG133" i="7"/>
  <c r="BF133" i="7"/>
  <c r="T133" i="7"/>
  <c r="T132" i="7"/>
  <c r="R133" i="7"/>
  <c r="P133" i="7"/>
  <c r="P132" i="7"/>
  <c r="BK133" i="7"/>
  <c r="J133" i="7"/>
  <c r="BE133" i="7" s="1"/>
  <c r="BI131" i="7"/>
  <c r="BH131" i="7"/>
  <c r="BG131" i="7"/>
  <c r="BF131" i="7"/>
  <c r="T131" i="7"/>
  <c r="R131" i="7"/>
  <c r="P131" i="7"/>
  <c r="BK131" i="7"/>
  <c r="J131" i="7"/>
  <c r="BE131" i="7"/>
  <c r="BI130" i="7"/>
  <c r="BH130" i="7"/>
  <c r="BG130" i="7"/>
  <c r="BF130" i="7"/>
  <c r="T130" i="7"/>
  <c r="T129" i="7"/>
  <c r="R130" i="7"/>
  <c r="R129" i="7"/>
  <c r="P130" i="7"/>
  <c r="P129" i="7"/>
  <c r="BK130" i="7"/>
  <c r="BK129" i="7"/>
  <c r="J129" i="7" s="1"/>
  <c r="J67" i="7" s="1"/>
  <c r="J130" i="7"/>
  <c r="BE130" i="7"/>
  <c r="BI128" i="7"/>
  <c r="BH128" i="7"/>
  <c r="BG128" i="7"/>
  <c r="BF128" i="7"/>
  <c r="T128" i="7"/>
  <c r="R128" i="7"/>
  <c r="P128" i="7"/>
  <c r="BK128" i="7"/>
  <c r="BK125" i="7" s="1"/>
  <c r="J125" i="7" s="1"/>
  <c r="J66" i="7" s="1"/>
  <c r="J128" i="7"/>
  <c r="BE128" i="7"/>
  <c r="BI127" i="7"/>
  <c r="BH127" i="7"/>
  <c r="BG127" i="7"/>
  <c r="BF127" i="7"/>
  <c r="T127" i="7"/>
  <c r="R127" i="7"/>
  <c r="P127" i="7"/>
  <c r="BK127" i="7"/>
  <c r="J127" i="7"/>
  <c r="BE127" i="7"/>
  <c r="BI126" i="7"/>
  <c r="BH126" i="7"/>
  <c r="BG126" i="7"/>
  <c r="BF126" i="7"/>
  <c r="T126" i="7"/>
  <c r="T125" i="7" s="1"/>
  <c r="R126" i="7"/>
  <c r="R125" i="7"/>
  <c r="P126" i="7"/>
  <c r="P125" i="7"/>
  <c r="BK126" i="7"/>
  <c r="J126" i="7"/>
  <c r="BE126" i="7"/>
  <c r="BI124" i="7"/>
  <c r="BH124" i="7"/>
  <c r="BG124" i="7"/>
  <c r="BF124" i="7"/>
  <c r="T124" i="7"/>
  <c r="R124" i="7"/>
  <c r="P124" i="7"/>
  <c r="BK124" i="7"/>
  <c r="J124" i="7"/>
  <c r="BE124" i="7" s="1"/>
  <c r="BI122" i="7"/>
  <c r="BH122" i="7"/>
  <c r="BG122" i="7"/>
  <c r="BF122" i="7"/>
  <c r="T122" i="7"/>
  <c r="R122" i="7"/>
  <c r="P122" i="7"/>
  <c r="BK122" i="7"/>
  <c r="J122" i="7"/>
  <c r="BE122" i="7"/>
  <c r="BI120" i="7"/>
  <c r="BH120" i="7"/>
  <c r="BG120" i="7"/>
  <c r="BF120" i="7"/>
  <c r="T120" i="7"/>
  <c r="R120" i="7"/>
  <c r="P120" i="7"/>
  <c r="BK120" i="7"/>
  <c r="J120" i="7"/>
  <c r="BE120" i="7"/>
  <c r="BI118" i="7"/>
  <c r="BH118" i="7"/>
  <c r="BG118" i="7"/>
  <c r="BF118" i="7"/>
  <c r="T118" i="7"/>
  <c r="R118" i="7"/>
  <c r="P118" i="7"/>
  <c r="BK118" i="7"/>
  <c r="J118" i="7"/>
  <c r="BE118" i="7"/>
  <c r="BI116" i="7"/>
  <c r="BH116" i="7"/>
  <c r="BG116" i="7"/>
  <c r="BF116" i="7"/>
  <c r="T116" i="7"/>
  <c r="T115" i="7" s="1"/>
  <c r="R116" i="7"/>
  <c r="R115" i="7" s="1"/>
  <c r="P116" i="7"/>
  <c r="P115" i="7" s="1"/>
  <c r="BK116" i="7"/>
  <c r="BK115" i="7" s="1"/>
  <c r="J115" i="7" s="1"/>
  <c r="J65" i="7" s="1"/>
  <c r="J116" i="7"/>
  <c r="BE116" i="7"/>
  <c r="BI114" i="7"/>
  <c r="BH114" i="7"/>
  <c r="BG114" i="7"/>
  <c r="BF114" i="7"/>
  <c r="T114" i="7"/>
  <c r="T109" i="7" s="1"/>
  <c r="R114" i="7"/>
  <c r="P114" i="7"/>
  <c r="BK114" i="7"/>
  <c r="BK109" i="7" s="1"/>
  <c r="J109" i="7" s="1"/>
  <c r="J64" i="7" s="1"/>
  <c r="J114" i="7"/>
  <c r="BE114" i="7" s="1"/>
  <c r="BI112" i="7"/>
  <c r="BH112" i="7"/>
  <c r="BG112" i="7"/>
  <c r="BF112" i="7"/>
  <c r="T112" i="7"/>
  <c r="R112" i="7"/>
  <c r="P112" i="7"/>
  <c r="BK112" i="7"/>
  <c r="J112" i="7"/>
  <c r="BE112" i="7"/>
  <c r="BI110" i="7"/>
  <c r="BH110" i="7"/>
  <c r="BG110" i="7"/>
  <c r="BF110" i="7"/>
  <c r="T110" i="7"/>
  <c r="R110" i="7"/>
  <c r="R109" i="7" s="1"/>
  <c r="R108" i="7" s="1"/>
  <c r="P110" i="7"/>
  <c r="BK110" i="7"/>
  <c r="J110" i="7"/>
  <c r="BE110" i="7" s="1"/>
  <c r="BI107" i="7"/>
  <c r="BH107" i="7"/>
  <c r="BG107" i="7"/>
  <c r="BF107" i="7"/>
  <c r="T107" i="7"/>
  <c r="R107" i="7"/>
  <c r="P107" i="7"/>
  <c r="BK107" i="7"/>
  <c r="J107" i="7"/>
  <c r="BE107" i="7"/>
  <c r="BI105" i="7"/>
  <c r="BH105" i="7"/>
  <c r="BG105" i="7"/>
  <c r="BF105" i="7"/>
  <c r="T105" i="7"/>
  <c r="R105" i="7"/>
  <c r="P105" i="7"/>
  <c r="BK105" i="7"/>
  <c r="J105" i="7"/>
  <c r="BE105" i="7"/>
  <c r="BI104" i="7"/>
  <c r="BH104" i="7"/>
  <c r="BG104" i="7"/>
  <c r="BF104" i="7"/>
  <c r="T104" i="7"/>
  <c r="R104" i="7"/>
  <c r="P104" i="7"/>
  <c r="BK104" i="7"/>
  <c r="J104" i="7"/>
  <c r="BE104" i="7"/>
  <c r="BI103" i="7"/>
  <c r="BH103" i="7"/>
  <c r="BG103" i="7"/>
  <c r="BF103" i="7"/>
  <c r="T103" i="7"/>
  <c r="R103" i="7"/>
  <c r="P103" i="7"/>
  <c r="BK103" i="7"/>
  <c r="J103" i="7"/>
  <c r="BE103" i="7"/>
  <c r="BI102" i="7"/>
  <c r="BH102" i="7"/>
  <c r="BG102" i="7"/>
  <c r="BF102" i="7"/>
  <c r="T102" i="7"/>
  <c r="T101" i="7" s="1"/>
  <c r="R102" i="7"/>
  <c r="R101" i="7" s="1"/>
  <c r="P102" i="7"/>
  <c r="P101" i="7"/>
  <c r="BK102" i="7"/>
  <c r="BK101" i="7" s="1"/>
  <c r="J101" i="7" s="1"/>
  <c r="J62" i="7" s="1"/>
  <c r="J102" i="7"/>
  <c r="BE102" i="7"/>
  <c r="BI100" i="7"/>
  <c r="BH100" i="7"/>
  <c r="BG100" i="7"/>
  <c r="BF100" i="7"/>
  <c r="T100" i="7"/>
  <c r="R100" i="7"/>
  <c r="P100" i="7"/>
  <c r="BK100" i="7"/>
  <c r="J100" i="7"/>
  <c r="BE100" i="7"/>
  <c r="BI98" i="7"/>
  <c r="BH98" i="7"/>
  <c r="BG98" i="7"/>
  <c r="BF98" i="7"/>
  <c r="T98" i="7"/>
  <c r="R98" i="7"/>
  <c r="P98" i="7"/>
  <c r="BK98" i="7"/>
  <c r="J98" i="7"/>
  <c r="BE98" i="7"/>
  <c r="BI96" i="7"/>
  <c r="BH96" i="7"/>
  <c r="BG96" i="7"/>
  <c r="BF96" i="7"/>
  <c r="T96" i="7"/>
  <c r="R96" i="7"/>
  <c r="P96" i="7"/>
  <c r="BK96" i="7"/>
  <c r="J96" i="7"/>
  <c r="BE96" i="7"/>
  <c r="BI94" i="7"/>
  <c r="BH94" i="7"/>
  <c r="BG94" i="7"/>
  <c r="BF94" i="7"/>
  <c r="T94" i="7"/>
  <c r="R94" i="7"/>
  <c r="P94" i="7"/>
  <c r="BK94" i="7"/>
  <c r="J94" i="7"/>
  <c r="BE94" i="7"/>
  <c r="BI93" i="7"/>
  <c r="BH93" i="7"/>
  <c r="BG93" i="7"/>
  <c r="BF93" i="7"/>
  <c r="T93" i="7"/>
  <c r="R93" i="7"/>
  <c r="P93" i="7"/>
  <c r="BK93" i="7"/>
  <c r="J93" i="7"/>
  <c r="BE93" i="7"/>
  <c r="BI92" i="7"/>
  <c r="BH92" i="7"/>
  <c r="BG92" i="7"/>
  <c r="BF92" i="7"/>
  <c r="T92" i="7"/>
  <c r="R92" i="7"/>
  <c r="P92" i="7"/>
  <c r="BK92" i="7"/>
  <c r="J92" i="7"/>
  <c r="BE92" i="7"/>
  <c r="BI91" i="7"/>
  <c r="BD60" i="1"/>
  <c r="BH91" i="7"/>
  <c r="BC60" i="1"/>
  <c r="BG91" i="7"/>
  <c r="BB60" i="1"/>
  <c r="BF91" i="7"/>
  <c r="BA60" i="1" s="1"/>
  <c r="T91" i="7"/>
  <c r="T90" i="7"/>
  <c r="T89" i="7" s="1"/>
  <c r="R91" i="7"/>
  <c r="R90" i="7"/>
  <c r="P91" i="7"/>
  <c r="P90" i="7"/>
  <c r="P89" i="7"/>
  <c r="BK91" i="7"/>
  <c r="BK90" i="7"/>
  <c r="J90" i="7" s="1"/>
  <c r="J61" i="7" s="1"/>
  <c r="J91" i="7"/>
  <c r="BE91" i="7"/>
  <c r="AZ60" i="1" s="1"/>
  <c r="F84" i="7"/>
  <c r="F82" i="7"/>
  <c r="E80" i="7"/>
  <c r="F54" i="7"/>
  <c r="F52" i="7"/>
  <c r="E50" i="7"/>
  <c r="J24" i="7"/>
  <c r="E24" i="7"/>
  <c r="J85" i="7" s="1"/>
  <c r="J23" i="7"/>
  <c r="J21" i="7"/>
  <c r="E21" i="7"/>
  <c r="J54" i="7" s="1"/>
  <c r="J20" i="7"/>
  <c r="J18" i="7"/>
  <c r="F85" i="7"/>
  <c r="J17" i="7"/>
  <c r="J12" i="7"/>
  <c r="J82" i="7" s="1"/>
  <c r="J52" i="7"/>
  <c r="E7" i="7"/>
  <c r="E48" i="7" s="1"/>
  <c r="J37" i="6"/>
  <c r="J36" i="6"/>
  <c r="AY59" i="1"/>
  <c r="J35" i="6"/>
  <c r="AX59" i="1"/>
  <c r="BI302" i="6"/>
  <c r="BH302" i="6"/>
  <c r="BG302" i="6"/>
  <c r="BF302" i="6"/>
  <c r="T302" i="6"/>
  <c r="T301" i="6"/>
  <c r="R302" i="6"/>
  <c r="R301" i="6"/>
  <c r="P302" i="6"/>
  <c r="P301" i="6"/>
  <c r="BK302" i="6"/>
  <c r="BK301" i="6"/>
  <c r="J301" i="6" s="1"/>
  <c r="J85" i="6" s="1"/>
  <c r="J302" i="6"/>
  <c r="BE302" i="6" s="1"/>
  <c r="BI300" i="6"/>
  <c r="BH300" i="6"/>
  <c r="BG300" i="6"/>
  <c r="BF300" i="6"/>
  <c r="T300" i="6"/>
  <c r="R300" i="6"/>
  <c r="P300" i="6"/>
  <c r="BK300" i="6"/>
  <c r="J300" i="6"/>
  <c r="BE300" i="6"/>
  <c r="BI299" i="6"/>
  <c r="BH299" i="6"/>
  <c r="BG299" i="6"/>
  <c r="BF299" i="6"/>
  <c r="T299" i="6"/>
  <c r="R299" i="6"/>
  <c r="P299" i="6"/>
  <c r="BK299" i="6"/>
  <c r="J299" i="6"/>
  <c r="BE299" i="6"/>
  <c r="BI298" i="6"/>
  <c r="BH298" i="6"/>
  <c r="BG298" i="6"/>
  <c r="BF298" i="6"/>
  <c r="T298" i="6"/>
  <c r="R298" i="6"/>
  <c r="P298" i="6"/>
  <c r="BK298" i="6"/>
  <c r="J298" i="6"/>
  <c r="BE298" i="6"/>
  <c r="BI297" i="6"/>
  <c r="BH297" i="6"/>
  <c r="BG297" i="6"/>
  <c r="BF297" i="6"/>
  <c r="T297" i="6"/>
  <c r="R297" i="6"/>
  <c r="P297" i="6"/>
  <c r="BK297" i="6"/>
  <c r="J297" i="6"/>
  <c r="BE297" i="6"/>
  <c r="BI296" i="6"/>
  <c r="BH296" i="6"/>
  <c r="BG296" i="6"/>
  <c r="BF296" i="6"/>
  <c r="T296" i="6"/>
  <c r="T295" i="6" s="1"/>
  <c r="R296" i="6"/>
  <c r="R295" i="6"/>
  <c r="P296" i="6"/>
  <c r="P295" i="6" s="1"/>
  <c r="BK296" i="6"/>
  <c r="BK295" i="6"/>
  <c r="J295" i="6" s="1"/>
  <c r="J84" i="6" s="1"/>
  <c r="J296" i="6"/>
  <c r="BE296" i="6"/>
  <c r="BI294" i="6"/>
  <c r="BH294" i="6"/>
  <c r="BG294" i="6"/>
  <c r="BF294" i="6"/>
  <c r="T294" i="6"/>
  <c r="R294" i="6"/>
  <c r="P294" i="6"/>
  <c r="BK294" i="6"/>
  <c r="J294" i="6"/>
  <c r="BE294" i="6"/>
  <c r="BI293" i="6"/>
  <c r="BH293" i="6"/>
  <c r="BG293" i="6"/>
  <c r="BF293" i="6"/>
  <c r="T293" i="6"/>
  <c r="T292" i="6" s="1"/>
  <c r="R293" i="6"/>
  <c r="R292" i="6" s="1"/>
  <c r="P293" i="6"/>
  <c r="P292" i="6" s="1"/>
  <c r="BK293" i="6"/>
  <c r="BK292" i="6" s="1"/>
  <c r="J292" i="6" s="1"/>
  <c r="J83" i="6" s="1"/>
  <c r="J293" i="6"/>
  <c r="BE293" i="6"/>
  <c r="BI291" i="6"/>
  <c r="BH291" i="6"/>
  <c r="BG291" i="6"/>
  <c r="BF291" i="6"/>
  <c r="T291" i="6"/>
  <c r="R291" i="6"/>
  <c r="P291" i="6"/>
  <c r="BK291" i="6"/>
  <c r="J291" i="6"/>
  <c r="BE291" i="6" s="1"/>
  <c r="BI290" i="6"/>
  <c r="BH290" i="6"/>
  <c r="BG290" i="6"/>
  <c r="BF290" i="6"/>
  <c r="T290" i="6"/>
  <c r="R290" i="6"/>
  <c r="P290" i="6"/>
  <c r="BK290" i="6"/>
  <c r="J290" i="6"/>
  <c r="BE290" i="6"/>
  <c r="BI289" i="6"/>
  <c r="BH289" i="6"/>
  <c r="BG289" i="6"/>
  <c r="BF289" i="6"/>
  <c r="T289" i="6"/>
  <c r="R289" i="6"/>
  <c r="P289" i="6"/>
  <c r="BK289" i="6"/>
  <c r="J289" i="6"/>
  <c r="BE289" i="6"/>
  <c r="BI288" i="6"/>
  <c r="BH288" i="6"/>
  <c r="BG288" i="6"/>
  <c r="BF288" i="6"/>
  <c r="T288" i="6"/>
  <c r="R288" i="6"/>
  <c r="P288" i="6"/>
  <c r="BK288" i="6"/>
  <c r="J288" i="6"/>
  <c r="BE288" i="6"/>
  <c r="BI287" i="6"/>
  <c r="BH287" i="6"/>
  <c r="BG287" i="6"/>
  <c r="BF287" i="6"/>
  <c r="T287" i="6"/>
  <c r="R287" i="6"/>
  <c r="P287" i="6"/>
  <c r="BK287" i="6"/>
  <c r="J287" i="6"/>
  <c r="BE287" i="6"/>
  <c r="BI286" i="6"/>
  <c r="BH286" i="6"/>
  <c r="BG286" i="6"/>
  <c r="BF286" i="6"/>
  <c r="T286" i="6"/>
  <c r="R286" i="6"/>
  <c r="P286" i="6"/>
  <c r="BK286" i="6"/>
  <c r="J286" i="6"/>
  <c r="BE286" i="6" s="1"/>
  <c r="BI285" i="6"/>
  <c r="BH285" i="6"/>
  <c r="BG285" i="6"/>
  <c r="BF285" i="6"/>
  <c r="T285" i="6"/>
  <c r="R285" i="6"/>
  <c r="P285" i="6"/>
  <c r="BK285" i="6"/>
  <c r="J285" i="6"/>
  <c r="BE285" i="6"/>
  <c r="BI284" i="6"/>
  <c r="BH284" i="6"/>
  <c r="BG284" i="6"/>
  <c r="BF284" i="6"/>
  <c r="T284" i="6"/>
  <c r="T283" i="6" s="1"/>
  <c r="R284" i="6"/>
  <c r="R283" i="6" s="1"/>
  <c r="P284" i="6"/>
  <c r="P283" i="6" s="1"/>
  <c r="BK284" i="6"/>
  <c r="BK283" i="6" s="1"/>
  <c r="J283" i="6" s="1"/>
  <c r="J82" i="6" s="1"/>
  <c r="J284" i="6"/>
  <c r="BE284" i="6"/>
  <c r="BI282" i="6"/>
  <c r="BH282" i="6"/>
  <c r="BG282" i="6"/>
  <c r="BF282" i="6"/>
  <c r="T282" i="6"/>
  <c r="R282" i="6"/>
  <c r="P282" i="6"/>
  <c r="BK282" i="6"/>
  <c r="J282" i="6"/>
  <c r="BE282" i="6" s="1"/>
  <c r="BI281" i="6"/>
  <c r="BH281" i="6"/>
  <c r="BG281" i="6"/>
  <c r="BF281" i="6"/>
  <c r="T281" i="6"/>
  <c r="R281" i="6"/>
  <c r="P281" i="6"/>
  <c r="BK281" i="6"/>
  <c r="J281" i="6"/>
  <c r="BE281" i="6"/>
  <c r="BI280" i="6"/>
  <c r="BH280" i="6"/>
  <c r="BG280" i="6"/>
  <c r="BF280" i="6"/>
  <c r="T280" i="6"/>
  <c r="R280" i="6"/>
  <c r="P280" i="6"/>
  <c r="BK280" i="6"/>
  <c r="J280" i="6"/>
  <c r="BE280" i="6"/>
  <c r="BI279" i="6"/>
  <c r="BH279" i="6"/>
  <c r="BG279" i="6"/>
  <c r="BF279" i="6"/>
  <c r="T279" i="6"/>
  <c r="R279" i="6"/>
  <c r="P279" i="6"/>
  <c r="BK279" i="6"/>
  <c r="J279" i="6"/>
  <c r="BE279" i="6"/>
  <c r="BI278" i="6"/>
  <c r="BH278" i="6"/>
  <c r="BG278" i="6"/>
  <c r="BF278" i="6"/>
  <c r="T278" i="6"/>
  <c r="R278" i="6"/>
  <c r="P278" i="6"/>
  <c r="BK278" i="6"/>
  <c r="J278" i="6"/>
  <c r="BE278" i="6"/>
  <c r="BI276" i="6"/>
  <c r="BH276" i="6"/>
  <c r="BG276" i="6"/>
  <c r="BF276" i="6"/>
  <c r="T276" i="6"/>
  <c r="T275" i="6" s="1"/>
  <c r="R276" i="6"/>
  <c r="R275" i="6"/>
  <c r="P276" i="6"/>
  <c r="P275" i="6" s="1"/>
  <c r="BK276" i="6"/>
  <c r="BK275" i="6"/>
  <c r="J275" i="6" s="1"/>
  <c r="J81" i="6" s="1"/>
  <c r="J276" i="6"/>
  <c r="BE276" i="6"/>
  <c r="BI274" i="6"/>
  <c r="BH274" i="6"/>
  <c r="BG274" i="6"/>
  <c r="BF274" i="6"/>
  <c r="T274" i="6"/>
  <c r="R274" i="6"/>
  <c r="P274" i="6"/>
  <c r="BK274" i="6"/>
  <c r="J274" i="6"/>
  <c r="BE274" i="6"/>
  <c r="BI273" i="6"/>
  <c r="BH273" i="6"/>
  <c r="BG273" i="6"/>
  <c r="BF273" i="6"/>
  <c r="T273" i="6"/>
  <c r="T272" i="6" s="1"/>
  <c r="R273" i="6"/>
  <c r="P273" i="6"/>
  <c r="P272" i="6" s="1"/>
  <c r="BK273" i="6"/>
  <c r="BK272" i="6" s="1"/>
  <c r="J272" i="6" s="1"/>
  <c r="J80" i="6" s="1"/>
  <c r="J273" i="6"/>
  <c r="BE273" i="6"/>
  <c r="BI271" i="6"/>
  <c r="BH271" i="6"/>
  <c r="BG271" i="6"/>
  <c r="BF271" i="6"/>
  <c r="T271" i="6"/>
  <c r="R271" i="6"/>
  <c r="P271" i="6"/>
  <c r="BK271" i="6"/>
  <c r="J271" i="6"/>
  <c r="BE271" i="6"/>
  <c r="BI270" i="6"/>
  <c r="BH270" i="6"/>
  <c r="BG270" i="6"/>
  <c r="BF270" i="6"/>
  <c r="T270" i="6"/>
  <c r="R270" i="6"/>
  <c r="P270" i="6"/>
  <c r="BK270" i="6"/>
  <c r="J270" i="6"/>
  <c r="BE270" i="6"/>
  <c r="BI269" i="6"/>
  <c r="BH269" i="6"/>
  <c r="BG269" i="6"/>
  <c r="BF269" i="6"/>
  <c r="T269" i="6"/>
  <c r="R269" i="6"/>
  <c r="P269" i="6"/>
  <c r="BK269" i="6"/>
  <c r="J269" i="6"/>
  <c r="BE269" i="6"/>
  <c r="BI268" i="6"/>
  <c r="BH268" i="6"/>
  <c r="BG268" i="6"/>
  <c r="BF268" i="6"/>
  <c r="T268" i="6"/>
  <c r="R268" i="6"/>
  <c r="P268" i="6"/>
  <c r="BK268" i="6"/>
  <c r="J268" i="6"/>
  <c r="BE268" i="6"/>
  <c r="BI267" i="6"/>
  <c r="BH267" i="6"/>
  <c r="BG267" i="6"/>
  <c r="BF267" i="6"/>
  <c r="T267" i="6"/>
  <c r="R267" i="6"/>
  <c r="P267" i="6"/>
  <c r="BK267" i="6"/>
  <c r="J267" i="6"/>
  <c r="BE267" i="6"/>
  <c r="BI266" i="6"/>
  <c r="BH266" i="6"/>
  <c r="BG266" i="6"/>
  <c r="BF266" i="6"/>
  <c r="T266" i="6"/>
  <c r="R266" i="6"/>
  <c r="P266" i="6"/>
  <c r="BK266" i="6"/>
  <c r="J266" i="6"/>
  <c r="BE266" i="6"/>
  <c r="BI265" i="6"/>
  <c r="BH265" i="6"/>
  <c r="BG265" i="6"/>
  <c r="BF265" i="6"/>
  <c r="T265" i="6"/>
  <c r="R265" i="6"/>
  <c r="P265" i="6"/>
  <c r="BK265" i="6"/>
  <c r="J265" i="6"/>
  <c r="BE265" i="6"/>
  <c r="BI264" i="6"/>
  <c r="BH264" i="6"/>
  <c r="BG264" i="6"/>
  <c r="BF264" i="6"/>
  <c r="T264" i="6"/>
  <c r="T263" i="6" s="1"/>
  <c r="R264" i="6"/>
  <c r="P264" i="6"/>
  <c r="P263" i="6" s="1"/>
  <c r="BK264" i="6"/>
  <c r="BK263" i="6"/>
  <c r="J263" i="6" s="1"/>
  <c r="J79" i="6" s="1"/>
  <c r="J264" i="6"/>
  <c r="BE264" i="6"/>
  <c r="BI262" i="6"/>
  <c r="BH262" i="6"/>
  <c r="BG262" i="6"/>
  <c r="BF262" i="6"/>
  <c r="T262" i="6"/>
  <c r="R262" i="6"/>
  <c r="P262" i="6"/>
  <c r="BK262" i="6"/>
  <c r="J262" i="6"/>
  <c r="BE262" i="6" s="1"/>
  <c r="BI261" i="6"/>
  <c r="BH261" i="6"/>
  <c r="BG261" i="6"/>
  <c r="BF261" i="6"/>
  <c r="T261" i="6"/>
  <c r="R261" i="6"/>
  <c r="R260" i="6" s="1"/>
  <c r="P261" i="6"/>
  <c r="P260" i="6" s="1"/>
  <c r="BK261" i="6"/>
  <c r="BK260" i="6" s="1"/>
  <c r="J260" i="6" s="1"/>
  <c r="J78" i="6" s="1"/>
  <c r="J261" i="6"/>
  <c r="BE261" i="6"/>
  <c r="BI259" i="6"/>
  <c r="BH259" i="6"/>
  <c r="BG259" i="6"/>
  <c r="BF259" i="6"/>
  <c r="T259" i="6"/>
  <c r="R259" i="6"/>
  <c r="R250" i="6" s="1"/>
  <c r="P259" i="6"/>
  <c r="P250" i="6" s="1"/>
  <c r="BK259" i="6"/>
  <c r="J259" i="6"/>
  <c r="BE259" i="6"/>
  <c r="BI258" i="6"/>
  <c r="BH258" i="6"/>
  <c r="BG258" i="6"/>
  <c r="BF258" i="6"/>
  <c r="T258" i="6"/>
  <c r="R258" i="6"/>
  <c r="P258" i="6"/>
  <c r="BK258" i="6"/>
  <c r="J258" i="6"/>
  <c r="BE258" i="6"/>
  <c r="BI257" i="6"/>
  <c r="BH257" i="6"/>
  <c r="BG257" i="6"/>
  <c r="BF257" i="6"/>
  <c r="T257" i="6"/>
  <c r="R257" i="6"/>
  <c r="P257" i="6"/>
  <c r="BK257" i="6"/>
  <c r="J257" i="6"/>
  <c r="BE257" i="6"/>
  <c r="BI256" i="6"/>
  <c r="BH256" i="6"/>
  <c r="BG256" i="6"/>
  <c r="BF256" i="6"/>
  <c r="T256" i="6"/>
  <c r="R256" i="6"/>
  <c r="P256" i="6"/>
  <c r="BK256" i="6"/>
  <c r="J256" i="6"/>
  <c r="BE256" i="6"/>
  <c r="BI255" i="6"/>
  <c r="BH255" i="6"/>
  <c r="BG255" i="6"/>
  <c r="BF255" i="6"/>
  <c r="T255" i="6"/>
  <c r="R255" i="6"/>
  <c r="P255" i="6"/>
  <c r="BK255" i="6"/>
  <c r="J255" i="6"/>
  <c r="BE255" i="6"/>
  <c r="BI254" i="6"/>
  <c r="BH254" i="6"/>
  <c r="BG254" i="6"/>
  <c r="BF254" i="6"/>
  <c r="T254" i="6"/>
  <c r="R254" i="6"/>
  <c r="P254" i="6"/>
  <c r="BK254" i="6"/>
  <c r="J254" i="6"/>
  <c r="BE254" i="6"/>
  <c r="BI253" i="6"/>
  <c r="BH253" i="6"/>
  <c r="BG253" i="6"/>
  <c r="BF253" i="6"/>
  <c r="T253" i="6"/>
  <c r="R253" i="6"/>
  <c r="P253" i="6"/>
  <c r="BK253" i="6"/>
  <c r="J253" i="6"/>
  <c r="BE253" i="6"/>
  <c r="BI252" i="6"/>
  <c r="BH252" i="6"/>
  <c r="BG252" i="6"/>
  <c r="BF252" i="6"/>
  <c r="T252" i="6"/>
  <c r="R252" i="6"/>
  <c r="P252" i="6"/>
  <c r="BK252" i="6"/>
  <c r="J252" i="6"/>
  <c r="BE252" i="6"/>
  <c r="BI251" i="6"/>
  <c r="BH251" i="6"/>
  <c r="BG251" i="6"/>
  <c r="BF251" i="6"/>
  <c r="T251" i="6"/>
  <c r="T250" i="6"/>
  <c r="R251" i="6"/>
  <c r="P251" i="6"/>
  <c r="BK251" i="6"/>
  <c r="BK250" i="6"/>
  <c r="J250" i="6" s="1"/>
  <c r="J77" i="6" s="1"/>
  <c r="J251" i="6"/>
  <c r="BE251" i="6"/>
  <c r="BI249" i="6"/>
  <c r="BH249" i="6"/>
  <c r="BG249" i="6"/>
  <c r="BF249" i="6"/>
  <c r="T249" i="6"/>
  <c r="R249" i="6"/>
  <c r="P249" i="6"/>
  <c r="BK249" i="6"/>
  <c r="J249" i="6"/>
  <c r="BE249" i="6"/>
  <c r="BI248" i="6"/>
  <c r="BH248" i="6"/>
  <c r="BG248" i="6"/>
  <c r="BF248" i="6"/>
  <c r="T248" i="6"/>
  <c r="R248" i="6"/>
  <c r="P248" i="6"/>
  <c r="BK248" i="6"/>
  <c r="J248" i="6"/>
  <c r="BE248" i="6"/>
  <c r="BI247" i="6"/>
  <c r="BH247" i="6"/>
  <c r="BG247" i="6"/>
  <c r="BF247" i="6"/>
  <c r="T247" i="6"/>
  <c r="R247" i="6"/>
  <c r="P247" i="6"/>
  <c r="BK247" i="6"/>
  <c r="J247" i="6"/>
  <c r="BE247" i="6"/>
  <c r="BI246" i="6"/>
  <c r="BH246" i="6"/>
  <c r="BG246" i="6"/>
  <c r="BF246" i="6"/>
  <c r="T246" i="6"/>
  <c r="R246" i="6"/>
  <c r="P246" i="6"/>
  <c r="BK246" i="6"/>
  <c r="J246" i="6"/>
  <c r="BE246" i="6"/>
  <c r="BI245" i="6"/>
  <c r="BH245" i="6"/>
  <c r="BG245" i="6"/>
  <c r="BF245" i="6"/>
  <c r="T245" i="6"/>
  <c r="R245" i="6"/>
  <c r="P245" i="6"/>
  <c r="BK245" i="6"/>
  <c r="J245" i="6"/>
  <c r="BE245" i="6"/>
  <c r="BI244" i="6"/>
  <c r="BH244" i="6"/>
  <c r="BG244" i="6"/>
  <c r="BF244" i="6"/>
  <c r="T244" i="6"/>
  <c r="R244" i="6"/>
  <c r="P244" i="6"/>
  <c r="BK244" i="6"/>
  <c r="J244" i="6"/>
  <c r="BE244" i="6"/>
  <c r="BI243" i="6"/>
  <c r="BH243" i="6"/>
  <c r="BG243" i="6"/>
  <c r="BF243" i="6"/>
  <c r="T243" i="6"/>
  <c r="T242" i="6" s="1"/>
  <c r="R243" i="6"/>
  <c r="R242" i="6" s="1"/>
  <c r="P243" i="6"/>
  <c r="P242" i="6" s="1"/>
  <c r="BK243" i="6"/>
  <c r="BK242" i="6"/>
  <c r="J242" i="6" s="1"/>
  <c r="J76" i="6" s="1"/>
  <c r="J243" i="6"/>
  <c r="BE243" i="6"/>
  <c r="BI241" i="6"/>
  <c r="BH241" i="6"/>
  <c r="BG241" i="6"/>
  <c r="BF241" i="6"/>
  <c r="T241" i="6"/>
  <c r="T239" i="6" s="1"/>
  <c r="R241" i="6"/>
  <c r="P241" i="6"/>
  <c r="BK241" i="6"/>
  <c r="J241" i="6"/>
  <c r="BE241" i="6" s="1"/>
  <c r="BI240" i="6"/>
  <c r="BH240" i="6"/>
  <c r="BG240" i="6"/>
  <c r="BF240" i="6"/>
  <c r="T240" i="6"/>
  <c r="R240" i="6"/>
  <c r="R239" i="6"/>
  <c r="P240" i="6"/>
  <c r="P239" i="6"/>
  <c r="BK240" i="6"/>
  <c r="BK239" i="6"/>
  <c r="J239" i="6" s="1"/>
  <c r="J75" i="6" s="1"/>
  <c r="J240" i="6"/>
  <c r="BE240" i="6"/>
  <c r="BI238" i="6"/>
  <c r="BH238" i="6"/>
  <c r="BG238" i="6"/>
  <c r="BF238" i="6"/>
  <c r="T238" i="6"/>
  <c r="T233" i="6" s="1"/>
  <c r="R238" i="6"/>
  <c r="P238" i="6"/>
  <c r="BK238" i="6"/>
  <c r="BK233" i="6" s="1"/>
  <c r="J233" i="6" s="1"/>
  <c r="J74" i="6" s="1"/>
  <c r="J238" i="6"/>
  <c r="BE238" i="6" s="1"/>
  <c r="BI236" i="6"/>
  <c r="BH236" i="6"/>
  <c r="BG236" i="6"/>
  <c r="BF236" i="6"/>
  <c r="T236" i="6"/>
  <c r="R236" i="6"/>
  <c r="P236" i="6"/>
  <c r="BK236" i="6"/>
  <c r="J236" i="6"/>
  <c r="BE236" i="6"/>
  <c r="BI235" i="6"/>
  <c r="BH235" i="6"/>
  <c r="BG235" i="6"/>
  <c r="BF235" i="6"/>
  <c r="T235" i="6"/>
  <c r="R235" i="6"/>
  <c r="P235" i="6"/>
  <c r="BK235" i="6"/>
  <c r="J235" i="6"/>
  <c r="BE235" i="6"/>
  <c r="BI234" i="6"/>
  <c r="BH234" i="6"/>
  <c r="BG234" i="6"/>
  <c r="BF234" i="6"/>
  <c r="T234" i="6"/>
  <c r="R234" i="6"/>
  <c r="R233" i="6"/>
  <c r="P234" i="6"/>
  <c r="P233" i="6"/>
  <c r="BK234" i="6"/>
  <c r="J234" i="6"/>
  <c r="BE234" i="6"/>
  <c r="BI232" i="6"/>
  <c r="BH232" i="6"/>
  <c r="BG232" i="6"/>
  <c r="BF232" i="6"/>
  <c r="T232" i="6"/>
  <c r="R232" i="6"/>
  <c r="P232" i="6"/>
  <c r="BK232" i="6"/>
  <c r="J232" i="6"/>
  <c r="BE232" i="6"/>
  <c r="BI231" i="6"/>
  <c r="BH231" i="6"/>
  <c r="BG231" i="6"/>
  <c r="BF231" i="6"/>
  <c r="T231" i="6"/>
  <c r="T230" i="6"/>
  <c r="R231" i="6"/>
  <c r="R230" i="6"/>
  <c r="P231" i="6"/>
  <c r="P230" i="6"/>
  <c r="BK231" i="6"/>
  <c r="BK230" i="6"/>
  <c r="J230" i="6" s="1"/>
  <c r="J73" i="6" s="1"/>
  <c r="J231" i="6"/>
  <c r="BE231" i="6"/>
  <c r="BI229" i="6"/>
  <c r="BH229" i="6"/>
  <c r="BG229" i="6"/>
  <c r="BF229" i="6"/>
  <c r="T229" i="6"/>
  <c r="R229" i="6"/>
  <c r="P229" i="6"/>
  <c r="BK229" i="6"/>
  <c r="J229" i="6"/>
  <c r="BE229" i="6" s="1"/>
  <c r="BI228" i="6"/>
  <c r="BH228" i="6"/>
  <c r="BG228" i="6"/>
  <c r="BF228" i="6"/>
  <c r="T228" i="6"/>
  <c r="R228" i="6"/>
  <c r="P228" i="6"/>
  <c r="BK228" i="6"/>
  <c r="J228" i="6"/>
  <c r="BE228" i="6"/>
  <c r="BI227" i="6"/>
  <c r="BH227" i="6"/>
  <c r="BG227" i="6"/>
  <c r="BF227" i="6"/>
  <c r="T227" i="6"/>
  <c r="R227" i="6"/>
  <c r="P227" i="6"/>
  <c r="BK227" i="6"/>
  <c r="J227" i="6"/>
  <c r="BE227" i="6"/>
  <c r="BI226" i="6"/>
  <c r="BH226" i="6"/>
  <c r="BG226" i="6"/>
  <c r="BF226" i="6"/>
  <c r="T226" i="6"/>
  <c r="R226" i="6"/>
  <c r="P226" i="6"/>
  <c r="BK226" i="6"/>
  <c r="J226" i="6"/>
  <c r="BE226" i="6"/>
  <c r="BI225" i="6"/>
  <c r="BH225" i="6"/>
  <c r="BG225" i="6"/>
  <c r="BF225" i="6"/>
  <c r="T225" i="6"/>
  <c r="R225" i="6"/>
  <c r="P225" i="6"/>
  <c r="BK225" i="6"/>
  <c r="J225" i="6"/>
  <c r="BE225" i="6"/>
  <c r="BI224" i="6"/>
  <c r="BH224" i="6"/>
  <c r="BG224" i="6"/>
  <c r="BF224" i="6"/>
  <c r="T224" i="6"/>
  <c r="R224" i="6"/>
  <c r="P224" i="6"/>
  <c r="BK224" i="6"/>
  <c r="J224" i="6"/>
  <c r="BE224" i="6"/>
  <c r="BI223" i="6"/>
  <c r="BH223" i="6"/>
  <c r="BG223" i="6"/>
  <c r="BF223" i="6"/>
  <c r="T223" i="6"/>
  <c r="R223" i="6"/>
  <c r="P223" i="6"/>
  <c r="BK223" i="6"/>
  <c r="J223" i="6"/>
  <c r="BE223" i="6"/>
  <c r="BI222" i="6"/>
  <c r="BH222" i="6"/>
  <c r="BG222" i="6"/>
  <c r="BF222" i="6"/>
  <c r="T222" i="6"/>
  <c r="R222" i="6"/>
  <c r="P222" i="6"/>
  <c r="BK222" i="6"/>
  <c r="J222" i="6"/>
  <c r="BE222" i="6"/>
  <c r="BI221" i="6"/>
  <c r="BH221" i="6"/>
  <c r="BG221" i="6"/>
  <c r="BF221" i="6"/>
  <c r="T221" i="6"/>
  <c r="R221" i="6"/>
  <c r="P221" i="6"/>
  <c r="BK221" i="6"/>
  <c r="J221" i="6"/>
  <c r="BE221" i="6"/>
  <c r="BI220" i="6"/>
  <c r="BH220" i="6"/>
  <c r="BG220" i="6"/>
  <c r="BF220" i="6"/>
  <c r="T220" i="6"/>
  <c r="R220" i="6"/>
  <c r="P220" i="6"/>
  <c r="BK220" i="6"/>
  <c r="J220" i="6"/>
  <c r="BE220" i="6"/>
  <c r="BI219" i="6"/>
  <c r="BH219" i="6"/>
  <c r="BG219" i="6"/>
  <c r="BF219" i="6"/>
  <c r="T219" i="6"/>
  <c r="R219" i="6"/>
  <c r="P219" i="6"/>
  <c r="BK219" i="6"/>
  <c r="J219" i="6"/>
  <c r="BE219" i="6"/>
  <c r="BI218" i="6"/>
  <c r="BH218" i="6"/>
  <c r="BG218" i="6"/>
  <c r="BF218" i="6"/>
  <c r="T218" i="6"/>
  <c r="R218" i="6"/>
  <c r="P218" i="6"/>
  <c r="BK218" i="6"/>
  <c r="J218" i="6"/>
  <c r="BE218" i="6"/>
  <c r="BI217" i="6"/>
  <c r="BH217" i="6"/>
  <c r="BG217" i="6"/>
  <c r="BF217" i="6"/>
  <c r="T217" i="6"/>
  <c r="R217" i="6"/>
  <c r="P217" i="6"/>
  <c r="BK217" i="6"/>
  <c r="J217" i="6"/>
  <c r="BE217" i="6"/>
  <c r="BI216" i="6"/>
  <c r="BH216" i="6"/>
  <c r="BG216" i="6"/>
  <c r="BF216" i="6"/>
  <c r="T216" i="6"/>
  <c r="R216" i="6"/>
  <c r="P216" i="6"/>
  <c r="BK216" i="6"/>
  <c r="J216" i="6"/>
  <c r="BE216" i="6"/>
  <c r="BI215" i="6"/>
  <c r="BH215" i="6"/>
  <c r="BG215" i="6"/>
  <c r="BF215" i="6"/>
  <c r="T215" i="6"/>
  <c r="R215" i="6"/>
  <c r="P215" i="6"/>
  <c r="BK215" i="6"/>
  <c r="J215" i="6"/>
  <c r="BE215" i="6"/>
  <c r="BI214" i="6"/>
  <c r="BH214" i="6"/>
  <c r="BG214" i="6"/>
  <c r="BF214" i="6"/>
  <c r="T214" i="6"/>
  <c r="R214" i="6"/>
  <c r="P214" i="6"/>
  <c r="BK214" i="6"/>
  <c r="J214" i="6"/>
  <c r="BE214" i="6"/>
  <c r="BI213" i="6"/>
  <c r="BH213" i="6"/>
  <c r="BG213" i="6"/>
  <c r="BF213" i="6"/>
  <c r="T213" i="6"/>
  <c r="R213" i="6"/>
  <c r="P213" i="6"/>
  <c r="BK213" i="6"/>
  <c r="J213" i="6"/>
  <c r="BE213" i="6"/>
  <c r="BI212" i="6"/>
  <c r="BH212" i="6"/>
  <c r="BG212" i="6"/>
  <c r="BF212" i="6"/>
  <c r="T212" i="6"/>
  <c r="R212" i="6"/>
  <c r="P212" i="6"/>
  <c r="BK212" i="6"/>
  <c r="J212" i="6"/>
  <c r="BE212" i="6"/>
  <c r="BI211" i="6"/>
  <c r="BH211" i="6"/>
  <c r="BG211" i="6"/>
  <c r="BF211" i="6"/>
  <c r="T211" i="6"/>
  <c r="R211" i="6"/>
  <c r="P211" i="6"/>
  <c r="BK211" i="6"/>
  <c r="J211" i="6"/>
  <c r="BE211" i="6"/>
  <c r="BI210" i="6"/>
  <c r="BH210" i="6"/>
  <c r="BG210" i="6"/>
  <c r="BF210" i="6"/>
  <c r="T210" i="6"/>
  <c r="R210" i="6"/>
  <c r="P210" i="6"/>
  <c r="BK210" i="6"/>
  <c r="J210" i="6"/>
  <c r="BE210" i="6"/>
  <c r="BI209" i="6"/>
  <c r="BH209" i="6"/>
  <c r="BG209" i="6"/>
  <c r="BF209" i="6"/>
  <c r="T209" i="6"/>
  <c r="R209" i="6"/>
  <c r="P209" i="6"/>
  <c r="BK209" i="6"/>
  <c r="J209" i="6"/>
  <c r="BE209" i="6"/>
  <c r="BI208" i="6"/>
  <c r="BH208" i="6"/>
  <c r="BG208" i="6"/>
  <c r="BF208" i="6"/>
  <c r="T208" i="6"/>
  <c r="R208" i="6"/>
  <c r="P208" i="6"/>
  <c r="BK208" i="6"/>
  <c r="J208" i="6"/>
  <c r="BE208" i="6"/>
  <c r="BI207" i="6"/>
  <c r="BH207" i="6"/>
  <c r="BG207" i="6"/>
  <c r="BF207" i="6"/>
  <c r="T207" i="6"/>
  <c r="R207" i="6"/>
  <c r="P207" i="6"/>
  <c r="BK207" i="6"/>
  <c r="J207" i="6"/>
  <c r="BE207" i="6"/>
  <c r="BI206" i="6"/>
  <c r="BH206" i="6"/>
  <c r="BG206" i="6"/>
  <c r="BF206" i="6"/>
  <c r="T206" i="6"/>
  <c r="R206" i="6"/>
  <c r="P206" i="6"/>
  <c r="BK206" i="6"/>
  <c r="J206" i="6"/>
  <c r="BE206" i="6"/>
  <c r="BI205" i="6"/>
  <c r="BH205" i="6"/>
  <c r="BG205" i="6"/>
  <c r="BF205" i="6"/>
  <c r="T205" i="6"/>
  <c r="R205" i="6"/>
  <c r="P205" i="6"/>
  <c r="BK205" i="6"/>
  <c r="J205" i="6"/>
  <c r="BE205" i="6"/>
  <c r="BI204" i="6"/>
  <c r="BH204" i="6"/>
  <c r="BG204" i="6"/>
  <c r="BF204" i="6"/>
  <c r="T204" i="6"/>
  <c r="R204" i="6"/>
  <c r="P204" i="6"/>
  <c r="BK204" i="6"/>
  <c r="J204" i="6"/>
  <c r="BE204" i="6"/>
  <c r="BI203" i="6"/>
  <c r="BH203" i="6"/>
  <c r="BG203" i="6"/>
  <c r="BF203" i="6"/>
  <c r="T203" i="6"/>
  <c r="R203" i="6"/>
  <c r="P203" i="6"/>
  <c r="BK203" i="6"/>
  <c r="J203" i="6"/>
  <c r="BE203" i="6"/>
  <c r="BI202" i="6"/>
  <c r="BH202" i="6"/>
  <c r="BG202" i="6"/>
  <c r="BF202" i="6"/>
  <c r="T202" i="6"/>
  <c r="R202" i="6"/>
  <c r="R201" i="6"/>
  <c r="P202" i="6"/>
  <c r="P201" i="6" s="1"/>
  <c r="BK202" i="6"/>
  <c r="BK201" i="6"/>
  <c r="J201" i="6" s="1"/>
  <c r="J72" i="6" s="1"/>
  <c r="J202" i="6"/>
  <c r="BE202" i="6"/>
  <c r="BI200" i="6"/>
  <c r="BH200" i="6"/>
  <c r="BG200" i="6"/>
  <c r="BF200" i="6"/>
  <c r="T200" i="6"/>
  <c r="R200" i="6"/>
  <c r="P200" i="6"/>
  <c r="BK200" i="6"/>
  <c r="J200" i="6"/>
  <c r="BE200" i="6"/>
  <c r="BI199" i="6"/>
  <c r="BH199" i="6"/>
  <c r="BG199" i="6"/>
  <c r="BF199" i="6"/>
  <c r="T199" i="6"/>
  <c r="R199" i="6"/>
  <c r="P199" i="6"/>
  <c r="BK199" i="6"/>
  <c r="J199" i="6"/>
  <c r="BE199" i="6"/>
  <c r="BI198" i="6"/>
  <c r="BH198" i="6"/>
  <c r="BG198" i="6"/>
  <c r="BF198" i="6"/>
  <c r="T198" i="6"/>
  <c r="R198" i="6"/>
  <c r="P198" i="6"/>
  <c r="BK198" i="6"/>
  <c r="J198" i="6"/>
  <c r="BE198" i="6"/>
  <c r="BI197" i="6"/>
  <c r="BH197" i="6"/>
  <c r="BG197" i="6"/>
  <c r="BF197" i="6"/>
  <c r="T197" i="6"/>
  <c r="R197" i="6"/>
  <c r="P197" i="6"/>
  <c r="BK197" i="6"/>
  <c r="J197" i="6"/>
  <c r="BE197" i="6"/>
  <c r="BI196" i="6"/>
  <c r="BH196" i="6"/>
  <c r="BG196" i="6"/>
  <c r="BF196" i="6"/>
  <c r="T196" i="6"/>
  <c r="R196" i="6"/>
  <c r="P196" i="6"/>
  <c r="BK196" i="6"/>
  <c r="J196" i="6"/>
  <c r="BE196" i="6"/>
  <c r="BI194" i="6"/>
  <c r="BH194" i="6"/>
  <c r="BG194" i="6"/>
  <c r="BF194" i="6"/>
  <c r="T194" i="6"/>
  <c r="T193" i="6"/>
  <c r="R194" i="6"/>
  <c r="R193" i="6"/>
  <c r="P194" i="6"/>
  <c r="P193" i="6"/>
  <c r="BK194" i="6"/>
  <c r="BK193" i="6"/>
  <c r="J193" i="6" s="1"/>
  <c r="J71" i="6" s="1"/>
  <c r="J194" i="6"/>
  <c r="BE194" i="6" s="1"/>
  <c r="BI192" i="6"/>
  <c r="BH192" i="6"/>
  <c r="BG192" i="6"/>
  <c r="BF192" i="6"/>
  <c r="T192" i="6"/>
  <c r="R192" i="6"/>
  <c r="P192" i="6"/>
  <c r="BK192" i="6"/>
  <c r="J192" i="6"/>
  <c r="BE192" i="6"/>
  <c r="BI191" i="6"/>
  <c r="BH191" i="6"/>
  <c r="BG191" i="6"/>
  <c r="BF191" i="6"/>
  <c r="T191" i="6"/>
  <c r="R191" i="6"/>
  <c r="P191" i="6"/>
  <c r="BK191" i="6"/>
  <c r="J191" i="6"/>
  <c r="BE191" i="6"/>
  <c r="BI190" i="6"/>
  <c r="BH190" i="6"/>
  <c r="BG190" i="6"/>
  <c r="BF190" i="6"/>
  <c r="T190" i="6"/>
  <c r="R190" i="6"/>
  <c r="P190" i="6"/>
  <c r="BK190" i="6"/>
  <c r="J190" i="6"/>
  <c r="BE190" i="6"/>
  <c r="BI189" i="6"/>
  <c r="BH189" i="6"/>
  <c r="BG189" i="6"/>
  <c r="BF189" i="6"/>
  <c r="T189" i="6"/>
  <c r="R189" i="6"/>
  <c r="P189" i="6"/>
  <c r="BK189" i="6"/>
  <c r="J189" i="6"/>
  <c r="BE189" i="6"/>
  <c r="BI188" i="6"/>
  <c r="BH188" i="6"/>
  <c r="BG188" i="6"/>
  <c r="BF188" i="6"/>
  <c r="T188" i="6"/>
  <c r="T187" i="6" s="1"/>
  <c r="R188" i="6"/>
  <c r="R187" i="6" s="1"/>
  <c r="P188" i="6"/>
  <c r="P187" i="6" s="1"/>
  <c r="BK188" i="6"/>
  <c r="BK187" i="6"/>
  <c r="J187" i="6" s="1"/>
  <c r="J70" i="6" s="1"/>
  <c r="J188" i="6"/>
  <c r="BE188" i="6"/>
  <c r="BI186" i="6"/>
  <c r="BH186" i="6"/>
  <c r="BG186" i="6"/>
  <c r="BF186" i="6"/>
  <c r="T186" i="6"/>
  <c r="R186" i="6"/>
  <c r="P186" i="6"/>
  <c r="BK186" i="6"/>
  <c r="BK183" i="6" s="1"/>
  <c r="J183" i="6" s="1"/>
  <c r="J69" i="6" s="1"/>
  <c r="J186" i="6"/>
  <c r="BE186" i="6" s="1"/>
  <c r="BI185" i="6"/>
  <c r="BH185" i="6"/>
  <c r="BG185" i="6"/>
  <c r="BF185" i="6"/>
  <c r="T185" i="6"/>
  <c r="R185" i="6"/>
  <c r="P185" i="6"/>
  <c r="BK185" i="6"/>
  <c r="J185" i="6"/>
  <c r="BE185" i="6"/>
  <c r="BI184" i="6"/>
  <c r="BH184" i="6"/>
  <c r="BG184" i="6"/>
  <c r="BF184" i="6"/>
  <c r="T184" i="6"/>
  <c r="T183" i="6" s="1"/>
  <c r="R184" i="6"/>
  <c r="R183" i="6"/>
  <c r="P184" i="6"/>
  <c r="P183" i="6" s="1"/>
  <c r="BK184" i="6"/>
  <c r="J184" i="6"/>
  <c r="BE184" i="6"/>
  <c r="BI182" i="6"/>
  <c r="BH182" i="6"/>
  <c r="BG182" i="6"/>
  <c r="BF182" i="6"/>
  <c r="T182" i="6"/>
  <c r="T161" i="6" s="1"/>
  <c r="R182" i="6"/>
  <c r="P182" i="6"/>
  <c r="BK182" i="6"/>
  <c r="BK161" i="6" s="1"/>
  <c r="J182" i="6"/>
  <c r="BE182" i="6" s="1"/>
  <c r="BI181" i="6"/>
  <c r="BH181" i="6"/>
  <c r="BG181" i="6"/>
  <c r="BF181" i="6"/>
  <c r="T181" i="6"/>
  <c r="R181" i="6"/>
  <c r="P181" i="6"/>
  <c r="BK181" i="6"/>
  <c r="J181" i="6"/>
  <c r="BE181" i="6"/>
  <c r="BI180" i="6"/>
  <c r="BH180" i="6"/>
  <c r="BG180" i="6"/>
  <c r="BF180" i="6"/>
  <c r="T180" i="6"/>
  <c r="R180" i="6"/>
  <c r="P180" i="6"/>
  <c r="BK180" i="6"/>
  <c r="J180" i="6"/>
  <c r="BE180" i="6"/>
  <c r="BI179" i="6"/>
  <c r="BH179" i="6"/>
  <c r="BG179" i="6"/>
  <c r="BF179" i="6"/>
  <c r="T179" i="6"/>
  <c r="R179" i="6"/>
  <c r="P179" i="6"/>
  <c r="BK179" i="6"/>
  <c r="J179" i="6"/>
  <c r="BE179" i="6"/>
  <c r="BI178" i="6"/>
  <c r="BH178" i="6"/>
  <c r="BG178" i="6"/>
  <c r="BF178" i="6"/>
  <c r="T178" i="6"/>
  <c r="R178" i="6"/>
  <c r="P178" i="6"/>
  <c r="BK178" i="6"/>
  <c r="J178" i="6"/>
  <c r="BE178" i="6"/>
  <c r="BI176" i="6"/>
  <c r="BH176" i="6"/>
  <c r="BG176" i="6"/>
  <c r="BF176" i="6"/>
  <c r="T176" i="6"/>
  <c r="R176" i="6"/>
  <c r="P176" i="6"/>
  <c r="BK176" i="6"/>
  <c r="J176" i="6"/>
  <c r="BE176" i="6"/>
  <c r="BI175" i="6"/>
  <c r="BH175" i="6"/>
  <c r="BG175" i="6"/>
  <c r="BF175" i="6"/>
  <c r="T175" i="6"/>
  <c r="R175" i="6"/>
  <c r="P175" i="6"/>
  <c r="BK175" i="6"/>
  <c r="J175" i="6"/>
  <c r="BE175" i="6"/>
  <c r="BI173" i="6"/>
  <c r="BH173" i="6"/>
  <c r="BG173" i="6"/>
  <c r="BF173" i="6"/>
  <c r="T173" i="6"/>
  <c r="R173" i="6"/>
  <c r="P173" i="6"/>
  <c r="BK173" i="6"/>
  <c r="J173" i="6"/>
  <c r="BE173" i="6"/>
  <c r="BI172" i="6"/>
  <c r="BH172" i="6"/>
  <c r="BG172" i="6"/>
  <c r="BF172" i="6"/>
  <c r="T172" i="6"/>
  <c r="R172" i="6"/>
  <c r="P172" i="6"/>
  <c r="BK172" i="6"/>
  <c r="J172" i="6"/>
  <c r="BE172" i="6"/>
  <c r="BI170" i="6"/>
  <c r="BH170" i="6"/>
  <c r="BG170" i="6"/>
  <c r="BF170" i="6"/>
  <c r="T170" i="6"/>
  <c r="R170" i="6"/>
  <c r="P170" i="6"/>
  <c r="BK170" i="6"/>
  <c r="J170" i="6"/>
  <c r="BE170" i="6"/>
  <c r="BI169" i="6"/>
  <c r="BH169" i="6"/>
  <c r="BG169" i="6"/>
  <c r="BF169" i="6"/>
  <c r="T169" i="6"/>
  <c r="R169" i="6"/>
  <c r="P169" i="6"/>
  <c r="BK169" i="6"/>
  <c r="J169" i="6"/>
  <c r="BE169" i="6"/>
  <c r="BI167" i="6"/>
  <c r="BH167" i="6"/>
  <c r="BG167" i="6"/>
  <c r="BF167" i="6"/>
  <c r="T167" i="6"/>
  <c r="R167" i="6"/>
  <c r="P167" i="6"/>
  <c r="BK167" i="6"/>
  <c r="J167" i="6"/>
  <c r="BE167" i="6"/>
  <c r="BI166" i="6"/>
  <c r="BH166" i="6"/>
  <c r="BG166" i="6"/>
  <c r="BF166" i="6"/>
  <c r="T166" i="6"/>
  <c r="R166" i="6"/>
  <c r="P166" i="6"/>
  <c r="BK166" i="6"/>
  <c r="J166" i="6"/>
  <c r="BE166" i="6"/>
  <c r="BI165" i="6"/>
  <c r="BH165" i="6"/>
  <c r="BG165" i="6"/>
  <c r="BF165" i="6"/>
  <c r="T165" i="6"/>
  <c r="R165" i="6"/>
  <c r="P165" i="6"/>
  <c r="BK165" i="6"/>
  <c r="J165" i="6"/>
  <c r="BE165" i="6"/>
  <c r="BI164" i="6"/>
  <c r="BH164" i="6"/>
  <c r="BG164" i="6"/>
  <c r="BF164" i="6"/>
  <c r="T164" i="6"/>
  <c r="R164" i="6"/>
  <c r="P164" i="6"/>
  <c r="BK164" i="6"/>
  <c r="J164" i="6"/>
  <c r="BE164" i="6"/>
  <c r="BI163" i="6"/>
  <c r="BH163" i="6"/>
  <c r="BG163" i="6"/>
  <c r="BF163" i="6"/>
  <c r="T163" i="6"/>
  <c r="R163" i="6"/>
  <c r="P163" i="6"/>
  <c r="BK163" i="6"/>
  <c r="J163" i="6"/>
  <c r="BE163" i="6"/>
  <c r="BI162" i="6"/>
  <c r="BH162" i="6"/>
  <c r="BG162" i="6"/>
  <c r="BF162" i="6"/>
  <c r="T162" i="6"/>
  <c r="R162" i="6"/>
  <c r="R161" i="6" s="1"/>
  <c r="P162" i="6"/>
  <c r="P161" i="6" s="1"/>
  <c r="BK162" i="6"/>
  <c r="J162" i="6"/>
  <c r="BE162" i="6" s="1"/>
  <c r="BI159" i="6"/>
  <c r="BH159" i="6"/>
  <c r="BG159" i="6"/>
  <c r="BF159" i="6"/>
  <c r="T159" i="6"/>
  <c r="T158" i="6" s="1"/>
  <c r="R159" i="6"/>
  <c r="R158" i="6" s="1"/>
  <c r="P159" i="6"/>
  <c r="P158" i="6" s="1"/>
  <c r="BK159" i="6"/>
  <c r="BK158" i="6"/>
  <c r="J158" i="6"/>
  <c r="J66" i="6" s="1"/>
  <c r="J159" i="6"/>
  <c r="BE159" i="6"/>
  <c r="BI157" i="6"/>
  <c r="BH157" i="6"/>
  <c r="BG157" i="6"/>
  <c r="BF157" i="6"/>
  <c r="T157" i="6"/>
  <c r="R157" i="6"/>
  <c r="P157" i="6"/>
  <c r="BK157" i="6"/>
  <c r="J157" i="6"/>
  <c r="BE157" i="6" s="1"/>
  <c r="BI156" i="6"/>
  <c r="BH156" i="6"/>
  <c r="BG156" i="6"/>
  <c r="BF156" i="6"/>
  <c r="T156" i="6"/>
  <c r="R156" i="6"/>
  <c r="P156" i="6"/>
  <c r="BK156" i="6"/>
  <c r="J156" i="6"/>
  <c r="BE156" i="6"/>
  <c r="BI155" i="6"/>
  <c r="BH155" i="6"/>
  <c r="BG155" i="6"/>
  <c r="BF155" i="6"/>
  <c r="T155" i="6"/>
  <c r="R155" i="6"/>
  <c r="P155" i="6"/>
  <c r="BK155" i="6"/>
  <c r="J155" i="6"/>
  <c r="BE155" i="6"/>
  <c r="BI154" i="6"/>
  <c r="BH154" i="6"/>
  <c r="BG154" i="6"/>
  <c r="BF154" i="6"/>
  <c r="T154" i="6"/>
  <c r="R154" i="6"/>
  <c r="P154" i="6"/>
  <c r="BK154" i="6"/>
  <c r="J154" i="6"/>
  <c r="BE154" i="6"/>
  <c r="BI153" i="6"/>
  <c r="BH153" i="6"/>
  <c r="BG153" i="6"/>
  <c r="BF153" i="6"/>
  <c r="T153" i="6"/>
  <c r="R153" i="6"/>
  <c r="P153" i="6"/>
  <c r="BK153" i="6"/>
  <c r="J153" i="6"/>
  <c r="BE153" i="6"/>
  <c r="BI152" i="6"/>
  <c r="BH152" i="6"/>
  <c r="BG152" i="6"/>
  <c r="BF152" i="6"/>
  <c r="T152" i="6"/>
  <c r="R152" i="6"/>
  <c r="P152" i="6"/>
  <c r="BK152" i="6"/>
  <c r="J152" i="6"/>
  <c r="BE152" i="6"/>
  <c r="BI151" i="6"/>
  <c r="BH151" i="6"/>
  <c r="BG151" i="6"/>
  <c r="BF151" i="6"/>
  <c r="T151" i="6"/>
  <c r="T150" i="6"/>
  <c r="R151" i="6"/>
  <c r="R150" i="6" s="1"/>
  <c r="P151" i="6"/>
  <c r="P150" i="6"/>
  <c r="BK151" i="6"/>
  <c r="BK150" i="6"/>
  <c r="J150" i="6" s="1"/>
  <c r="J65" i="6" s="1"/>
  <c r="J151" i="6"/>
  <c r="BE151" i="6"/>
  <c r="BI149" i="6"/>
  <c r="BH149" i="6"/>
  <c r="BG149" i="6"/>
  <c r="BF149" i="6"/>
  <c r="T149" i="6"/>
  <c r="R149" i="6"/>
  <c r="P149" i="6"/>
  <c r="BK149" i="6"/>
  <c r="J149" i="6"/>
  <c r="BE149" i="6"/>
  <c r="BI148" i="6"/>
  <c r="BH148" i="6"/>
  <c r="BG148" i="6"/>
  <c r="BF148" i="6"/>
  <c r="T148" i="6"/>
  <c r="R148" i="6"/>
  <c r="P148" i="6"/>
  <c r="BK148" i="6"/>
  <c r="J148" i="6"/>
  <c r="BE148" i="6"/>
  <c r="BI147" i="6"/>
  <c r="BH147" i="6"/>
  <c r="BG147" i="6"/>
  <c r="BF147" i="6"/>
  <c r="T147" i="6"/>
  <c r="R147" i="6"/>
  <c r="P147" i="6"/>
  <c r="BK147" i="6"/>
  <c r="J147" i="6"/>
  <c r="BE147" i="6"/>
  <c r="BI146" i="6"/>
  <c r="BH146" i="6"/>
  <c r="BG146" i="6"/>
  <c r="BF146" i="6"/>
  <c r="T146" i="6"/>
  <c r="R146" i="6"/>
  <c r="P146" i="6"/>
  <c r="BK146" i="6"/>
  <c r="J146" i="6"/>
  <c r="BE146" i="6"/>
  <c r="BI145" i="6"/>
  <c r="BH145" i="6"/>
  <c r="BG145" i="6"/>
  <c r="BF145" i="6"/>
  <c r="T145" i="6"/>
  <c r="R145" i="6"/>
  <c r="P145" i="6"/>
  <c r="BK145" i="6"/>
  <c r="J145" i="6"/>
  <c r="BE145" i="6"/>
  <c r="BI144" i="6"/>
  <c r="BH144" i="6"/>
  <c r="BG144" i="6"/>
  <c r="BF144" i="6"/>
  <c r="T144" i="6"/>
  <c r="R144" i="6"/>
  <c r="P144" i="6"/>
  <c r="BK144" i="6"/>
  <c r="J144" i="6"/>
  <c r="BE144" i="6"/>
  <c r="BI143" i="6"/>
  <c r="BH143" i="6"/>
  <c r="BG143" i="6"/>
  <c r="BF143" i="6"/>
  <c r="T143" i="6"/>
  <c r="R143" i="6"/>
  <c r="P143" i="6"/>
  <c r="BK143" i="6"/>
  <c r="J143" i="6"/>
  <c r="BE143" i="6"/>
  <c r="BI142" i="6"/>
  <c r="BH142" i="6"/>
  <c r="BG142" i="6"/>
  <c r="BF142" i="6"/>
  <c r="T142" i="6"/>
  <c r="R142" i="6"/>
  <c r="P142" i="6"/>
  <c r="BK142" i="6"/>
  <c r="J142" i="6"/>
  <c r="BE142" i="6"/>
  <c r="BI141" i="6"/>
  <c r="BH141" i="6"/>
  <c r="BG141" i="6"/>
  <c r="BF141" i="6"/>
  <c r="T141" i="6"/>
  <c r="R141" i="6"/>
  <c r="P141" i="6"/>
  <c r="BK141" i="6"/>
  <c r="J141" i="6"/>
  <c r="BE141" i="6"/>
  <c r="BI140" i="6"/>
  <c r="BH140" i="6"/>
  <c r="BG140" i="6"/>
  <c r="BF140" i="6"/>
  <c r="T140" i="6"/>
  <c r="R140" i="6"/>
  <c r="P140" i="6"/>
  <c r="BK140" i="6"/>
  <c r="J140" i="6"/>
  <c r="BE140" i="6"/>
  <c r="BI139" i="6"/>
  <c r="BH139" i="6"/>
  <c r="BG139" i="6"/>
  <c r="BF139" i="6"/>
  <c r="T139" i="6"/>
  <c r="R139" i="6"/>
  <c r="P139" i="6"/>
  <c r="BK139" i="6"/>
  <c r="J139" i="6"/>
  <c r="BE139" i="6"/>
  <c r="BI138" i="6"/>
  <c r="BH138" i="6"/>
  <c r="BG138" i="6"/>
  <c r="BF138" i="6"/>
  <c r="T138" i="6"/>
  <c r="R138" i="6"/>
  <c r="P138" i="6"/>
  <c r="BK138" i="6"/>
  <c r="J138" i="6"/>
  <c r="BE138" i="6"/>
  <c r="BI137" i="6"/>
  <c r="BH137" i="6"/>
  <c r="BG137" i="6"/>
  <c r="BF137" i="6"/>
  <c r="T137" i="6"/>
  <c r="R137" i="6"/>
  <c r="P137" i="6"/>
  <c r="BK137" i="6"/>
  <c r="J137" i="6"/>
  <c r="BE137" i="6"/>
  <c r="BI136" i="6"/>
  <c r="BH136" i="6"/>
  <c r="BG136" i="6"/>
  <c r="BF136" i="6"/>
  <c r="T136" i="6"/>
  <c r="R136" i="6"/>
  <c r="P136" i="6"/>
  <c r="BK136" i="6"/>
  <c r="J136" i="6"/>
  <c r="BE136" i="6"/>
  <c r="BI135" i="6"/>
  <c r="BH135" i="6"/>
  <c r="BG135" i="6"/>
  <c r="BF135" i="6"/>
  <c r="T135" i="6"/>
  <c r="T134" i="6"/>
  <c r="R135" i="6"/>
  <c r="R134" i="6"/>
  <c r="P135" i="6"/>
  <c r="P134" i="6"/>
  <c r="BK135" i="6"/>
  <c r="BK134" i="6"/>
  <c r="J134" i="6" s="1"/>
  <c r="J64" i="6" s="1"/>
  <c r="J135" i="6"/>
  <c r="BE135" i="6" s="1"/>
  <c r="BI133" i="6"/>
  <c r="BH133" i="6"/>
  <c r="BG133" i="6"/>
  <c r="BF133" i="6"/>
  <c r="T133" i="6"/>
  <c r="R133" i="6"/>
  <c r="P133" i="6"/>
  <c r="BK133" i="6"/>
  <c r="J133" i="6"/>
  <c r="BE133" i="6"/>
  <c r="BI132" i="6"/>
  <c r="BH132" i="6"/>
  <c r="BG132" i="6"/>
  <c r="BF132" i="6"/>
  <c r="T132" i="6"/>
  <c r="R132" i="6"/>
  <c r="P132" i="6"/>
  <c r="BK132" i="6"/>
  <c r="J132" i="6"/>
  <c r="BE132" i="6"/>
  <c r="BI131" i="6"/>
  <c r="BH131" i="6"/>
  <c r="BG131" i="6"/>
  <c r="BF131" i="6"/>
  <c r="T131" i="6"/>
  <c r="R131" i="6"/>
  <c r="P131" i="6"/>
  <c r="BK131" i="6"/>
  <c r="J131" i="6"/>
  <c r="BE131" i="6"/>
  <c r="BI130" i="6"/>
  <c r="BH130" i="6"/>
  <c r="BG130" i="6"/>
  <c r="BF130" i="6"/>
  <c r="T130" i="6"/>
  <c r="R130" i="6"/>
  <c r="P130" i="6"/>
  <c r="BK130" i="6"/>
  <c r="J130" i="6"/>
  <c r="BE130" i="6"/>
  <c r="BI129" i="6"/>
  <c r="BH129" i="6"/>
  <c r="BG129" i="6"/>
  <c r="BF129" i="6"/>
  <c r="T129" i="6"/>
  <c r="R129" i="6"/>
  <c r="P129" i="6"/>
  <c r="BK129" i="6"/>
  <c r="J129" i="6"/>
  <c r="BE129" i="6"/>
  <c r="BI127" i="6"/>
  <c r="BH127" i="6"/>
  <c r="BG127" i="6"/>
  <c r="BF127" i="6"/>
  <c r="T127" i="6"/>
  <c r="R127" i="6"/>
  <c r="P127" i="6"/>
  <c r="BK127" i="6"/>
  <c r="J127" i="6"/>
  <c r="BE127" i="6"/>
  <c r="BI126" i="6"/>
  <c r="BH126" i="6"/>
  <c r="BG126" i="6"/>
  <c r="BF126" i="6"/>
  <c r="T126" i="6"/>
  <c r="R126" i="6"/>
  <c r="P126" i="6"/>
  <c r="BK126" i="6"/>
  <c r="J126" i="6"/>
  <c r="BE126" i="6"/>
  <c r="BI125" i="6"/>
  <c r="BH125" i="6"/>
  <c r="BG125" i="6"/>
  <c r="BF125" i="6"/>
  <c r="T125" i="6"/>
  <c r="R125" i="6"/>
  <c r="P125" i="6"/>
  <c r="BK125" i="6"/>
  <c r="J125" i="6"/>
  <c r="BE125" i="6"/>
  <c r="BI124" i="6"/>
  <c r="BH124" i="6"/>
  <c r="BG124" i="6"/>
  <c r="BF124" i="6"/>
  <c r="T124" i="6"/>
  <c r="R124" i="6"/>
  <c r="P124" i="6"/>
  <c r="BK124" i="6"/>
  <c r="J124" i="6"/>
  <c r="BE124" i="6"/>
  <c r="BI123" i="6"/>
  <c r="BH123" i="6"/>
  <c r="BG123" i="6"/>
  <c r="BF123" i="6"/>
  <c r="T123" i="6"/>
  <c r="R123" i="6"/>
  <c r="P123" i="6"/>
  <c r="BK123" i="6"/>
  <c r="J123" i="6"/>
  <c r="BE123" i="6"/>
  <c r="BI122" i="6"/>
  <c r="BH122" i="6"/>
  <c r="BG122" i="6"/>
  <c r="BF122" i="6"/>
  <c r="T122" i="6"/>
  <c r="R122" i="6"/>
  <c r="P122" i="6"/>
  <c r="BK122" i="6"/>
  <c r="J122" i="6"/>
  <c r="BE122" i="6"/>
  <c r="BI121" i="6"/>
  <c r="BH121" i="6"/>
  <c r="BG121" i="6"/>
  <c r="BF121" i="6"/>
  <c r="T121" i="6"/>
  <c r="R121" i="6"/>
  <c r="P121" i="6"/>
  <c r="BK121" i="6"/>
  <c r="J121" i="6"/>
  <c r="BE121" i="6"/>
  <c r="BI120" i="6"/>
  <c r="BH120" i="6"/>
  <c r="BG120" i="6"/>
  <c r="BF120" i="6"/>
  <c r="T120" i="6"/>
  <c r="R120" i="6"/>
  <c r="P120" i="6"/>
  <c r="BK120" i="6"/>
  <c r="J120" i="6"/>
  <c r="BE120" i="6"/>
  <c r="BI119" i="6"/>
  <c r="BH119" i="6"/>
  <c r="BG119" i="6"/>
  <c r="BF119" i="6"/>
  <c r="T119" i="6"/>
  <c r="T118" i="6"/>
  <c r="R119" i="6"/>
  <c r="R118" i="6"/>
  <c r="P119" i="6"/>
  <c r="P118" i="6"/>
  <c r="BK119" i="6"/>
  <c r="BK118" i="6"/>
  <c r="J118" i="6" s="1"/>
  <c r="J63" i="6" s="1"/>
  <c r="J119" i="6"/>
  <c r="BE119" i="6"/>
  <c r="BI117" i="6"/>
  <c r="BH117" i="6"/>
  <c r="BG117" i="6"/>
  <c r="BF117" i="6"/>
  <c r="T117" i="6"/>
  <c r="R117" i="6"/>
  <c r="P117" i="6"/>
  <c r="BK117" i="6"/>
  <c r="J117" i="6"/>
  <c r="BE117" i="6"/>
  <c r="BI116" i="6"/>
  <c r="BH116" i="6"/>
  <c r="BG116" i="6"/>
  <c r="BF116" i="6"/>
  <c r="T116" i="6"/>
  <c r="R116" i="6"/>
  <c r="P116" i="6"/>
  <c r="BK116" i="6"/>
  <c r="J116" i="6"/>
  <c r="BE116" i="6"/>
  <c r="BI115" i="6"/>
  <c r="BH115" i="6"/>
  <c r="BG115" i="6"/>
  <c r="BF115" i="6"/>
  <c r="T115" i="6"/>
  <c r="T114" i="6" s="1"/>
  <c r="R115" i="6"/>
  <c r="R114" i="6"/>
  <c r="P115" i="6"/>
  <c r="P114" i="6" s="1"/>
  <c r="BK115" i="6"/>
  <c r="BK114" i="6"/>
  <c r="J114" i="6" s="1"/>
  <c r="J62" i="6" s="1"/>
  <c r="J115" i="6"/>
  <c r="BE115" i="6"/>
  <c r="BI113" i="6"/>
  <c r="BH113" i="6"/>
  <c r="BG113" i="6"/>
  <c r="BF113" i="6"/>
  <c r="T113" i="6"/>
  <c r="R113" i="6"/>
  <c r="P113" i="6"/>
  <c r="BK113" i="6"/>
  <c r="J113" i="6"/>
  <c r="BE113" i="6" s="1"/>
  <c r="BI112" i="6"/>
  <c r="BH112" i="6"/>
  <c r="BG112" i="6"/>
  <c r="BF112" i="6"/>
  <c r="T112" i="6"/>
  <c r="R112" i="6"/>
  <c r="P112" i="6"/>
  <c r="BK112" i="6"/>
  <c r="J112" i="6"/>
  <c r="BE112" i="6"/>
  <c r="BI111" i="6"/>
  <c r="BH111" i="6"/>
  <c r="BG111" i="6"/>
  <c r="BF111" i="6"/>
  <c r="T111" i="6"/>
  <c r="R111" i="6"/>
  <c r="P111" i="6"/>
  <c r="BK111" i="6"/>
  <c r="J111" i="6"/>
  <c r="BE111" i="6"/>
  <c r="BI110" i="6"/>
  <c r="BH110" i="6"/>
  <c r="BG110" i="6"/>
  <c r="BF110" i="6"/>
  <c r="T110" i="6"/>
  <c r="R110" i="6"/>
  <c r="P110" i="6"/>
  <c r="BK110" i="6"/>
  <c r="J110" i="6"/>
  <c r="BE110" i="6"/>
  <c r="BI109" i="6"/>
  <c r="BH109" i="6"/>
  <c r="BG109" i="6"/>
  <c r="BF109" i="6"/>
  <c r="T109" i="6"/>
  <c r="R109" i="6"/>
  <c r="P109" i="6"/>
  <c r="BK109" i="6"/>
  <c r="J109" i="6"/>
  <c r="BE109" i="6"/>
  <c r="BI108" i="6"/>
  <c r="BD59" i="1"/>
  <c r="BH108" i="6"/>
  <c r="BC59" i="1" s="1"/>
  <c r="BG108" i="6"/>
  <c r="BB59" i="1"/>
  <c r="BF108" i="6"/>
  <c r="T108" i="6"/>
  <c r="T107" i="6"/>
  <c r="T106" i="6" s="1"/>
  <c r="R108" i="6"/>
  <c r="R107" i="6"/>
  <c r="R106" i="6" s="1"/>
  <c r="P108" i="6"/>
  <c r="P107" i="6"/>
  <c r="P106" i="6" s="1"/>
  <c r="BK108" i="6"/>
  <c r="BK107" i="6" s="1"/>
  <c r="J108" i="6"/>
  <c r="BE108" i="6" s="1"/>
  <c r="F101" i="6"/>
  <c r="F99" i="6"/>
  <c r="E97" i="6"/>
  <c r="F54" i="6"/>
  <c r="F52" i="6"/>
  <c r="E50" i="6"/>
  <c r="J24" i="6"/>
  <c r="E24" i="6"/>
  <c r="J102" i="6" s="1"/>
  <c r="J55" i="6"/>
  <c r="J23" i="6"/>
  <c r="J21" i="6"/>
  <c r="E21" i="6"/>
  <c r="J54" i="6" s="1"/>
  <c r="J101" i="6"/>
  <c r="J20" i="6"/>
  <c r="F55" i="6"/>
  <c r="J12" i="6"/>
  <c r="J52" i="6" s="1"/>
  <c r="E7" i="6"/>
  <c r="E48" i="6" s="1"/>
  <c r="E95" i="6"/>
  <c r="J37" i="5"/>
  <c r="J36" i="5"/>
  <c r="AY58" i="1"/>
  <c r="J35" i="5"/>
  <c r="AX58" i="1"/>
  <c r="BI210" i="5"/>
  <c r="BH210" i="5"/>
  <c r="BG210" i="5"/>
  <c r="BF210" i="5"/>
  <c r="T210" i="5"/>
  <c r="R210" i="5"/>
  <c r="P210" i="5"/>
  <c r="BK210" i="5"/>
  <c r="J210" i="5"/>
  <c r="BE210" i="5"/>
  <c r="BI208" i="5"/>
  <c r="BH208" i="5"/>
  <c r="BG208" i="5"/>
  <c r="BF208" i="5"/>
  <c r="T208" i="5"/>
  <c r="T207" i="5"/>
  <c r="R208" i="5"/>
  <c r="R207" i="5"/>
  <c r="P208" i="5"/>
  <c r="P207" i="5"/>
  <c r="BK208" i="5"/>
  <c r="BK207" i="5"/>
  <c r="J207" i="5" s="1"/>
  <c r="J79" i="5" s="1"/>
  <c r="J208" i="5"/>
  <c r="BE208" i="5" s="1"/>
  <c r="BI206" i="5"/>
  <c r="BH206" i="5"/>
  <c r="BG206" i="5"/>
  <c r="BF206" i="5"/>
  <c r="T206" i="5"/>
  <c r="R206" i="5"/>
  <c r="P206" i="5"/>
  <c r="BK206" i="5"/>
  <c r="J206" i="5"/>
  <c r="BE206" i="5"/>
  <c r="BI204" i="5"/>
  <c r="BH204" i="5"/>
  <c r="BG204" i="5"/>
  <c r="BF204" i="5"/>
  <c r="T204" i="5"/>
  <c r="R204" i="5"/>
  <c r="P204" i="5"/>
  <c r="BK204" i="5"/>
  <c r="J204" i="5"/>
  <c r="BE204" i="5"/>
  <c r="BI203" i="5"/>
  <c r="BH203" i="5"/>
  <c r="BG203" i="5"/>
  <c r="BF203" i="5"/>
  <c r="T203" i="5"/>
  <c r="T202" i="5"/>
  <c r="R203" i="5"/>
  <c r="R202" i="5"/>
  <c r="P203" i="5"/>
  <c r="P202" i="5"/>
  <c r="BK203" i="5"/>
  <c r="BK202" i="5"/>
  <c r="J202" i="5" s="1"/>
  <c r="J78" i="5" s="1"/>
  <c r="J203" i="5"/>
  <c r="BE203" i="5" s="1"/>
  <c r="BI200" i="5"/>
  <c r="BH200" i="5"/>
  <c r="BG200" i="5"/>
  <c r="BF200" i="5"/>
  <c r="T200" i="5"/>
  <c r="R200" i="5"/>
  <c r="P200" i="5"/>
  <c r="BK200" i="5"/>
  <c r="J200" i="5"/>
  <c r="BE200" i="5"/>
  <c r="BI199" i="5"/>
  <c r="BH199" i="5"/>
  <c r="BG199" i="5"/>
  <c r="BF199" i="5"/>
  <c r="T199" i="5"/>
  <c r="R199" i="5"/>
  <c r="P199" i="5"/>
  <c r="BK199" i="5"/>
  <c r="J199" i="5"/>
  <c r="BE199" i="5"/>
  <c r="BI198" i="5"/>
  <c r="BH198" i="5"/>
  <c r="BG198" i="5"/>
  <c r="BF198" i="5"/>
  <c r="T198" i="5"/>
  <c r="R198" i="5"/>
  <c r="P198" i="5"/>
  <c r="BK198" i="5"/>
  <c r="J198" i="5"/>
  <c r="BE198" i="5"/>
  <c r="BI197" i="5"/>
  <c r="BH197" i="5"/>
  <c r="BG197" i="5"/>
  <c r="BF197" i="5"/>
  <c r="T197" i="5"/>
  <c r="R197" i="5"/>
  <c r="P197" i="5"/>
  <c r="BK197" i="5"/>
  <c r="J197" i="5"/>
  <c r="BE197" i="5"/>
  <c r="BI196" i="5"/>
  <c r="BH196" i="5"/>
  <c r="BG196" i="5"/>
  <c r="BF196" i="5"/>
  <c r="T196" i="5"/>
  <c r="T195" i="5" s="1"/>
  <c r="R196" i="5"/>
  <c r="R195" i="5"/>
  <c r="P196" i="5"/>
  <c r="P195" i="5" s="1"/>
  <c r="BK196" i="5"/>
  <c r="BK195" i="5"/>
  <c r="J195" i="5" s="1"/>
  <c r="J77" i="5" s="1"/>
  <c r="J196" i="5"/>
  <c r="BE196" i="5"/>
  <c r="BI194" i="5"/>
  <c r="BH194" i="5"/>
  <c r="BG194" i="5"/>
  <c r="BF194" i="5"/>
  <c r="T194" i="5"/>
  <c r="R194" i="5"/>
  <c r="P194" i="5"/>
  <c r="BK194" i="5"/>
  <c r="J194" i="5"/>
  <c r="BE194" i="5"/>
  <c r="BI193" i="5"/>
  <c r="BH193" i="5"/>
  <c r="BG193" i="5"/>
  <c r="BF193" i="5"/>
  <c r="T193" i="5"/>
  <c r="R193" i="5"/>
  <c r="P193" i="5"/>
  <c r="BK193" i="5"/>
  <c r="J193" i="5"/>
  <c r="BE193" i="5"/>
  <c r="BI192" i="5"/>
  <c r="BH192" i="5"/>
  <c r="BG192" i="5"/>
  <c r="BF192" i="5"/>
  <c r="T192" i="5"/>
  <c r="T191" i="5"/>
  <c r="R192" i="5"/>
  <c r="R191" i="5"/>
  <c r="P192" i="5"/>
  <c r="P191" i="5"/>
  <c r="BK192" i="5"/>
  <c r="BK191" i="5"/>
  <c r="J191" i="5" s="1"/>
  <c r="J76" i="5" s="1"/>
  <c r="J192" i="5"/>
  <c r="BE192" i="5"/>
  <c r="BI190" i="5"/>
  <c r="BH190" i="5"/>
  <c r="BG190" i="5"/>
  <c r="BF190" i="5"/>
  <c r="T190" i="5"/>
  <c r="R190" i="5"/>
  <c r="P190" i="5"/>
  <c r="BK190" i="5"/>
  <c r="J190" i="5"/>
  <c r="BE190" i="5"/>
  <c r="BI189" i="5"/>
  <c r="BH189" i="5"/>
  <c r="BG189" i="5"/>
  <c r="BF189" i="5"/>
  <c r="T189" i="5"/>
  <c r="R189" i="5"/>
  <c r="P189" i="5"/>
  <c r="BK189" i="5"/>
  <c r="J189" i="5"/>
  <c r="BE189" i="5"/>
  <c r="BI188" i="5"/>
  <c r="BH188" i="5"/>
  <c r="BG188" i="5"/>
  <c r="BF188" i="5"/>
  <c r="T188" i="5"/>
  <c r="T187" i="5" s="1"/>
  <c r="R188" i="5"/>
  <c r="R187" i="5"/>
  <c r="P188" i="5"/>
  <c r="BK188" i="5"/>
  <c r="BK187" i="5"/>
  <c r="J187" i="5" s="1"/>
  <c r="J75" i="5" s="1"/>
  <c r="J188" i="5"/>
  <c r="BE188" i="5"/>
  <c r="BI186" i="5"/>
  <c r="BH186" i="5"/>
  <c r="BG186" i="5"/>
  <c r="BF186" i="5"/>
  <c r="T186" i="5"/>
  <c r="R186" i="5"/>
  <c r="P186" i="5"/>
  <c r="BK186" i="5"/>
  <c r="BK184" i="5" s="1"/>
  <c r="J184" i="5" s="1"/>
  <c r="J74" i="5" s="1"/>
  <c r="J186" i="5"/>
  <c r="BE186" i="5"/>
  <c r="BI185" i="5"/>
  <c r="BH185" i="5"/>
  <c r="BG185" i="5"/>
  <c r="BF185" i="5"/>
  <c r="T185" i="5"/>
  <c r="T184" i="5"/>
  <c r="R185" i="5"/>
  <c r="P185" i="5"/>
  <c r="P184" i="5"/>
  <c r="BK185" i="5"/>
  <c r="J185" i="5"/>
  <c r="BE185" i="5" s="1"/>
  <c r="BI183" i="5"/>
  <c r="BH183" i="5"/>
  <c r="BG183" i="5"/>
  <c r="BF183" i="5"/>
  <c r="T183" i="5"/>
  <c r="R183" i="5"/>
  <c r="P183" i="5"/>
  <c r="BK183" i="5"/>
  <c r="J183" i="5"/>
  <c r="BE183" i="5"/>
  <c r="BI182" i="5"/>
  <c r="BH182" i="5"/>
  <c r="BG182" i="5"/>
  <c r="BF182" i="5"/>
  <c r="T182" i="5"/>
  <c r="R182" i="5"/>
  <c r="P182" i="5"/>
  <c r="BK182" i="5"/>
  <c r="J182" i="5"/>
  <c r="BE182" i="5"/>
  <c r="BI181" i="5"/>
  <c r="BH181" i="5"/>
  <c r="BG181" i="5"/>
  <c r="BF181" i="5"/>
  <c r="T181" i="5"/>
  <c r="R181" i="5"/>
  <c r="P181" i="5"/>
  <c r="BK181" i="5"/>
  <c r="J181" i="5"/>
  <c r="BE181" i="5"/>
  <c r="BI180" i="5"/>
  <c r="BH180" i="5"/>
  <c r="BG180" i="5"/>
  <c r="BF180" i="5"/>
  <c r="T180" i="5"/>
  <c r="R180" i="5"/>
  <c r="P180" i="5"/>
  <c r="BK180" i="5"/>
  <c r="J180" i="5"/>
  <c r="BE180" i="5"/>
  <c r="BI178" i="5"/>
  <c r="BH178" i="5"/>
  <c r="BG178" i="5"/>
  <c r="BF178" i="5"/>
  <c r="T178" i="5"/>
  <c r="R178" i="5"/>
  <c r="P178" i="5"/>
  <c r="BK178" i="5"/>
  <c r="J178" i="5"/>
  <c r="BE178" i="5"/>
  <c r="BI177" i="5"/>
  <c r="BH177" i="5"/>
  <c r="BG177" i="5"/>
  <c r="BF177" i="5"/>
  <c r="T177" i="5"/>
  <c r="R177" i="5"/>
  <c r="P177" i="5"/>
  <c r="BK177" i="5"/>
  <c r="J177" i="5"/>
  <c r="BE177" i="5"/>
  <c r="BI175" i="5"/>
  <c r="BH175" i="5"/>
  <c r="BG175" i="5"/>
  <c r="BF175" i="5"/>
  <c r="T175" i="5"/>
  <c r="R175" i="5"/>
  <c r="P175" i="5"/>
  <c r="BK175" i="5"/>
  <c r="J175" i="5"/>
  <c r="BE175" i="5"/>
  <c r="BI174" i="5"/>
  <c r="BH174" i="5"/>
  <c r="BG174" i="5"/>
  <c r="BF174" i="5"/>
  <c r="T174" i="5"/>
  <c r="R174" i="5"/>
  <c r="R173" i="5"/>
  <c r="P174" i="5"/>
  <c r="P173" i="5" s="1"/>
  <c r="BK174" i="5"/>
  <c r="BK173" i="5"/>
  <c r="J173" i="5" s="1"/>
  <c r="J73" i="5" s="1"/>
  <c r="J174" i="5"/>
  <c r="BE174" i="5"/>
  <c r="BI172" i="5"/>
  <c r="BH172" i="5"/>
  <c r="BG172" i="5"/>
  <c r="BF172" i="5"/>
  <c r="T172" i="5"/>
  <c r="R172" i="5"/>
  <c r="P172" i="5"/>
  <c r="BK172" i="5"/>
  <c r="J172" i="5"/>
  <c r="BE172" i="5" s="1"/>
  <c r="BI171" i="5"/>
  <c r="BH171" i="5"/>
  <c r="BG171" i="5"/>
  <c r="BF171" i="5"/>
  <c r="T171" i="5"/>
  <c r="R171" i="5"/>
  <c r="P171" i="5"/>
  <c r="BK171" i="5"/>
  <c r="J171" i="5"/>
  <c r="BE171" i="5"/>
  <c r="BI170" i="5"/>
  <c r="BH170" i="5"/>
  <c r="BG170" i="5"/>
  <c r="BF170" i="5"/>
  <c r="T170" i="5"/>
  <c r="R170" i="5"/>
  <c r="P170" i="5"/>
  <c r="BK170" i="5"/>
  <c r="J170" i="5"/>
  <c r="BE170" i="5"/>
  <c r="BI169" i="5"/>
  <c r="BH169" i="5"/>
  <c r="BG169" i="5"/>
  <c r="BF169" i="5"/>
  <c r="T169" i="5"/>
  <c r="R169" i="5"/>
  <c r="P169" i="5"/>
  <c r="BK169" i="5"/>
  <c r="J169" i="5"/>
  <c r="BE169" i="5"/>
  <c r="BI168" i="5"/>
  <c r="BH168" i="5"/>
  <c r="BG168" i="5"/>
  <c r="BF168" i="5"/>
  <c r="T168" i="5"/>
  <c r="T167" i="5" s="1"/>
  <c r="R168" i="5"/>
  <c r="R167" i="5"/>
  <c r="P168" i="5"/>
  <c r="BK168" i="5"/>
  <c r="BK167" i="5"/>
  <c r="J167" i="5" s="1"/>
  <c r="J72" i="5" s="1"/>
  <c r="J168" i="5"/>
  <c r="BE168" i="5"/>
  <c r="BI166" i="5"/>
  <c r="BH166" i="5"/>
  <c r="BG166" i="5"/>
  <c r="BB58" i="1" s="1"/>
  <c r="BF166" i="5"/>
  <c r="T166" i="5"/>
  <c r="R166" i="5"/>
  <c r="P166" i="5"/>
  <c r="BK166" i="5"/>
  <c r="J166" i="5"/>
  <c r="BE166" i="5"/>
  <c r="BI165" i="5"/>
  <c r="BH165" i="5"/>
  <c r="BG165" i="5"/>
  <c r="BF165" i="5"/>
  <c r="T165" i="5"/>
  <c r="R165" i="5"/>
  <c r="R161" i="5" s="1"/>
  <c r="P165" i="5"/>
  <c r="BK165" i="5"/>
  <c r="J165" i="5"/>
  <c r="BE165" i="5"/>
  <c r="BI164" i="5"/>
  <c r="BH164" i="5"/>
  <c r="BG164" i="5"/>
  <c r="BF164" i="5"/>
  <c r="T164" i="5"/>
  <c r="R164" i="5"/>
  <c r="P164" i="5"/>
  <c r="BK164" i="5"/>
  <c r="BK161" i="5" s="1"/>
  <c r="J161" i="5" s="1"/>
  <c r="J71" i="5" s="1"/>
  <c r="J164" i="5"/>
  <c r="BE164" i="5"/>
  <c r="BI162" i="5"/>
  <c r="BH162" i="5"/>
  <c r="BG162" i="5"/>
  <c r="BF162" i="5"/>
  <c r="T162" i="5"/>
  <c r="T161" i="5"/>
  <c r="R162" i="5"/>
  <c r="P162" i="5"/>
  <c r="P161" i="5"/>
  <c r="BK162" i="5"/>
  <c r="J162" i="5"/>
  <c r="BE162" i="5" s="1"/>
  <c r="BI160" i="5"/>
  <c r="BH160" i="5"/>
  <c r="BG160" i="5"/>
  <c r="BF160" i="5"/>
  <c r="T160" i="5"/>
  <c r="R160" i="5"/>
  <c r="R156" i="5" s="1"/>
  <c r="P160" i="5"/>
  <c r="BK160" i="5"/>
  <c r="J160" i="5"/>
  <c r="BE160" i="5"/>
  <c r="BI159" i="5"/>
  <c r="BH159" i="5"/>
  <c r="BG159" i="5"/>
  <c r="BF159" i="5"/>
  <c r="T159" i="5"/>
  <c r="R159" i="5"/>
  <c r="P159" i="5"/>
  <c r="BK159" i="5"/>
  <c r="J159" i="5"/>
  <c r="BE159" i="5"/>
  <c r="BI158" i="5"/>
  <c r="BH158" i="5"/>
  <c r="BG158" i="5"/>
  <c r="BF158" i="5"/>
  <c r="T158" i="5"/>
  <c r="R158" i="5"/>
  <c r="P158" i="5"/>
  <c r="BK158" i="5"/>
  <c r="J158" i="5"/>
  <c r="BE158" i="5"/>
  <c r="BI157" i="5"/>
  <c r="BH157" i="5"/>
  <c r="BG157" i="5"/>
  <c r="BF157" i="5"/>
  <c r="T157" i="5"/>
  <c r="T156" i="5" s="1"/>
  <c r="R157" i="5"/>
  <c r="P157" i="5"/>
  <c r="P156" i="5" s="1"/>
  <c r="BK157" i="5"/>
  <c r="BK156" i="5"/>
  <c r="J156" i="5" s="1"/>
  <c r="J70" i="5" s="1"/>
  <c r="J157" i="5"/>
  <c r="BE157" i="5"/>
  <c r="BI155" i="5"/>
  <c r="BH155" i="5"/>
  <c r="BG155" i="5"/>
  <c r="BF155" i="5"/>
  <c r="T155" i="5"/>
  <c r="R155" i="5"/>
  <c r="P155" i="5"/>
  <c r="BK155" i="5"/>
  <c r="J155" i="5"/>
  <c r="BE155" i="5"/>
  <c r="BI154" i="5"/>
  <c r="BH154" i="5"/>
  <c r="BG154" i="5"/>
  <c r="BF154" i="5"/>
  <c r="T154" i="5"/>
  <c r="T153" i="5"/>
  <c r="R154" i="5"/>
  <c r="P154" i="5"/>
  <c r="P153" i="5"/>
  <c r="BK154" i="5"/>
  <c r="BK153" i="5"/>
  <c r="J153" i="5"/>
  <c r="J69" i="5" s="1"/>
  <c r="J154" i="5"/>
  <c r="BE154" i="5"/>
  <c r="BI152" i="5"/>
  <c r="BH152" i="5"/>
  <c r="BG152" i="5"/>
  <c r="BF152" i="5"/>
  <c r="T152" i="5"/>
  <c r="R152" i="5"/>
  <c r="P152" i="5"/>
  <c r="BK152" i="5"/>
  <c r="J152" i="5"/>
  <c r="BE152" i="5"/>
  <c r="BI151" i="5"/>
  <c r="BH151" i="5"/>
  <c r="BG151" i="5"/>
  <c r="BF151" i="5"/>
  <c r="T151" i="5"/>
  <c r="R151" i="5"/>
  <c r="P151" i="5"/>
  <c r="BK151" i="5"/>
  <c r="J151" i="5"/>
  <c r="BE151" i="5"/>
  <c r="BI150" i="5"/>
  <c r="BH150" i="5"/>
  <c r="BG150" i="5"/>
  <c r="BF150" i="5"/>
  <c r="T150" i="5"/>
  <c r="R150" i="5"/>
  <c r="P150" i="5"/>
  <c r="BK150" i="5"/>
  <c r="J150" i="5"/>
  <c r="BE150" i="5"/>
  <c r="BI149" i="5"/>
  <c r="BH149" i="5"/>
  <c r="BG149" i="5"/>
  <c r="BF149" i="5"/>
  <c r="T149" i="5"/>
  <c r="R149" i="5"/>
  <c r="P149" i="5"/>
  <c r="BK149" i="5"/>
  <c r="J149" i="5"/>
  <c r="BE149" i="5"/>
  <c r="BI148" i="5"/>
  <c r="BH148" i="5"/>
  <c r="BG148" i="5"/>
  <c r="BF148" i="5"/>
  <c r="T148" i="5"/>
  <c r="R148" i="5"/>
  <c r="P148" i="5"/>
  <c r="BK148" i="5"/>
  <c r="J148" i="5"/>
  <c r="BE148" i="5"/>
  <c r="BI146" i="5"/>
  <c r="BH146" i="5"/>
  <c r="BG146" i="5"/>
  <c r="BF146" i="5"/>
  <c r="T146" i="5"/>
  <c r="R146" i="5"/>
  <c r="P146" i="5"/>
  <c r="BK146" i="5"/>
  <c r="J146" i="5"/>
  <c r="BE146" i="5"/>
  <c r="BI145" i="5"/>
  <c r="BH145" i="5"/>
  <c r="BG145" i="5"/>
  <c r="BF145" i="5"/>
  <c r="T145" i="5"/>
  <c r="R145" i="5"/>
  <c r="P145" i="5"/>
  <c r="BK145" i="5"/>
  <c r="J145" i="5"/>
  <c r="BE145" i="5"/>
  <c r="BI143" i="5"/>
  <c r="BH143" i="5"/>
  <c r="BG143" i="5"/>
  <c r="BF143" i="5"/>
  <c r="T143" i="5"/>
  <c r="R143" i="5"/>
  <c r="P143" i="5"/>
  <c r="BK143" i="5"/>
  <c r="J143" i="5"/>
  <c r="BE143" i="5"/>
  <c r="BI142" i="5"/>
  <c r="BH142" i="5"/>
  <c r="BG142" i="5"/>
  <c r="BF142" i="5"/>
  <c r="T142" i="5"/>
  <c r="T141" i="5"/>
  <c r="R142" i="5"/>
  <c r="R141" i="5" s="1"/>
  <c r="P142" i="5"/>
  <c r="P141" i="5"/>
  <c r="BK142" i="5"/>
  <c r="BK141" i="5" s="1"/>
  <c r="J141" i="5" s="1"/>
  <c r="J68" i="5" s="1"/>
  <c r="J142" i="5"/>
  <c r="BE142" i="5" s="1"/>
  <c r="BI140" i="5"/>
  <c r="BH140" i="5"/>
  <c r="BG140" i="5"/>
  <c r="BF140" i="5"/>
  <c r="T140" i="5"/>
  <c r="R140" i="5"/>
  <c r="P140" i="5"/>
  <c r="BK140" i="5"/>
  <c r="J140" i="5"/>
  <c r="BE140" i="5"/>
  <c r="BI138" i="5"/>
  <c r="BH138" i="5"/>
  <c r="BG138" i="5"/>
  <c r="BF138" i="5"/>
  <c r="T138" i="5"/>
  <c r="R138" i="5"/>
  <c r="P138" i="5"/>
  <c r="BK138" i="5"/>
  <c r="J138" i="5"/>
  <c r="BE138" i="5"/>
  <c r="BI136" i="5"/>
  <c r="BH136" i="5"/>
  <c r="BG136" i="5"/>
  <c r="BF136" i="5"/>
  <c r="T136" i="5"/>
  <c r="T135" i="5" s="1"/>
  <c r="R136" i="5"/>
  <c r="R135" i="5"/>
  <c r="P136" i="5"/>
  <c r="P135" i="5" s="1"/>
  <c r="BK136" i="5"/>
  <c r="BK135" i="5"/>
  <c r="J135" i="5" s="1"/>
  <c r="J67" i="5" s="1"/>
  <c r="J136" i="5"/>
  <c r="BE136" i="5" s="1"/>
  <c r="BI133" i="5"/>
  <c r="BH133" i="5"/>
  <c r="BG133" i="5"/>
  <c r="BF133" i="5"/>
  <c r="T133" i="5"/>
  <c r="T132" i="5" s="1"/>
  <c r="R133" i="5"/>
  <c r="R132" i="5" s="1"/>
  <c r="P133" i="5"/>
  <c r="P132" i="5" s="1"/>
  <c r="BK133" i="5"/>
  <c r="BK132" i="5" s="1"/>
  <c r="J132" i="5" s="1"/>
  <c r="J65" i="5" s="1"/>
  <c r="J133" i="5"/>
  <c r="BE133" i="5"/>
  <c r="BI131" i="5"/>
  <c r="BH131" i="5"/>
  <c r="BG131" i="5"/>
  <c r="BF131" i="5"/>
  <c r="T131" i="5"/>
  <c r="R131" i="5"/>
  <c r="P131" i="5"/>
  <c r="BK131" i="5"/>
  <c r="J131" i="5"/>
  <c r="BE131" i="5"/>
  <c r="BI130" i="5"/>
  <c r="BH130" i="5"/>
  <c r="BG130" i="5"/>
  <c r="BF130" i="5"/>
  <c r="T130" i="5"/>
  <c r="R130" i="5"/>
  <c r="P130" i="5"/>
  <c r="BK130" i="5"/>
  <c r="J130" i="5"/>
  <c r="BE130" i="5"/>
  <c r="BI129" i="5"/>
  <c r="BH129" i="5"/>
  <c r="BG129" i="5"/>
  <c r="BF129" i="5"/>
  <c r="T129" i="5"/>
  <c r="R129" i="5"/>
  <c r="P129" i="5"/>
  <c r="BK129" i="5"/>
  <c r="J129" i="5"/>
  <c r="BE129" i="5"/>
  <c r="BI128" i="5"/>
  <c r="BH128" i="5"/>
  <c r="BG128" i="5"/>
  <c r="BF128" i="5"/>
  <c r="T128" i="5"/>
  <c r="R128" i="5"/>
  <c r="P128" i="5"/>
  <c r="BK128" i="5"/>
  <c r="J128" i="5"/>
  <c r="BE128" i="5"/>
  <c r="BI127" i="5"/>
  <c r="BH127" i="5"/>
  <c r="BG127" i="5"/>
  <c r="BF127" i="5"/>
  <c r="T127" i="5"/>
  <c r="R127" i="5"/>
  <c r="P127" i="5"/>
  <c r="BK127" i="5"/>
  <c r="J127" i="5"/>
  <c r="BE127" i="5"/>
  <c r="BI126" i="5"/>
  <c r="BH126" i="5"/>
  <c r="BG126" i="5"/>
  <c r="BF126" i="5"/>
  <c r="T126" i="5"/>
  <c r="T125" i="5" s="1"/>
  <c r="R126" i="5"/>
  <c r="R125" i="5"/>
  <c r="P126" i="5"/>
  <c r="P125" i="5" s="1"/>
  <c r="BK126" i="5"/>
  <c r="BK125" i="5"/>
  <c r="J125" i="5" s="1"/>
  <c r="J64" i="5" s="1"/>
  <c r="J126" i="5"/>
  <c r="BE126" i="5"/>
  <c r="BI124" i="5"/>
  <c r="BH124" i="5"/>
  <c r="BG124" i="5"/>
  <c r="BF124" i="5"/>
  <c r="T124" i="5"/>
  <c r="R124" i="5"/>
  <c r="P124" i="5"/>
  <c r="BK124" i="5"/>
  <c r="J124" i="5"/>
  <c r="BE124" i="5"/>
  <c r="BI123" i="5"/>
  <c r="BH123" i="5"/>
  <c r="BG123" i="5"/>
  <c r="BF123" i="5"/>
  <c r="T123" i="5"/>
  <c r="R123" i="5"/>
  <c r="P123" i="5"/>
  <c r="BK123" i="5"/>
  <c r="J123" i="5"/>
  <c r="BE123" i="5"/>
  <c r="BI122" i="5"/>
  <c r="BH122" i="5"/>
  <c r="BG122" i="5"/>
  <c r="BF122" i="5"/>
  <c r="T122" i="5"/>
  <c r="R122" i="5"/>
  <c r="P122" i="5"/>
  <c r="BK122" i="5"/>
  <c r="J122" i="5"/>
  <c r="BE122" i="5"/>
  <c r="BI121" i="5"/>
  <c r="BH121" i="5"/>
  <c r="BG121" i="5"/>
  <c r="BF121" i="5"/>
  <c r="T121" i="5"/>
  <c r="R121" i="5"/>
  <c r="P121" i="5"/>
  <c r="BK121" i="5"/>
  <c r="J121" i="5"/>
  <c r="BE121" i="5"/>
  <c r="BI120" i="5"/>
  <c r="BH120" i="5"/>
  <c r="BG120" i="5"/>
  <c r="BF120" i="5"/>
  <c r="T120" i="5"/>
  <c r="R120" i="5"/>
  <c r="P120" i="5"/>
  <c r="BK120" i="5"/>
  <c r="J120" i="5"/>
  <c r="BE120" i="5"/>
  <c r="BI119" i="5"/>
  <c r="BH119" i="5"/>
  <c r="BG119" i="5"/>
  <c r="BF119" i="5"/>
  <c r="T119" i="5"/>
  <c r="R119" i="5"/>
  <c r="P119" i="5"/>
  <c r="BK119" i="5"/>
  <c r="J119" i="5"/>
  <c r="BE119" i="5"/>
  <c r="BI118" i="5"/>
  <c r="BH118" i="5"/>
  <c r="BG118" i="5"/>
  <c r="BF118" i="5"/>
  <c r="T118" i="5"/>
  <c r="T117" i="5" s="1"/>
  <c r="R118" i="5"/>
  <c r="R117" i="5" s="1"/>
  <c r="P118" i="5"/>
  <c r="P117" i="5" s="1"/>
  <c r="BK118" i="5"/>
  <c r="BK117" i="5" s="1"/>
  <c r="J117" i="5" s="1"/>
  <c r="J63" i="5" s="1"/>
  <c r="J118" i="5"/>
  <c r="BE118" i="5"/>
  <c r="BI116" i="5"/>
  <c r="BH116" i="5"/>
  <c r="BG116" i="5"/>
  <c r="BF116" i="5"/>
  <c r="T116" i="5"/>
  <c r="R116" i="5"/>
  <c r="P116" i="5"/>
  <c r="BK116" i="5"/>
  <c r="J116" i="5"/>
  <c r="BE116" i="5"/>
  <c r="BI115" i="5"/>
  <c r="BH115" i="5"/>
  <c r="BG115" i="5"/>
  <c r="BF115" i="5"/>
  <c r="T115" i="5"/>
  <c r="R115" i="5"/>
  <c r="P115" i="5"/>
  <c r="BK115" i="5"/>
  <c r="J115" i="5"/>
  <c r="BE115" i="5"/>
  <c r="BI114" i="5"/>
  <c r="BH114" i="5"/>
  <c r="BG114" i="5"/>
  <c r="BF114" i="5"/>
  <c r="T114" i="5"/>
  <c r="R114" i="5"/>
  <c r="P114" i="5"/>
  <c r="BK114" i="5"/>
  <c r="J114" i="5"/>
  <c r="BE114" i="5"/>
  <c r="BI112" i="5"/>
  <c r="BH112" i="5"/>
  <c r="BG112" i="5"/>
  <c r="BF112" i="5"/>
  <c r="T112" i="5"/>
  <c r="R112" i="5"/>
  <c r="P112" i="5"/>
  <c r="BK112" i="5"/>
  <c r="J112" i="5"/>
  <c r="BE112" i="5"/>
  <c r="BI111" i="5"/>
  <c r="BH111" i="5"/>
  <c r="BG111" i="5"/>
  <c r="BF111" i="5"/>
  <c r="T111" i="5"/>
  <c r="R111" i="5"/>
  <c r="P111" i="5"/>
  <c r="BK111" i="5"/>
  <c r="J111" i="5"/>
  <c r="BE111" i="5"/>
  <c r="BI110" i="5"/>
  <c r="BH110" i="5"/>
  <c r="BG110" i="5"/>
  <c r="BF110" i="5"/>
  <c r="T110" i="5"/>
  <c r="R110" i="5"/>
  <c r="P110" i="5"/>
  <c r="BK110" i="5"/>
  <c r="J110" i="5"/>
  <c r="BE110" i="5"/>
  <c r="BI109" i="5"/>
  <c r="BH109" i="5"/>
  <c r="BG109" i="5"/>
  <c r="BF109" i="5"/>
  <c r="T109" i="5"/>
  <c r="R109" i="5"/>
  <c r="P109" i="5"/>
  <c r="BK109" i="5"/>
  <c r="J109" i="5"/>
  <c r="BE109" i="5"/>
  <c r="BI108" i="5"/>
  <c r="BH108" i="5"/>
  <c r="BG108" i="5"/>
  <c r="BF108" i="5"/>
  <c r="T108" i="5"/>
  <c r="R108" i="5"/>
  <c r="P108" i="5"/>
  <c r="BK108" i="5"/>
  <c r="J108" i="5"/>
  <c r="BE108" i="5"/>
  <c r="BI107" i="5"/>
  <c r="BH107" i="5"/>
  <c r="BG107" i="5"/>
  <c r="BF107" i="5"/>
  <c r="T107" i="5"/>
  <c r="R107" i="5"/>
  <c r="P107" i="5"/>
  <c r="BK107" i="5"/>
  <c r="J107" i="5"/>
  <c r="BE107" i="5"/>
  <c r="BI106" i="5"/>
  <c r="BH106" i="5"/>
  <c r="BG106" i="5"/>
  <c r="BF106" i="5"/>
  <c r="T106" i="5"/>
  <c r="R106" i="5"/>
  <c r="P106" i="5"/>
  <c r="BK106" i="5"/>
  <c r="J106" i="5"/>
  <c r="BE106" i="5"/>
  <c r="BI105" i="5"/>
  <c r="BH105" i="5"/>
  <c r="BG105" i="5"/>
  <c r="BF105" i="5"/>
  <c r="T105" i="5"/>
  <c r="R105" i="5"/>
  <c r="P105" i="5"/>
  <c r="BK105" i="5"/>
  <c r="J105" i="5"/>
  <c r="BE105" i="5"/>
  <c r="BI104" i="5"/>
  <c r="BH104" i="5"/>
  <c r="BG104" i="5"/>
  <c r="BF104" i="5"/>
  <c r="T104" i="5"/>
  <c r="T103" i="5" s="1"/>
  <c r="R104" i="5"/>
  <c r="R103" i="5"/>
  <c r="P104" i="5"/>
  <c r="P103" i="5" s="1"/>
  <c r="BK104" i="5"/>
  <c r="BK103" i="5"/>
  <c r="J103" i="5" s="1"/>
  <c r="J62" i="5" s="1"/>
  <c r="J104" i="5"/>
  <c r="BE104" i="5"/>
  <c r="BI102" i="5"/>
  <c r="BD58" i="1" s="1"/>
  <c r="BH102" i="5"/>
  <c r="BG102" i="5"/>
  <c r="BF102" i="5"/>
  <c r="J34" i="5"/>
  <c r="AW58" i="1" s="1"/>
  <c r="BA58" i="1"/>
  <c r="T102" i="5"/>
  <c r="T101" i="5" s="1"/>
  <c r="T100" i="5" s="1"/>
  <c r="R102" i="5"/>
  <c r="R101" i="5" s="1"/>
  <c r="R100" i="5" s="1"/>
  <c r="P102" i="5"/>
  <c r="P101" i="5" s="1"/>
  <c r="BK102" i="5"/>
  <c r="BK101" i="5"/>
  <c r="J101" i="5" s="1"/>
  <c r="J61" i="5" s="1"/>
  <c r="J102" i="5"/>
  <c r="BE102" i="5"/>
  <c r="F95" i="5"/>
  <c r="F93" i="5"/>
  <c r="E91" i="5"/>
  <c r="F54" i="5"/>
  <c r="F52" i="5"/>
  <c r="E50" i="5"/>
  <c r="J24" i="5"/>
  <c r="E24" i="5"/>
  <c r="J96" i="5"/>
  <c r="J55" i="5"/>
  <c r="J23" i="5"/>
  <c r="J21" i="5"/>
  <c r="E21" i="5"/>
  <c r="J95" i="5" s="1"/>
  <c r="J20" i="5"/>
  <c r="J18" i="5"/>
  <c r="F55" i="5"/>
  <c r="J17" i="5"/>
  <c r="J12" i="5"/>
  <c r="J52" i="5" s="1"/>
  <c r="E7" i="5"/>
  <c r="E89" i="5" s="1"/>
  <c r="AY57" i="1"/>
  <c r="AX57" i="1"/>
  <c r="BI192" i="4"/>
  <c r="BH192" i="4"/>
  <c r="BG192" i="4"/>
  <c r="BF192" i="4"/>
  <c r="T192" i="4"/>
  <c r="R192" i="4"/>
  <c r="P192" i="4"/>
  <c r="BK192" i="4"/>
  <c r="BK190" i="4" s="1"/>
  <c r="J190" i="4" s="1"/>
  <c r="J71" i="4" s="1"/>
  <c r="J192" i="4"/>
  <c r="BE192" i="4"/>
  <c r="BI191" i="4"/>
  <c r="BH191" i="4"/>
  <c r="BG191" i="4"/>
  <c r="BF191" i="4"/>
  <c r="T191" i="4"/>
  <c r="T190" i="4"/>
  <c r="T189" i="4" s="1"/>
  <c r="R191" i="4"/>
  <c r="R190" i="4" s="1"/>
  <c r="R189" i="4" s="1"/>
  <c r="P191" i="4"/>
  <c r="P190" i="4" s="1"/>
  <c r="P189" i="4" s="1"/>
  <c r="BK191" i="4"/>
  <c r="J191" i="4"/>
  <c r="BE191" i="4"/>
  <c r="BI188" i="4"/>
  <c r="BH188" i="4"/>
  <c r="BG188" i="4"/>
  <c r="BF188" i="4"/>
  <c r="T188" i="4"/>
  <c r="R188" i="4"/>
  <c r="P188" i="4"/>
  <c r="BK188" i="4"/>
  <c r="J188" i="4"/>
  <c r="BE188" i="4" s="1"/>
  <c r="BI187" i="4"/>
  <c r="BH187" i="4"/>
  <c r="BG187" i="4"/>
  <c r="BF187" i="4"/>
  <c r="T187" i="4"/>
  <c r="R187" i="4"/>
  <c r="P187" i="4"/>
  <c r="BK187" i="4"/>
  <c r="J187" i="4"/>
  <c r="BE187" i="4"/>
  <c r="BI186" i="4"/>
  <c r="BH186" i="4"/>
  <c r="BG186" i="4"/>
  <c r="BF186" i="4"/>
  <c r="T186" i="4"/>
  <c r="R186" i="4"/>
  <c r="P186" i="4"/>
  <c r="BK186" i="4"/>
  <c r="J186" i="4"/>
  <c r="BE186" i="4"/>
  <c r="BI185" i="4"/>
  <c r="BH185" i="4"/>
  <c r="BG185" i="4"/>
  <c r="BF185" i="4"/>
  <c r="T185" i="4"/>
  <c r="R185" i="4"/>
  <c r="P185" i="4"/>
  <c r="BK185" i="4"/>
  <c r="J185" i="4"/>
  <c r="BE185" i="4"/>
  <c r="BI184" i="4"/>
  <c r="BH184" i="4"/>
  <c r="BG184" i="4"/>
  <c r="BF184" i="4"/>
  <c r="T184" i="4"/>
  <c r="R184" i="4"/>
  <c r="P184" i="4"/>
  <c r="BK184" i="4"/>
  <c r="J184" i="4"/>
  <c r="BE184" i="4"/>
  <c r="BI183" i="4"/>
  <c r="BH183" i="4"/>
  <c r="BG183" i="4"/>
  <c r="BF183" i="4"/>
  <c r="T183" i="4"/>
  <c r="R183" i="4"/>
  <c r="P183" i="4"/>
  <c r="BK183" i="4"/>
  <c r="J183" i="4"/>
  <c r="BE183" i="4"/>
  <c r="BI181" i="4"/>
  <c r="BH181" i="4"/>
  <c r="BG181" i="4"/>
  <c r="BF181" i="4"/>
  <c r="T181" i="4"/>
  <c r="R181" i="4"/>
  <c r="P181" i="4"/>
  <c r="BK181" i="4"/>
  <c r="J181" i="4"/>
  <c r="BE181" i="4" s="1"/>
  <c r="BI180" i="4"/>
  <c r="BH180" i="4"/>
  <c r="BG180" i="4"/>
  <c r="BF180" i="4"/>
  <c r="T180" i="4"/>
  <c r="R180" i="4"/>
  <c r="P180" i="4"/>
  <c r="BK180" i="4"/>
  <c r="J180" i="4"/>
  <c r="BE180" i="4"/>
  <c r="BI179" i="4"/>
  <c r="BH179" i="4"/>
  <c r="BG179" i="4"/>
  <c r="BF179" i="4"/>
  <c r="T179" i="4"/>
  <c r="R179" i="4"/>
  <c r="P179" i="4"/>
  <c r="BK179" i="4"/>
  <c r="J179" i="4"/>
  <c r="BE179" i="4"/>
  <c r="BI178" i="4"/>
  <c r="BH178" i="4"/>
  <c r="BG178" i="4"/>
  <c r="BF178" i="4"/>
  <c r="T178" i="4"/>
  <c r="R178" i="4"/>
  <c r="P178" i="4"/>
  <c r="BK178" i="4"/>
  <c r="J178" i="4"/>
  <c r="BE178" i="4"/>
  <c r="BI177" i="4"/>
  <c r="BH177" i="4"/>
  <c r="BG177" i="4"/>
  <c r="BF177" i="4"/>
  <c r="T177" i="4"/>
  <c r="R177" i="4"/>
  <c r="P177" i="4"/>
  <c r="BK177" i="4"/>
  <c r="J177" i="4"/>
  <c r="BE177" i="4"/>
  <c r="BI176" i="4"/>
  <c r="BH176" i="4"/>
  <c r="BG176" i="4"/>
  <c r="BF176" i="4"/>
  <c r="T176" i="4"/>
  <c r="T175" i="4" s="1"/>
  <c r="R176" i="4"/>
  <c r="R175" i="4"/>
  <c r="P176" i="4"/>
  <c r="P175" i="4" s="1"/>
  <c r="BK176" i="4"/>
  <c r="BK175" i="4"/>
  <c r="J175" i="4" s="1"/>
  <c r="J69" i="4" s="1"/>
  <c r="J176" i="4"/>
  <c r="BE176" i="4"/>
  <c r="BI174" i="4"/>
  <c r="BH174" i="4"/>
  <c r="BG174" i="4"/>
  <c r="BF174" i="4"/>
  <c r="T174" i="4"/>
  <c r="T173" i="4"/>
  <c r="R174" i="4"/>
  <c r="R173" i="4"/>
  <c r="P174" i="4"/>
  <c r="P173" i="4" s="1"/>
  <c r="BK174" i="4"/>
  <c r="BK173" i="4"/>
  <c r="J173" i="4" s="1"/>
  <c r="J68" i="4" s="1"/>
  <c r="J174" i="4"/>
  <c r="BE174" i="4"/>
  <c r="BI172" i="4"/>
  <c r="BH172" i="4"/>
  <c r="BG172" i="4"/>
  <c r="BF172" i="4"/>
  <c r="T172" i="4"/>
  <c r="R172" i="4"/>
  <c r="P172" i="4"/>
  <c r="BK172" i="4"/>
  <c r="J172" i="4"/>
  <c r="BE172" i="4"/>
  <c r="BI171" i="4"/>
  <c r="BH171" i="4"/>
  <c r="BG171" i="4"/>
  <c r="BF171" i="4"/>
  <c r="T171" i="4"/>
  <c r="R171" i="4"/>
  <c r="P171" i="4"/>
  <c r="BK171" i="4"/>
  <c r="J171" i="4"/>
  <c r="BE171" i="4"/>
  <c r="BI170" i="4"/>
  <c r="BH170" i="4"/>
  <c r="BG170" i="4"/>
  <c r="BF170" i="4"/>
  <c r="T170" i="4"/>
  <c r="R170" i="4"/>
  <c r="P170" i="4"/>
  <c r="BK170" i="4"/>
  <c r="J170" i="4"/>
  <c r="BE170" i="4"/>
  <c r="BI169" i="4"/>
  <c r="BH169" i="4"/>
  <c r="BG169" i="4"/>
  <c r="BF169" i="4"/>
  <c r="T169" i="4"/>
  <c r="R169" i="4"/>
  <c r="P169" i="4"/>
  <c r="BK169" i="4"/>
  <c r="J169" i="4"/>
  <c r="BE169" i="4"/>
  <c r="BI168" i="4"/>
  <c r="BH168" i="4"/>
  <c r="BG168" i="4"/>
  <c r="BF168" i="4"/>
  <c r="T168" i="4"/>
  <c r="R168" i="4"/>
  <c r="P168" i="4"/>
  <c r="BK168" i="4"/>
  <c r="J168" i="4"/>
  <c r="BE168" i="4"/>
  <c r="BI167" i="4"/>
  <c r="BH167" i="4"/>
  <c r="BG167" i="4"/>
  <c r="BF167" i="4"/>
  <c r="T167" i="4"/>
  <c r="R167" i="4"/>
  <c r="P167" i="4"/>
  <c r="BK167" i="4"/>
  <c r="J167" i="4"/>
  <c r="BE167" i="4"/>
  <c r="BI166" i="4"/>
  <c r="BH166" i="4"/>
  <c r="BG166" i="4"/>
  <c r="BF166" i="4"/>
  <c r="T166" i="4"/>
  <c r="R166" i="4"/>
  <c r="P166" i="4"/>
  <c r="BK166" i="4"/>
  <c r="J166" i="4"/>
  <c r="BE166" i="4"/>
  <c r="BI165" i="4"/>
  <c r="BH165" i="4"/>
  <c r="BG165" i="4"/>
  <c r="BF165" i="4"/>
  <c r="T165" i="4"/>
  <c r="R165" i="4"/>
  <c r="P165" i="4"/>
  <c r="BK165" i="4"/>
  <c r="J165" i="4"/>
  <c r="BE165" i="4"/>
  <c r="BI164" i="4"/>
  <c r="BH164" i="4"/>
  <c r="BG164" i="4"/>
  <c r="BF164" i="4"/>
  <c r="T164" i="4"/>
  <c r="R164" i="4"/>
  <c r="P164" i="4"/>
  <c r="BK164" i="4"/>
  <c r="J164" i="4"/>
  <c r="BE164" i="4"/>
  <c r="BI163" i="4"/>
  <c r="BH163" i="4"/>
  <c r="BG163" i="4"/>
  <c r="BF163" i="4"/>
  <c r="T163" i="4"/>
  <c r="R163" i="4"/>
  <c r="P163" i="4"/>
  <c r="BK163" i="4"/>
  <c r="J163" i="4"/>
  <c r="BE163" i="4"/>
  <c r="BI162" i="4"/>
  <c r="BH162" i="4"/>
  <c r="BG162" i="4"/>
  <c r="BF162" i="4"/>
  <c r="T162" i="4"/>
  <c r="R162" i="4"/>
  <c r="P162" i="4"/>
  <c r="BK162" i="4"/>
  <c r="J162" i="4"/>
  <c r="BE162" i="4"/>
  <c r="BI161" i="4"/>
  <c r="BH161" i="4"/>
  <c r="BG161" i="4"/>
  <c r="BF161" i="4"/>
  <c r="T161" i="4"/>
  <c r="R161" i="4"/>
  <c r="P161" i="4"/>
  <c r="BK161" i="4"/>
  <c r="J161" i="4"/>
  <c r="BE161" i="4"/>
  <c r="BI160" i="4"/>
  <c r="BH160" i="4"/>
  <c r="BG160" i="4"/>
  <c r="BF160" i="4"/>
  <c r="T160" i="4"/>
  <c r="R160" i="4"/>
  <c r="R157" i="4" s="1"/>
  <c r="P160" i="4"/>
  <c r="BK160" i="4"/>
  <c r="J160" i="4"/>
  <c r="BE160" i="4"/>
  <c r="BI159" i="4"/>
  <c r="BH159" i="4"/>
  <c r="BG159" i="4"/>
  <c r="BF159" i="4"/>
  <c r="T159" i="4"/>
  <c r="R159" i="4"/>
  <c r="P159" i="4"/>
  <c r="BK159" i="4"/>
  <c r="BK157" i="4" s="1"/>
  <c r="J157" i="4" s="1"/>
  <c r="J67" i="4" s="1"/>
  <c r="J159" i="4"/>
  <c r="BE159" i="4"/>
  <c r="BI158" i="4"/>
  <c r="BH158" i="4"/>
  <c r="BG158" i="4"/>
  <c r="BF158" i="4"/>
  <c r="T158" i="4"/>
  <c r="T157" i="4"/>
  <c r="R158" i="4"/>
  <c r="P158" i="4"/>
  <c r="P157" i="4"/>
  <c r="BK158" i="4"/>
  <c r="J158" i="4"/>
  <c r="BE158" i="4" s="1"/>
  <c r="BI155" i="4"/>
  <c r="BH155" i="4"/>
  <c r="BG155" i="4"/>
  <c r="BF155" i="4"/>
  <c r="T155" i="4"/>
  <c r="R155" i="4"/>
  <c r="P155" i="4"/>
  <c r="BK155" i="4"/>
  <c r="J155" i="4"/>
  <c r="BE155" i="4"/>
  <c r="BI154" i="4"/>
  <c r="BH154" i="4"/>
  <c r="BG154" i="4"/>
  <c r="BF154" i="4"/>
  <c r="T154" i="4"/>
  <c r="R154" i="4"/>
  <c r="P154" i="4"/>
  <c r="BK154" i="4"/>
  <c r="J154" i="4"/>
  <c r="BE154" i="4"/>
  <c r="BI153" i="4"/>
  <c r="BH153" i="4"/>
  <c r="BG153" i="4"/>
  <c r="BF153" i="4"/>
  <c r="T153" i="4"/>
  <c r="R153" i="4"/>
  <c r="P153" i="4"/>
  <c r="BK153" i="4"/>
  <c r="J153" i="4"/>
  <c r="BE153" i="4"/>
  <c r="BI152" i="4"/>
  <c r="BH152" i="4"/>
  <c r="BG152" i="4"/>
  <c r="BF152" i="4"/>
  <c r="T152" i="4"/>
  <c r="R152" i="4"/>
  <c r="P152" i="4"/>
  <c r="BK152" i="4"/>
  <c r="J152" i="4"/>
  <c r="BE152" i="4"/>
  <c r="BI151" i="4"/>
  <c r="BH151" i="4"/>
  <c r="BG151" i="4"/>
  <c r="BF151" i="4"/>
  <c r="T151" i="4"/>
  <c r="R151" i="4"/>
  <c r="P151" i="4"/>
  <c r="BK151" i="4"/>
  <c r="J151" i="4"/>
  <c r="BE151" i="4"/>
  <c r="BI150" i="4"/>
  <c r="BH150" i="4"/>
  <c r="BG150" i="4"/>
  <c r="BF150" i="4"/>
  <c r="T150" i="4"/>
  <c r="R150" i="4"/>
  <c r="P150" i="4"/>
  <c r="BK150" i="4"/>
  <c r="J150" i="4"/>
  <c r="BE150" i="4"/>
  <c r="BI149" i="4"/>
  <c r="BH149" i="4"/>
  <c r="BG149" i="4"/>
  <c r="BF149" i="4"/>
  <c r="T149" i="4"/>
  <c r="R149" i="4"/>
  <c r="P149" i="4"/>
  <c r="BK149" i="4"/>
  <c r="J149" i="4"/>
  <c r="BE149" i="4"/>
  <c r="BI148" i="4"/>
  <c r="BH148" i="4"/>
  <c r="BG148" i="4"/>
  <c r="BF148" i="4"/>
  <c r="T148" i="4"/>
  <c r="T147" i="4"/>
  <c r="R148" i="4"/>
  <c r="R147" i="4"/>
  <c r="P148" i="4"/>
  <c r="P147" i="4"/>
  <c r="BK148" i="4"/>
  <c r="BK147" i="4"/>
  <c r="J147" i="4" s="1"/>
  <c r="J66" i="4" s="1"/>
  <c r="J148" i="4"/>
  <c r="BE148" i="4" s="1"/>
  <c r="BI146" i="4"/>
  <c r="BH146" i="4"/>
  <c r="BG146" i="4"/>
  <c r="BF146" i="4"/>
  <c r="T146" i="4"/>
  <c r="R146" i="4"/>
  <c r="P146" i="4"/>
  <c r="BK146" i="4"/>
  <c r="J146" i="4"/>
  <c r="BE146" i="4"/>
  <c r="BI144" i="4"/>
  <c r="BH144" i="4"/>
  <c r="BG144" i="4"/>
  <c r="BF144" i="4"/>
  <c r="T144" i="4"/>
  <c r="R144" i="4"/>
  <c r="P144" i="4"/>
  <c r="BK144" i="4"/>
  <c r="J144" i="4"/>
  <c r="BE144" i="4"/>
  <c r="BI143" i="4"/>
  <c r="BH143" i="4"/>
  <c r="BG143" i="4"/>
  <c r="BF143" i="4"/>
  <c r="T143" i="4"/>
  <c r="R143" i="4"/>
  <c r="P143" i="4"/>
  <c r="BK143" i="4"/>
  <c r="J143" i="4"/>
  <c r="BE143" i="4"/>
  <c r="BI142" i="4"/>
  <c r="BH142" i="4"/>
  <c r="BG142" i="4"/>
  <c r="BF142" i="4"/>
  <c r="T142" i="4"/>
  <c r="R142" i="4"/>
  <c r="P142" i="4"/>
  <c r="BK142" i="4"/>
  <c r="J142" i="4"/>
  <c r="BE142" i="4"/>
  <c r="BI141" i="4"/>
  <c r="BH141" i="4"/>
  <c r="BG141" i="4"/>
  <c r="BF141" i="4"/>
  <c r="T141" i="4"/>
  <c r="R141" i="4"/>
  <c r="P141" i="4"/>
  <c r="BK141" i="4"/>
  <c r="J141" i="4"/>
  <c r="BE141" i="4"/>
  <c r="BI140" i="4"/>
  <c r="BH140" i="4"/>
  <c r="BG140" i="4"/>
  <c r="BF140" i="4"/>
  <c r="T140" i="4"/>
  <c r="R140" i="4"/>
  <c r="P140" i="4"/>
  <c r="BK140" i="4"/>
  <c r="J140" i="4"/>
  <c r="BE140" i="4"/>
  <c r="BI139" i="4"/>
  <c r="BH139" i="4"/>
  <c r="BG139" i="4"/>
  <c r="BF139" i="4"/>
  <c r="T139" i="4"/>
  <c r="R139" i="4"/>
  <c r="P139" i="4"/>
  <c r="BK139" i="4"/>
  <c r="J139" i="4"/>
  <c r="BE139" i="4"/>
  <c r="BI137" i="4"/>
  <c r="BH137" i="4"/>
  <c r="BG137" i="4"/>
  <c r="BF137" i="4"/>
  <c r="T137" i="4"/>
  <c r="R137" i="4"/>
  <c r="P137" i="4"/>
  <c r="BK137" i="4"/>
  <c r="J137" i="4"/>
  <c r="BE137" i="4"/>
  <c r="BI136" i="4"/>
  <c r="BH136" i="4"/>
  <c r="BG136" i="4"/>
  <c r="BF136" i="4"/>
  <c r="T136" i="4"/>
  <c r="R136" i="4"/>
  <c r="P136" i="4"/>
  <c r="BK136" i="4"/>
  <c r="J136" i="4"/>
  <c r="BE136" i="4"/>
  <c r="BI135" i="4"/>
  <c r="BH135" i="4"/>
  <c r="BG135" i="4"/>
  <c r="BF135" i="4"/>
  <c r="T135" i="4"/>
  <c r="R135" i="4"/>
  <c r="R132" i="4" s="1"/>
  <c r="P135" i="4"/>
  <c r="BK135" i="4"/>
  <c r="J135" i="4"/>
  <c r="BE135" i="4"/>
  <c r="BI134" i="4"/>
  <c r="BH134" i="4"/>
  <c r="BG134" i="4"/>
  <c r="BF134" i="4"/>
  <c r="T134" i="4"/>
  <c r="R134" i="4"/>
  <c r="P134" i="4"/>
  <c r="BK134" i="4"/>
  <c r="BK132" i="4" s="1"/>
  <c r="J132" i="4" s="1"/>
  <c r="J65" i="4" s="1"/>
  <c r="J134" i="4"/>
  <c r="BE134" i="4"/>
  <c r="BI133" i="4"/>
  <c r="BH133" i="4"/>
  <c r="BG133" i="4"/>
  <c r="BF133" i="4"/>
  <c r="T133" i="4"/>
  <c r="T132" i="4"/>
  <c r="R133" i="4"/>
  <c r="P133" i="4"/>
  <c r="P132" i="4"/>
  <c r="BK133" i="4"/>
  <c r="J133" i="4"/>
  <c r="BE133" i="4" s="1"/>
  <c r="BI131" i="4"/>
  <c r="BH131" i="4"/>
  <c r="BG131" i="4"/>
  <c r="BF131" i="4"/>
  <c r="T131" i="4"/>
  <c r="R131" i="4"/>
  <c r="P131" i="4"/>
  <c r="BK131" i="4"/>
  <c r="J131" i="4"/>
  <c r="BE131" i="4"/>
  <c r="BI130" i="4"/>
  <c r="BH130" i="4"/>
  <c r="BG130" i="4"/>
  <c r="BF130" i="4"/>
  <c r="T130" i="4"/>
  <c r="R130" i="4"/>
  <c r="P130" i="4"/>
  <c r="BK130" i="4"/>
  <c r="J130" i="4"/>
  <c r="BE130" i="4"/>
  <c r="BI129" i="4"/>
  <c r="BH129" i="4"/>
  <c r="BG129" i="4"/>
  <c r="BF129" i="4"/>
  <c r="T129" i="4"/>
  <c r="R129" i="4"/>
  <c r="P129" i="4"/>
  <c r="BK129" i="4"/>
  <c r="J129" i="4"/>
  <c r="BE129" i="4"/>
  <c r="BI128" i="4"/>
  <c r="BH128" i="4"/>
  <c r="BG128" i="4"/>
  <c r="BF128" i="4"/>
  <c r="T128" i="4"/>
  <c r="R128" i="4"/>
  <c r="P128" i="4"/>
  <c r="BK128" i="4"/>
  <c r="J128" i="4"/>
  <c r="BE128" i="4"/>
  <c r="BI127" i="4"/>
  <c r="BH127" i="4"/>
  <c r="BG127" i="4"/>
  <c r="BF127" i="4"/>
  <c r="T127" i="4"/>
  <c r="R127" i="4"/>
  <c r="P127" i="4"/>
  <c r="BK127" i="4"/>
  <c r="J127" i="4"/>
  <c r="BE127" i="4"/>
  <c r="BI126" i="4"/>
  <c r="BH126" i="4"/>
  <c r="BG126" i="4"/>
  <c r="BF126" i="4"/>
  <c r="T126" i="4"/>
  <c r="R126" i="4"/>
  <c r="P126" i="4"/>
  <c r="BK126" i="4"/>
  <c r="J126" i="4"/>
  <c r="BE126" i="4"/>
  <c r="BI125" i="4"/>
  <c r="BH125" i="4"/>
  <c r="BG125" i="4"/>
  <c r="BF125" i="4"/>
  <c r="T125" i="4"/>
  <c r="R125" i="4"/>
  <c r="P125" i="4"/>
  <c r="BK125" i="4"/>
  <c r="J125" i="4"/>
  <c r="BE125" i="4"/>
  <c r="BI124" i="4"/>
  <c r="BH124" i="4"/>
  <c r="BG124" i="4"/>
  <c r="BF124" i="4"/>
  <c r="T124" i="4"/>
  <c r="R124" i="4"/>
  <c r="P124" i="4"/>
  <c r="BK124" i="4"/>
  <c r="J124" i="4"/>
  <c r="BE124" i="4"/>
  <c r="BI123" i="4"/>
  <c r="BH123" i="4"/>
  <c r="BG123" i="4"/>
  <c r="BF123" i="4"/>
  <c r="T123" i="4"/>
  <c r="R123" i="4"/>
  <c r="R119" i="4" s="1"/>
  <c r="P123" i="4"/>
  <c r="BK123" i="4"/>
  <c r="J123" i="4"/>
  <c r="BE123" i="4"/>
  <c r="BI122" i="4"/>
  <c r="BH122" i="4"/>
  <c r="BG122" i="4"/>
  <c r="BF122" i="4"/>
  <c r="T122" i="4"/>
  <c r="R122" i="4"/>
  <c r="P122" i="4"/>
  <c r="BK122" i="4"/>
  <c r="BK119" i="4" s="1"/>
  <c r="J119" i="4" s="1"/>
  <c r="J64" i="4" s="1"/>
  <c r="J122" i="4"/>
  <c r="BE122" i="4"/>
  <c r="BI120" i="4"/>
  <c r="BH120" i="4"/>
  <c r="BG120" i="4"/>
  <c r="BF120" i="4"/>
  <c r="T120" i="4"/>
  <c r="T119" i="4"/>
  <c r="R120" i="4"/>
  <c r="P120" i="4"/>
  <c r="P119" i="4"/>
  <c r="BK120" i="4"/>
  <c r="J120" i="4"/>
  <c r="BE120" i="4" s="1"/>
  <c r="BI118" i="4"/>
  <c r="BH118" i="4"/>
  <c r="BG118" i="4"/>
  <c r="BF118" i="4"/>
  <c r="T118" i="4"/>
  <c r="R118" i="4"/>
  <c r="P118" i="4"/>
  <c r="BK118" i="4"/>
  <c r="J118" i="4"/>
  <c r="BE118" i="4"/>
  <c r="BI117" i="4"/>
  <c r="BH117" i="4"/>
  <c r="BG117" i="4"/>
  <c r="BF117" i="4"/>
  <c r="T117" i="4"/>
  <c r="T116" i="4"/>
  <c r="R117" i="4"/>
  <c r="R116" i="4"/>
  <c r="P117" i="4"/>
  <c r="P116" i="4"/>
  <c r="BK117" i="4"/>
  <c r="BK116" i="4"/>
  <c r="J116" i="4" s="1"/>
  <c r="J63" i="4" s="1"/>
  <c r="J117" i="4"/>
  <c r="BE117" i="4" s="1"/>
  <c r="BI115" i="4"/>
  <c r="BH115" i="4"/>
  <c r="BG115" i="4"/>
  <c r="BF115" i="4"/>
  <c r="T115" i="4"/>
  <c r="R115" i="4"/>
  <c r="P115" i="4"/>
  <c r="BK115" i="4"/>
  <c r="BK113" i="4" s="1"/>
  <c r="J113" i="4" s="1"/>
  <c r="J62" i="4" s="1"/>
  <c r="J115" i="4"/>
  <c r="BE115" i="4"/>
  <c r="BI114" i="4"/>
  <c r="BH114" i="4"/>
  <c r="BG114" i="4"/>
  <c r="BF114" i="4"/>
  <c r="T114" i="4"/>
  <c r="T113" i="4"/>
  <c r="R114" i="4"/>
  <c r="R113" i="4"/>
  <c r="P114" i="4"/>
  <c r="P113" i="4"/>
  <c r="BK114" i="4"/>
  <c r="J114" i="4"/>
  <c r="BE114" i="4" s="1"/>
  <c r="BI112" i="4"/>
  <c r="BH112" i="4"/>
  <c r="BG112" i="4"/>
  <c r="BF112" i="4"/>
  <c r="T112" i="4"/>
  <c r="R112" i="4"/>
  <c r="P112" i="4"/>
  <c r="BK112" i="4"/>
  <c r="J112" i="4"/>
  <c r="BE112" i="4"/>
  <c r="BI111" i="4"/>
  <c r="BH111" i="4"/>
  <c r="BG111" i="4"/>
  <c r="BF111" i="4"/>
  <c r="T111" i="4"/>
  <c r="R111" i="4"/>
  <c r="P111" i="4"/>
  <c r="BK111" i="4"/>
  <c r="J111" i="4"/>
  <c r="BE111" i="4"/>
  <c r="BI110" i="4"/>
  <c r="BH110" i="4"/>
  <c r="BG110" i="4"/>
  <c r="BF110" i="4"/>
  <c r="T110" i="4"/>
  <c r="R110" i="4"/>
  <c r="P110" i="4"/>
  <c r="BK110" i="4"/>
  <c r="J110" i="4"/>
  <c r="BE110" i="4"/>
  <c r="BI109" i="4"/>
  <c r="BH109" i="4"/>
  <c r="BG109" i="4"/>
  <c r="BF109" i="4"/>
  <c r="T109" i="4"/>
  <c r="R109" i="4"/>
  <c r="P109" i="4"/>
  <c r="BK109" i="4"/>
  <c r="J109" i="4"/>
  <c r="BE109" i="4"/>
  <c r="BI108" i="4"/>
  <c r="BH108" i="4"/>
  <c r="BG108" i="4"/>
  <c r="BF108" i="4"/>
  <c r="T108" i="4"/>
  <c r="R108" i="4"/>
  <c r="P108" i="4"/>
  <c r="BK108" i="4"/>
  <c r="J108" i="4"/>
  <c r="BE108" i="4"/>
  <c r="BI107" i="4"/>
  <c r="BH107" i="4"/>
  <c r="BG107" i="4"/>
  <c r="BF107" i="4"/>
  <c r="T107" i="4"/>
  <c r="R107" i="4"/>
  <c r="P107" i="4"/>
  <c r="BK107" i="4"/>
  <c r="J107" i="4"/>
  <c r="BE107" i="4"/>
  <c r="BI106" i="4"/>
  <c r="BH106" i="4"/>
  <c r="BG106" i="4"/>
  <c r="BF106" i="4"/>
  <c r="T106" i="4"/>
  <c r="R106" i="4"/>
  <c r="P106" i="4"/>
  <c r="BK106" i="4"/>
  <c r="J106" i="4"/>
  <c r="BE106" i="4"/>
  <c r="BI105" i="4"/>
  <c r="BH105" i="4"/>
  <c r="BG105" i="4"/>
  <c r="BF105" i="4"/>
  <c r="T105" i="4"/>
  <c r="R105" i="4"/>
  <c r="P105" i="4"/>
  <c r="BK105" i="4"/>
  <c r="J105" i="4"/>
  <c r="BE105" i="4"/>
  <c r="BI104" i="4"/>
  <c r="BH104" i="4"/>
  <c r="BG104" i="4"/>
  <c r="BF104" i="4"/>
  <c r="T104" i="4"/>
  <c r="R104" i="4"/>
  <c r="P104" i="4"/>
  <c r="BK104" i="4"/>
  <c r="J104" i="4"/>
  <c r="BE104" i="4"/>
  <c r="BI103" i="4"/>
  <c r="BH103" i="4"/>
  <c r="BG103" i="4"/>
  <c r="BF103" i="4"/>
  <c r="T103" i="4"/>
  <c r="R103" i="4"/>
  <c r="P103" i="4"/>
  <c r="BK103" i="4"/>
  <c r="J103" i="4"/>
  <c r="BE103" i="4"/>
  <c r="BI101" i="4"/>
  <c r="BH101" i="4"/>
  <c r="BG101" i="4"/>
  <c r="BF101" i="4"/>
  <c r="T101" i="4"/>
  <c r="R101" i="4"/>
  <c r="P101" i="4"/>
  <c r="BK101" i="4"/>
  <c r="J101" i="4"/>
  <c r="BE101" i="4"/>
  <c r="BI100" i="4"/>
  <c r="BH100" i="4"/>
  <c r="BG100" i="4"/>
  <c r="BF100" i="4"/>
  <c r="T100" i="4"/>
  <c r="R100" i="4"/>
  <c r="P100" i="4"/>
  <c r="BK100" i="4"/>
  <c r="J100" i="4"/>
  <c r="BE100" i="4"/>
  <c r="BI98" i="4"/>
  <c r="BH98" i="4"/>
  <c r="BG98" i="4"/>
  <c r="BF98" i="4"/>
  <c r="T98" i="4"/>
  <c r="R98" i="4"/>
  <c r="P98" i="4"/>
  <c r="BK98" i="4"/>
  <c r="J98" i="4"/>
  <c r="BE98" i="4"/>
  <c r="BI96" i="4"/>
  <c r="BH96" i="4"/>
  <c r="BG96" i="4"/>
  <c r="BF96" i="4"/>
  <c r="T96" i="4"/>
  <c r="R96" i="4"/>
  <c r="P96" i="4"/>
  <c r="BK96" i="4"/>
  <c r="J96" i="4"/>
  <c r="BE96" i="4"/>
  <c r="BI95" i="4"/>
  <c r="BH95" i="4"/>
  <c r="BG95" i="4"/>
  <c r="BF95" i="4"/>
  <c r="T95" i="4"/>
  <c r="R95" i="4"/>
  <c r="P95" i="4"/>
  <c r="BK95" i="4"/>
  <c r="J95" i="4"/>
  <c r="BE95" i="4"/>
  <c r="BI94" i="4"/>
  <c r="BD57" i="1"/>
  <c r="BH94" i="4"/>
  <c r="BC57" i="1" s="1"/>
  <c r="BG94" i="4"/>
  <c r="BB57" i="1"/>
  <c r="BF94" i="4"/>
  <c r="BA57" i="1" s="1"/>
  <c r="T94" i="4"/>
  <c r="T93" i="4"/>
  <c r="R94" i="4"/>
  <c r="R93" i="4"/>
  <c r="R92" i="4" s="1"/>
  <c r="R91" i="4" s="1"/>
  <c r="P94" i="4"/>
  <c r="P93" i="4"/>
  <c r="BK94" i="4"/>
  <c r="BK93" i="4" s="1"/>
  <c r="J94" i="4"/>
  <c r="BE94" i="4" s="1"/>
  <c r="F87" i="4"/>
  <c r="F85" i="4"/>
  <c r="E83" i="4"/>
  <c r="F54" i="4"/>
  <c r="F52" i="4"/>
  <c r="E50" i="4"/>
  <c r="J24" i="4"/>
  <c r="E24" i="4"/>
  <c r="J88" i="4" s="1"/>
  <c r="J55" i="4"/>
  <c r="J23" i="4"/>
  <c r="J21" i="4"/>
  <c r="E21" i="4"/>
  <c r="J54" i="4" s="1"/>
  <c r="J87" i="4"/>
  <c r="J20" i="4"/>
  <c r="J18" i="4"/>
  <c r="F88" i="4"/>
  <c r="J17" i="4"/>
  <c r="J12" i="4"/>
  <c r="J85" i="4" s="1"/>
  <c r="E7" i="4"/>
  <c r="E48" i="4" s="1"/>
  <c r="AY56" i="1"/>
  <c r="AX56" i="1"/>
  <c r="BI206" i="3"/>
  <c r="BH206" i="3"/>
  <c r="BG206" i="3"/>
  <c r="BF206" i="3"/>
  <c r="T206" i="3"/>
  <c r="R206" i="3"/>
  <c r="P206" i="3"/>
  <c r="BK206" i="3"/>
  <c r="J206" i="3"/>
  <c r="BE206" i="3"/>
  <c r="BI205" i="3"/>
  <c r="BH205" i="3"/>
  <c r="BG205" i="3"/>
  <c r="BF205" i="3"/>
  <c r="T205" i="3"/>
  <c r="R205" i="3"/>
  <c r="P205" i="3"/>
  <c r="BK205" i="3"/>
  <c r="J205" i="3"/>
  <c r="BE205" i="3"/>
  <c r="BI203" i="3"/>
  <c r="BH203" i="3"/>
  <c r="BG203" i="3"/>
  <c r="BF203" i="3"/>
  <c r="T203" i="3"/>
  <c r="R203" i="3"/>
  <c r="P203" i="3"/>
  <c r="BK203" i="3"/>
  <c r="J203" i="3"/>
  <c r="BE203" i="3"/>
  <c r="BI202" i="3"/>
  <c r="BH202" i="3"/>
  <c r="BG202" i="3"/>
  <c r="BF202" i="3"/>
  <c r="T202" i="3"/>
  <c r="R202" i="3"/>
  <c r="P202" i="3"/>
  <c r="BK202" i="3"/>
  <c r="J202" i="3"/>
  <c r="BE202" i="3"/>
  <c r="BI201" i="3"/>
  <c r="BH201" i="3"/>
  <c r="BG201" i="3"/>
  <c r="BF201" i="3"/>
  <c r="T201" i="3"/>
  <c r="R201" i="3"/>
  <c r="R198" i="3" s="1"/>
  <c r="P201" i="3"/>
  <c r="BK201" i="3"/>
  <c r="J201" i="3"/>
  <c r="BE201" i="3"/>
  <c r="BI200" i="3"/>
  <c r="BH200" i="3"/>
  <c r="BG200" i="3"/>
  <c r="BF200" i="3"/>
  <c r="T200" i="3"/>
  <c r="R200" i="3"/>
  <c r="P200" i="3"/>
  <c r="BK200" i="3"/>
  <c r="BK198" i="3" s="1"/>
  <c r="J198" i="3" s="1"/>
  <c r="J72" i="3" s="1"/>
  <c r="J200" i="3"/>
  <c r="BE200" i="3"/>
  <c r="BI199" i="3"/>
  <c r="BH199" i="3"/>
  <c r="BG199" i="3"/>
  <c r="BF199" i="3"/>
  <c r="T199" i="3"/>
  <c r="T198" i="3"/>
  <c r="R199" i="3"/>
  <c r="P199" i="3"/>
  <c r="P198" i="3"/>
  <c r="BK199" i="3"/>
  <c r="J199" i="3"/>
  <c r="BE199" i="3" s="1"/>
  <c r="BI197" i="3"/>
  <c r="BH197" i="3"/>
  <c r="BG197" i="3"/>
  <c r="BF197" i="3"/>
  <c r="T197" i="3"/>
  <c r="R197" i="3"/>
  <c r="R193" i="3" s="1"/>
  <c r="P197" i="3"/>
  <c r="BK197" i="3"/>
  <c r="J197" i="3"/>
  <c r="BE197" i="3"/>
  <c r="BI195" i="3"/>
  <c r="BH195" i="3"/>
  <c r="BG195" i="3"/>
  <c r="BF195" i="3"/>
  <c r="T195" i="3"/>
  <c r="R195" i="3"/>
  <c r="P195" i="3"/>
  <c r="BK195" i="3"/>
  <c r="BK193" i="3" s="1"/>
  <c r="J193" i="3" s="1"/>
  <c r="J71" i="3" s="1"/>
  <c r="J195" i="3"/>
  <c r="BE195" i="3"/>
  <c r="BI194" i="3"/>
  <c r="BH194" i="3"/>
  <c r="BG194" i="3"/>
  <c r="BF194" i="3"/>
  <c r="T194" i="3"/>
  <c r="T193" i="3"/>
  <c r="R194" i="3"/>
  <c r="P194" i="3"/>
  <c r="P193" i="3"/>
  <c r="BK194" i="3"/>
  <c r="J194" i="3"/>
  <c r="BE194" i="3" s="1"/>
  <c r="BI192" i="3"/>
  <c r="BH192" i="3"/>
  <c r="BG192" i="3"/>
  <c r="BF192" i="3"/>
  <c r="T192" i="3"/>
  <c r="R192" i="3"/>
  <c r="P192" i="3"/>
  <c r="P183" i="3" s="1"/>
  <c r="BK192" i="3"/>
  <c r="J192" i="3"/>
  <c r="BE192" i="3"/>
  <c r="BI191" i="3"/>
  <c r="BH191" i="3"/>
  <c r="BG191" i="3"/>
  <c r="BF191" i="3"/>
  <c r="T191" i="3"/>
  <c r="R191" i="3"/>
  <c r="P191" i="3"/>
  <c r="BK191" i="3"/>
  <c r="J191" i="3"/>
  <c r="BE191" i="3"/>
  <c r="BI190" i="3"/>
  <c r="BH190" i="3"/>
  <c r="BG190" i="3"/>
  <c r="BF190" i="3"/>
  <c r="T190" i="3"/>
  <c r="R190" i="3"/>
  <c r="P190" i="3"/>
  <c r="BK190" i="3"/>
  <c r="J190" i="3"/>
  <c r="BE190" i="3"/>
  <c r="BI189" i="3"/>
  <c r="BH189" i="3"/>
  <c r="BG189" i="3"/>
  <c r="BF189" i="3"/>
  <c r="T189" i="3"/>
  <c r="R189" i="3"/>
  <c r="P189" i="3"/>
  <c r="BK189" i="3"/>
  <c r="J189" i="3"/>
  <c r="BE189" i="3"/>
  <c r="BI188" i="3"/>
  <c r="BH188" i="3"/>
  <c r="BG188" i="3"/>
  <c r="BF188" i="3"/>
  <c r="T188" i="3"/>
  <c r="R188" i="3"/>
  <c r="P188" i="3"/>
  <c r="BK188" i="3"/>
  <c r="J188" i="3"/>
  <c r="BE188" i="3"/>
  <c r="BI187" i="3"/>
  <c r="BH187" i="3"/>
  <c r="BG187" i="3"/>
  <c r="BF187" i="3"/>
  <c r="T187" i="3"/>
  <c r="R187" i="3"/>
  <c r="P187" i="3"/>
  <c r="BK187" i="3"/>
  <c r="J187" i="3"/>
  <c r="BE187" i="3"/>
  <c r="BI186" i="3"/>
  <c r="BH186" i="3"/>
  <c r="BG186" i="3"/>
  <c r="BF186" i="3"/>
  <c r="T186" i="3"/>
  <c r="R186" i="3"/>
  <c r="R183" i="3" s="1"/>
  <c r="P186" i="3"/>
  <c r="BK186" i="3"/>
  <c r="J186" i="3"/>
  <c r="BE186" i="3"/>
  <c r="BI185" i="3"/>
  <c r="BH185" i="3"/>
  <c r="BG185" i="3"/>
  <c r="BF185" i="3"/>
  <c r="T185" i="3"/>
  <c r="R185" i="3"/>
  <c r="P185" i="3"/>
  <c r="BK185" i="3"/>
  <c r="BK183" i="3" s="1"/>
  <c r="J183" i="3" s="1"/>
  <c r="J70" i="3" s="1"/>
  <c r="J185" i="3"/>
  <c r="BE185" i="3"/>
  <c r="BI184" i="3"/>
  <c r="BH184" i="3"/>
  <c r="BG184" i="3"/>
  <c r="BF184" i="3"/>
  <c r="T184" i="3"/>
  <c r="T183" i="3"/>
  <c r="R184" i="3"/>
  <c r="P184" i="3"/>
  <c r="BK184" i="3"/>
  <c r="J184" i="3"/>
  <c r="BE184" i="3" s="1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/>
  <c r="BI180" i="3"/>
  <c r="BH180" i="3"/>
  <c r="BG180" i="3"/>
  <c r="BF180" i="3"/>
  <c r="T180" i="3"/>
  <c r="R180" i="3"/>
  <c r="P180" i="3"/>
  <c r="BK180" i="3"/>
  <c r="J180" i="3"/>
  <c r="BE180" i="3"/>
  <c r="BI179" i="3"/>
  <c r="BH179" i="3"/>
  <c r="BG179" i="3"/>
  <c r="BF179" i="3"/>
  <c r="T179" i="3"/>
  <c r="R179" i="3"/>
  <c r="P179" i="3"/>
  <c r="BK179" i="3"/>
  <c r="J179" i="3"/>
  <c r="BE179" i="3"/>
  <c r="BI178" i="3"/>
  <c r="BH178" i="3"/>
  <c r="BG178" i="3"/>
  <c r="BF178" i="3"/>
  <c r="T178" i="3"/>
  <c r="R178" i="3"/>
  <c r="P178" i="3"/>
  <c r="BK178" i="3"/>
  <c r="J178" i="3"/>
  <c r="BE178" i="3"/>
  <c r="BI177" i="3"/>
  <c r="BH177" i="3"/>
  <c r="BG177" i="3"/>
  <c r="BF177" i="3"/>
  <c r="T177" i="3"/>
  <c r="R177" i="3"/>
  <c r="P177" i="3"/>
  <c r="BK177" i="3"/>
  <c r="J177" i="3"/>
  <c r="BE177" i="3"/>
  <c r="BI175" i="3"/>
  <c r="BH175" i="3"/>
  <c r="BG175" i="3"/>
  <c r="BF175" i="3"/>
  <c r="T175" i="3"/>
  <c r="R175" i="3"/>
  <c r="P175" i="3"/>
  <c r="BK175" i="3"/>
  <c r="J175" i="3"/>
  <c r="BE175" i="3"/>
  <c r="BI174" i="3"/>
  <c r="BH174" i="3"/>
  <c r="BG174" i="3"/>
  <c r="BF174" i="3"/>
  <c r="T174" i="3"/>
  <c r="R174" i="3"/>
  <c r="P174" i="3"/>
  <c r="BK174" i="3"/>
  <c r="J174" i="3"/>
  <c r="BE174" i="3"/>
  <c r="BI172" i="3"/>
  <c r="BH172" i="3"/>
  <c r="BG172" i="3"/>
  <c r="BF172" i="3"/>
  <c r="T172" i="3"/>
  <c r="R172" i="3"/>
  <c r="P172" i="3"/>
  <c r="BK172" i="3"/>
  <c r="J172" i="3"/>
  <c r="BE172" i="3"/>
  <c r="BI171" i="3"/>
  <c r="BH171" i="3"/>
  <c r="BG171" i="3"/>
  <c r="BF171" i="3"/>
  <c r="T171" i="3"/>
  <c r="R171" i="3"/>
  <c r="P171" i="3"/>
  <c r="BK171" i="3"/>
  <c r="J171" i="3"/>
  <c r="BE171" i="3"/>
  <c r="BI169" i="3"/>
  <c r="BH169" i="3"/>
  <c r="BG169" i="3"/>
  <c r="BF169" i="3"/>
  <c r="T169" i="3"/>
  <c r="R169" i="3"/>
  <c r="P169" i="3"/>
  <c r="BK169" i="3"/>
  <c r="J169" i="3"/>
  <c r="BE169" i="3"/>
  <c r="BI168" i="3"/>
  <c r="BH168" i="3"/>
  <c r="BG168" i="3"/>
  <c r="BF168" i="3"/>
  <c r="T168" i="3"/>
  <c r="R168" i="3"/>
  <c r="P168" i="3"/>
  <c r="BK168" i="3"/>
  <c r="J168" i="3"/>
  <c r="BE168" i="3"/>
  <c r="BI166" i="3"/>
  <c r="BH166" i="3"/>
  <c r="BG166" i="3"/>
  <c r="BF166" i="3"/>
  <c r="T166" i="3"/>
  <c r="R166" i="3"/>
  <c r="P166" i="3"/>
  <c r="BK166" i="3"/>
  <c r="J166" i="3"/>
  <c r="BE166" i="3"/>
  <c r="BI165" i="3"/>
  <c r="BH165" i="3"/>
  <c r="BG165" i="3"/>
  <c r="BF165" i="3"/>
  <c r="T165" i="3"/>
  <c r="R165" i="3"/>
  <c r="P165" i="3"/>
  <c r="BK165" i="3"/>
  <c r="J165" i="3"/>
  <c r="BE165" i="3"/>
  <c r="BI163" i="3"/>
  <c r="BH163" i="3"/>
  <c r="BG163" i="3"/>
  <c r="BF163" i="3"/>
  <c r="T163" i="3"/>
  <c r="R163" i="3"/>
  <c r="P163" i="3"/>
  <c r="BK163" i="3"/>
  <c r="J163" i="3"/>
  <c r="BE163" i="3"/>
  <c r="BI162" i="3"/>
  <c r="BH162" i="3"/>
  <c r="BG162" i="3"/>
  <c r="BF162" i="3"/>
  <c r="T162" i="3"/>
  <c r="R162" i="3"/>
  <c r="P162" i="3"/>
  <c r="BK162" i="3"/>
  <c r="J162" i="3"/>
  <c r="BE162" i="3"/>
  <c r="BI160" i="3"/>
  <c r="BH160" i="3"/>
  <c r="BG160" i="3"/>
  <c r="BF160" i="3"/>
  <c r="T160" i="3"/>
  <c r="R160" i="3"/>
  <c r="P160" i="3"/>
  <c r="BK160" i="3"/>
  <c r="J160" i="3"/>
  <c r="BE160" i="3"/>
  <c r="BI159" i="3"/>
  <c r="BH159" i="3"/>
  <c r="BG159" i="3"/>
  <c r="BF159" i="3"/>
  <c r="T159" i="3"/>
  <c r="R159" i="3"/>
  <c r="P159" i="3"/>
  <c r="BK159" i="3"/>
  <c r="J159" i="3"/>
  <c r="BE159" i="3"/>
  <c r="BI157" i="3"/>
  <c r="BH157" i="3"/>
  <c r="BG157" i="3"/>
  <c r="BF157" i="3"/>
  <c r="T157" i="3"/>
  <c r="R157" i="3"/>
  <c r="P157" i="3"/>
  <c r="BK157" i="3"/>
  <c r="J157" i="3"/>
  <c r="BE157" i="3"/>
  <c r="BI156" i="3"/>
  <c r="BH156" i="3"/>
  <c r="BG156" i="3"/>
  <c r="BF156" i="3"/>
  <c r="T156" i="3"/>
  <c r="R156" i="3"/>
  <c r="P156" i="3"/>
  <c r="BK156" i="3"/>
  <c r="J156" i="3"/>
  <c r="BE156" i="3"/>
  <c r="BI154" i="3"/>
  <c r="BH154" i="3"/>
  <c r="BG154" i="3"/>
  <c r="BF154" i="3"/>
  <c r="T154" i="3"/>
  <c r="R154" i="3"/>
  <c r="P154" i="3"/>
  <c r="BK154" i="3"/>
  <c r="J154" i="3"/>
  <c r="BE154" i="3"/>
  <c r="BI152" i="3"/>
  <c r="BH152" i="3"/>
  <c r="BG152" i="3"/>
  <c r="BF152" i="3"/>
  <c r="T152" i="3"/>
  <c r="R152" i="3"/>
  <c r="P152" i="3"/>
  <c r="BK152" i="3"/>
  <c r="J152" i="3"/>
  <c r="BE152" i="3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T148" i="3"/>
  <c r="R149" i="3"/>
  <c r="R148" i="3"/>
  <c r="P149" i="3"/>
  <c r="P148" i="3"/>
  <c r="BK149" i="3"/>
  <c r="BK148" i="3"/>
  <c r="J148" i="3" s="1"/>
  <c r="J69" i="3" s="1"/>
  <c r="J149" i="3"/>
  <c r="BE149" i="3" s="1"/>
  <c r="BI147" i="3"/>
  <c r="BH147" i="3"/>
  <c r="BG147" i="3"/>
  <c r="BF147" i="3"/>
  <c r="T147" i="3"/>
  <c r="R147" i="3"/>
  <c r="P147" i="3"/>
  <c r="BK147" i="3"/>
  <c r="J147" i="3"/>
  <c r="BE147" i="3" s="1"/>
  <c r="BI145" i="3"/>
  <c r="BH145" i="3"/>
  <c r="BG145" i="3"/>
  <c r="BF145" i="3"/>
  <c r="T145" i="3"/>
  <c r="R145" i="3"/>
  <c r="P145" i="3"/>
  <c r="BK145" i="3"/>
  <c r="J145" i="3"/>
  <c r="BE145" i="3"/>
  <c r="BI143" i="3"/>
  <c r="BH143" i="3"/>
  <c r="BG143" i="3"/>
  <c r="BF143" i="3"/>
  <c r="T143" i="3"/>
  <c r="R143" i="3"/>
  <c r="P143" i="3"/>
  <c r="BK143" i="3"/>
  <c r="J143" i="3"/>
  <c r="BE143" i="3"/>
  <c r="BI141" i="3"/>
  <c r="BH141" i="3"/>
  <c r="BG141" i="3"/>
  <c r="BF141" i="3"/>
  <c r="T141" i="3"/>
  <c r="R141" i="3"/>
  <c r="P141" i="3"/>
  <c r="BK141" i="3"/>
  <c r="J141" i="3"/>
  <c r="BE141" i="3"/>
  <c r="BI140" i="3"/>
  <c r="BH140" i="3"/>
  <c r="BG140" i="3"/>
  <c r="BF140" i="3"/>
  <c r="T140" i="3"/>
  <c r="R140" i="3"/>
  <c r="P140" i="3"/>
  <c r="BK140" i="3"/>
  <c r="J140" i="3"/>
  <c r="BE140" i="3"/>
  <c r="BI139" i="3"/>
  <c r="BH139" i="3"/>
  <c r="BG139" i="3"/>
  <c r="BF139" i="3"/>
  <c r="T139" i="3"/>
  <c r="R139" i="3"/>
  <c r="P139" i="3"/>
  <c r="BK139" i="3"/>
  <c r="J139" i="3"/>
  <c r="BE139" i="3"/>
  <c r="BI138" i="3"/>
  <c r="BH138" i="3"/>
  <c r="BG138" i="3"/>
  <c r="BF138" i="3"/>
  <c r="T138" i="3"/>
  <c r="R138" i="3"/>
  <c r="P138" i="3"/>
  <c r="BK138" i="3"/>
  <c r="J138" i="3"/>
  <c r="BE138" i="3"/>
  <c r="BI137" i="3"/>
  <c r="BH137" i="3"/>
  <c r="BG137" i="3"/>
  <c r="BF137" i="3"/>
  <c r="T137" i="3"/>
  <c r="R137" i="3"/>
  <c r="P137" i="3"/>
  <c r="BK137" i="3"/>
  <c r="J137" i="3"/>
  <c r="BE137" i="3"/>
  <c r="BI136" i="3"/>
  <c r="BH136" i="3"/>
  <c r="BG136" i="3"/>
  <c r="BF136" i="3"/>
  <c r="T136" i="3"/>
  <c r="R136" i="3"/>
  <c r="P136" i="3"/>
  <c r="BK136" i="3"/>
  <c r="J136" i="3"/>
  <c r="BE136" i="3"/>
  <c r="BI135" i="3"/>
  <c r="BH135" i="3"/>
  <c r="BG135" i="3"/>
  <c r="BF135" i="3"/>
  <c r="T135" i="3"/>
  <c r="R135" i="3"/>
  <c r="P135" i="3"/>
  <c r="BK135" i="3"/>
  <c r="J135" i="3"/>
  <c r="BE135" i="3"/>
  <c r="BI134" i="3"/>
  <c r="BH134" i="3"/>
  <c r="BG134" i="3"/>
  <c r="BF134" i="3"/>
  <c r="T134" i="3"/>
  <c r="R134" i="3"/>
  <c r="P134" i="3"/>
  <c r="BK134" i="3"/>
  <c r="J134" i="3"/>
  <c r="BE134" i="3"/>
  <c r="BI133" i="3"/>
  <c r="BH133" i="3"/>
  <c r="BG133" i="3"/>
  <c r="BF133" i="3"/>
  <c r="T133" i="3"/>
  <c r="R133" i="3"/>
  <c r="P133" i="3"/>
  <c r="BK133" i="3"/>
  <c r="J133" i="3"/>
  <c r="BE133" i="3"/>
  <c r="BI132" i="3"/>
  <c r="BH132" i="3"/>
  <c r="BG132" i="3"/>
  <c r="BF132" i="3"/>
  <c r="T132" i="3"/>
  <c r="R132" i="3"/>
  <c r="P132" i="3"/>
  <c r="BK132" i="3"/>
  <c r="J132" i="3"/>
  <c r="BE132" i="3"/>
  <c r="BI131" i="3"/>
  <c r="BH131" i="3"/>
  <c r="BG131" i="3"/>
  <c r="BF131" i="3"/>
  <c r="T131" i="3"/>
  <c r="R131" i="3"/>
  <c r="P131" i="3"/>
  <c r="BK131" i="3"/>
  <c r="J131" i="3"/>
  <c r="BE131" i="3"/>
  <c r="BI130" i="3"/>
  <c r="BH130" i="3"/>
  <c r="BG130" i="3"/>
  <c r="BF130" i="3"/>
  <c r="T130" i="3"/>
  <c r="R130" i="3"/>
  <c r="P130" i="3"/>
  <c r="BK130" i="3"/>
  <c r="J130" i="3"/>
  <c r="BE130" i="3"/>
  <c r="BI129" i="3"/>
  <c r="BH129" i="3"/>
  <c r="BG129" i="3"/>
  <c r="BF129" i="3"/>
  <c r="T129" i="3"/>
  <c r="R129" i="3"/>
  <c r="P129" i="3"/>
  <c r="BK129" i="3"/>
  <c r="J129" i="3"/>
  <c r="BE129" i="3"/>
  <c r="BI128" i="3"/>
  <c r="BH128" i="3"/>
  <c r="BG128" i="3"/>
  <c r="BF128" i="3"/>
  <c r="T128" i="3"/>
  <c r="R128" i="3"/>
  <c r="P128" i="3"/>
  <c r="BK128" i="3"/>
  <c r="J128" i="3"/>
  <c r="BE128" i="3"/>
  <c r="BI127" i="3"/>
  <c r="BH127" i="3"/>
  <c r="BG127" i="3"/>
  <c r="BF127" i="3"/>
  <c r="T127" i="3"/>
  <c r="R127" i="3"/>
  <c r="P127" i="3"/>
  <c r="BK127" i="3"/>
  <c r="J127" i="3"/>
  <c r="BE127" i="3"/>
  <c r="BI126" i="3"/>
  <c r="BH126" i="3"/>
  <c r="BG126" i="3"/>
  <c r="BF126" i="3"/>
  <c r="T126" i="3"/>
  <c r="R126" i="3"/>
  <c r="P126" i="3"/>
  <c r="BK126" i="3"/>
  <c r="J126" i="3"/>
  <c r="BE126" i="3"/>
  <c r="BI125" i="3"/>
  <c r="BH125" i="3"/>
  <c r="BG125" i="3"/>
  <c r="BF125" i="3"/>
  <c r="T125" i="3"/>
  <c r="R125" i="3"/>
  <c r="R122" i="3" s="1"/>
  <c r="P125" i="3"/>
  <c r="BK125" i="3"/>
  <c r="J125" i="3"/>
  <c r="BE125" i="3"/>
  <c r="BI124" i="3"/>
  <c r="BH124" i="3"/>
  <c r="BG124" i="3"/>
  <c r="BF124" i="3"/>
  <c r="T124" i="3"/>
  <c r="R124" i="3"/>
  <c r="P124" i="3"/>
  <c r="BK124" i="3"/>
  <c r="BK122" i="3" s="1"/>
  <c r="J122" i="3" s="1"/>
  <c r="J68" i="3" s="1"/>
  <c r="J124" i="3"/>
  <c r="BE124" i="3"/>
  <c r="BI123" i="3"/>
  <c r="BH123" i="3"/>
  <c r="BG123" i="3"/>
  <c r="BF123" i="3"/>
  <c r="T123" i="3"/>
  <c r="T122" i="3"/>
  <c r="R123" i="3"/>
  <c r="P123" i="3"/>
  <c r="P122" i="3"/>
  <c r="BK123" i="3"/>
  <c r="J123" i="3"/>
  <c r="BE123" i="3" s="1"/>
  <c r="BI121" i="3"/>
  <c r="BH121" i="3"/>
  <c r="BG121" i="3"/>
  <c r="BF121" i="3"/>
  <c r="T121" i="3"/>
  <c r="R121" i="3"/>
  <c r="P121" i="3"/>
  <c r="BK121" i="3"/>
  <c r="J121" i="3"/>
  <c r="BE121" i="3"/>
  <c r="BI120" i="3"/>
  <c r="BH120" i="3"/>
  <c r="BG120" i="3"/>
  <c r="BF120" i="3"/>
  <c r="T120" i="3"/>
  <c r="T119" i="3"/>
  <c r="R120" i="3"/>
  <c r="P120" i="3"/>
  <c r="P119" i="3"/>
  <c r="BK120" i="3"/>
  <c r="BK119" i="3" s="1"/>
  <c r="J119" i="3"/>
  <c r="J67" i="3" s="1"/>
  <c r="J120" i="3"/>
  <c r="BE120" i="3"/>
  <c r="BI117" i="3"/>
  <c r="BH117" i="3"/>
  <c r="BG117" i="3"/>
  <c r="BF117" i="3"/>
  <c r="T117" i="3"/>
  <c r="T116" i="3"/>
  <c r="R117" i="3"/>
  <c r="R116" i="3"/>
  <c r="P117" i="3"/>
  <c r="P116" i="3"/>
  <c r="BK117" i="3"/>
  <c r="BK116" i="3"/>
  <c r="J116" i="3" s="1"/>
  <c r="J65" i="3" s="1"/>
  <c r="J117" i="3"/>
  <c r="BE117" i="3" s="1"/>
  <c r="BI115" i="3"/>
  <c r="BH115" i="3"/>
  <c r="BG115" i="3"/>
  <c r="BF115" i="3"/>
  <c r="T115" i="3"/>
  <c r="R115" i="3"/>
  <c r="P115" i="3"/>
  <c r="BK115" i="3"/>
  <c r="J115" i="3"/>
  <c r="BE115" i="3"/>
  <c r="BI114" i="3"/>
  <c r="BH114" i="3"/>
  <c r="BG114" i="3"/>
  <c r="BF114" i="3"/>
  <c r="T114" i="3"/>
  <c r="R114" i="3"/>
  <c r="P114" i="3"/>
  <c r="BK114" i="3"/>
  <c r="J114" i="3"/>
  <c r="BE114" i="3"/>
  <c r="BI113" i="3"/>
  <c r="BH113" i="3"/>
  <c r="BG113" i="3"/>
  <c r="BF113" i="3"/>
  <c r="T113" i="3"/>
  <c r="R113" i="3"/>
  <c r="P113" i="3"/>
  <c r="BK113" i="3"/>
  <c r="J113" i="3"/>
  <c r="BE113" i="3"/>
  <c r="BI112" i="3"/>
  <c r="BH112" i="3"/>
  <c r="BG112" i="3"/>
  <c r="BF112" i="3"/>
  <c r="T112" i="3"/>
  <c r="R112" i="3"/>
  <c r="P112" i="3"/>
  <c r="BK112" i="3"/>
  <c r="J112" i="3"/>
  <c r="BE112" i="3"/>
  <c r="BI111" i="3"/>
  <c r="BH111" i="3"/>
  <c r="BG111" i="3"/>
  <c r="BF111" i="3"/>
  <c r="T111" i="3"/>
  <c r="R111" i="3"/>
  <c r="P111" i="3"/>
  <c r="BK111" i="3"/>
  <c r="J111" i="3"/>
  <c r="BE111" i="3"/>
  <c r="BI109" i="3"/>
  <c r="BH109" i="3"/>
  <c r="BG109" i="3"/>
  <c r="BF109" i="3"/>
  <c r="T109" i="3"/>
  <c r="R109" i="3"/>
  <c r="P109" i="3"/>
  <c r="BK109" i="3"/>
  <c r="J109" i="3"/>
  <c r="BE109" i="3"/>
  <c r="BI108" i="3"/>
  <c r="BH108" i="3"/>
  <c r="BG108" i="3"/>
  <c r="BF108" i="3"/>
  <c r="T108" i="3"/>
  <c r="R108" i="3"/>
  <c r="R105" i="3" s="1"/>
  <c r="P108" i="3"/>
  <c r="BK108" i="3"/>
  <c r="J108" i="3"/>
  <c r="BE108" i="3"/>
  <c r="BI107" i="3"/>
  <c r="BH107" i="3"/>
  <c r="BG107" i="3"/>
  <c r="BF107" i="3"/>
  <c r="T107" i="3"/>
  <c r="R107" i="3"/>
  <c r="P107" i="3"/>
  <c r="BK107" i="3"/>
  <c r="BK105" i="3" s="1"/>
  <c r="J105" i="3" s="1"/>
  <c r="J64" i="3" s="1"/>
  <c r="J107" i="3"/>
  <c r="BE107" i="3"/>
  <c r="BI106" i="3"/>
  <c r="BH106" i="3"/>
  <c r="BG106" i="3"/>
  <c r="BF106" i="3"/>
  <c r="T106" i="3"/>
  <c r="T105" i="3"/>
  <c r="R106" i="3"/>
  <c r="P106" i="3"/>
  <c r="P105" i="3"/>
  <c r="BK106" i="3"/>
  <c r="J106" i="3"/>
  <c r="BE106" i="3" s="1"/>
  <c r="BI104" i="3"/>
  <c r="BH104" i="3"/>
  <c r="BG104" i="3"/>
  <c r="BF104" i="3"/>
  <c r="T104" i="3"/>
  <c r="R104" i="3"/>
  <c r="P104" i="3"/>
  <c r="BK104" i="3"/>
  <c r="J104" i="3"/>
  <c r="BE104" i="3"/>
  <c r="BI103" i="3"/>
  <c r="BH103" i="3"/>
  <c r="BG103" i="3"/>
  <c r="BF103" i="3"/>
  <c r="T103" i="3"/>
  <c r="R103" i="3"/>
  <c r="P103" i="3"/>
  <c r="BK103" i="3"/>
  <c r="J103" i="3"/>
  <c r="BE103" i="3"/>
  <c r="BI102" i="3"/>
  <c r="BH102" i="3"/>
  <c r="BG102" i="3"/>
  <c r="BF102" i="3"/>
  <c r="T102" i="3"/>
  <c r="R102" i="3"/>
  <c r="P102" i="3"/>
  <c r="BK102" i="3"/>
  <c r="J102" i="3"/>
  <c r="BE102" i="3"/>
  <c r="BI101" i="3"/>
  <c r="BH101" i="3"/>
  <c r="BG101" i="3"/>
  <c r="BF101" i="3"/>
  <c r="T101" i="3"/>
  <c r="T100" i="3"/>
  <c r="R101" i="3"/>
  <c r="R100" i="3"/>
  <c r="P101" i="3"/>
  <c r="P100" i="3"/>
  <c r="BK101" i="3"/>
  <c r="BK100" i="3"/>
  <c r="J100" i="3" s="1"/>
  <c r="J101" i="3"/>
  <c r="BE101" i="3" s="1"/>
  <c r="J63" i="3"/>
  <c r="BI99" i="3"/>
  <c r="BH99" i="3"/>
  <c r="BG99" i="3"/>
  <c r="BF99" i="3"/>
  <c r="T99" i="3"/>
  <c r="R99" i="3"/>
  <c r="P99" i="3"/>
  <c r="BK99" i="3"/>
  <c r="J99" i="3"/>
  <c r="BE99" i="3"/>
  <c r="BI98" i="3"/>
  <c r="BH98" i="3"/>
  <c r="BC56" i="1" s="1"/>
  <c r="BG98" i="3"/>
  <c r="BF98" i="3"/>
  <c r="T98" i="3"/>
  <c r="T97" i="3"/>
  <c r="T96" i="3" s="1"/>
  <c r="R98" i="3"/>
  <c r="P98" i="3"/>
  <c r="P97" i="3"/>
  <c r="P96" i="3" s="1"/>
  <c r="BK98" i="3"/>
  <c r="J98" i="3"/>
  <c r="BE98" i="3" s="1"/>
  <c r="AV56" i="1" s="1"/>
  <c r="BI94" i="3"/>
  <c r="BD56" i="1"/>
  <c r="BH94" i="3"/>
  <c r="BG94" i="3"/>
  <c r="BB56" i="1"/>
  <c r="BF94" i="3"/>
  <c r="BA56" i="1" s="1"/>
  <c r="T94" i="3"/>
  <c r="T93" i="3"/>
  <c r="R94" i="3"/>
  <c r="R93" i="3" s="1"/>
  <c r="P94" i="3"/>
  <c r="P93" i="3" s="1"/>
  <c r="BK94" i="3"/>
  <c r="BK93" i="3"/>
  <c r="J93" i="3" s="1"/>
  <c r="J94" i="3"/>
  <c r="BE94" i="3"/>
  <c r="AZ56" i="1" s="1"/>
  <c r="J60" i="3"/>
  <c r="F88" i="3"/>
  <c r="F86" i="3"/>
  <c r="E84" i="3"/>
  <c r="F54" i="3"/>
  <c r="F52" i="3"/>
  <c r="E50" i="3"/>
  <c r="J24" i="3"/>
  <c r="E24" i="3"/>
  <c r="J89" i="3"/>
  <c r="J55" i="3"/>
  <c r="J23" i="3"/>
  <c r="J21" i="3"/>
  <c r="E21" i="3"/>
  <c r="J88" i="3"/>
  <c r="J54" i="3"/>
  <c r="J20" i="3"/>
  <c r="J18" i="3"/>
  <c r="F55" i="3"/>
  <c r="F89" i="3"/>
  <c r="J17" i="3"/>
  <c r="J12" i="3"/>
  <c r="J52" i="3" s="1"/>
  <c r="J86" i="3"/>
  <c r="E7" i="3"/>
  <c r="E48" i="3" s="1"/>
  <c r="J106" i="2"/>
  <c r="AY55" i="1"/>
  <c r="AX55" i="1"/>
  <c r="BI248" i="2"/>
  <c r="BH248" i="2"/>
  <c r="BG248" i="2"/>
  <c r="BF248" i="2"/>
  <c r="T248" i="2"/>
  <c r="R248" i="2"/>
  <c r="R243" i="2" s="1"/>
  <c r="R230" i="2" s="1"/>
  <c r="P248" i="2"/>
  <c r="BK248" i="2"/>
  <c r="J248" i="2"/>
  <c r="BE248" i="2"/>
  <c r="BI246" i="2"/>
  <c r="BH246" i="2"/>
  <c r="BG246" i="2"/>
  <c r="BF246" i="2"/>
  <c r="T246" i="2"/>
  <c r="R246" i="2"/>
  <c r="P246" i="2"/>
  <c r="BK246" i="2"/>
  <c r="BK243" i="2" s="1"/>
  <c r="J246" i="2"/>
  <c r="BE246" i="2"/>
  <c r="BI244" i="2"/>
  <c r="BH244" i="2"/>
  <c r="BG244" i="2"/>
  <c r="BF244" i="2"/>
  <c r="T244" i="2"/>
  <c r="T243" i="2"/>
  <c r="R244" i="2"/>
  <c r="P244" i="2"/>
  <c r="P243" i="2"/>
  <c r="BK244" i="2"/>
  <c r="J244" i="2"/>
  <c r="BE244" i="2" s="1"/>
  <c r="BI242" i="2"/>
  <c r="BH242" i="2"/>
  <c r="BG242" i="2"/>
  <c r="BF242" i="2"/>
  <c r="T242" i="2"/>
  <c r="R242" i="2"/>
  <c r="P242" i="2"/>
  <c r="BK242" i="2"/>
  <c r="J242" i="2"/>
  <c r="BE242" i="2"/>
  <c r="BI240" i="2"/>
  <c r="BH240" i="2"/>
  <c r="BG240" i="2"/>
  <c r="BF240" i="2"/>
  <c r="T240" i="2"/>
  <c r="R240" i="2"/>
  <c r="P240" i="2"/>
  <c r="BK240" i="2"/>
  <c r="J240" i="2"/>
  <c r="BE240" i="2"/>
  <c r="BI238" i="2"/>
  <c r="BH238" i="2"/>
  <c r="BG238" i="2"/>
  <c r="BF238" i="2"/>
  <c r="T238" i="2"/>
  <c r="R238" i="2"/>
  <c r="P238" i="2"/>
  <c r="BK238" i="2"/>
  <c r="J238" i="2"/>
  <c r="BE238" i="2"/>
  <c r="BI236" i="2"/>
  <c r="BH236" i="2"/>
  <c r="BG236" i="2"/>
  <c r="BF236" i="2"/>
  <c r="T236" i="2"/>
  <c r="R236" i="2"/>
  <c r="P236" i="2"/>
  <c r="BK236" i="2"/>
  <c r="J236" i="2"/>
  <c r="BE236" i="2"/>
  <c r="BI234" i="2"/>
  <c r="BH234" i="2"/>
  <c r="BG234" i="2"/>
  <c r="BF234" i="2"/>
  <c r="T234" i="2"/>
  <c r="R234" i="2"/>
  <c r="P234" i="2"/>
  <c r="BK234" i="2"/>
  <c r="J234" i="2"/>
  <c r="BE234" i="2"/>
  <c r="BI233" i="2"/>
  <c r="BH233" i="2"/>
  <c r="BG233" i="2"/>
  <c r="BF233" i="2"/>
  <c r="T233" i="2"/>
  <c r="R233" i="2"/>
  <c r="P233" i="2"/>
  <c r="P230" i="2" s="1"/>
  <c r="BK233" i="2"/>
  <c r="J233" i="2"/>
  <c r="BE233" i="2"/>
  <c r="BI232" i="2"/>
  <c r="BH232" i="2"/>
  <c r="BG232" i="2"/>
  <c r="BF232" i="2"/>
  <c r="T232" i="2"/>
  <c r="T230" i="2" s="1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/>
  <c r="BI229" i="2"/>
  <c r="BH229" i="2"/>
  <c r="BG229" i="2"/>
  <c r="BF229" i="2"/>
  <c r="T229" i="2"/>
  <c r="R229" i="2"/>
  <c r="P229" i="2"/>
  <c r="P226" i="2" s="1"/>
  <c r="BK229" i="2"/>
  <c r="BK226" i="2" s="1"/>
  <c r="J226" i="2" s="1"/>
  <c r="J229" i="2"/>
  <c r="BE229" i="2" s="1"/>
  <c r="BI228" i="2"/>
  <c r="BH228" i="2"/>
  <c r="BG228" i="2"/>
  <c r="BF228" i="2"/>
  <c r="T228" i="2"/>
  <c r="T226" i="2" s="1"/>
  <c r="R228" i="2"/>
  <c r="P228" i="2"/>
  <c r="BK228" i="2"/>
  <c r="J228" i="2"/>
  <c r="BE228" i="2"/>
  <c r="BI227" i="2"/>
  <c r="BH227" i="2"/>
  <c r="BG227" i="2"/>
  <c r="BF227" i="2"/>
  <c r="T227" i="2"/>
  <c r="R227" i="2"/>
  <c r="R226" i="2"/>
  <c r="P227" i="2"/>
  <c r="BK227" i="2"/>
  <c r="J227" i="2"/>
  <c r="BE227" i="2"/>
  <c r="BI225" i="2"/>
  <c r="BH225" i="2"/>
  <c r="BG225" i="2"/>
  <c r="BF225" i="2"/>
  <c r="T225" i="2"/>
  <c r="R225" i="2"/>
  <c r="P225" i="2"/>
  <c r="BK225" i="2"/>
  <c r="J225" i="2"/>
  <c r="BE225" i="2"/>
  <c r="BI224" i="2"/>
  <c r="BH224" i="2"/>
  <c r="BG224" i="2"/>
  <c r="BF224" i="2"/>
  <c r="T224" i="2"/>
  <c r="R224" i="2"/>
  <c r="P224" i="2"/>
  <c r="BK224" i="2"/>
  <c r="J224" i="2"/>
  <c r="BE224" i="2"/>
  <c r="BI223" i="2"/>
  <c r="BH223" i="2"/>
  <c r="BG223" i="2"/>
  <c r="BF223" i="2"/>
  <c r="T223" i="2"/>
  <c r="R223" i="2"/>
  <c r="P223" i="2"/>
  <c r="BK223" i="2"/>
  <c r="J223" i="2"/>
  <c r="BE223" i="2"/>
  <c r="BI222" i="2"/>
  <c r="BH222" i="2"/>
  <c r="BG222" i="2"/>
  <c r="BF222" i="2"/>
  <c r="T222" i="2"/>
  <c r="R222" i="2"/>
  <c r="R219" i="2" s="1"/>
  <c r="P222" i="2"/>
  <c r="BK222" i="2"/>
  <c r="J222" i="2"/>
  <c r="BE222" i="2"/>
  <c r="BI221" i="2"/>
  <c r="BH221" i="2"/>
  <c r="BG221" i="2"/>
  <c r="BF221" i="2"/>
  <c r="T221" i="2"/>
  <c r="R221" i="2"/>
  <c r="P221" i="2"/>
  <c r="BK221" i="2"/>
  <c r="BK219" i="2" s="1"/>
  <c r="J219" i="2" s="1"/>
  <c r="J221" i="2"/>
  <c r="BE221" i="2"/>
  <c r="BI220" i="2"/>
  <c r="BH220" i="2"/>
  <c r="BG220" i="2"/>
  <c r="BF220" i="2"/>
  <c r="T220" i="2"/>
  <c r="T219" i="2"/>
  <c r="R220" i="2"/>
  <c r="P220" i="2"/>
  <c r="P219" i="2"/>
  <c r="BK220" i="2"/>
  <c r="J220" i="2"/>
  <c r="BE220" i="2" s="1"/>
  <c r="BI218" i="2"/>
  <c r="BH218" i="2"/>
  <c r="BG218" i="2"/>
  <c r="BF218" i="2"/>
  <c r="T218" i="2"/>
  <c r="R218" i="2"/>
  <c r="P218" i="2"/>
  <c r="BK218" i="2"/>
  <c r="J218" i="2"/>
  <c r="BE218" i="2"/>
  <c r="BI217" i="2"/>
  <c r="BH217" i="2"/>
  <c r="BG217" i="2"/>
  <c r="BF217" i="2"/>
  <c r="T217" i="2"/>
  <c r="R217" i="2"/>
  <c r="P217" i="2"/>
  <c r="BK217" i="2"/>
  <c r="J217" i="2"/>
  <c r="BE217" i="2"/>
  <c r="BI215" i="2"/>
  <c r="BH215" i="2"/>
  <c r="BG215" i="2"/>
  <c r="BF215" i="2"/>
  <c r="T215" i="2"/>
  <c r="R215" i="2"/>
  <c r="P215" i="2"/>
  <c r="BK215" i="2"/>
  <c r="J215" i="2"/>
  <c r="BE215" i="2"/>
  <c r="BI214" i="2"/>
  <c r="BH214" i="2"/>
  <c r="BG214" i="2"/>
  <c r="BF214" i="2"/>
  <c r="T214" i="2"/>
  <c r="R214" i="2"/>
  <c r="P214" i="2"/>
  <c r="BK214" i="2"/>
  <c r="J214" i="2"/>
  <c r="BE214" i="2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/>
  <c r="BI210" i="2"/>
  <c r="BH210" i="2"/>
  <c r="BG210" i="2"/>
  <c r="BF210" i="2"/>
  <c r="T210" i="2"/>
  <c r="R210" i="2"/>
  <c r="P210" i="2"/>
  <c r="BK210" i="2"/>
  <c r="J210" i="2"/>
  <c r="BE210" i="2"/>
  <c r="BI209" i="2"/>
  <c r="BH209" i="2"/>
  <c r="BG209" i="2"/>
  <c r="BF209" i="2"/>
  <c r="T209" i="2"/>
  <c r="R209" i="2"/>
  <c r="P209" i="2"/>
  <c r="BK209" i="2"/>
  <c r="J209" i="2"/>
  <c r="BE209" i="2"/>
  <c r="BI207" i="2"/>
  <c r="BH207" i="2"/>
  <c r="BG207" i="2"/>
  <c r="BF207" i="2"/>
  <c r="T207" i="2"/>
  <c r="R207" i="2"/>
  <c r="R204" i="2" s="1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BK204" i="2" s="1"/>
  <c r="J204" i="2" s="1"/>
  <c r="J206" i="2"/>
  <c r="BE206" i="2"/>
  <c r="BI205" i="2"/>
  <c r="BH205" i="2"/>
  <c r="BG205" i="2"/>
  <c r="BF205" i="2"/>
  <c r="T205" i="2"/>
  <c r="T204" i="2"/>
  <c r="R205" i="2"/>
  <c r="P205" i="2"/>
  <c r="P204" i="2"/>
  <c r="BK205" i="2"/>
  <c r="J205" i="2"/>
  <c r="BE205" i="2" s="1"/>
  <c r="BI203" i="2"/>
  <c r="BH203" i="2"/>
  <c r="BG203" i="2"/>
  <c r="BF203" i="2"/>
  <c r="T203" i="2"/>
  <c r="R203" i="2"/>
  <c r="P203" i="2"/>
  <c r="BK203" i="2"/>
  <c r="J203" i="2"/>
  <c r="BE203" i="2"/>
  <c r="BI202" i="2"/>
  <c r="BH202" i="2"/>
  <c r="BG202" i="2"/>
  <c r="BF202" i="2"/>
  <c r="T202" i="2"/>
  <c r="R202" i="2"/>
  <c r="P202" i="2"/>
  <c r="BK202" i="2"/>
  <c r="J202" i="2"/>
  <c r="BE202" i="2"/>
  <c r="BI200" i="2"/>
  <c r="BH200" i="2"/>
  <c r="BG200" i="2"/>
  <c r="BF200" i="2"/>
  <c r="T200" i="2"/>
  <c r="R200" i="2"/>
  <c r="P200" i="2"/>
  <c r="BK200" i="2"/>
  <c r="J200" i="2"/>
  <c r="BE200" i="2"/>
  <c r="BI199" i="2"/>
  <c r="BH199" i="2"/>
  <c r="BG199" i="2"/>
  <c r="BF199" i="2"/>
  <c r="T199" i="2"/>
  <c r="R199" i="2"/>
  <c r="P199" i="2"/>
  <c r="BK199" i="2"/>
  <c r="J199" i="2"/>
  <c r="BE199" i="2"/>
  <c r="BI198" i="2"/>
  <c r="BH198" i="2"/>
  <c r="BG198" i="2"/>
  <c r="BF198" i="2"/>
  <c r="T198" i="2"/>
  <c r="R198" i="2"/>
  <c r="P198" i="2"/>
  <c r="BK198" i="2"/>
  <c r="J198" i="2"/>
  <c r="BE198" i="2"/>
  <c r="BI196" i="2"/>
  <c r="BH196" i="2"/>
  <c r="BG196" i="2"/>
  <c r="BF196" i="2"/>
  <c r="T196" i="2"/>
  <c r="R196" i="2"/>
  <c r="P196" i="2"/>
  <c r="BK196" i="2"/>
  <c r="J196" i="2"/>
  <c r="BE196" i="2"/>
  <c r="BI194" i="2"/>
  <c r="BH194" i="2"/>
  <c r="BG194" i="2"/>
  <c r="BF194" i="2"/>
  <c r="T194" i="2"/>
  <c r="R194" i="2"/>
  <c r="P194" i="2"/>
  <c r="BK194" i="2"/>
  <c r="J194" i="2"/>
  <c r="BE194" i="2"/>
  <c r="BI192" i="2"/>
  <c r="BH192" i="2"/>
  <c r="BG192" i="2"/>
  <c r="BF192" i="2"/>
  <c r="T192" i="2"/>
  <c r="R192" i="2"/>
  <c r="P192" i="2"/>
  <c r="BK192" i="2"/>
  <c r="J192" i="2"/>
  <c r="BE192" i="2"/>
  <c r="BI190" i="2"/>
  <c r="BH190" i="2"/>
  <c r="BG190" i="2"/>
  <c r="BF190" i="2"/>
  <c r="T190" i="2"/>
  <c r="R190" i="2"/>
  <c r="P190" i="2"/>
  <c r="BK190" i="2"/>
  <c r="J190" i="2"/>
  <c r="BE190" i="2"/>
  <c r="BI188" i="2"/>
  <c r="BH188" i="2"/>
  <c r="BG188" i="2"/>
  <c r="BF188" i="2"/>
  <c r="T188" i="2"/>
  <c r="R188" i="2"/>
  <c r="P188" i="2"/>
  <c r="BK188" i="2"/>
  <c r="J188" i="2"/>
  <c r="BE188" i="2"/>
  <c r="BI186" i="2"/>
  <c r="BH186" i="2"/>
  <c r="BG186" i="2"/>
  <c r="BF186" i="2"/>
  <c r="T186" i="2"/>
  <c r="R186" i="2"/>
  <c r="R181" i="2" s="1"/>
  <c r="P186" i="2"/>
  <c r="BK186" i="2"/>
  <c r="J186" i="2"/>
  <c r="BE186" i="2"/>
  <c r="BI184" i="2"/>
  <c r="BH184" i="2"/>
  <c r="BG184" i="2"/>
  <c r="BF184" i="2"/>
  <c r="T184" i="2"/>
  <c r="R184" i="2"/>
  <c r="P184" i="2"/>
  <c r="BK184" i="2"/>
  <c r="BK181" i="2" s="1"/>
  <c r="J181" i="2" s="1"/>
  <c r="J184" i="2"/>
  <c r="BE184" i="2"/>
  <c r="BI182" i="2"/>
  <c r="BH182" i="2"/>
  <c r="BG182" i="2"/>
  <c r="BF182" i="2"/>
  <c r="T182" i="2"/>
  <c r="T181" i="2"/>
  <c r="R182" i="2"/>
  <c r="P182" i="2"/>
  <c r="P181" i="2"/>
  <c r="BK182" i="2"/>
  <c r="J182" i="2"/>
  <c r="BE182" i="2" s="1"/>
  <c r="BI180" i="2"/>
  <c r="BH180" i="2"/>
  <c r="BG180" i="2"/>
  <c r="BF180" i="2"/>
  <c r="T180" i="2"/>
  <c r="R180" i="2"/>
  <c r="P180" i="2"/>
  <c r="P172" i="2" s="1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R172" i="2" s="1"/>
  <c r="P176" i="2"/>
  <c r="BK176" i="2"/>
  <c r="J176" i="2"/>
  <c r="BE176" i="2"/>
  <c r="BI175" i="2"/>
  <c r="BH175" i="2"/>
  <c r="BG175" i="2"/>
  <c r="BF175" i="2"/>
  <c r="T175" i="2"/>
  <c r="R175" i="2"/>
  <c r="P175" i="2"/>
  <c r="BK175" i="2"/>
  <c r="BK172" i="2" s="1"/>
  <c r="J172" i="2" s="1"/>
  <c r="J175" i="2"/>
  <c r="BE175" i="2"/>
  <c r="BI173" i="2"/>
  <c r="BH173" i="2"/>
  <c r="BG173" i="2"/>
  <c r="BF173" i="2"/>
  <c r="T173" i="2"/>
  <c r="T172" i="2"/>
  <c r="R173" i="2"/>
  <c r="P173" i="2"/>
  <c r="BK173" i="2"/>
  <c r="J173" i="2"/>
  <c r="BE173" i="2" s="1"/>
  <c r="BI171" i="2"/>
  <c r="BH171" i="2"/>
  <c r="BG171" i="2"/>
  <c r="BF171" i="2"/>
  <c r="T171" i="2"/>
  <c r="T169" i="2" s="1"/>
  <c r="R171" i="2"/>
  <c r="P171" i="2"/>
  <c r="BK171" i="2"/>
  <c r="J171" i="2"/>
  <c r="BE171" i="2"/>
  <c r="BI170" i="2"/>
  <c r="BH170" i="2"/>
  <c r="BG170" i="2"/>
  <c r="BF170" i="2"/>
  <c r="T170" i="2"/>
  <c r="R170" i="2"/>
  <c r="R169" i="2"/>
  <c r="P170" i="2"/>
  <c r="P169" i="2"/>
  <c r="BK170" i="2"/>
  <c r="BK169" i="2"/>
  <c r="J169" i="2" s="1"/>
  <c r="J170" i="2"/>
  <c r="BE170" i="2"/>
  <c r="BI168" i="2"/>
  <c r="BH168" i="2"/>
  <c r="BG168" i="2"/>
  <c r="BF168" i="2"/>
  <c r="T168" i="2"/>
  <c r="T167" i="2"/>
  <c r="R168" i="2"/>
  <c r="R167" i="2" s="1"/>
  <c r="P168" i="2"/>
  <c r="P167" i="2"/>
  <c r="BK168" i="2"/>
  <c r="BK167" i="2"/>
  <c r="J167" i="2"/>
  <c r="J168" i="2"/>
  <c r="BE168" i="2"/>
  <c r="BI165" i="2"/>
  <c r="BH165" i="2"/>
  <c r="BG165" i="2"/>
  <c r="BF165" i="2"/>
  <c r="T165" i="2"/>
  <c r="R165" i="2"/>
  <c r="P165" i="2"/>
  <c r="BK165" i="2"/>
  <c r="J165" i="2"/>
  <c r="BE165" i="2"/>
  <c r="BI164" i="2"/>
  <c r="BH164" i="2"/>
  <c r="BG164" i="2"/>
  <c r="BF164" i="2"/>
  <c r="T164" i="2"/>
  <c r="R164" i="2"/>
  <c r="P164" i="2"/>
  <c r="BK164" i="2"/>
  <c r="J164" i="2"/>
  <c r="BE164" i="2"/>
  <c r="BI162" i="2"/>
  <c r="BH162" i="2"/>
  <c r="BG162" i="2"/>
  <c r="BF162" i="2"/>
  <c r="T162" i="2"/>
  <c r="R162" i="2"/>
  <c r="P162" i="2"/>
  <c r="BK162" i="2"/>
  <c r="J162" i="2"/>
  <c r="BE162" i="2"/>
  <c r="BI161" i="2"/>
  <c r="BH161" i="2"/>
  <c r="BG161" i="2"/>
  <c r="BF161" i="2"/>
  <c r="T161" i="2"/>
  <c r="R161" i="2"/>
  <c r="P161" i="2"/>
  <c r="P158" i="2" s="1"/>
  <c r="BK161" i="2"/>
  <c r="J161" i="2"/>
  <c r="BE161" i="2"/>
  <c r="BI160" i="2"/>
  <c r="BH160" i="2"/>
  <c r="BG160" i="2"/>
  <c r="BF160" i="2"/>
  <c r="T160" i="2"/>
  <c r="T158" i="2" s="1"/>
  <c r="R160" i="2"/>
  <c r="P160" i="2"/>
  <c r="BK160" i="2"/>
  <c r="J160" i="2"/>
  <c r="BE160" i="2"/>
  <c r="BI159" i="2"/>
  <c r="BH159" i="2"/>
  <c r="BG159" i="2"/>
  <c r="BF159" i="2"/>
  <c r="T159" i="2"/>
  <c r="R159" i="2"/>
  <c r="R158" i="2"/>
  <c r="P159" i="2"/>
  <c r="BK159" i="2"/>
  <c r="BK158" i="2"/>
  <c r="J158" i="2" s="1"/>
  <c r="J159" i="2"/>
  <c r="BE159" i="2"/>
  <c r="BI157" i="2"/>
  <c r="BH157" i="2"/>
  <c r="BG157" i="2"/>
  <c r="BF157" i="2"/>
  <c r="T157" i="2"/>
  <c r="T156" i="2"/>
  <c r="R157" i="2"/>
  <c r="R156" i="2"/>
  <c r="P157" i="2"/>
  <c r="P156" i="2"/>
  <c r="BK157" i="2"/>
  <c r="BK156" i="2"/>
  <c r="J156" i="2" s="1"/>
  <c r="J157" i="2"/>
  <c r="BE157" i="2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R135" i="2" s="1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BK135" i="2" s="1"/>
  <c r="J135" i="2" s="1"/>
  <c r="J137" i="2"/>
  <c r="BE137" i="2"/>
  <c r="BI136" i="2"/>
  <c r="BH136" i="2"/>
  <c r="BG136" i="2"/>
  <c r="BF136" i="2"/>
  <c r="T136" i="2"/>
  <c r="T135" i="2"/>
  <c r="R136" i="2"/>
  <c r="P136" i="2"/>
  <c r="P135" i="2"/>
  <c r="BK136" i="2"/>
  <c r="J136" i="2"/>
  <c r="BE136" i="2" s="1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R129" i="2" s="1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BK129" i="2" s="1"/>
  <c r="J131" i="2"/>
  <c r="BE131" i="2"/>
  <c r="BI130" i="2"/>
  <c r="BH130" i="2"/>
  <c r="BG130" i="2"/>
  <c r="BF130" i="2"/>
  <c r="T130" i="2"/>
  <c r="T129" i="2"/>
  <c r="R130" i="2"/>
  <c r="P130" i="2"/>
  <c r="P129" i="2"/>
  <c r="BK130" i="2"/>
  <c r="J130" i="2"/>
  <c r="BE130" i="2" s="1"/>
  <c r="AV55" i="1" s="1"/>
  <c r="BI128" i="2"/>
  <c r="BH128" i="2"/>
  <c r="BG128" i="2"/>
  <c r="BF128" i="2"/>
  <c r="T128" i="2"/>
  <c r="R128" i="2"/>
  <c r="P128" i="2"/>
  <c r="BK128" i="2"/>
  <c r="J128" i="2"/>
  <c r="BE128" i="2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/>
  <c r="BI125" i="2"/>
  <c r="BH125" i="2"/>
  <c r="BG125" i="2"/>
  <c r="BF125" i="2"/>
  <c r="T125" i="2"/>
  <c r="R125" i="2"/>
  <c r="P125" i="2"/>
  <c r="BK125" i="2"/>
  <c r="J125" i="2"/>
  <c r="BE125" i="2"/>
  <c r="BI124" i="2"/>
  <c r="BH124" i="2"/>
  <c r="BG124" i="2"/>
  <c r="BF124" i="2"/>
  <c r="T124" i="2"/>
  <c r="R124" i="2"/>
  <c r="P124" i="2"/>
  <c r="BK124" i="2"/>
  <c r="J124" i="2"/>
  <c r="BE124" i="2"/>
  <c r="BI122" i="2"/>
  <c r="BH122" i="2"/>
  <c r="BG122" i="2"/>
  <c r="BF122" i="2"/>
  <c r="T122" i="2"/>
  <c r="R122" i="2"/>
  <c r="P122" i="2"/>
  <c r="BK122" i="2"/>
  <c r="J122" i="2"/>
  <c r="BE122" i="2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R120" i="2"/>
  <c r="P120" i="2"/>
  <c r="BK120" i="2"/>
  <c r="J120" i="2"/>
  <c r="BE120" i="2"/>
  <c r="BI119" i="2"/>
  <c r="BH119" i="2"/>
  <c r="BG119" i="2"/>
  <c r="BF119" i="2"/>
  <c r="T119" i="2"/>
  <c r="R119" i="2"/>
  <c r="P119" i="2"/>
  <c r="BK119" i="2"/>
  <c r="J119" i="2"/>
  <c r="BE119" i="2"/>
  <c r="BI118" i="2"/>
  <c r="BH118" i="2"/>
  <c r="BG118" i="2"/>
  <c r="BF118" i="2"/>
  <c r="T118" i="2"/>
  <c r="R118" i="2"/>
  <c r="P118" i="2"/>
  <c r="BK118" i="2"/>
  <c r="J118" i="2"/>
  <c r="BE118" i="2"/>
  <c r="BI116" i="2"/>
  <c r="BH116" i="2"/>
  <c r="BG116" i="2"/>
  <c r="BF116" i="2"/>
  <c r="T116" i="2"/>
  <c r="R116" i="2"/>
  <c r="P116" i="2"/>
  <c r="BK116" i="2"/>
  <c r="J116" i="2"/>
  <c r="BE116" i="2"/>
  <c r="BI115" i="2"/>
  <c r="BH115" i="2"/>
  <c r="BG115" i="2"/>
  <c r="BF115" i="2"/>
  <c r="T115" i="2"/>
  <c r="R115" i="2"/>
  <c r="P115" i="2"/>
  <c r="BK115" i="2"/>
  <c r="J115" i="2"/>
  <c r="BE115" i="2"/>
  <c r="BI114" i="2"/>
  <c r="BH114" i="2"/>
  <c r="BG114" i="2"/>
  <c r="BF114" i="2"/>
  <c r="T114" i="2"/>
  <c r="R114" i="2"/>
  <c r="P114" i="2"/>
  <c r="BK114" i="2"/>
  <c r="J114" i="2"/>
  <c r="BE114" i="2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P107" i="2" s="1"/>
  <c r="BK110" i="2"/>
  <c r="J110" i="2"/>
  <c r="BE110" i="2"/>
  <c r="BI109" i="2"/>
  <c r="BH109" i="2"/>
  <c r="BG109" i="2"/>
  <c r="BF109" i="2"/>
  <c r="T109" i="2"/>
  <c r="T107" i="2" s="1"/>
  <c r="R109" i="2"/>
  <c r="P109" i="2"/>
  <c r="BK109" i="2"/>
  <c r="J109" i="2"/>
  <c r="BE109" i="2"/>
  <c r="BI108" i="2"/>
  <c r="BH108" i="2"/>
  <c r="BG108" i="2"/>
  <c r="BF108" i="2"/>
  <c r="T108" i="2"/>
  <c r="R108" i="2"/>
  <c r="R107" i="2"/>
  <c r="P108" i="2"/>
  <c r="BK108" i="2"/>
  <c r="BK107" i="2"/>
  <c r="J107" i="2" s="1"/>
  <c r="J108" i="2"/>
  <c r="BE108" i="2"/>
  <c r="BI104" i="2"/>
  <c r="BH104" i="2"/>
  <c r="BC55" i="1" s="1"/>
  <c r="BG104" i="2"/>
  <c r="BF104" i="2"/>
  <c r="T104" i="2"/>
  <c r="R104" i="2"/>
  <c r="P104" i="2"/>
  <c r="P102" i="2" s="1"/>
  <c r="P101" i="2" s="1"/>
  <c r="BK104" i="2"/>
  <c r="J104" i="2"/>
  <c r="BE104" i="2"/>
  <c r="BI103" i="2"/>
  <c r="BD55" i="1" s="1"/>
  <c r="BH103" i="2"/>
  <c r="BG103" i="2"/>
  <c r="BF103" i="2"/>
  <c r="T103" i="2"/>
  <c r="T102" i="2" s="1"/>
  <c r="T101" i="2" s="1"/>
  <c r="R103" i="2"/>
  <c r="R102" i="2"/>
  <c r="R101" i="2" s="1"/>
  <c r="P103" i="2"/>
  <c r="BK103" i="2"/>
  <c r="BK102" i="2"/>
  <c r="J102" i="2"/>
  <c r="J103" i="2"/>
  <c r="BE103" i="2"/>
  <c r="BI100" i="2"/>
  <c r="BH100" i="2"/>
  <c r="BG100" i="2"/>
  <c r="BB55" i="1" s="1"/>
  <c r="BF100" i="2"/>
  <c r="BA55" i="1" s="1"/>
  <c r="AW55" i="1"/>
  <c r="T100" i="2"/>
  <c r="T99" i="2" s="1"/>
  <c r="R100" i="2"/>
  <c r="R99" i="2"/>
  <c r="P100" i="2"/>
  <c r="P99" i="2"/>
  <c r="BK100" i="2"/>
  <c r="BK99" i="2"/>
  <c r="J99" i="2"/>
  <c r="J100" i="2"/>
  <c r="BE100" i="2"/>
  <c r="AZ55" i="1" s="1"/>
  <c r="F94" i="2"/>
  <c r="F92" i="2"/>
  <c r="E90" i="2"/>
  <c r="F54" i="2"/>
  <c r="F52" i="2"/>
  <c r="E50" i="2"/>
  <c r="J24" i="2"/>
  <c r="E24" i="2"/>
  <c r="J95" i="2"/>
  <c r="J55" i="2"/>
  <c r="J23" i="2"/>
  <c r="J21" i="2"/>
  <c r="E21" i="2"/>
  <c r="J94" i="2"/>
  <c r="J54" i="2"/>
  <c r="J20" i="2"/>
  <c r="J18" i="2"/>
  <c r="F55" i="2"/>
  <c r="F95" i="2"/>
  <c r="J17" i="2"/>
  <c r="J12" i="2"/>
  <c r="J52" i="2" s="1"/>
  <c r="J92" i="2"/>
  <c r="E7" i="2"/>
  <c r="E48" i="2" s="1"/>
  <c r="AS54" i="1"/>
  <c r="L50" i="1"/>
  <c r="AM50" i="1"/>
  <c r="AM49" i="1"/>
  <c r="L49" i="1"/>
  <c r="AM47" i="1"/>
  <c r="L47" i="1"/>
  <c r="L45" i="1"/>
  <c r="L44" i="1"/>
  <c r="R269" i="8" l="1"/>
  <c r="T269" i="8"/>
  <c r="T108" i="7"/>
  <c r="T88" i="7" s="1"/>
  <c r="P109" i="7"/>
  <c r="J34" i="6"/>
  <c r="AW59" i="1" s="1"/>
  <c r="R272" i="6"/>
  <c r="R263" i="6"/>
  <c r="R160" i="6" s="1"/>
  <c r="R105" i="6" s="1"/>
  <c r="T260" i="6"/>
  <c r="T201" i="6"/>
  <c r="T160" i="6" s="1"/>
  <c r="T105" i="6" s="1"/>
  <c r="P187" i="5"/>
  <c r="R184" i="5"/>
  <c r="T173" i="5"/>
  <c r="P167" i="5"/>
  <c r="BD54" i="1"/>
  <c r="BB54" i="1"/>
  <c r="AX54" i="1" s="1"/>
  <c r="BC58" i="1"/>
  <c r="BC54" i="1" s="1"/>
  <c r="AY54" i="1" s="1"/>
  <c r="R153" i="5"/>
  <c r="J33" i="5"/>
  <c r="AV58" i="1" s="1"/>
  <c r="AT58" i="1" s="1"/>
  <c r="R134" i="5"/>
  <c r="R99" i="5" s="1"/>
  <c r="P134" i="5"/>
  <c r="F55" i="7"/>
  <c r="F87" i="8"/>
  <c r="P118" i="3"/>
  <c r="P92" i="3"/>
  <c r="AU56" i="1" s="1"/>
  <c r="T166" i="2"/>
  <c r="T98" i="2" s="1"/>
  <c r="AT55" i="1"/>
  <c r="E81" i="4"/>
  <c r="E88" i="2"/>
  <c r="E82" i="3"/>
  <c r="E80" i="8"/>
  <c r="E73" i="9"/>
  <c r="BK101" i="2"/>
  <c r="J101" i="2" s="1"/>
  <c r="J129" i="2"/>
  <c r="P166" i="2"/>
  <c r="P98" i="2" s="1"/>
  <c r="AU55" i="1" s="1"/>
  <c r="BK166" i="2"/>
  <c r="J166" i="2" s="1"/>
  <c r="R166" i="2"/>
  <c r="R98" i="2" s="1"/>
  <c r="J243" i="2"/>
  <c r="BK230" i="2"/>
  <c r="J230" i="2" s="1"/>
  <c r="BK97" i="3"/>
  <c r="R97" i="3"/>
  <c r="R96" i="3" s="1"/>
  <c r="BK118" i="3"/>
  <c r="J118" i="3" s="1"/>
  <c r="J66" i="3" s="1"/>
  <c r="T118" i="3"/>
  <c r="T92" i="3" s="1"/>
  <c r="P92" i="4"/>
  <c r="P91" i="4" s="1"/>
  <c r="AU57" i="1" s="1"/>
  <c r="T92" i="4"/>
  <c r="T91" i="4" s="1"/>
  <c r="AZ58" i="1"/>
  <c r="P100" i="5"/>
  <c r="J107" i="6"/>
  <c r="J61" i="6" s="1"/>
  <c r="BK106" i="6"/>
  <c r="T134" i="5"/>
  <c r="T99" i="5" s="1"/>
  <c r="AW56" i="1"/>
  <c r="AT56" i="1" s="1"/>
  <c r="AV57" i="1"/>
  <c r="AZ57" i="1"/>
  <c r="R119" i="3"/>
  <c r="R118" i="3" s="1"/>
  <c r="J93" i="4"/>
  <c r="J61" i="4" s="1"/>
  <c r="BK92" i="4"/>
  <c r="AZ59" i="1"/>
  <c r="J33" i="6"/>
  <c r="AV59" i="1" s="1"/>
  <c r="AT59" i="1" s="1"/>
  <c r="AW57" i="1"/>
  <c r="BK189" i="4"/>
  <c r="J189" i="4" s="1"/>
  <c r="J70" i="4" s="1"/>
  <c r="E48" i="5"/>
  <c r="J93" i="5"/>
  <c r="F96" i="5"/>
  <c r="J54" i="5"/>
  <c r="J99" i="6"/>
  <c r="F102" i="6"/>
  <c r="BA59" i="1"/>
  <c r="BA54" i="1" s="1"/>
  <c r="BK160" i="6"/>
  <c r="J160" i="6" s="1"/>
  <c r="J67" i="6" s="1"/>
  <c r="R89" i="7"/>
  <c r="R88" i="7" s="1"/>
  <c r="BK90" i="8"/>
  <c r="J90" i="8" s="1"/>
  <c r="J91" i="8"/>
  <c r="J60" i="8" s="1"/>
  <c r="P207" i="8"/>
  <c r="J85" i="9"/>
  <c r="J61" i="9" s="1"/>
  <c r="BK84" i="9"/>
  <c r="J52" i="4"/>
  <c r="F55" i="4"/>
  <c r="P90" i="8"/>
  <c r="AU61" i="1" s="1"/>
  <c r="J167" i="8"/>
  <c r="J62" i="8" s="1"/>
  <c r="BK166" i="8"/>
  <c r="J166" i="8" s="1"/>
  <c r="J61" i="8" s="1"/>
  <c r="BK100" i="5"/>
  <c r="BK134" i="5"/>
  <c r="J134" i="5" s="1"/>
  <c r="J66" i="5" s="1"/>
  <c r="P160" i="6"/>
  <c r="P105" i="6" s="1"/>
  <c r="AU59" i="1" s="1"/>
  <c r="P108" i="7"/>
  <c r="P88" i="7" s="1"/>
  <c r="AU60" i="1" s="1"/>
  <c r="R90" i="8"/>
  <c r="AZ61" i="1"/>
  <c r="J33" i="8"/>
  <c r="AV61" i="1" s="1"/>
  <c r="T90" i="8"/>
  <c r="J161" i="6"/>
  <c r="J68" i="6" s="1"/>
  <c r="E78" i="7"/>
  <c r="J84" i="7"/>
  <c r="J55" i="7"/>
  <c r="AV60" i="1"/>
  <c r="J52" i="8"/>
  <c r="F54" i="8"/>
  <c r="J34" i="8"/>
  <c r="AW61" i="1" s="1"/>
  <c r="BK207" i="8"/>
  <c r="J207" i="8" s="1"/>
  <c r="J64" i="8" s="1"/>
  <c r="J34" i="9"/>
  <c r="AW62" i="1" s="1"/>
  <c r="AT62" i="1" s="1"/>
  <c r="BK89" i="7"/>
  <c r="AW60" i="1"/>
  <c r="BK108" i="7"/>
  <c r="J108" i="7" s="1"/>
  <c r="J63" i="7" s="1"/>
  <c r="J52" i="9"/>
  <c r="F55" i="9"/>
  <c r="AT61" i="1" l="1"/>
  <c r="AT60" i="1"/>
  <c r="AZ54" i="1"/>
  <c r="AV54" i="1" s="1"/>
  <c r="P99" i="5"/>
  <c r="AU58" i="1" s="1"/>
  <c r="AU54" i="1" s="1"/>
  <c r="AW54" i="1"/>
  <c r="J59" i="8"/>
  <c r="J30" i="8"/>
  <c r="BK96" i="3"/>
  <c r="J97" i="3"/>
  <c r="J62" i="3" s="1"/>
  <c r="J100" i="5"/>
  <c r="J60" i="5" s="1"/>
  <c r="BK99" i="5"/>
  <c r="J99" i="5" s="1"/>
  <c r="J92" i="4"/>
  <c r="J60" i="4" s="1"/>
  <c r="BK91" i="4"/>
  <c r="J91" i="4" s="1"/>
  <c r="J106" i="6"/>
  <c r="J60" i="6" s="1"/>
  <c r="BK105" i="6"/>
  <c r="J105" i="6" s="1"/>
  <c r="R92" i="3"/>
  <c r="BK88" i="7"/>
  <c r="J88" i="7" s="1"/>
  <c r="J89" i="7"/>
  <c r="J60" i="7" s="1"/>
  <c r="AT57" i="1"/>
  <c r="BK98" i="2"/>
  <c r="J98" i="2" s="1"/>
  <c r="J84" i="9"/>
  <c r="J60" i="9" s="1"/>
  <c r="BK83" i="9"/>
  <c r="J83" i="9" s="1"/>
  <c r="J59" i="7" l="1"/>
  <c r="J59" i="4"/>
  <c r="AT54" i="1"/>
  <c r="J59" i="6"/>
  <c r="J30" i="6"/>
  <c r="J96" i="3"/>
  <c r="J61" i="3" s="1"/>
  <c r="BK92" i="3"/>
  <c r="J92" i="3" s="1"/>
  <c r="J30" i="9"/>
  <c r="J59" i="9"/>
  <c r="J59" i="5"/>
  <c r="J30" i="5"/>
  <c r="J39" i="8"/>
  <c r="J39" i="5" l="1"/>
  <c r="J39" i="9"/>
  <c r="J59" i="3"/>
  <c r="J39" i="6"/>
</calcChain>
</file>

<file path=xl/sharedStrings.xml><?xml version="1.0" encoding="utf-8"?>
<sst xmlns="http://schemas.openxmlformats.org/spreadsheetml/2006/main" count="13001" uniqueCount="2488">
  <si>
    <t>Export Komplet</t>
  </si>
  <si>
    <t/>
  </si>
  <si>
    <t>2.0</t>
  </si>
  <si>
    <t>ZAMOK</t>
  </si>
  <si>
    <t>False</t>
  </si>
  <si>
    <t>{48e3a40f-cdcf-42e0-9eda-d0d0604fbcad}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</si>
  <si>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</si>
  <si>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</si>
  <si>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</si>
  <si>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</si>
  <si>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</si>
  <si>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</si>
  <si>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</si>
  <si>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</si>
  <si>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</si>
  <si>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OR_PHA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</si>
  <si>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</si>
  <si>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0,01</t>
  </si>
  <si>
    <t>Stavba:</t>
  </si>
  <si>
    <t>KSO:</t>
  </si>
  <si>
    <t>CC-CZ:</t>
  </si>
  <si>
    <t>Místo:</t>
  </si>
  <si>
    <t xml:space="preserve"> </t>
  </si>
  <si>
    <t>Datum:</t>
  </si>
  <si>
    <t>16. 2. 2019</t>
  </si>
  <si>
    <t>10</t>
  </si>
  <si>
    <t>100</t>
  </si>
  <si>
    <t>Zadavatel:</t>
  </si>
  <si>
    <t>IČ:</t>
  </si>
  <si>
    <t>70994234</t>
  </si>
  <si>
    <t>SŽDC, s.o.</t>
  </si>
  <si>
    <t>DIČ:</t>
  </si>
  <si>
    <t>CZ70994234</t>
  </si>
  <si>
    <t>Uchazeč:</t>
  </si>
  <si>
    <t>Projektant:</t>
  </si>
  <si>
    <t>True</t>
  </si>
  <si>
    <t>Zpracovatel:</t>
  </si>
  <si>
    <t>Poznámka:</t>
  </si>
  <si>
    <t>Sazba daně</t>
  </si>
  <si>
    <t>Výše daně</t>
  </si>
  <si>
    <t>DPH</t>
  </si>
  <si>
    <t>základní</t>
  </si>
  <si>
    <t>Informatívní údaje z listů zakázek</t>
  </si>
  <si>
    <t>Kód</t>
  </si>
  <si>
    <t>Popis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</si>
  <si>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</si>
  <si>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</si>
  <si>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</si>
  <si>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</si>
  <si>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</si>
  <si>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</si>
  <si>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</si>
  <si>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</si>
  <si>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</si>
  <si>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</si>
  <si>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</si>
  <si>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</si>
  <si>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</si>
  <si>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</si>
  <si>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</si>
  <si>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</si>
  <si>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</si>
  <si>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</si>
  <si>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</si>
  <si>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</si>
  <si>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</si>
  <si>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Oprava fasády a výměna otvorových výplní</t>
  </si>
  <si>
    <t>STA</t>
  </si>
  <si>
    <t>{1b84902d-a802-4df5-b5c6-307f5c75226a}</t>
  </si>
  <si>
    <t>2</t>
  </si>
  <si>
    <t>002</t>
  </si>
  <si>
    <t>Oprava střech</t>
  </si>
  <si>
    <t>{d9cb440e-2e9e-4ddd-8547-dcfa185cd5f7}</t>
  </si>
  <si>
    <t>003</t>
  </si>
  <si>
    <t>Ostatní venkovní opravy, odstranění nepotřebných objektů, zpevněné plochy</t>
  </si>
  <si>
    <t>{ae13424f-7e90-4969-bf4e-e4ba8130f3b1}</t>
  </si>
  <si>
    <t>004</t>
  </si>
  <si>
    <t>Oprava čekárny pro cestující</t>
  </si>
  <si>
    <t>{9467fcbf-d4dd-48b5-996e-cc908b90eb65}</t>
  </si>
  <si>
    <t>005</t>
  </si>
  <si>
    <t>Oprava prostor DK</t>
  </si>
  <si>
    <t>{232e2f6d-0926-4647-9007-810a08c521d1}</t>
  </si>
  <si>
    <t>006</t>
  </si>
  <si>
    <t>Ostatní vnitřní opravy, vyklízení</t>
  </si>
  <si>
    <t>{0a29de3c-c742-484b-af94-662fdc79553e}</t>
  </si>
  <si>
    <t>007</t>
  </si>
  <si>
    <t>Elektroinstalace (SEE)</t>
  </si>
  <si>
    <t>{3ad49ca7-d565-4648-af72-3f4b36026b4d}</t>
  </si>
  <si>
    <t>008</t>
  </si>
  <si>
    <t>Vedlejší a ostatní náklady</t>
  </si>
  <si>
    <t>VON</t>
  </si>
  <si>
    <t>{610cfb74-0d0d-4041-a6eb-dc5f47079f87}</t>
  </si>
  <si>
    <t>Objekt:</t>
  </si>
  <si>
    <t>001 - Oprava fasády a výměna otvorových výplní</t>
  </si>
  <si>
    <t>Kód dílu - Popis</t>
  </si>
  <si>
    <t>Cena celkem [CZK]</t>
  </si>
  <si>
    <t>Náklady ze soupisu prací</t>
  </si>
  <si>
    <t>-1</t>
  </si>
  <si>
    <t>OST - Poznámky</t>
  </si>
  <si>
    <t>HSV - Práce a dodávky HSV</t>
  </si>
  <si>
    <t xml:space="preserve">    3 - Svislé a kompletní konstrukce</t>
  </si>
  <si>
    <t xml:space="preserve">    4 - Vodorovné konstrukce</t>
  </si>
  <si>
    <t xml:space="preserve">    6 -  Úpravy povrchů, podlahy a osazování výplní</t>
  </si>
  <si>
    <t xml:space="preserve">    8 - Trubní vedení</t>
  </si>
  <si>
    <t xml:space="preserve">    9 -  Ostatní konstrukce a práce, bourání</t>
  </si>
  <si>
    <t xml:space="preserve">    99 - Přesun hmot</t>
  </si>
  <si>
    <t xml:space="preserve">    997 - Přesun sutě</t>
  </si>
  <si>
    <t>PSV - Práce a dodávky PSV</t>
  </si>
  <si>
    <t xml:space="preserve">    741 - Elektroinstalace</t>
  </si>
  <si>
    <t xml:space="preserve">    748 - Elektromontáže - osvětlovací zařízení a svítidla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</si>
  <si>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</si>
  <si>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</si>
  <si>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</si>
  <si>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</si>
  <si>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786 - Dokončovací práce - čalounické úpravy</t>
  </si>
  <si>
    <t>22-M - Montáže oznam. a zabezp. zařízení</t>
  </si>
  <si>
    <t xml:space="preserve">    O01 - Mobiliář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</si>
  <si>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</si>
  <si>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</si>
  <si>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</si>
  <si>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</si>
  <si>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</si>
  <si>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</si>
  <si>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</si>
  <si>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</si>
  <si>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</si>
  <si>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</si>
  <si>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</si>
  <si>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</si>
  <si>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</si>
  <si>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Poznámky</t>
  </si>
  <si>
    <t>4</t>
  </si>
  <si>
    <t>ROZPOCET</t>
  </si>
  <si>
    <t>K</t>
  </si>
  <si>
    <t>000000002</t>
  </si>
  <si>
    <t>512</t>
  </si>
  <si>
    <t>-602826282</t>
  </si>
  <si>
    <t>HSV</t>
  </si>
  <si>
    <t>Práce a dodávky HSV</t>
  </si>
  <si>
    <t>3</t>
  </si>
  <si>
    <t>Svislé a kompletní konstrukce</t>
  </si>
  <si>
    <t>317235811</t>
  </si>
  <si>
    <t>Reprofilace ozdobných prvků fasády s doplněním a dodáním hmot (římsy, ostatní ozdobné prvky)</t>
  </si>
  <si>
    <t>m3</t>
  </si>
  <si>
    <t>-2050501784</t>
  </si>
  <si>
    <t>34227224R</t>
  </si>
  <si>
    <t>Zednické přípomoci k výměně oken a dveří kompletní - dozdívky po dvojitých špaletových oknech a dveřích, omítky, povrchové úpravy vč. začištění vnitřní i vnější strany aj.</t>
  </si>
  <si>
    <t>kus</t>
  </si>
  <si>
    <t>1328289271</t>
  </si>
  <si>
    <t>P</t>
  </si>
  <si>
    <t>Poznámka k položce:_x000D_
Pozor - změna typu oken, nutno přizpůsobit otvor pro nová zdvojená okna dle situace po vybourání původních dvojitých špaletových oken!</t>
  </si>
  <si>
    <t>Vodorovné konstrukce</t>
  </si>
  <si>
    <t>6</t>
  </si>
  <si>
    <t xml:space="preserve"> Úpravy povrchů, podlahy a osazování výplní</t>
  </si>
  <si>
    <t>629991011</t>
  </si>
  <si>
    <t>Zakrytí výplní otvorů a svislých ploch fólií přilepenou lepící páskou</t>
  </si>
  <si>
    <t>m2</t>
  </si>
  <si>
    <t>CS ÚRS 2019 01</t>
  </si>
  <si>
    <t>-731098000</t>
  </si>
  <si>
    <t>5</t>
  </si>
  <si>
    <t>629995101</t>
  </si>
  <si>
    <t>Očištění vnějších ploch omytím tlakovou vodou</t>
  </si>
  <si>
    <t>-229813699</t>
  </si>
  <si>
    <t>622131121</t>
  </si>
  <si>
    <t>Penetrace akrylát-silikon vnějších stěn nanášená ručně</t>
  </si>
  <si>
    <t>1154291173</t>
  </si>
  <si>
    <t>7</t>
  </si>
  <si>
    <t>622131101</t>
  </si>
  <si>
    <t>Cementový postřik vnějších stěn nanášený celoplošně ručně</t>
  </si>
  <si>
    <t>-1263065625</t>
  </si>
  <si>
    <t>8</t>
  </si>
  <si>
    <t>622325108</t>
  </si>
  <si>
    <t>Oprava vnější vápenocementové hladké omítky složitosti 1 stěn v rozsahu do 80%</t>
  </si>
  <si>
    <t>685740853</t>
  </si>
  <si>
    <t>Poznámka k položce:_x000D_
Veškeré nesoudržné a "odfouknuté" části stávající omítky budou oklepány a zapraveny</t>
  </si>
  <si>
    <t>9</t>
  </si>
  <si>
    <t>622135001</t>
  </si>
  <si>
    <t>Vyrovnání podkladu vnějších stěn maltou vápenocementovou tl do 10 mm</t>
  </si>
  <si>
    <t>409513289</t>
  </si>
  <si>
    <t>622142001</t>
  </si>
  <si>
    <t>Potažení vnějších stěn sklovláknitým pletivem vtlačeným do tenkovrstvé hmoty</t>
  </si>
  <si>
    <t>-861169578</t>
  </si>
  <si>
    <t>11</t>
  </si>
  <si>
    <t>629999031R</t>
  </si>
  <si>
    <t>Příplatek za použití omítkových plastových nebo pozinkovaných profilů s tkaninou</t>
  </si>
  <si>
    <t>98568322</t>
  </si>
  <si>
    <t>Poznámka k položce:_x000D_
Budou použity rohové Al. lišty, plastové parapetní profily, plastové okenní profily s okapnicí, zakončovací profil pod omítku s okapničkou - sokl, začišťovací profily s tkaninou (APU lišty) aj.</t>
  </si>
  <si>
    <t>12</t>
  </si>
  <si>
    <t>622321132</t>
  </si>
  <si>
    <t>Potažení vnějších stěn flexi štukem včetně penetrace( Cemix 043b - pro podklad z armovací vrstvy do lepidla )</t>
  </si>
  <si>
    <t>920662421</t>
  </si>
  <si>
    <t>13</t>
  </si>
  <si>
    <t>625681011</t>
  </si>
  <si>
    <t>Ochrana proti holubům hrotovým systémem jednořadým s účinnou šířkou 10 cm</t>
  </si>
  <si>
    <t>m</t>
  </si>
  <si>
    <t>-965969489</t>
  </si>
  <si>
    <t>14</t>
  </si>
  <si>
    <t>625681014</t>
  </si>
  <si>
    <t>Ochrana proti holubům hrotový systém čtyřřadý, účinná šíře 25 cm</t>
  </si>
  <si>
    <t>764522994</t>
  </si>
  <si>
    <t>628641115</t>
  </si>
  <si>
    <t>Kamenická oprava schodů, vytmelení, doplnění materiálu,vybroušení, reprofilační malta</t>
  </si>
  <si>
    <t>58972692</t>
  </si>
  <si>
    <t>16</t>
  </si>
  <si>
    <t>985131211</t>
  </si>
  <si>
    <t>Očištění ploch stěn, rubu kleneb a podlah tryskání pískem sušeným</t>
  </si>
  <si>
    <t>328570039</t>
  </si>
  <si>
    <t>Poznámka k položce:_x000D_
Sokl</t>
  </si>
  <si>
    <t>17</t>
  </si>
  <si>
    <t>985131311</t>
  </si>
  <si>
    <t>Ruční dočištění ploch stěn, rubu kleneb a podlah ocelových kartáči</t>
  </si>
  <si>
    <t>28629988</t>
  </si>
  <si>
    <t>18</t>
  </si>
  <si>
    <t>98522111R3</t>
  </si>
  <si>
    <t>Oprava a doplnění stávajícího soklu</t>
  </si>
  <si>
    <t>-992563154</t>
  </si>
  <si>
    <t>19</t>
  </si>
  <si>
    <t>985231111</t>
  </si>
  <si>
    <t>Spárování zdiva aktivovanou maltou spára hl do 40 mm dl do 6 m/m2</t>
  </si>
  <si>
    <t>489514772</t>
  </si>
  <si>
    <t>20</t>
  </si>
  <si>
    <t>98522111R</t>
  </si>
  <si>
    <t>Oprava stávajícího pískovcového základu včetně reprofilace a konečné povrchové úpravy</t>
  </si>
  <si>
    <t>447575523</t>
  </si>
  <si>
    <t>622613101</t>
  </si>
  <si>
    <t>Hydrofobizační nátěr silikonový vnějších stěn z cihel nebo z přírodního kamene ručně</t>
  </si>
  <si>
    <t>CS ÚRS 2014 01</t>
  </si>
  <si>
    <t>1915271494</t>
  </si>
  <si>
    <t>Trubní vedení</t>
  </si>
  <si>
    <t>22</t>
  </si>
  <si>
    <t>721140802</t>
  </si>
  <si>
    <t>Demontáž litinových dešťových svodů</t>
  </si>
  <si>
    <t>CS ÚRS 2016 02</t>
  </si>
  <si>
    <t>-1129594386</t>
  </si>
  <si>
    <t>23</t>
  </si>
  <si>
    <t>721242805</t>
  </si>
  <si>
    <t>Demontáž lapače střešních splavenin do DN 150</t>
  </si>
  <si>
    <t>-1009327038</t>
  </si>
  <si>
    <t>24</t>
  </si>
  <si>
    <t>721300941</t>
  </si>
  <si>
    <t>Pročištění a zprovoznění dešťových vpustí vč. odtokového potrubí</t>
  </si>
  <si>
    <t>288997441</t>
  </si>
  <si>
    <t>25</t>
  </si>
  <si>
    <t>877265271</t>
  </si>
  <si>
    <t>Montáž lapače střešních splavenin vč. dopojení</t>
  </si>
  <si>
    <t>1423943374</t>
  </si>
  <si>
    <t>26</t>
  </si>
  <si>
    <t>M</t>
  </si>
  <si>
    <t>552441020</t>
  </si>
  <si>
    <t>lapač střešních splavenin - geiger do DN 150 mm</t>
  </si>
  <si>
    <t>1857238006</t>
  </si>
  <si>
    <t xml:space="preserve"> Ostatní konstrukce a práce, bourání</t>
  </si>
  <si>
    <t>27</t>
  </si>
  <si>
    <t>000000001.1</t>
  </si>
  <si>
    <t>Opatření nutná k opravám v blízkosti elektrického vedení (převěs s napájecím kabelem) - kompletní vč. zabezpečení, projednání a objednání u provozovatele vedení</t>
  </si>
  <si>
    <t>kpl</t>
  </si>
  <si>
    <t>-311222341</t>
  </si>
  <si>
    <t>28</t>
  </si>
  <si>
    <t>000000001.12</t>
  </si>
  <si>
    <t>Doplnění orientačního a informačního systému dle Směrnice SŽDC č. 118 a grafického manuálu (označení umístění čekárny, dopravní kanceláře, směru odjezdu vlaků, WC aj.)</t>
  </si>
  <si>
    <t>482439522</t>
  </si>
  <si>
    <t>29</t>
  </si>
  <si>
    <t>000000001.13</t>
  </si>
  <si>
    <t>Ochrana a úprava stávající antény u DK</t>
  </si>
  <si>
    <t>-1996895033</t>
  </si>
  <si>
    <t>30</t>
  </si>
  <si>
    <t>000000003.1.1</t>
  </si>
  <si>
    <t xml:space="preserve">Demontáž, zpětná montáž a nová povrchová úprava konzol, poutačů,označovačů jízdenek, nástěnek, tabulí, antén, dvířek rozvodn. skříní a ost. kcí při opravě fasády vč. prověření a případného trvalého zrušení a zapravení již nepotřebných kcí </t>
  </si>
  <si>
    <t>205045071</t>
  </si>
  <si>
    <t>31</t>
  </si>
  <si>
    <t>000000004</t>
  </si>
  <si>
    <t xml:space="preserve">D+M doplňků fasády vč. povrchové úpravy - větrací mřížky, konzole, průvětrníky aj. vč. demontáže stávajících </t>
  </si>
  <si>
    <t>-559644892</t>
  </si>
  <si>
    <t>32</t>
  </si>
  <si>
    <t>915331111.1</t>
  </si>
  <si>
    <t>Předformátované vodorovné dopravní značení čára šířky 50mm - hrana</t>
  </si>
  <si>
    <t>-1673560739</t>
  </si>
  <si>
    <t>33</t>
  </si>
  <si>
    <t>93694511</t>
  </si>
  <si>
    <t>Osazení smaltovaných plechových tabulek s číslem popisným</t>
  </si>
  <si>
    <t>-158106006</t>
  </si>
  <si>
    <t>34</t>
  </si>
  <si>
    <t>4041355R</t>
  </si>
  <si>
    <t>smaltovaná tabulka s číslem popisným</t>
  </si>
  <si>
    <t>2054792673</t>
  </si>
  <si>
    <t>35</t>
  </si>
  <si>
    <t>941111122</t>
  </si>
  <si>
    <t>Montáž lešení řadového trubkového lehkého s podlahami zatížení do 200 kg/m2 š do 1,2 m v do 25 m</t>
  </si>
  <si>
    <t>27042498</t>
  </si>
  <si>
    <t>36</t>
  </si>
  <si>
    <t>941111222</t>
  </si>
  <si>
    <t>Příplatek k lešení řadovému trubkovému lehkému s podlahami š 1,2 m v 25 m za první a ZKD den použití</t>
  </si>
  <si>
    <t>300574041</t>
  </si>
  <si>
    <t>37</t>
  </si>
  <si>
    <t>941111822</t>
  </si>
  <si>
    <t>Demontáž lešení řadového trubkového lehkého s podlahami zatížení do 200 kg/m2 š do 1,2 m v do 25 m</t>
  </si>
  <si>
    <t>942204389</t>
  </si>
  <si>
    <t>38</t>
  </si>
  <si>
    <t>944511111</t>
  </si>
  <si>
    <t>Montáž ochranné sítě z textilie z umělých vláken</t>
  </si>
  <si>
    <t>-1657688915</t>
  </si>
  <si>
    <t>39</t>
  </si>
  <si>
    <t>944511211</t>
  </si>
  <si>
    <t>Příplatek k ochranné síti za první a ZKD den použití</t>
  </si>
  <si>
    <t>1888416931</t>
  </si>
  <si>
    <t>40</t>
  </si>
  <si>
    <t>944511811</t>
  </si>
  <si>
    <t>Demontáž ochranné sítě z textilie z umělých vláken</t>
  </si>
  <si>
    <t>-841183793</t>
  </si>
  <si>
    <t>41</t>
  </si>
  <si>
    <t>952901131</t>
  </si>
  <si>
    <t>Čištění budov omytí konstrukcí nebo prvků</t>
  </si>
  <si>
    <t>1860042842</t>
  </si>
  <si>
    <t>42</t>
  </si>
  <si>
    <t>962081141</t>
  </si>
  <si>
    <t>Bourání příček ze skleněných tvárnic tl do 150 mm</t>
  </si>
  <si>
    <t>433689535</t>
  </si>
  <si>
    <t>43</t>
  </si>
  <si>
    <t>968062356</t>
  </si>
  <si>
    <t>Vybourání dřevěných rámů oken dvojitých včetně křídel pl do 4 m2</t>
  </si>
  <si>
    <t>2055331497</t>
  </si>
  <si>
    <t>44</t>
  </si>
  <si>
    <t>968072244</t>
  </si>
  <si>
    <t>Vybourání kovových rámů oken jednoduchých včetně křídel pl do 1 m2</t>
  </si>
  <si>
    <t>1169109011</t>
  </si>
  <si>
    <t>45</t>
  </si>
  <si>
    <t>968072456</t>
  </si>
  <si>
    <t>Vybourání kovových dveřních zárubní pl přes 2 m2 vč. křídel</t>
  </si>
  <si>
    <t>-1117839353</t>
  </si>
  <si>
    <t>46</t>
  </si>
  <si>
    <t>978015381</t>
  </si>
  <si>
    <t>Otlučení vnější vápenné nebo vápenocementové vnější omítky stupně členitosti 1 a 2 rozsahu do 80%</t>
  </si>
  <si>
    <t>1238591782</t>
  </si>
  <si>
    <t>99</t>
  </si>
  <si>
    <t>Přesun hmot</t>
  </si>
  <si>
    <t>47</t>
  </si>
  <si>
    <t>998011002</t>
  </si>
  <si>
    <t>Přesun hmot pro budovy zděné v do 12 m</t>
  </si>
  <si>
    <t>t</t>
  </si>
  <si>
    <t>634470121</t>
  </si>
  <si>
    <t>997</t>
  </si>
  <si>
    <t>Přesun sutě</t>
  </si>
  <si>
    <t>48</t>
  </si>
  <si>
    <t>997013113</t>
  </si>
  <si>
    <t>Vnitrostaveništní doprava suti a vybouraných hmot pro budovy v do 12 m</t>
  </si>
  <si>
    <t>1734253358</t>
  </si>
  <si>
    <t>49</t>
  </si>
  <si>
    <t>997013501</t>
  </si>
  <si>
    <t>Odvoz suti na skládku a vybouraných hmot nebo meziskládku do 1 km se složením</t>
  </si>
  <si>
    <t>-631343712</t>
  </si>
  <si>
    <t>50</t>
  </si>
  <si>
    <t>997013509</t>
  </si>
  <si>
    <t>Příplatek k odvozu suti a vybouraných hmot na skládku ZKD 1 km přes 1 km</t>
  </si>
  <si>
    <t>-977434434</t>
  </si>
  <si>
    <t>51</t>
  </si>
  <si>
    <t>99701350R</t>
  </si>
  <si>
    <t>Odvoz výzisku z železného šrotu na místo určené objednatelem do 20 km se složením</t>
  </si>
  <si>
    <t>1154643951</t>
  </si>
  <si>
    <t>Poznámka k položce:_x000D_
Železný šrot bude odvezen a složen dle pokynů zástupce investora do sběrného místa. _x000D_
_x000D_
Samotný železný šrot je majetkem investora. _x000D_
_x000D_
Hospodaření s vyzískaným materiálem (mimo odpad) bude prováděno v souladu se Směrnicí SŽDC č. 42 ze dne 7.1.2013.</t>
  </si>
  <si>
    <t>52</t>
  </si>
  <si>
    <t>171201211</t>
  </si>
  <si>
    <t>Poplatek za uložení odpadu ze sypkých materiálů na skládce - omítka (skládkovné)</t>
  </si>
  <si>
    <t>1415533387</t>
  </si>
  <si>
    <t>53</t>
  </si>
  <si>
    <t>997013831</t>
  </si>
  <si>
    <t>Poplatek za uložení stavebního směsného odpadu na skládce (skládkovné)</t>
  </si>
  <si>
    <t>1071385872</t>
  </si>
  <si>
    <t>PSV</t>
  </si>
  <si>
    <t>Práce a dodávky PSV</t>
  </si>
  <si>
    <t>741</t>
  </si>
  <si>
    <t>Elektroinstalace</t>
  </si>
  <si>
    <t>54</t>
  </si>
  <si>
    <t>741-05.1</t>
  </si>
  <si>
    <t>Stavební přípomoce pro elektroinstalaci - drážky, průrazy, zapravení aj.</t>
  </si>
  <si>
    <t>-1919768621</t>
  </si>
  <si>
    <t>748</t>
  </si>
  <si>
    <t>Elektromontáže - osvětlovací zařízení a svítidla</t>
  </si>
  <si>
    <t>55</t>
  </si>
  <si>
    <t>2102030R0</t>
  </si>
  <si>
    <t>Informační systém - prosvětlený piktogram "Ledečko" uchycený na stěnu kompletní - provedení dle TNŽ 73 6390</t>
  </si>
  <si>
    <t>ks</t>
  </si>
  <si>
    <t>64</t>
  </si>
  <si>
    <t>-639423509</t>
  </si>
  <si>
    <t>56</t>
  </si>
  <si>
    <t>2102030R0.1</t>
  </si>
  <si>
    <t>Informační systém - prosvětlený piktogram "Ledečko" uchycení na střechu přístřešku kompletní - provedení dle TNŽ 73 6390</t>
  </si>
  <si>
    <t>2063893943</t>
  </si>
  <si>
    <t>764</t>
  </si>
  <si>
    <t>Konstrukce klempířské</t>
  </si>
  <si>
    <t>57</t>
  </si>
  <si>
    <t>764002851</t>
  </si>
  <si>
    <t>Demontáž oplechování parapetů do suti</t>
  </si>
  <si>
    <t>-882924858</t>
  </si>
  <si>
    <t>Poznámka k položce:_x000D_
Jedná se o orientační vnější rozměry otvoru, před realizací nutné přesné zaměření každého okna.</t>
  </si>
  <si>
    <t>58</t>
  </si>
  <si>
    <t>764216604</t>
  </si>
  <si>
    <t>Oplechování rovných parapetů mechanicky kotvené z Pz s povrchovou úpravou rš 330 mm vč. přípravy a opravy podkladu</t>
  </si>
  <si>
    <t>-1783152663</t>
  </si>
  <si>
    <t>59</t>
  </si>
  <si>
    <t>764002861</t>
  </si>
  <si>
    <t>Demontáž oplechování říms a ozdobných prvků do suti</t>
  </si>
  <si>
    <t>-2093156566</t>
  </si>
  <si>
    <t>60</t>
  </si>
  <si>
    <t>764218604</t>
  </si>
  <si>
    <t>Oplechování rovné římsy mechanicky kotvené z Pz s upraveným povrchem rš 330 mm</t>
  </si>
  <si>
    <t>-461477730</t>
  </si>
  <si>
    <t>61</t>
  </si>
  <si>
    <t>764004861</t>
  </si>
  <si>
    <t>Demontáž svodu do suti</t>
  </si>
  <si>
    <t>-121197662</t>
  </si>
  <si>
    <t>62</t>
  </si>
  <si>
    <t>764548323</t>
  </si>
  <si>
    <t>Svody kruhové včetně objímek, kolen, odskoků z TiZn lesklého plechu průměru 100 mm</t>
  </si>
  <si>
    <t>-1868870648</t>
  </si>
  <si>
    <t>63</t>
  </si>
  <si>
    <t>998764202</t>
  </si>
  <si>
    <t>Přesun hmot procentní pro konstrukce klempířské v objektech v do 12 m</t>
  </si>
  <si>
    <t>1214379733</t>
  </si>
  <si>
    <t>766</t>
  </si>
  <si>
    <t>Konstrukce truhlářské</t>
  </si>
  <si>
    <t>766622132</t>
  </si>
  <si>
    <t>Montáž plastových oken plochy přes 1 m2 otevíravých výšky do 2,5 m s rámem do zdiva</t>
  </si>
  <si>
    <t>58751509</t>
  </si>
  <si>
    <t>Poznámka k položce:_x000D_
Vč. parotěsných či kompresních pásek dle ČSN.</t>
  </si>
  <si>
    <t>65</t>
  </si>
  <si>
    <t>6114393R31</t>
  </si>
  <si>
    <t>okno plastové 2křídlové s fixním nadsvětlíkem 120x160 cm O/OS, barva - imitace dřeva v oboustranném dekoru, celoobvodové kování ROTO NT - izolační dvojsklo, zasklení 4-16-4, Uw max 1,2 W/m2.K</t>
  </si>
  <si>
    <t>1999947442</t>
  </si>
  <si>
    <t>Poznámka k položce:_x000D_
Jedná se o orientační vnější rozměry otvoru! Před zadáním do výroby je nutné zaměření každého otvoru. Pozor - změna typu oken, nutno přizpůsobit dle situace po vybourání původních dvojitých špaletových oken!_x000D_
_x000D_
Zachovat členění dle stávajících oken.</t>
  </si>
  <si>
    <t>66</t>
  </si>
  <si>
    <t>6114393R312</t>
  </si>
  <si>
    <t>okno plastové 2křídlové s fixním nadsvětlíkem 120x160 cm O/OS, mléčné zasklení, barva - imitace dřeva v oboustranném dekoru, celoobvodové kování ROTO NT - izolační dvojsklo, zasklení 4-16-4, Uw max 1,2 W/m2.K</t>
  </si>
  <si>
    <t>866302096</t>
  </si>
  <si>
    <t>67</t>
  </si>
  <si>
    <t>6114393R318</t>
  </si>
  <si>
    <t>okno plastové 1křídlové fixní s O/OS nadsvětlíkem 100x160 cm, mléčné zasklení, barva - imitace dřeva v oboustranném dekoru, celoobvodové kování ROTO NT - izolační dvojsklo, zasklení 4-16-4, Uw max 1,2 W/m2.K</t>
  </si>
  <si>
    <t>-2126504896</t>
  </si>
  <si>
    <t>68</t>
  </si>
  <si>
    <t>611101263</t>
  </si>
  <si>
    <t>okno plastové čtyřkřídlové O, OS, O, OS se sloupkem barva imitace dřeva v oboustranném dekoru 210 x 130 cm celoobvodové kování ROTO NT - izolační dvojsklo, zasklení 4-16-4, Uw max 1,2 W/m2.K</t>
  </si>
  <si>
    <t>413255935</t>
  </si>
  <si>
    <t>69</t>
  </si>
  <si>
    <t>6114393R30</t>
  </si>
  <si>
    <t>Okno fixní do technologických místností s vloženou větrací mřížkou 100x160cm, barva - imitace dřeva, bezpečnostní zasklení s vloženou fólií, vnější sklo neprůhledné mléčné, barva imitace dřeva v oboustranném dekoru, Uw max  1,2 W/m2.K</t>
  </si>
  <si>
    <t>-1555959745</t>
  </si>
  <si>
    <t>Poznámka k položce:_x000D_
Jedná se o orientační vnější rozměry otvoru! Před zadáním do výroby je nutné zaměření každého otvoru. Pozor - změna typu oken, nutno přizpůsobit dle situace po vybourání původních skleněných tvárnic!_x000D_
_x000D_
V rámci položky nutno zakalkulovat i zabezpečení otvoru pro provedení prací (okna v místnostech s technologiemi), nutno koordinovat se správcem technologického zařízení - SSZT, ČD-Telematika aj.</t>
  </si>
  <si>
    <t>70</t>
  </si>
  <si>
    <t>766660461</t>
  </si>
  <si>
    <t>Montáž vchodových dveří 2křídlových s nadsvětlíkem do zdiva</t>
  </si>
  <si>
    <t>854533524</t>
  </si>
  <si>
    <t>71</t>
  </si>
  <si>
    <t>5534134R45</t>
  </si>
  <si>
    <t xml:space="preserve">dveře plastové vchodové bezpečnostní 2křídlové s proskleným fixním nadsvětlíkem otevíravé 140x260 cm, zasklení ze 2/3 - izolační bezpečnostní dvojsklo s vloženou fólií, kování bezp. celoobvodové vícebodové, oboustranný dekor dřeva v obvč. zámku a rámu </t>
  </si>
  <si>
    <t>204936239</t>
  </si>
  <si>
    <t>Poznámka k položce:_x000D_
Jedná se o orientační vnější rozměry otvoru, před realizací nutné přesné zaměření!_x000D_
_x000D_
Dveře budou dodány s dodatečným vyztužením ocelovými výztuhami a zpevněním rohů._x000D_
Výplň HPL z vyztužené lisované syntetické pryskyřice nepodléhající tepelné roztažnosti._x000D_
Vícebodové bezpečnostní kování._x000D_
_x000D_
Pozor - změna typu dveří, nutno přizpůsobit dle situace po vybourání původních dvojitých dveří!_x000D_
_x000D_
Zachovat členění dle stávajících dveří.</t>
  </si>
  <si>
    <t>72</t>
  </si>
  <si>
    <t>766441811</t>
  </si>
  <si>
    <t>Demontáž parapetních desek dřevěných, laminovaných šířky do 30 cm</t>
  </si>
  <si>
    <t>-1768658365</t>
  </si>
  <si>
    <t>73</t>
  </si>
  <si>
    <t>766694113</t>
  </si>
  <si>
    <t>Montáž parapetních desek dřevěných, laminovaných šířky do 30 cm délky do 2,6 m</t>
  </si>
  <si>
    <t>804212913</t>
  </si>
  <si>
    <t>74</t>
  </si>
  <si>
    <t>611444020</t>
  </si>
  <si>
    <t>parapet plastový vnitřní - Deceuninck komůrkový - šíře dle aktuální situace po osazení nových oken</t>
  </si>
  <si>
    <t>-1918444977</t>
  </si>
  <si>
    <t>Poznámka k položce:_x000D_
Jedná se o orientační vnější rozměry otvoru, před realizací nutné přesné zaměření.</t>
  </si>
  <si>
    <t>75</t>
  </si>
  <si>
    <t>611444150</t>
  </si>
  <si>
    <t>koncovka k parapetu plastovému vnitřnímu 1 pár</t>
  </si>
  <si>
    <t>141535392</t>
  </si>
  <si>
    <t>76</t>
  </si>
  <si>
    <t>998766202</t>
  </si>
  <si>
    <t>Přesun hmot procentní pro konstrukce truhlářské v objektech v do 12 m</t>
  </si>
  <si>
    <t>-1610335363</t>
  </si>
  <si>
    <t>767</t>
  </si>
  <si>
    <t>Konstrukce zámečnické</t>
  </si>
  <si>
    <t>77</t>
  </si>
  <si>
    <t>7675399</t>
  </si>
  <si>
    <t>Nové čistící zóny vč. přípravy podkladu, rámu a rohoží</t>
  </si>
  <si>
    <t>-13808942</t>
  </si>
  <si>
    <t>78</t>
  </si>
  <si>
    <t>767610115</t>
  </si>
  <si>
    <t>Montáž oken jednoduchých pevných do zdiva plochy do 0,6 m2</t>
  </si>
  <si>
    <t>1056871416</t>
  </si>
  <si>
    <t>79</t>
  </si>
  <si>
    <t>767-06</t>
  </si>
  <si>
    <t>sklepní dvířka, ocelový rám, výplň mřížka z tahokovu vč povrchové úpravy žárovým zinkováním, kompletní konstrukce včetně kotvení</t>
  </si>
  <si>
    <t>-618812596</t>
  </si>
  <si>
    <t>Poznámka k položce:_x000D_
orientační vnější rozměry otvoru pro vsazení rámečku 80x40cm</t>
  </si>
  <si>
    <t>80</t>
  </si>
  <si>
    <t>767641110</t>
  </si>
  <si>
    <t>Montáž dokončení okování dveří otvíravých jednokřídlových</t>
  </si>
  <si>
    <t>1757801223</t>
  </si>
  <si>
    <t>81</t>
  </si>
  <si>
    <t>549146300</t>
  </si>
  <si>
    <t>kování bezpečnostní včetně štítu Golem nerez-  klika-klika</t>
  </si>
  <si>
    <t>-151051550</t>
  </si>
  <si>
    <t>Poznámka k položce:_x000D_
provedení dle upřesnění zástupce investora na místě u konkrétních dveří</t>
  </si>
  <si>
    <t>82</t>
  </si>
  <si>
    <t>549641500</t>
  </si>
  <si>
    <t>vložka zámková cylindrická oboustranná bezpečnostní FAB DYNAMIC + 4 klíče</t>
  </si>
  <si>
    <t>-199741185</t>
  </si>
  <si>
    <t>83</t>
  </si>
  <si>
    <t>767649191</t>
  </si>
  <si>
    <t>Montáž dveří - samozavírače hydraulického</t>
  </si>
  <si>
    <t>-1455233553</t>
  </si>
  <si>
    <t>84</t>
  </si>
  <si>
    <t>549172500</t>
  </si>
  <si>
    <t>samozavírač dveří hydraulický</t>
  </si>
  <si>
    <t>-1165446988</t>
  </si>
  <si>
    <t>85</t>
  </si>
  <si>
    <t>767662120-D</t>
  </si>
  <si>
    <t>Demontáž mříží pevných přivařených</t>
  </si>
  <si>
    <t>-36366988</t>
  </si>
  <si>
    <t>Poznámka k položce:_x000D_
Jedná se o orientační rozměry vnějšího otvoru. Pro realizaci je nutné přesné zaměření!</t>
  </si>
  <si>
    <t>86</t>
  </si>
  <si>
    <t>767662120R</t>
  </si>
  <si>
    <t>Dodávka+Montáž mříží pevných přivařených vč.povrchové úpravy žárovým zinkováním a kotvícího mat.</t>
  </si>
  <si>
    <t>-1955550528</t>
  </si>
  <si>
    <t>87</t>
  </si>
  <si>
    <t>767996801</t>
  </si>
  <si>
    <t>Demontáž atypických zámečnických konstrukcí rozebráním hmotnosti jednotlivých dílů do 50 kg</t>
  </si>
  <si>
    <t>kg</t>
  </si>
  <si>
    <t>1260655032</t>
  </si>
  <si>
    <t>783</t>
  </si>
  <si>
    <t>Dokončovací práce - nátěry</t>
  </si>
  <si>
    <t>88</t>
  </si>
  <si>
    <t>783201821</t>
  </si>
  <si>
    <t>Odstranění nátěrů z KDK konstrukcí opálením s oškrábáním</t>
  </si>
  <si>
    <t>145381193</t>
  </si>
  <si>
    <t>89</t>
  </si>
  <si>
    <t>783221112</t>
  </si>
  <si>
    <t>Nátěry syntetické KDK lesklý povrch 1x antikorozní, 1x základní, 2x email</t>
  </si>
  <si>
    <t>CS ÚRS 2013 02</t>
  </si>
  <si>
    <t>374338326</t>
  </si>
  <si>
    <t>90</t>
  </si>
  <si>
    <t>783823133</t>
  </si>
  <si>
    <t>Penetrační silikátový nátěr hladkých, tenkovrstvých zrnitých nebo štukových omítek</t>
  </si>
  <si>
    <t>-41915943</t>
  </si>
  <si>
    <t>91</t>
  </si>
  <si>
    <t>783827423</t>
  </si>
  <si>
    <t>Krycí dvojnásobný silikátový nátěr omítek stupně členitosti 1 a 2</t>
  </si>
  <si>
    <t>-124014063</t>
  </si>
  <si>
    <t>92</t>
  </si>
  <si>
    <t>783827429</t>
  </si>
  <si>
    <t>Příplatek k cenám dvojnásobného nátěru omítek stupně členitosti 1 a 2 za biocidní přísadu</t>
  </si>
  <si>
    <t>1437333633</t>
  </si>
  <si>
    <t>93</t>
  </si>
  <si>
    <t>783897603</t>
  </si>
  <si>
    <t>Příplatek k cenám dvojnásobného krycího nátěru omítek za provedení styku 2 barev</t>
  </si>
  <si>
    <t>1306890705</t>
  </si>
  <si>
    <t>786</t>
  </si>
  <si>
    <t>Dokončovací práce - čalounické úpravy</t>
  </si>
  <si>
    <t>94</t>
  </si>
  <si>
    <t>786624111</t>
  </si>
  <si>
    <t>Montáž lamelové žaluzie do oken zdvojených otevíravých, sklápěcích a vyklápěcích</t>
  </si>
  <si>
    <t>1593050582</t>
  </si>
  <si>
    <t>95</t>
  </si>
  <si>
    <t>553462000</t>
  </si>
  <si>
    <t>žaluzie horizontální interiérové</t>
  </si>
  <si>
    <t>-467482846</t>
  </si>
  <si>
    <t>96</t>
  </si>
  <si>
    <t>998786202</t>
  </si>
  <si>
    <t>Přesun hmot procentní pro čalounické úpravy v objektech v do 12 m</t>
  </si>
  <si>
    <t>-1206292331</t>
  </si>
  <si>
    <t>22-M</t>
  </si>
  <si>
    <t>Montáže oznam. a zabezp. zařízení</t>
  </si>
  <si>
    <t>97</t>
  </si>
  <si>
    <t>220320021-D</t>
  </si>
  <si>
    <t>Demontáž hodin</t>
  </si>
  <si>
    <t>-1817483382</t>
  </si>
  <si>
    <t>98</t>
  </si>
  <si>
    <t>220320021</t>
  </si>
  <si>
    <t>Montáž hodin venkovních</t>
  </si>
  <si>
    <t>-77568277</t>
  </si>
  <si>
    <t>3944525R2</t>
  </si>
  <si>
    <t>Čtvercové venkovní hodiny analogové dvoustranné na stěnu s boční konzolou METROLINE typ  242.A.60.D.B.C11.LLX</t>
  </si>
  <si>
    <t>128</t>
  </si>
  <si>
    <t>1946235807</t>
  </si>
  <si>
    <t>220370440-D.1</t>
  </si>
  <si>
    <t>Demontáž reproduktoru vč. konzoly</t>
  </si>
  <si>
    <t>-906945838</t>
  </si>
  <si>
    <t>Poznámka k položce:_x000D_
Práce na těchto zařízeních je nutné koordinovat se správcem těchto zařízení - správou sdělovací a zabezpečovací techniky SSZT!</t>
  </si>
  <si>
    <t>101</t>
  </si>
  <si>
    <t>220370440</t>
  </si>
  <si>
    <t>Montáž reproduktoru vč. konzoly</t>
  </si>
  <si>
    <t>1400640203</t>
  </si>
  <si>
    <t>102</t>
  </si>
  <si>
    <t>22-M-000</t>
  </si>
  <si>
    <t>reproduktor DEXON SC20AH vč. konzoly kompletní</t>
  </si>
  <si>
    <t>256</t>
  </si>
  <si>
    <t>384738462</t>
  </si>
  <si>
    <t>103</t>
  </si>
  <si>
    <t>22037044R</t>
  </si>
  <si>
    <t>Úprava a výměna stávajícího venkovního vedení osazovaných koncových oznamovacích zařízení na fasádě</t>
  </si>
  <si>
    <t>1341133889</t>
  </si>
  <si>
    <t>Poznámka k položce:_x000D_
Zařízení budou napojena na stávající vedení s vhodným ukončením. Tj. část vedení od zařízení po vstup do objektu vč. průrazu dovnitř objektu bude vyměněna, uložena do chráničky a zapravena do fasády s vhodným ukončením a napojením na stávající vedení v krabici uvnitř objektu, tak aby byla možná výměna vnitřního přívodního vedení ze strany SSZT bez zásahu do nové fasády._x000D_
_x000D_
Práce na těchto zařízeních je nutné koordinovat se správcem těchto zařízení - správou sdělovací a zabezpečovací techniky SSZT!</t>
  </si>
  <si>
    <t>104</t>
  </si>
  <si>
    <t>220370101</t>
  </si>
  <si>
    <t>Funkční dodavatelské přezkoušení železničního rozhlasového zařízení reproduktoru</t>
  </si>
  <si>
    <t>396826068</t>
  </si>
  <si>
    <t>O01</t>
  </si>
  <si>
    <t>Mobiliář</t>
  </si>
  <si>
    <t>105</t>
  </si>
  <si>
    <t>O0013</t>
  </si>
  <si>
    <t>D+M venkovní lavice, vel. 1300/500, v. 420 mm, hliník/dřevo, vč povrchové úpravy</t>
  </si>
  <si>
    <t>1500097100</t>
  </si>
  <si>
    <t>Poznámka k položce:_x000D_
Lavice budou v antivandal provedení a zabezpečeny proti odcizení pevným přikotvením chem. kotvou do bet. podkladu.</t>
  </si>
  <si>
    <t>106</t>
  </si>
  <si>
    <t>O0014</t>
  </si>
  <si>
    <t>D+M odpadkové koše, ocelový plech, vel. 500x250 V=1100 mm</t>
  </si>
  <si>
    <t>992974794</t>
  </si>
  <si>
    <t>Poznámka k položce:_x000D_
koše budou v antivandal provedení a zabezpečeny proti krádeži ukotvením na chem. kotvu buď zavěšením na fasádě nebo k bet. podkladu - dle vyjádření zástupce investora na místě.</t>
  </si>
  <si>
    <t>107</t>
  </si>
  <si>
    <t>O0015</t>
  </si>
  <si>
    <t>Odvoz a likvidace stávajících venkovních lavic a košů</t>
  </si>
  <si>
    <t>105375765</t>
  </si>
  <si>
    <t>002 - Oprava střech</t>
  </si>
  <si>
    <t xml:space="preserve">    9 - Ostatní konstrukce a práce-bourání</t>
  </si>
  <si>
    <t xml:space="preserve">    997 -  Přesun sutě</t>
  </si>
  <si>
    <t xml:space="preserve">    998 - Přesun hmot</t>
  </si>
  <si>
    <t xml:space="preserve">    742 -  Elektroinstalace</t>
  </si>
  <si>
    <t xml:space="preserve">    762 - Konstrukce tesařské</t>
  </si>
  <si>
    <t xml:space="preserve">    765 -  Krytina skládaná</t>
  </si>
  <si>
    <t xml:space="preserve">    783 -  Dokončovací práce</t>
  </si>
  <si>
    <t>-301415568</t>
  </si>
  <si>
    <t>Poznámka k položce:_x000D_
Zadání je zpracováno v rozsahu a podrobnosti zadávací dokumentace v rozsahu omezeném technickou zprávou._x000D_
_x000D_
Součástí položek jsou veškeré s nimi spojené práce, které jsou zapotřebí pro provedení kompletní dodávky díla, a to i když nejsou zvlášť uvedeny ve výkazu výměr. To znamená, že veškeré položky patrné zejména z technické zprávy a na ni navazujících částí výkazů je třeba v nabídkové ceně doplnit a ocenit jako kompletně vykonané práce vč materiálu, nářadí a strojů nutných k práci, tak aby bylo možné zakázku realizovat jako komplet "na klíč" i když tyto nejsou ve výkazu výměr vypsány zvlášť._x000D_
_x000D_
Pokud nejsou uvedeny montážní práce samostatně, je montáž součástí jednotkových cen!</t>
  </si>
  <si>
    <t>31427151R</t>
  </si>
  <si>
    <t>Přezdění nadstřešní části komínových těles kompletní vč. krycích desek, spárování a ochr. nátěru, případně nové povrchové úpravy</t>
  </si>
  <si>
    <t>-809198219</t>
  </si>
  <si>
    <t>31638111R</t>
  </si>
  <si>
    <t>Zabezpečení komínových těles po odbourání nadstřešní části v prostoru půdy</t>
  </si>
  <si>
    <t>1921601728</t>
  </si>
  <si>
    <t>Ostatní konstrukce a práce-bourání</t>
  </si>
  <si>
    <t xml:space="preserve">D+M doplňků střechy vč. povrchové úpravy - konzole, antény, průchodky, držáky aj. vč. demontáže stávajících </t>
  </si>
  <si>
    <t>2139931562</t>
  </si>
  <si>
    <t>949101112</t>
  </si>
  <si>
    <t>Lešení pomocné pro objekty pozemních staveb s lešeňovou podlahou v do 3,5 m zatížení do 150 kg/m2</t>
  </si>
  <si>
    <t>-2005383991</t>
  </si>
  <si>
    <t>962032631</t>
  </si>
  <si>
    <t>Bourání zdiva komínového nad střechou z cihel na MV nebo MVC</t>
  </si>
  <si>
    <t>-676115701</t>
  </si>
  <si>
    <t>976047231</t>
  </si>
  <si>
    <t>Vybourání betonových nebo ŽB krycích desek</t>
  </si>
  <si>
    <t>CS ÚRS 2013 01</t>
  </si>
  <si>
    <t>1015476210</t>
  </si>
  <si>
    <t xml:space="preserve"> Přesun sutě</t>
  </si>
  <si>
    <t>CS ÚRS 2018 01</t>
  </si>
  <si>
    <t>-1316037115</t>
  </si>
  <si>
    <t>-1497969452</t>
  </si>
  <si>
    <t>1520800376</t>
  </si>
  <si>
    <t>-48068324</t>
  </si>
  <si>
    <t>997013801</t>
  </si>
  <si>
    <t>Poplatek za uložení stavebního betonového odpadu na skládce (skládkovné)</t>
  </si>
  <si>
    <t>92434249</t>
  </si>
  <si>
    <t>997013803</t>
  </si>
  <si>
    <t>Poplatek za uložení stavebního odpadu z keramických materiálů na skládce (skládkovné)</t>
  </si>
  <si>
    <t>1993078869</t>
  </si>
  <si>
    <t>997013811</t>
  </si>
  <si>
    <t>Poplatek za uložení stavebního dřevěného odpadu na skládce (skládkovné)</t>
  </si>
  <si>
    <t>-2061657738</t>
  </si>
  <si>
    <t>997013821</t>
  </si>
  <si>
    <t>Poplatek za uložení na skládce (skládkovné) stavebního odpadu s obsahem azbestu kód odpadu 170 605</t>
  </si>
  <si>
    <t>2145295388</t>
  </si>
  <si>
    <t>881467823</t>
  </si>
  <si>
    <t>998</t>
  </si>
  <si>
    <t>125718219</t>
  </si>
  <si>
    <t>742</t>
  </si>
  <si>
    <t xml:space="preserve"> Elektroinstalace</t>
  </si>
  <si>
    <t>742420021</t>
  </si>
  <si>
    <t>Montáž společné televizní antény antenního stožáru včetně upevňovacího materiálu</t>
  </si>
  <si>
    <t>-794775882</t>
  </si>
  <si>
    <t>31674068R</t>
  </si>
  <si>
    <t>stožár anténní Pz v 3m</t>
  </si>
  <si>
    <t>-1709875203</t>
  </si>
  <si>
    <t>762</t>
  </si>
  <si>
    <t>Konstrukce tesařské</t>
  </si>
  <si>
    <t>762081351</t>
  </si>
  <si>
    <t>Vyrovnání a příprava st. krovů pro novou krytinu</t>
  </si>
  <si>
    <t>1684093117</t>
  </si>
  <si>
    <t>76233213R</t>
  </si>
  <si>
    <t>Výměna poškozených nosných částí krovů včetně profilace dle stávajícího vzhledu</t>
  </si>
  <si>
    <t>-565230813</t>
  </si>
  <si>
    <t>762341811</t>
  </si>
  <si>
    <t>Demontáž bednění střech z prken</t>
  </si>
  <si>
    <t>2039329123</t>
  </si>
  <si>
    <t>762341210</t>
  </si>
  <si>
    <t>Montáž bednění střech rovných a šikmých sklonu do 60° z hrubých prken na sraz</t>
  </si>
  <si>
    <t>-627708981</t>
  </si>
  <si>
    <t>60515111</t>
  </si>
  <si>
    <t>řezivo jehličnaté boční prkno jakost I.-II. 2-3cm</t>
  </si>
  <si>
    <t>-2009432264</t>
  </si>
  <si>
    <t>762341260</t>
  </si>
  <si>
    <t>Montáž bednění střech rovných a šikmých sklonu do 60° z palubek</t>
  </si>
  <si>
    <t>-455366703</t>
  </si>
  <si>
    <t>61191125</t>
  </si>
  <si>
    <t>palubky obkladové smrk profil klasický 15x116 mm jakost A/B</t>
  </si>
  <si>
    <t>1161488523</t>
  </si>
  <si>
    <t>762341011</t>
  </si>
  <si>
    <t>Bednění střech rovných z desek OSB tl 10 mm na sraz šroubovaných na krokve</t>
  </si>
  <si>
    <t>1502142933</t>
  </si>
  <si>
    <t>762343811</t>
  </si>
  <si>
    <t>Demontáž štítových říms, včetně kostry, krajnice a závětrného prkna, z prken hrubých, hoblovaných tl. do 32 mm</t>
  </si>
  <si>
    <t>-409439827</t>
  </si>
  <si>
    <t>762341650</t>
  </si>
  <si>
    <t>Bednění a laťování montáž bednění štítových okapových říms, krajnic, závětrných prken a žaluzií ve spádu nebo rovnoběžně s okapem z prken hoblovaných</t>
  </si>
  <si>
    <t>1841644453</t>
  </si>
  <si>
    <t>605151210</t>
  </si>
  <si>
    <t>řezivo jehličnaté boční prkno hoblované a profilované dle stávajícího vzhledu jakost I.-II. tl. 4 - 6 cm</t>
  </si>
  <si>
    <t>694152101</t>
  </si>
  <si>
    <t>762083122</t>
  </si>
  <si>
    <t>Impregnace řeziva proti dřevokaznému hmyzu, houbám a plísním máčením třída ohrožení 3 a 4</t>
  </si>
  <si>
    <t>-1265942584</t>
  </si>
  <si>
    <t>762342812</t>
  </si>
  <si>
    <t>Demontáž laťování střech z latí osové vzdálenosti do 0,50 m</t>
  </si>
  <si>
    <t>655983230</t>
  </si>
  <si>
    <t>762342214</t>
  </si>
  <si>
    <t>Montáž laťování na střechách jednoduchých sklonu do 60° osové vzdálenosti do 360 mm</t>
  </si>
  <si>
    <t>501562763</t>
  </si>
  <si>
    <t>605141140</t>
  </si>
  <si>
    <t>řezivo jehličnaté,střešní latě impregnované dl 4 - 5 m</t>
  </si>
  <si>
    <t>-1416194657</t>
  </si>
  <si>
    <t>762342441</t>
  </si>
  <si>
    <t>Montáž lišt trojúhelníkových nebo kontralatí na střechách sklonu do 60°</t>
  </si>
  <si>
    <t>605425167</t>
  </si>
  <si>
    <t>-1516954037</t>
  </si>
  <si>
    <t>762395000</t>
  </si>
  <si>
    <t>Spojovací prostředky pro montáž krovu, bednění, laťování, světlíky, klíny</t>
  </si>
  <si>
    <t>1846642900</t>
  </si>
  <si>
    <t>76234391R</t>
  </si>
  <si>
    <t xml:space="preserve">Výměna stávajícící dřevěné stěny přístřešku včetně nosných sloupů - replika dle stávajícího vzhledu, příprava pro osazení 3ks fabrických oken </t>
  </si>
  <si>
    <t>343526492</t>
  </si>
  <si>
    <t>Poznámka k položce:_x000D_
Stávající stěna bude kompletně vyměněna včetně sloupů a připravena pro osazení 3ks nových fabrických oken (samostatná dodávka v jiné položce)._x000D_
_x000D_
Nutno zachovat vzhled dle stávající!</t>
  </si>
  <si>
    <t>61144014</t>
  </si>
  <si>
    <t>okno fabrické pevně zasklené v kovovém rámu 90x200cm, členění dle stávajícího, bezpečnostní jednoduché zasklení s vloženou fólií (např. Stratobel 33.2)</t>
  </si>
  <si>
    <t>-370422620</t>
  </si>
  <si>
    <t>Poznámka k položce:_x000D_
boční stěna přístřešku</t>
  </si>
  <si>
    <t>76238101R</t>
  </si>
  <si>
    <t>Podchycení konstrukce přístřešku pro výměnu poškozených částí, zajištění proti posunu</t>
  </si>
  <si>
    <t>741773528</t>
  </si>
  <si>
    <t>Poznámka k položce:_x000D_
profil sloupu přístřešku 160/160mm, výška cca 4m</t>
  </si>
  <si>
    <t>998762202</t>
  </si>
  <si>
    <t>Přesun hmot procentní pro kce tesařské v objektech v do 12 m</t>
  </si>
  <si>
    <t>-65617381</t>
  </si>
  <si>
    <t>764001841</t>
  </si>
  <si>
    <t>Demontáž krytiny ze šablon do suti</t>
  </si>
  <si>
    <t>297208102</t>
  </si>
  <si>
    <t>764111641</t>
  </si>
  <si>
    <t>Krytina střechy rovné drážkováním ze svitků z Pz plechu s povrchovou úpravou rš 670 mm sklonu do 30°</t>
  </si>
  <si>
    <t>1748039628</t>
  </si>
  <si>
    <t xml:space="preserve">Poznámka k položce:_x000D_
Tl. plechu 0,6 mm -  varianta STRONG odolná proti prošlápnutí a krupobití, povrchová úprava DURAFROST, Předpokládaná barva 035 břidlicově šedá, kód barvy BRSE, NCS S 7502-B, RAL 7016, struktura matná, hrubá_x000D_
_x000D_
Barva bude finálně odsouhlasena na základě předložení vzorníku zástupcem ivestora na místě!_x000D_
_x000D_
</t>
  </si>
  <si>
    <t>76411165R</t>
  </si>
  <si>
    <t>Krytina střechy rovné z taškových tabulí z Pz plechu s povrchovou úpravou (poplastovaný plech) sklonu do 60°</t>
  </si>
  <si>
    <t>555318339</t>
  </si>
  <si>
    <t xml:space="preserve">Poznámka k položce:_x000D_
Tl. plechu 0,6 mm -  varianta STRONG odolná proti prošlápnutí a krupobití, povrchová úprava ELITE, Předpokládaná barva 088 břidlicově šedá matná, kód barvy BRSE, NCS S 7005-B20G, RAL 7016, struktura jemně strukturovaná._x000D_
_x000D_
Barva bude finálně odsouhlasena na základě předložení vzorníku zástupcem ivestora na místě!_x000D_
_x000D_
</t>
  </si>
  <si>
    <t>764211625</t>
  </si>
  <si>
    <t>Oplechování větraného hřebene s větracím pásem z Pz s povrchovou úpravou (poplastovaný plech) rš 400 mm</t>
  </si>
  <si>
    <t>-1898591050</t>
  </si>
  <si>
    <t>Poznámka k položce:_x000D_
Příslušenství k taškovým tabulím nebo hladké drážkové falcované krytině, povrch Elite nebo Durafrost_x000D_
_x000D_
Předpokládaná barva 088 břidlicově šedá matná, kód barvy BRSE, NCS S 7005-B20G, RAL 7016, struktura jemně strukturovaná,  barva bude finálně odsouhlasena na základě předložení vzorníku zástupcem ivestora na místě.</t>
  </si>
  <si>
    <t>764001891</t>
  </si>
  <si>
    <t>Demontáž úžlabí do suti</t>
  </si>
  <si>
    <t>-1233869780</t>
  </si>
  <si>
    <t>76421260R</t>
  </si>
  <si>
    <t>Oplechování úžlabí z Pz s povrchovou úpravou rš 500 mm</t>
  </si>
  <si>
    <t>1352356281</t>
  </si>
  <si>
    <t>764002801</t>
  </si>
  <si>
    <t>Demontáž závětrné lišty do suti</t>
  </si>
  <si>
    <t>563855950</t>
  </si>
  <si>
    <t>764212635</t>
  </si>
  <si>
    <t>Oplechování štítu závětrnou lištou z Pz s povrchovou úpravou (poplastovaný plech) rš 400 mm</t>
  </si>
  <si>
    <t>349441754</t>
  </si>
  <si>
    <t>764002812</t>
  </si>
  <si>
    <t>Demontáž okapového plechu do suti v krytině skládané</t>
  </si>
  <si>
    <t>-844794941</t>
  </si>
  <si>
    <t>76421266R</t>
  </si>
  <si>
    <t>Oplechování rovné okapové hrany z Pz s povrchovou úpravou (poplastovaný plech) rš 400 mm</t>
  </si>
  <si>
    <t>735175635</t>
  </si>
  <si>
    <t>764002821</t>
  </si>
  <si>
    <t>Demontáž střešního výlezu do suti</t>
  </si>
  <si>
    <t>-1829895510</t>
  </si>
  <si>
    <t>764213652.1</t>
  </si>
  <si>
    <t>Oplechování střešních prvků z pozinkovaného plechu s povrchovou úpravou střešní výlez rozměru 600 x 600 mm, střechy s krytinou skládanou nebo plechovou</t>
  </si>
  <si>
    <t>-1862278394</t>
  </si>
  <si>
    <t>764002871</t>
  </si>
  <si>
    <t>Demontáž lemování zdí do suti</t>
  </si>
  <si>
    <t>1209826070</t>
  </si>
  <si>
    <t>764311604</t>
  </si>
  <si>
    <t>Lemování rovných zdí střech z Pz s povrchovou úpravou rš 330 mm</t>
  </si>
  <si>
    <t>-1347150009</t>
  </si>
  <si>
    <t>764002881</t>
  </si>
  <si>
    <t>Demontáž lemování střešních prostupů do suti</t>
  </si>
  <si>
    <t>508513080</t>
  </si>
  <si>
    <t>764314612</t>
  </si>
  <si>
    <t>Lemování prostupů střech s krytinou skládanou nebo plechovou z Pz s povrchovou úpravou</t>
  </si>
  <si>
    <t>-909926318</t>
  </si>
  <si>
    <t>764003801</t>
  </si>
  <si>
    <t>Demontáž lemování trub, konzol, držáků, ventilačních nástavců a jiných kusových prvků do suti</t>
  </si>
  <si>
    <t>1986514988</t>
  </si>
  <si>
    <t>764315621</t>
  </si>
  <si>
    <t>Lemování trub, konzol,držáků z Pz s povrch úpravou (poplastovaný plech) střech s krytinou skládanou D do 75 mm</t>
  </si>
  <si>
    <t>-1948689206</t>
  </si>
  <si>
    <t>764004801</t>
  </si>
  <si>
    <t>Demontáž podokapního žlabu do suti</t>
  </si>
  <si>
    <t>-1570875640</t>
  </si>
  <si>
    <t>764541305</t>
  </si>
  <si>
    <t>Žlab podokapní půlkruhový z TiZn plechu rš 330 mm</t>
  </si>
  <si>
    <t>-623648231</t>
  </si>
  <si>
    <t>764541346</t>
  </si>
  <si>
    <t>Kotlík oválný (trychtýřový) pro podokapní žlaby z TiZn plechu 330/100 mm</t>
  </si>
  <si>
    <t>-34475183</t>
  </si>
  <si>
    <t>764213456</t>
  </si>
  <si>
    <t>Sněhový zachytávač krytiny z Pz plechu s povrchovou úpravou (poplastovaný plech) průběžný dvoutrubkový</t>
  </si>
  <si>
    <t>-183361752</t>
  </si>
  <si>
    <t>764316643</t>
  </si>
  <si>
    <t>Větrací komínek izolovaný s průchodkou na skládané krytině z taškových tabulí s povrch. úpravou (poplastovaný plech) D 110mm</t>
  </si>
  <si>
    <t>-71559476</t>
  </si>
  <si>
    <t>40784261</t>
  </si>
  <si>
    <t>765</t>
  </si>
  <si>
    <t xml:space="preserve"> Krytina skládaná</t>
  </si>
  <si>
    <t>7651R</t>
  </si>
  <si>
    <t>Opatření nutná k bezpečné demontáži a likvidaci krytiny obsahující azbest vč. splnění požadavků stanovisek dotčených orgánů</t>
  </si>
  <si>
    <t>soubor</t>
  </si>
  <si>
    <t>115081269</t>
  </si>
  <si>
    <t>765131801</t>
  </si>
  <si>
    <t>Demontáž vláknocementové skládané krytiny sklonu do 30° do suti</t>
  </si>
  <si>
    <t>1280978209</t>
  </si>
  <si>
    <t>765131821</t>
  </si>
  <si>
    <t>Demontáž hřebene nebo nároží z hřebenáčů vláknocementové skládané krytiny sklonu do 30° do suti</t>
  </si>
  <si>
    <t>-1742065342</t>
  </si>
  <si>
    <t>765131841</t>
  </si>
  <si>
    <t>Příplatek k cenám demontáže skládané vláknocementové krytiny za sklon přes 30°</t>
  </si>
  <si>
    <t>157211469</t>
  </si>
  <si>
    <t>765131845</t>
  </si>
  <si>
    <t>Příplatek k cenám demontáže hřebene nebo nároží skládané vláknocementové krytiny za sklon přes 30°</t>
  </si>
  <si>
    <t>-2100511263</t>
  </si>
  <si>
    <t>765191023</t>
  </si>
  <si>
    <t>Montáž pojistné hydroizolační fólie kladené ve sklonu přes 20° s lepenými spoji na bednění</t>
  </si>
  <si>
    <t>-2041710256</t>
  </si>
  <si>
    <t>63150819.ISV</t>
  </si>
  <si>
    <t>TYVEK SOLID, 50 000 × 1500mm, role 75 m2, kontaktní pojistná hydroizolace určená pro šikmé střechy a aplikaci na bednění.</t>
  </si>
  <si>
    <t>-65459480</t>
  </si>
  <si>
    <t>765113121</t>
  </si>
  <si>
    <t>Okapová hrana s větrací mřížkou jednoduchou</t>
  </si>
  <si>
    <t>-1920713431</t>
  </si>
  <si>
    <t>998765202</t>
  </si>
  <si>
    <t>Přesun hmot procentní pro krytiny skládané v objektech v do 12 m</t>
  </si>
  <si>
    <t>1630410153</t>
  </si>
  <si>
    <t>767851104</t>
  </si>
  <si>
    <t>Montáž lávek komínových - kompletní celé lávky</t>
  </si>
  <si>
    <t>953069361</t>
  </si>
  <si>
    <t>62866423R</t>
  </si>
  <si>
    <t>komínová lávka kompletní vč. povrchové úpravy a zábradlí</t>
  </si>
  <si>
    <t>842103964</t>
  </si>
  <si>
    <t>Poznámka k položce:_x000D_
Systémová komínová lávka k taškovým tabulím</t>
  </si>
  <si>
    <t>998767202</t>
  </si>
  <si>
    <t>Přesun hmot procentní pro zámečnické konstrukce v objektech v do 12 m</t>
  </si>
  <si>
    <t>212014915</t>
  </si>
  <si>
    <t xml:space="preserve"> Dokončovací práce</t>
  </si>
  <si>
    <t>783201201</t>
  </si>
  <si>
    <t>Obroušení tesařských konstrukcí před provedením nátěru</t>
  </si>
  <si>
    <t>465760528</t>
  </si>
  <si>
    <t>783201201.1</t>
  </si>
  <si>
    <t>Příprava podkladu tesařských konstrukcí před provedením nátěru broušení s opálením všech stávajících vrstev</t>
  </si>
  <si>
    <t>-1327309093</t>
  </si>
  <si>
    <t>783201401</t>
  </si>
  <si>
    <t>Příprava podkladu tesařských konstrukcí před provedením nátěru ometení</t>
  </si>
  <si>
    <t>1401948495</t>
  </si>
  <si>
    <t>783213121</t>
  </si>
  <si>
    <t>Napouštěcí dvojnásobný syntetický fungicidní nátěr tesařských konstrukcí zabudovaných do konstrukce</t>
  </si>
  <si>
    <t>-1421518974</t>
  </si>
  <si>
    <t>783218111.1</t>
  </si>
  <si>
    <t>Lazurovací nátěr tesařských konstrukcí dvojnásobný syntetický</t>
  </si>
  <si>
    <t>-349701559</t>
  </si>
  <si>
    <t>Poznámka k položce:_x000D_
Ref. Xyladecor Oversol</t>
  </si>
  <si>
    <t>Odstranění nátěrů ze zámečnických konstrukcí opálením s obroušením všech vrstev</t>
  </si>
  <si>
    <t>-425296454</t>
  </si>
  <si>
    <t>783221112.1</t>
  </si>
  <si>
    <t>Nátěry syntetické KDK barva dražší matný povrch 1x antikorozní, 1x základní, 2x email</t>
  </si>
  <si>
    <t>1668931174</t>
  </si>
  <si>
    <t>Poznámka k položce:_x000D_
(Dvířka rozvodnic, větracích dvířek a ostatních prvků na fasádě) vč.bezpečnostních označení</t>
  </si>
  <si>
    <t>003 - Ostatní venkovní opravy, odstranění nepotřebných objektů, zpevněné plochy</t>
  </si>
  <si>
    <t xml:space="preserve">    1 -  Zemní práce</t>
  </si>
  <si>
    <t xml:space="preserve">    18 - Zemní práce - povrchové úpravy terénu</t>
  </si>
  <si>
    <t xml:space="preserve">    2 - Zakládání</t>
  </si>
  <si>
    <t xml:space="preserve">    5 - Komunikace</t>
  </si>
  <si>
    <t xml:space="preserve">    711 - Izolace proti vodě, vlhkosti a plynům</t>
  </si>
  <si>
    <t xml:space="preserve"> Zemní práce</t>
  </si>
  <si>
    <t>111201101</t>
  </si>
  <si>
    <t>Odstranění křovin a stromů s odstraněním kořenů průměru kmene do 100 mm do sklonu terénu 1 : 5, při celkové ploše do 1 000 m2</t>
  </si>
  <si>
    <t>858413941</t>
  </si>
  <si>
    <t>111201401</t>
  </si>
  <si>
    <t>Likvidace odstraněných křovin a stromů na hromadách průměru kmene do 100 mm pro jakoukoliv plochu</t>
  </si>
  <si>
    <t>-1734569667</t>
  </si>
  <si>
    <t>11310612R3</t>
  </si>
  <si>
    <t>Zrušení stávající šachty vedle rušeného komínu kotelny vč. vyčištění, dobetonování a zpevnění a zásypu</t>
  </si>
  <si>
    <t>-1964743507</t>
  </si>
  <si>
    <t>Poznámka k položce:_x000D_
Před zahájením prací je třeba vytýčení inženýrských sítí. V případě kolize budou inženýrské sítě uloženy do chráničky a zabezpečeny proti poškození!_x000D_
_x000D_
Orientační rozměry šachty cca 800x800mm hl. 2m</t>
  </si>
  <si>
    <t>11310612R2</t>
  </si>
  <si>
    <t>Oprava stávající šachty - vyčištění, dobetonování a zpevnění</t>
  </si>
  <si>
    <t>637264712</t>
  </si>
  <si>
    <t>113107222</t>
  </si>
  <si>
    <t>Odstranění podkladu z kameniva drceného tl 200 mm pl přes 200 m2</t>
  </si>
  <si>
    <t>1868046125</t>
  </si>
  <si>
    <t>122202201</t>
  </si>
  <si>
    <t>Odkopávky a prokopávky nezapažené pro silnice objemu do 100 m3 v hornině tř. 3</t>
  </si>
  <si>
    <t>2098077306</t>
  </si>
  <si>
    <t>Poznámka k položce:_x000D_
Před zahájením prací je třeba vytýčení inženýrských sítí. V případě kolize budou inženýrské sítě uloženy do chráničky a zabezpečeny proti poškození!</t>
  </si>
  <si>
    <t>122202209</t>
  </si>
  <si>
    <t>Příplatek k odkopávkám a prokopávkám pro silnice v hornině tř. 3 za lepivost</t>
  </si>
  <si>
    <t>1325899024</t>
  </si>
  <si>
    <t>181951102</t>
  </si>
  <si>
    <t>Úprava pláně v hornině tř. 1 až 4 se zhutněním</t>
  </si>
  <si>
    <t>807422205</t>
  </si>
  <si>
    <t>162701105</t>
  </si>
  <si>
    <t>Vodorovné přemístění do 10000 m výkopku/sypaniny z horniny tř. 1 až 4</t>
  </si>
  <si>
    <t>187977284</t>
  </si>
  <si>
    <t>167101101</t>
  </si>
  <si>
    <t>Nakládání výkopku z hornin tř. 1 až 4 do 100 m3</t>
  </si>
  <si>
    <t>361779295</t>
  </si>
  <si>
    <t>171201201</t>
  </si>
  <si>
    <t>Uložení sypaniny na skládky</t>
  </si>
  <si>
    <t>93579190</t>
  </si>
  <si>
    <t>Poplatek za uložení odpadu ze sypaniny na skládce (skládkovné)</t>
  </si>
  <si>
    <t>855710873</t>
  </si>
  <si>
    <t>181301101</t>
  </si>
  <si>
    <t>Rozprostření ornice tl vrstvy do 100 mm pl do 500 m2 v rovině nebo ve svahu do 1:5</t>
  </si>
  <si>
    <t>-1396312945</t>
  </si>
  <si>
    <t>583312000</t>
  </si>
  <si>
    <t>zemina</t>
  </si>
  <si>
    <t>1943005850</t>
  </si>
  <si>
    <t>113201111</t>
  </si>
  <si>
    <t>Vytrhání obrub chodníkových ležatých</t>
  </si>
  <si>
    <t>-258332174</t>
  </si>
  <si>
    <t>119001313</t>
  </si>
  <si>
    <t>Ruční vrty pro plotové sloupky D do 300 mm</t>
  </si>
  <si>
    <t>-1984144943</t>
  </si>
  <si>
    <t>Zemní práce - povrchové úpravy terénu</t>
  </si>
  <si>
    <t>181411131</t>
  </si>
  <si>
    <t>Založení parkového trávníku výsevem plochy do 1000 m2 v rovině a ve svahu do 1:5</t>
  </si>
  <si>
    <t>1149866233</t>
  </si>
  <si>
    <t>005724100</t>
  </si>
  <si>
    <t>osivo směs travní parková</t>
  </si>
  <si>
    <t>-457001554</t>
  </si>
  <si>
    <t>Zakládání</t>
  </si>
  <si>
    <t>275321511</t>
  </si>
  <si>
    <t>Základové patky ze ŽB bez zvýšených nároků na prostředí tř. C 25/30 - zajištění základových patek sloupů přístřešku proti posunu</t>
  </si>
  <si>
    <t>-149787737</t>
  </si>
  <si>
    <t>275351111</t>
  </si>
  <si>
    <t>Bednění základových bloků tradiční oboustranné</t>
  </si>
  <si>
    <t>-1325417856</t>
  </si>
  <si>
    <t>338171113</t>
  </si>
  <si>
    <t>Osazování sloupků a vzpěr plotových ocelových v 2,00 m se zabetonováním nebo do podezdívky</t>
  </si>
  <si>
    <t>CS ÚRS 2017 01</t>
  </si>
  <si>
    <t>-1116819240</t>
  </si>
  <si>
    <t>Poznámka k položce:_x000D_
Systémové k 3D oplocení</t>
  </si>
  <si>
    <t>55342180</t>
  </si>
  <si>
    <t>plotový profilovaný sloupek D 40-50mm dl 1,5-2,0m  pro 3D pletivo povrchová úprava žárové zinkování, úprava pro osazení na bet. podezdívku</t>
  </si>
  <si>
    <t>-1712215788</t>
  </si>
  <si>
    <t>55342181</t>
  </si>
  <si>
    <t>plotový profilovaný sloupek D 40-50mm dl 2,0-2,5m pro 3D pletivo povrchová úprava žárové zinkování</t>
  </si>
  <si>
    <t>-35371847</t>
  </si>
  <si>
    <t>348101130</t>
  </si>
  <si>
    <t>Osazení vrat a vrátek k oplocení na sloupky zděné nebo betonové plochy do 6 m2</t>
  </si>
  <si>
    <t>1277328872</t>
  </si>
  <si>
    <t>553423200</t>
  </si>
  <si>
    <t>branka vchodová kovová žárově zinkovaná 1x1,5mm</t>
  </si>
  <si>
    <t>-247682221</t>
  </si>
  <si>
    <t>5534191R</t>
  </si>
  <si>
    <t xml:space="preserve">vrata ocelová uzamykatelná dvoukřídlová žárově zinkovaná 4,0x1,5m </t>
  </si>
  <si>
    <t>571452147</t>
  </si>
  <si>
    <t>54925015R</t>
  </si>
  <si>
    <t>Vložka, zámek do vrat a vrátek</t>
  </si>
  <si>
    <t>-2067626114</t>
  </si>
  <si>
    <t>348941111</t>
  </si>
  <si>
    <t>Osazení 3D oplocení na kovové sloupky,povrchová úprava žárové zinkování</t>
  </si>
  <si>
    <t>-495528025</t>
  </si>
  <si>
    <t>55342312</t>
  </si>
  <si>
    <t>Plotový panel 3D pozink v. 1530 mm</t>
  </si>
  <si>
    <t>2024862287</t>
  </si>
  <si>
    <t>34894111R</t>
  </si>
  <si>
    <t>Osazení zástěny mobilních WC,povrchová úprava žárové zinkování, výplň tahokov, včetně ukotvení a přibetonování</t>
  </si>
  <si>
    <t>-664872566</t>
  </si>
  <si>
    <t>5534231R</t>
  </si>
  <si>
    <t>Zástěna mobilních WC, kompletní provedení včetně rámu a kotvení, výplň tahokov, povrchová úprava žárovým zinkováním</t>
  </si>
  <si>
    <t>-70406630</t>
  </si>
  <si>
    <t>Komunikace</t>
  </si>
  <si>
    <t>56472111R</t>
  </si>
  <si>
    <t>Podklad z kameniva hrubého drceného vel. 8-16 mm tl 50 mm</t>
  </si>
  <si>
    <t>-2082262292</t>
  </si>
  <si>
    <t>5647611R1</t>
  </si>
  <si>
    <t>Podklad z kameniva hrubého drceného vel. 16-32 mm tl 200 mm</t>
  </si>
  <si>
    <t>-1280466249</t>
  </si>
  <si>
    <t>596841222</t>
  </si>
  <si>
    <t>Kladení betonové dlažby komunikací pro pěší do lože z cement malty vel do 0,25 m2 plochy do 300 m2</t>
  </si>
  <si>
    <t>-370264191</t>
  </si>
  <si>
    <t>592456200</t>
  </si>
  <si>
    <t>dlažba desková betonová 50x50x6 cm šedá</t>
  </si>
  <si>
    <t>-113066745</t>
  </si>
  <si>
    <t>5924600R</t>
  </si>
  <si>
    <t xml:space="preserve">dlažba plošná betonová terasová reliéfní impregnovaná LAURIA PCT 400x400x40mm </t>
  </si>
  <si>
    <t>326383716</t>
  </si>
  <si>
    <t>Poznámka k položce:_x000D_
Dlažba je opatřena povrchovým ochranným systém nejvyšší kategorie s charakterem dodatečné povrchové úpravy, která dlouhodobě zvýrazňuje barevnost a strukturu použitých pohledových betonů. Povrch dlažeb opatřených vnitřním ochranným systémem IN je dále ošetřen povrchovým nástřikem speciální kompozitní látkou, která je následně vytvrzována účinkem záření a vysoké teploty. Vzniká tak vysoce ušlechtilý povrch, který odpuzuje vodu, olej a další zdroje znečištění, které jinak způsobují trvalé a nevratné estetické znehodnocení dlažby.Povrch je dokonale chráněn a většinu zásadních druhů znečištění (bláto, oleje, víno, káva) je možné z povrchu velmi snadno odstranit pomocí běžných úklidových prostředků. Ochranný systém Perfect Clean TOP (PCT) je aplikován u vybrané řady produktů a povrchových úprav.</t>
  </si>
  <si>
    <t>916131113</t>
  </si>
  <si>
    <t>Osazení silničního obrubníku betonového ležatého s boční opěrou do lože z betonu prostého</t>
  </si>
  <si>
    <t>1468246582</t>
  </si>
  <si>
    <t>59217033</t>
  </si>
  <si>
    <t>obrubník betonový silniční 1000x100x300mm</t>
  </si>
  <si>
    <t>-991037304</t>
  </si>
  <si>
    <t>916231213</t>
  </si>
  <si>
    <t>Osazení chodníkového obrubníku betonového stojatého s boční opěrou do lože z betonu prostého</t>
  </si>
  <si>
    <t>-737314972</t>
  </si>
  <si>
    <t>59217017</t>
  </si>
  <si>
    <t>obrubník betonový chodníkový 100x10x25 cm</t>
  </si>
  <si>
    <t>-434490985</t>
  </si>
  <si>
    <t>Předformátované vodorovné dopravní značení čára šířky 50mm - hrana obrubníku krytého nástupiště</t>
  </si>
  <si>
    <t>1644811265</t>
  </si>
  <si>
    <t>637211110</t>
  </si>
  <si>
    <t xml:space="preserve">Okapový chodník z betonových dlaždic tl 60 mm na MC 10 kompletní vč. zemních prací, odstranění krytů, přípravy podkladu, podkladního lože, ostatního příslušenství a prací, odvozu a likvidace přebytečného materiálu </t>
  </si>
  <si>
    <t>-2083409255</t>
  </si>
  <si>
    <t>Poznámka k položce:_x000D_
Okapový chodník z bet. dlažby bude uložen do betonového lože tl. 80mm, podklad z kameniva 8/16 min. tl. 150mm na zhutněný a urovnaný rostlý terén. Separace od objektu nebo konstrukcí bude pruhem nopové fólie na celou hloubku výkopu vytaženou nad úroveň okapového chodníku s vhodným ukončením._x000D_
_x000D_
Před zahájením prací je třeba vytýčení inženýrských sítí. V případě kolize budou inženýrské sítě uloženy do chráničky a zabezpečeny proti poškození!</t>
  </si>
  <si>
    <t>637311121r</t>
  </si>
  <si>
    <t>Okapový chodník z betonových chodníkových obrubníků ležatých lože betonu prostého kompletní vč. zemních prací, odstranění krytů, přípravy podkladu, podkladního lože, ostatního příslušenství, odvozu a likvidace přebytečného materiálu</t>
  </si>
  <si>
    <t>1978560090</t>
  </si>
  <si>
    <t>87131031R.1</t>
  </si>
  <si>
    <t>Kanalizační přípojka DN 150 kompletní vč. zemních prací, napojení na st. jímku/potrubí a uvedením povrchu do původního stavu</t>
  </si>
  <si>
    <t>-2098335999</t>
  </si>
  <si>
    <t>894811230</t>
  </si>
  <si>
    <t>Revizní šachta z PVC systém RV typ pravý/přímý/levý, DN 400/160 tlak 12,5 t hl od 860 do 1230 mm kompletní vč. poklopu s možností pojezdu, zemních prací, napojení a s uvedením povrchu do původního stavu</t>
  </si>
  <si>
    <t>-1195082384</t>
  </si>
  <si>
    <t>899102211</t>
  </si>
  <si>
    <t>Demontáž poklopů litinových nebo ocelových včetně rámů hmotnosti přes 50 do 100 kg</t>
  </si>
  <si>
    <t>-523684310</t>
  </si>
  <si>
    <t>899331110</t>
  </si>
  <si>
    <t>Oprava obetonování rámu, úprava pro nově osazované poklopy a výšková úprava do 200 mm zvýšením poklopu</t>
  </si>
  <si>
    <t>-411416375</t>
  </si>
  <si>
    <t>899102111</t>
  </si>
  <si>
    <t>Osazení poklopů včetně rámů hmotnosti do 100 kg</t>
  </si>
  <si>
    <t>-4056298</t>
  </si>
  <si>
    <t>562306040</t>
  </si>
  <si>
    <t>poklop Hermelock PU + rám HDPE, HE 700, 700 x 700 x 65 mm</t>
  </si>
  <si>
    <t>-218497344</t>
  </si>
  <si>
    <t>562306140</t>
  </si>
  <si>
    <t>těsnění poklopu Hermelock S 700 pro HE 700</t>
  </si>
  <si>
    <t>1500998983</t>
  </si>
  <si>
    <t>89933111R</t>
  </si>
  <si>
    <t>Výměna poklopu studny proti neoprávněné manipulaci včetně zpětného osazení a nové povrchové úpravy ruční pumpy</t>
  </si>
  <si>
    <t>1341538372</t>
  </si>
  <si>
    <t>Poznámka k položce:_x000D_
Provedení viz vzor v TZ a v souladu s ČSN 75 5115</t>
  </si>
  <si>
    <t>Odpojení a trvalé zaslepení inženýrských sítí demolovaných objektů skladu a suchých WC</t>
  </si>
  <si>
    <t>101871022</t>
  </si>
  <si>
    <t>1311031R</t>
  </si>
  <si>
    <t>Vyklizení objektu skladu a veřejných WC vč. odvozu a likvidace</t>
  </si>
  <si>
    <t>-1320978957</t>
  </si>
  <si>
    <t>75.1</t>
  </si>
  <si>
    <t>Vytyčení, zajištění a ochrana stávajících inženýrských sítí vč. jejich dočasného zabezpečení a zajištění po dobu akce</t>
  </si>
  <si>
    <t>839223305</t>
  </si>
  <si>
    <t>Opatření nutná k bezpečné demontáži a likvidaci materiálů obsahujících azbest azbest vč. splnění požadavků stanovisek dotčených orgánů (krytina WC, sklad)</t>
  </si>
  <si>
    <t>-1703332137</t>
  </si>
  <si>
    <t>7651R2</t>
  </si>
  <si>
    <t>Ekologická likvidace obsahu suchých WC vč. desinfekce a úpravy po demolici</t>
  </si>
  <si>
    <t>1029352073</t>
  </si>
  <si>
    <t>965081333</t>
  </si>
  <si>
    <t>Bourání podlah z dlaždic bez podkladního lože nebo mazaniny, s jakoukoliv výplní spár betonových, teracových nebo čedičových tl. do 30 mm, plochy přes 1 m2</t>
  </si>
  <si>
    <t>1874032152</t>
  </si>
  <si>
    <t>966003810</t>
  </si>
  <si>
    <t>Rozebrání dřevěného nebo kovového oplocení se sloupky osové vzdálenosti do 4,00 m, výšky do 2,50 m, osazených do hloubky 1,00 m s příčníky a dřevěnými nebo kovovými sloupky</t>
  </si>
  <si>
    <t>-389836485</t>
  </si>
  <si>
    <t>966073810</t>
  </si>
  <si>
    <t>Rozebrání vrat a vrátek k oplocení plochy do 2 m2</t>
  </si>
  <si>
    <t>-1922182213</t>
  </si>
  <si>
    <t>966073812</t>
  </si>
  <si>
    <t>Rozebrání vrat a vrátek k oplocení plochy do 10 m2</t>
  </si>
  <si>
    <t>-2140206241</t>
  </si>
  <si>
    <t>981011112</t>
  </si>
  <si>
    <t>Demolice budov dřevěných ostatních oboustranně obitých nebo omítnutých postupným rozebíráním</t>
  </si>
  <si>
    <t>188382085</t>
  </si>
  <si>
    <t>981511116</t>
  </si>
  <si>
    <t>Demolice konstrukcí objektů z betonu prostého postupným rozebíráním</t>
  </si>
  <si>
    <t>-547800542</t>
  </si>
  <si>
    <t>981513116</t>
  </si>
  <si>
    <t>Demolice konstrukcí objektů z betonu prostého</t>
  </si>
  <si>
    <t>2002789365</t>
  </si>
  <si>
    <t>98531111R</t>
  </si>
  <si>
    <t>Oprava stávající betonové podezdívky plotu</t>
  </si>
  <si>
    <t>1797663179</t>
  </si>
  <si>
    <t>767161813</t>
  </si>
  <si>
    <t>Demontáž zábradlí rovného nerozebíratelného hmotnosti 1m zábradlí do 20 kg</t>
  </si>
  <si>
    <t>-1992144092</t>
  </si>
  <si>
    <t>210040001-D</t>
  </si>
  <si>
    <t>Demontáž vlajkových stožárů v. do 12 m kompletní včetně základu a zapravení po demontáži</t>
  </si>
  <si>
    <t>1895164509</t>
  </si>
  <si>
    <t>998223011</t>
  </si>
  <si>
    <t>Přesun hmot pro pozemní komunikace s krytem dlážděným</t>
  </si>
  <si>
    <t>-1581099845</t>
  </si>
  <si>
    <t>997221551</t>
  </si>
  <si>
    <t>Vodorovná doprava suti ze sypkých materiálů do 1 km</t>
  </si>
  <si>
    <t>-2048154085</t>
  </si>
  <si>
    <t>997221559</t>
  </si>
  <si>
    <t>Příplatek ZKD 1 km u vodorovné dopravy suti ze sypkých materiálů</t>
  </si>
  <si>
    <t>974233215</t>
  </si>
  <si>
    <t>997221561</t>
  </si>
  <si>
    <t>Vodorovná doprava suti z kusových materiálů do 1 km</t>
  </si>
  <si>
    <t>1542949655</t>
  </si>
  <si>
    <t>997221569</t>
  </si>
  <si>
    <t>Příplatek ZKD 1 km u vodorovné dopravy suti z kusových materiálů</t>
  </si>
  <si>
    <t>-257143311</t>
  </si>
  <si>
    <t>997221611</t>
  </si>
  <si>
    <t>Nakládání suti na dopravní prostředky pro vodorovnou dopravu</t>
  </si>
  <si>
    <t>1038089352</t>
  </si>
  <si>
    <t>2117920260</t>
  </si>
  <si>
    <t>997221815</t>
  </si>
  <si>
    <t>Poplatek za uložení betonového odpadu na skládce (skládkovné)</t>
  </si>
  <si>
    <t>926794534</t>
  </si>
  <si>
    <t>997221855</t>
  </si>
  <si>
    <t>Poplatek za uložení odpadu z kameniva na skládce (skládkovné)</t>
  </si>
  <si>
    <t>2035542658</t>
  </si>
  <si>
    <t>997013807</t>
  </si>
  <si>
    <t>Poplatek za uložení na skládce (skládkovné) stavebního odpadu keramického kód odpadu 170 103</t>
  </si>
  <si>
    <t>-1559039951</t>
  </si>
  <si>
    <t>Poplatek za uložení na skládce (skládkovné) stavebního odpadu směsného a demoličního kód odpadu 170 904</t>
  </si>
  <si>
    <t>-832615233</t>
  </si>
  <si>
    <t>-287628654</t>
  </si>
  <si>
    <t>1506535921</t>
  </si>
  <si>
    <t>711</t>
  </si>
  <si>
    <t>Izolace proti vodě, vlhkosti a plynům</t>
  </si>
  <si>
    <t>711161221</t>
  </si>
  <si>
    <t>Izolace proti zemní vlhkosti nopovou fólií s textilií svislá, nopek v 4,0 mm, tl. fólie do 0,6 mm</t>
  </si>
  <si>
    <t>429093346</t>
  </si>
  <si>
    <t>998711201</t>
  </si>
  <si>
    <t>Přesun hmot procentní pro izolace proti vodě, vlhkosti a plynům v objektech v do 6 m</t>
  </si>
  <si>
    <t>272741763</t>
  </si>
  <si>
    <t>004 - Oprava čekárny pro cestující</t>
  </si>
  <si>
    <t xml:space="preserve">    6 - Úpravy povrchů, podlahy a osazování výplní</t>
  </si>
  <si>
    <t xml:space="preserve">    763 - Konstrukce suché výstavby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</si>
  <si>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</si>
  <si>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</si>
  <si>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</si>
  <si>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784 - Dokončovací práce - malby</t>
  </si>
  <si>
    <t>340271021</t>
  </si>
  <si>
    <t>Zazdívka otvorů v příčkách nebo stěnách plochy do 1 m2 tvárnicemi pórobetonovými tl 100 mm</t>
  </si>
  <si>
    <t>439548499</t>
  </si>
  <si>
    <t>Úpravy povrchů, podlahy a osazování výplní</t>
  </si>
  <si>
    <t>612325413</t>
  </si>
  <si>
    <t>Oprava vnitřní vápenocementové hladké omítky stěn v rozsahu plochy do 50%</t>
  </si>
  <si>
    <t>435353737</t>
  </si>
  <si>
    <t>612135011</t>
  </si>
  <si>
    <t>Vyrovnání podkladu vnitřních stěn tmelem po odstraněném nátěru - linkrusta</t>
  </si>
  <si>
    <t>-1000391126</t>
  </si>
  <si>
    <t>612131121</t>
  </si>
  <si>
    <t>Penetrace akrylát-silikonová vnitřních stěn nanášená ručně</t>
  </si>
  <si>
    <t>2103807924</t>
  </si>
  <si>
    <t>612142001</t>
  </si>
  <si>
    <t>Potažení vnitřních stěn sklovláknitým pletivem vtlačeným do tenkovrstvé hmoty</t>
  </si>
  <si>
    <t>1619425020</t>
  </si>
  <si>
    <t>612311131</t>
  </si>
  <si>
    <t>Potažení vnitřních stěn vápenným štukem tloušťky do 3 mm ručně</t>
  </si>
  <si>
    <t>1478857863</t>
  </si>
  <si>
    <t>635111242</t>
  </si>
  <si>
    <t>Násyp pod podlahy z hrubého kameniva 16-32 s urovnáním a zhutněním</t>
  </si>
  <si>
    <t>1497656604</t>
  </si>
  <si>
    <t>631311126</t>
  </si>
  <si>
    <t>Mazanina tl do 120 mm z betonu prostého tř. C 25/30</t>
  </si>
  <si>
    <t>2030640937</t>
  </si>
  <si>
    <t>631319173</t>
  </si>
  <si>
    <t>Příplatek k mazanině tl do 120 mm za stržení povrchu spodní vrstvy před vložením výztuže</t>
  </si>
  <si>
    <t>1888446845</t>
  </si>
  <si>
    <t>631362021</t>
  </si>
  <si>
    <t>Výztuž mazanin svařovanými sítěmi Kari</t>
  </si>
  <si>
    <t>309985118</t>
  </si>
  <si>
    <t>Poznámka k položce:_x000D_
KARI 100/100/6</t>
  </si>
  <si>
    <t>634111114</t>
  </si>
  <si>
    <t>Obvodová dilatace pružnou těsnicí páskou v 100 mm mezi stěnou a mazaninou</t>
  </si>
  <si>
    <t>-494019430</t>
  </si>
  <si>
    <t>631311116</t>
  </si>
  <si>
    <t>Mazanina tl do 80 mm z betonu prostého tř. C 25/30</t>
  </si>
  <si>
    <t>-641242014</t>
  </si>
  <si>
    <t>634111113</t>
  </si>
  <si>
    <t>Obvodová dilatace pružnou těsnicí páskou v 80 mm mezi stěnou a mazaninou</t>
  </si>
  <si>
    <t>791407772</t>
  </si>
  <si>
    <t>97805954R2.1</t>
  </si>
  <si>
    <t>Demontáž a zpětná montáž příp. přemístění garnýží, nástěnek, klaprámů, cedulí, otočných jízdních řádů a ost. doplňkových kcí pro provedení prací</t>
  </si>
  <si>
    <t>1526949371</t>
  </si>
  <si>
    <t>965082941</t>
  </si>
  <si>
    <t>Odstranění násypů pod podlahy tl přes 200 mm</t>
  </si>
  <si>
    <t>492345227</t>
  </si>
  <si>
    <t>978012191</t>
  </si>
  <si>
    <t>Otlučení vnitřní vápenné nebo vápenocementové omítky stropů rákosových v rozsahu do 100 %</t>
  </si>
  <si>
    <t>-1266878255</t>
  </si>
  <si>
    <t>978013161</t>
  </si>
  <si>
    <t>Otlučení vnitřní vápenné nebo vápenocementové omítky stěn v rozsahu do 50 %</t>
  </si>
  <si>
    <t>-2024709002</t>
  </si>
  <si>
    <t>97805954R</t>
  </si>
  <si>
    <t>Stavební přípomoce pro elektroinstalaci kompletní vč. zapravení a povrchové úpravy</t>
  </si>
  <si>
    <t>1820275188</t>
  </si>
  <si>
    <t>949101111</t>
  </si>
  <si>
    <t>Lešení pomocné pro objekty pozemních staveb s lešeňovou podlahou v do 1,9 m zatížení do 150 kg/m2</t>
  </si>
  <si>
    <t>703831699</t>
  </si>
  <si>
    <t>952901111</t>
  </si>
  <si>
    <t>Vyčištění budov bytové a občanské výstavby při výšce podlaží do 4 m</t>
  </si>
  <si>
    <t>72052535</t>
  </si>
  <si>
    <t>997013211</t>
  </si>
  <si>
    <t>Vnitrostaveništní doprava suti a vybouraných hmot pro budovy v do 6 m ručně</t>
  </si>
  <si>
    <t>-835360076</t>
  </si>
  <si>
    <t>945578785</t>
  </si>
  <si>
    <t>-496722171</t>
  </si>
  <si>
    <t>CS ÚRS 2015 02</t>
  </si>
  <si>
    <t>821367759</t>
  </si>
  <si>
    <t>1725766718</t>
  </si>
  <si>
    <t>-554508846</t>
  </si>
  <si>
    <t>998011001</t>
  </si>
  <si>
    <t>Přesun hmot pro budovy zděné v do 6 m</t>
  </si>
  <si>
    <t>1525698486</t>
  </si>
  <si>
    <t>O0012</t>
  </si>
  <si>
    <t>D+M lavice do čekárny , vel. 1260-1300, ocelová pásovina/perforovaný hliník/ dřevo, vč povrchové úpravy</t>
  </si>
  <si>
    <t>-544475842</t>
  </si>
  <si>
    <t>Poznámka k položce:_x000D_
_x000D_
Skládá se z rámu z ohýbané ocelové pásoviny či hliníkové slitiny a sedáku z dřevěných masivních desek v barevných odstínech dřeva_x000D_
_x000D_
Lavička ukotvená k podlaze většími ocelovými šrouby chráněnými proti demontáži. Všechny hliníkové části jsou pokryty polyesterovým práškem, všechny ocelové části jsou žárově pozinkovány a následně pokryty polyesterovým práškem._x000D_
_x000D_
Míry: dle dispozic umístění, dle pokynů investora</t>
  </si>
  <si>
    <t>O0014.1</t>
  </si>
  <si>
    <t>D+M odpadkové koše  se soklem, 630mm x 1115 mm x 360 mm, objem do 120l - upřesnění dle TZ</t>
  </si>
  <si>
    <t>745215226</t>
  </si>
  <si>
    <t>Poznámka k položce:_x000D_
koše budou v antivandal provedení a zabezpečeny proti krádeži ukotvením k podlaze - místo určení a barevné provedení dle vyjádření zástupce investora na místě po předložení vzorníku_x000D_
_x000D_
Odpadkový koš se skládá z tělesa koše, podstavce a vyjímatelné vložky. Těleso koše má konstrukci z ocelové pásoviny a plechu obložen dřevem nebo plechem. Podstavec tvoří buď noha z ocelového profilu nebo sokl z ocelového plechu. Vnitřní vyjímatelná vložka koše je z ocelového pozinkovaného plechu. Jednotlivé části jsou dostupné v barevných odstínech dle vzorníku. _x000D_
_x000D_
Prvek je upevněn k betonovému základu pomocí kotevní plotny. Povrchovou úpravu všech kovových částí tvoří vypalovací prášková barva.</t>
  </si>
  <si>
    <t>Odvoz a likvidace stávajícího vnitřního mobiliáře</t>
  </si>
  <si>
    <t>-182872424</t>
  </si>
  <si>
    <t>711111001</t>
  </si>
  <si>
    <t>Provedení izolace proti zemní vlhkosti vodorovné za studena nátěrem penetračním</t>
  </si>
  <si>
    <t>1603195080</t>
  </si>
  <si>
    <t>111631500</t>
  </si>
  <si>
    <t>lak asfaltový ALP/9 bal 9 kg</t>
  </si>
  <si>
    <t>1307317930</t>
  </si>
  <si>
    <t>Poznámka k položce:_x000D_
Spotřeba 0,3-0,4kg/m2 dle povrchu, ředidlo technický benzín</t>
  </si>
  <si>
    <t>711112001</t>
  </si>
  <si>
    <t>Provedení izolace proti zemní vlhkosti svislé za studena nátěrem penetračním</t>
  </si>
  <si>
    <t>-334775301</t>
  </si>
  <si>
    <t>66528448</t>
  </si>
  <si>
    <t>711141559</t>
  </si>
  <si>
    <t>Provedení izolace proti zemní vlhkosti pásy přitavením vodorovné NAIP</t>
  </si>
  <si>
    <t>-1638476722</t>
  </si>
  <si>
    <t>628322800</t>
  </si>
  <si>
    <t>pás těžký asfaltovaný BITUBITAGIT PE V60S35 (10m)</t>
  </si>
  <si>
    <t>-1929762532</t>
  </si>
  <si>
    <t>711142559</t>
  </si>
  <si>
    <t>Provedení izolace proti zemní vlhkosti pásy přitavením svislé NAIP</t>
  </si>
  <si>
    <t>1659623005</t>
  </si>
  <si>
    <t>108615044</t>
  </si>
  <si>
    <t>-651662702</t>
  </si>
  <si>
    <t>762522811</t>
  </si>
  <si>
    <t>Demontáž podlah s polštáři z prken tloušťky do 32 mm</t>
  </si>
  <si>
    <t>-1195232887</t>
  </si>
  <si>
    <t>998762201</t>
  </si>
  <si>
    <t>Přesun hmot procentní pro kce tesařské v objektech v do 6 m</t>
  </si>
  <si>
    <t>-1006152499</t>
  </si>
  <si>
    <t>763</t>
  </si>
  <si>
    <t>Konstrukce suché výstavby</t>
  </si>
  <si>
    <t>763131531</t>
  </si>
  <si>
    <t>SDK podhled protipožární deska 1xDF 12,5 bez TI jednovrstvá spodní kce profil CD+UD</t>
  </si>
  <si>
    <t>1805131407</t>
  </si>
  <si>
    <t>763131713</t>
  </si>
  <si>
    <t>SDK podhled napojení na obvodové konstrukce profilem</t>
  </si>
  <si>
    <t>1254482373</t>
  </si>
  <si>
    <t>763131714</t>
  </si>
  <si>
    <t>SDK podhled základní penetrační nátěr</t>
  </si>
  <si>
    <t>-547999232</t>
  </si>
  <si>
    <t>998763401</t>
  </si>
  <si>
    <t>Přesun hmot procentní pro sádrokartonové konstrukce v objektech v do 6 m</t>
  </si>
  <si>
    <t>-1344564260</t>
  </si>
  <si>
    <t>76665519D1</t>
  </si>
  <si>
    <t>Repase, úprava, revize, nátěr pokladního okna vč.  obložení ostění, kontrolou a přetmelením zasklení, výměny vadných částí aj. orientační rozměry 130/300 cm</t>
  </si>
  <si>
    <t>304446834</t>
  </si>
  <si>
    <t>Poznámka k položce:_x000D_
Odstranění starých nátěrů, ošetření, vytmelení, přebroušení, impregnace a opatření novým dvojnásobným nátěrem.</t>
  </si>
  <si>
    <t>766660002</t>
  </si>
  <si>
    <t>Montáž dveřních křídel otvíravých 1křídlových š přes 0,8 m do ocelové zárubně</t>
  </si>
  <si>
    <t>-1649705138</t>
  </si>
  <si>
    <t>6116024R</t>
  </si>
  <si>
    <t>dveře dřevěné vnitřní hladké plné 1křídlé bílé 850x1970mm bílé (dle stávajících)</t>
  </si>
  <si>
    <t>706084195</t>
  </si>
  <si>
    <t>998766201</t>
  </si>
  <si>
    <t>Přesun hmot procentní pro konstrukce truhlářské v objektech v do 6 m</t>
  </si>
  <si>
    <t>-1716721998</t>
  </si>
  <si>
    <t>364032436</t>
  </si>
  <si>
    <t>kování bezpečnostní včetně štítu Golem nerez- knoflík-klika</t>
  </si>
  <si>
    <t>1567688323</t>
  </si>
  <si>
    <t>1228897593</t>
  </si>
  <si>
    <t>767996701</t>
  </si>
  <si>
    <t>Demontáž atypických zámečnických konstrukcí řezáním hmotnosti jednotlivých dílů do 50 kg</t>
  </si>
  <si>
    <t>1780937959</t>
  </si>
  <si>
    <t>998767201</t>
  </si>
  <si>
    <t>Přesun hmot procentní pro zámečnické konstrukce v objektech v do 6 m</t>
  </si>
  <si>
    <t>919352984</t>
  </si>
  <si>
    <t>771</t>
  </si>
  <si>
    <t>Podlahy z dlaždic</t>
  </si>
  <si>
    <t>771474142</t>
  </si>
  <si>
    <t>Montáž soklíků z dlaždic keramických s požlábkem flexibilní lepidlo v do 120 mm</t>
  </si>
  <si>
    <t>-996963552</t>
  </si>
  <si>
    <t>59761312R</t>
  </si>
  <si>
    <t>sokl RAKO TAURUS s požlábkem 298 x 90 x 9 mm - odstín dle výběru investora</t>
  </si>
  <si>
    <t>1022989059</t>
  </si>
  <si>
    <t>Poznámka k položce:_x000D_
Konečné barevné provedení bude odsouhlaseno na základě předložení vzorníku zástupcem investora na místě.</t>
  </si>
  <si>
    <t>771574131</t>
  </si>
  <si>
    <t>Montáž podlah keramických režných protiskluzných lepených flexibilním lepidlem do 50 ks/m2</t>
  </si>
  <si>
    <t>-1038767738</t>
  </si>
  <si>
    <t>59761433R</t>
  </si>
  <si>
    <t>dlaždice keramické slinuté neglazované mrazuvzdorné TAURUS 29,8 x 29,8 x 0,9 cm hladké protiskluz - odstín dle výběru investora</t>
  </si>
  <si>
    <t>-1991926393</t>
  </si>
  <si>
    <t>771591111</t>
  </si>
  <si>
    <t>Podlahy penetrace podkladu</t>
  </si>
  <si>
    <t>239859410</t>
  </si>
  <si>
    <t>771990112</t>
  </si>
  <si>
    <t>Vyrovnání podkladu samonivelační stěrkou tl 4 mm pevnosti 30 Mpa</t>
  </si>
  <si>
    <t>213261032</t>
  </si>
  <si>
    <t>771990192</t>
  </si>
  <si>
    <t>Příplatek k vyrovnání podkladu dlažby samonivelační stěrkou pevnosti 30 Mpa ZKD 1 mm tloušťky</t>
  </si>
  <si>
    <t>584048811</t>
  </si>
  <si>
    <t>998771201</t>
  </si>
  <si>
    <t>Přesun hmot procentní pro podlahy z dlaždic v objektech v do 6 m</t>
  </si>
  <si>
    <t>-16561635</t>
  </si>
  <si>
    <t>775</t>
  </si>
  <si>
    <t>Podlahy skládané</t>
  </si>
  <si>
    <t>775511800</t>
  </si>
  <si>
    <t>Demontáž podlah vlysových lepených do asfaltového podkladu s lištami lepenými</t>
  </si>
  <si>
    <t>1284473030</t>
  </si>
  <si>
    <t>998775201</t>
  </si>
  <si>
    <t>Přesun hmot procentní pro podlahy dřevěné v objektech v do 6 m</t>
  </si>
  <si>
    <t>1888134420</t>
  </si>
  <si>
    <t>776</t>
  </si>
  <si>
    <t>Podlahy povlakové</t>
  </si>
  <si>
    <t>776401800</t>
  </si>
  <si>
    <t>Odstranění soklíků a lišt pryžových nebo plastových</t>
  </si>
  <si>
    <t>57291078</t>
  </si>
  <si>
    <t>776511810</t>
  </si>
  <si>
    <t>Demontáž povlakových podlah lepených bez podložky</t>
  </si>
  <si>
    <t>838673675</t>
  </si>
  <si>
    <t>998776201</t>
  </si>
  <si>
    <t>Přesun hmot procentní pro podlahy povlakové v objektech v do 6 m</t>
  </si>
  <si>
    <t>207454604</t>
  </si>
  <si>
    <t>783102801</t>
  </si>
  <si>
    <t>Odstranění nátěrů z KDK konstrukcí</t>
  </si>
  <si>
    <t>CS ÚRS 2014 02</t>
  </si>
  <si>
    <t>-410298634</t>
  </si>
  <si>
    <t>Nátěry syntetické KDK 1x antikorozní, 1x základní, 2x email</t>
  </si>
  <si>
    <t>-1512467861</t>
  </si>
  <si>
    <t>783806805</t>
  </si>
  <si>
    <t>Odstranění nátěrů z omítek opálením s obroušením</t>
  </si>
  <si>
    <t>1814401745</t>
  </si>
  <si>
    <t>784</t>
  </si>
  <si>
    <t>Dokončovací práce - malby</t>
  </si>
  <si>
    <t>784121001</t>
  </si>
  <si>
    <t>Oškrabání malby v mísnostech výšky do 3,80 m</t>
  </si>
  <si>
    <t>1935575927</t>
  </si>
  <si>
    <t>784121011</t>
  </si>
  <si>
    <t>Rozmývání podkladu po oškrabání malby v místnostech výšky do 3,80 m</t>
  </si>
  <si>
    <t>1949529454</t>
  </si>
  <si>
    <t>784171121</t>
  </si>
  <si>
    <t>Zakrytí vnitřních ploch, konstrukcí nebo prvků  v místnostech výšky do 3,80 m</t>
  </si>
  <si>
    <t>CS ÚRS 2016 01</t>
  </si>
  <si>
    <t>-435908107</t>
  </si>
  <si>
    <t>784181101</t>
  </si>
  <si>
    <t>Základní akrylátová jednonásobná penetrace podkladu v místnostech výšky do 3,80m</t>
  </si>
  <si>
    <t>916869585</t>
  </si>
  <si>
    <t>784211111</t>
  </si>
  <si>
    <t>Dvojnásobné  bílé malby ze směsí za mokra velmi dobře otěruvzdorných v místnostech výšky do 3,80 m</t>
  </si>
  <si>
    <t>1682022168</t>
  </si>
  <si>
    <t>Poznámka k položce:_x000D_
ref. JUPOL BRILLIANT</t>
  </si>
  <si>
    <t>Montáž žaluzie vertikální</t>
  </si>
  <si>
    <t>1345257845</t>
  </si>
  <si>
    <t>55346200R.1</t>
  </si>
  <si>
    <t>žaluzie vertikální interiérové - pokladna vč. garnyže</t>
  </si>
  <si>
    <t>235909297</t>
  </si>
  <si>
    <t>Poznámka k položce:_x000D_
orientační vnitřní rozměr okna cca 100/140 cm</t>
  </si>
  <si>
    <t>998786201</t>
  </si>
  <si>
    <t>Přesun hmot procentní pro čalounické úpravy v objektech v do 6 m</t>
  </si>
  <si>
    <t>-572581691</t>
  </si>
  <si>
    <t>Zapravení stávajícího vedení oznamovacích a slaboproudých zařízení v rámci místnosti</t>
  </si>
  <si>
    <t>-750401969</t>
  </si>
  <si>
    <t>Poznámka k položce:_x000D_
Veškeré vedení oznamovacích a slaboproudých zařízení bude zapraveno pod omítku. Tj. část vedení od zařízení v rámci místnosti vč. průrazu z místnosti bude zapraveno a uloženo do chráničky s vhodným ukončením a napojením na stávající vedení v krabici, tak aby byla možná výměna kompletního vedení ze strany SSZT bez zásahu do opravované místnosti._x000D_
_x000D_
Práce na těchto zařízeních je nutné koordinovat se správcem těchto zařízení - správou sdělovací a zabezpečovací techniky SSZT!</t>
  </si>
  <si>
    <t>22037044R1</t>
  </si>
  <si>
    <t>Demontáž a zpětná montáž panelu informačního systému (monitor) pro provedení prací v koordinaci se správcem zařízení - SSZT</t>
  </si>
  <si>
    <t>-71940277</t>
  </si>
  <si>
    <t>Poznámka k položce:_x000D_
Nutno kontaktovat správce tohoto zařízení - SSZT!</t>
  </si>
  <si>
    <t>005 - Oprava prostor DK</t>
  </si>
  <si>
    <t xml:space="preserve">    002 - Výměna zárubní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</si>
  <si>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</si>
  <si>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</si>
  <si>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</si>
  <si>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</si>
  <si>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</si>
  <si>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751 - Vzduchotechnika</t>
  </si>
  <si>
    <t xml:space="preserve">    781 - Dokončovací práce - obklady keramické</t>
  </si>
  <si>
    <t>Výměna zárubní</t>
  </si>
  <si>
    <t>968072455.1.1</t>
  </si>
  <si>
    <t>Vybourání dveřních zárubní pl do 2 m2 vč. křídel a přípravy otvoru pro nové dveře</t>
  </si>
  <si>
    <t>1386537694</t>
  </si>
  <si>
    <t>317143431</t>
  </si>
  <si>
    <t>Překlad nosný z pórobetonu ve zdech tl 200 mm dl do 1300 mm</t>
  </si>
  <si>
    <t>-324591540</t>
  </si>
  <si>
    <t>317143441</t>
  </si>
  <si>
    <t>Překlad nosný z pórobetonu ve zdech tl 250 mm dl do 1300 mm</t>
  </si>
  <si>
    <t>1163483422</t>
  </si>
  <si>
    <t>340238212</t>
  </si>
  <si>
    <t>Zazdívka otvorů pl do 1 m2 v příčkách nebo stěnách z cihel tl přes 100 mm</t>
  </si>
  <si>
    <t>177414819</t>
  </si>
  <si>
    <t>642944121</t>
  </si>
  <si>
    <t>Osazování ocelových zárubní dodatečné pl do 2,5 m2</t>
  </si>
  <si>
    <t>-1797330488</t>
  </si>
  <si>
    <t>553311560</t>
  </si>
  <si>
    <t>zárubeň ocelová pro běžné zdění H 160 800 L/P vč. povrchové úpravy</t>
  </si>
  <si>
    <t>1228438822</t>
  </si>
  <si>
    <t>317142221</t>
  </si>
  <si>
    <t>Překlady nenosné přímé z pórobetonu Ytong v příčkách tl 100 mm pro světlost otvoru do 1010 mm</t>
  </si>
  <si>
    <t>1236919957</t>
  </si>
  <si>
    <t>342272323</t>
  </si>
  <si>
    <t>Příčky tl 100 mm z pórobetonových přesných hladkých příčkovek objemové hmotnosti 500 kg/m3</t>
  </si>
  <si>
    <t>2053616267</t>
  </si>
  <si>
    <t>342291121</t>
  </si>
  <si>
    <t>Ukotvení příček k cihelným konstrukcím plochými kotvami</t>
  </si>
  <si>
    <t>140907781</t>
  </si>
  <si>
    <t>612121112</t>
  </si>
  <si>
    <t>Zatření spár stěrkovou hmotou vnitřních stěn z pórobetonových tvárnic</t>
  </si>
  <si>
    <t>-1960134727</t>
  </si>
  <si>
    <t>-330541143</t>
  </si>
  <si>
    <t>-792713692</t>
  </si>
  <si>
    <t>-583239410</t>
  </si>
  <si>
    <t>1603679042</t>
  </si>
  <si>
    <t>-479474099</t>
  </si>
  <si>
    <t>116580241</t>
  </si>
  <si>
    <t>-1601311853</t>
  </si>
  <si>
    <t>-1879844877</t>
  </si>
  <si>
    <t>2045634115</t>
  </si>
  <si>
    <t>430417906</t>
  </si>
  <si>
    <t>-1899785009</t>
  </si>
  <si>
    <t>642942611</t>
  </si>
  <si>
    <t>Osazování zárubní nebo rámů dveřních kovových do 2,5 m2</t>
  </si>
  <si>
    <t>-2002185218</t>
  </si>
  <si>
    <t>553313480</t>
  </si>
  <si>
    <t>zárubeň ocelová pro porobeton YH 100 700 L/P vč. povrch. úpravy</t>
  </si>
  <si>
    <t>-868246676</t>
  </si>
  <si>
    <t>95290111R</t>
  </si>
  <si>
    <t>Dočasné vyklizení a zpětné nastěhování a osazení vybavení a zařízení pro provedení prací - nábytek, zařízení, nástěnky, šatní skříně aj.</t>
  </si>
  <si>
    <t>1245491572</t>
  </si>
  <si>
    <t>95290111R2</t>
  </si>
  <si>
    <t>Opatření nutná k ochraně a zabezpečení sdělovacího a ostatního zařízení dopravní kanceláře pro provedení prací včetně projednání</t>
  </si>
  <si>
    <t>108067971</t>
  </si>
  <si>
    <t>21028000R</t>
  </si>
  <si>
    <t>Označení dveří - WC, kuchyňka</t>
  </si>
  <si>
    <t>1432981507</t>
  </si>
  <si>
    <t>-1231656748</t>
  </si>
  <si>
    <t>-593718481</t>
  </si>
  <si>
    <t>965042241</t>
  </si>
  <si>
    <t>Bourání podkladů pod dlažby nebo mazanin betonových nebo z litého asfaltu tl přes 100 mm pl pře 4 m2</t>
  </si>
  <si>
    <t>1797220697</t>
  </si>
  <si>
    <t>965081213</t>
  </si>
  <si>
    <t>Bourání podlah z dlaždic keramických nebo xylolitových tl do 10 mm plochy přes 1 m2</t>
  </si>
  <si>
    <t>-1914870158</t>
  </si>
  <si>
    <t>-902042750</t>
  </si>
  <si>
    <t>971028471</t>
  </si>
  <si>
    <t>Vybourání otvorů ve zdivu smíšeném pl do 0,25 m2 tl do 750 mm - průraz pro kanalizaci</t>
  </si>
  <si>
    <t>-937032870</t>
  </si>
  <si>
    <t>975032240</t>
  </si>
  <si>
    <t>Úprava a podchycení stávajících příček po vybourání podlahy</t>
  </si>
  <si>
    <t>357733517</t>
  </si>
  <si>
    <t>977151123</t>
  </si>
  <si>
    <t>Jádrové vrty diamantovými korunkami do D 150 mm do stavebních materiálů - odtah přes stěnu</t>
  </si>
  <si>
    <t>-741702415</t>
  </si>
  <si>
    <t>769653888</t>
  </si>
  <si>
    <t>1831561816</t>
  </si>
  <si>
    <t>978059541</t>
  </si>
  <si>
    <t>Odsekání a odebrání obkladů stěn z vnitřních obkládaček plochy přes 1 m2</t>
  </si>
  <si>
    <t>1342658422</t>
  </si>
  <si>
    <t>97805954R.1</t>
  </si>
  <si>
    <t>Stavební přípomoce pro elektroinstalaci, slaboproud a ZTI kompletní vč. zapravení a povrchové úpravy</t>
  </si>
  <si>
    <t>-267095593</t>
  </si>
  <si>
    <t>1058029828</t>
  </si>
  <si>
    <t>-851230251</t>
  </si>
  <si>
    <t>-182083444</t>
  </si>
  <si>
    <t>-855340255</t>
  </si>
  <si>
    <t>Poplatek za uložení na skládce (skládkovné) stavebního odpadu betonového kód odpadu 170 101</t>
  </si>
  <si>
    <t>-1322806343</t>
  </si>
  <si>
    <t>257552977</t>
  </si>
  <si>
    <t>-1998050761</t>
  </si>
  <si>
    <t>1755863391</t>
  </si>
  <si>
    <t>711411001</t>
  </si>
  <si>
    <t>Provedení izolace proti vodě vodorovné za studena nátěrem penetračním</t>
  </si>
  <si>
    <t>-165076154</t>
  </si>
  <si>
    <t>590340140</t>
  </si>
  <si>
    <t>penetrace pod celoplošnou stěrku AQUAPANEL GRUNDIERUNG - INNEN kbelík 2,5 l</t>
  </si>
  <si>
    <t>litr</t>
  </si>
  <si>
    <t>906171262</t>
  </si>
  <si>
    <t>711412001</t>
  </si>
  <si>
    <t>Provedení izolace proti vodě svislé za studena nátěrem penetračním</t>
  </si>
  <si>
    <t>1585116271</t>
  </si>
  <si>
    <t>-1777062833</t>
  </si>
  <si>
    <t>711111012</t>
  </si>
  <si>
    <t>Provedení izolace proti zemní vlhkosti vodorovné za studena nátěrem tekutou lepenkou dvojnásobné</t>
  </si>
  <si>
    <t>-1254989787</t>
  </si>
  <si>
    <t>245510310</t>
  </si>
  <si>
    <t>nátěr hydroizolační - tekutá lepenka, Duroflex bal. 15 kg izolace betonu, obkladů a dlažeb vč. bandáží</t>
  </si>
  <si>
    <t>-394775459</t>
  </si>
  <si>
    <t>Poznámka k položce:_x000D_
Spotřeba: 1 vrstva 1,5 kg/m2</t>
  </si>
  <si>
    <t>711112012</t>
  </si>
  <si>
    <t>Provedení izolace proti zemní vlhkosti svislé za studena nátěrem tekutou lepenkou dvojnásobné</t>
  </si>
  <si>
    <t>-2055793473</t>
  </si>
  <si>
    <t>-35954060</t>
  </si>
  <si>
    <t>-919445136</t>
  </si>
  <si>
    <t>-1166249993</t>
  </si>
  <si>
    <t>798507532</t>
  </si>
  <si>
    <t>-1703240194</t>
  </si>
  <si>
    <t>-2093639258</t>
  </si>
  <si>
    <t>-2059439984</t>
  </si>
  <si>
    <t>1978222238</t>
  </si>
  <si>
    <t>2099228585</t>
  </si>
  <si>
    <t>178532513</t>
  </si>
  <si>
    <t>713</t>
  </si>
  <si>
    <t>Izolace tepelné</t>
  </si>
  <si>
    <t>713121111</t>
  </si>
  <si>
    <t>Montáž izolace tepelné podlah volně kladenými rohožemi, pásy, dílci, deskami 1 vrstva</t>
  </si>
  <si>
    <t>75887827</t>
  </si>
  <si>
    <t>28372309</t>
  </si>
  <si>
    <t>deska EPS 100 pro trvalé zatížení v tlaku (max. 2000 kg/m2) tl 100mm</t>
  </si>
  <si>
    <t>1300957632</t>
  </si>
  <si>
    <t>998713201</t>
  </si>
  <si>
    <t>Přesun hmot procentní pro izolace tepelné v objektech v do 6 m</t>
  </si>
  <si>
    <t>2010408225</t>
  </si>
  <si>
    <t>721</t>
  </si>
  <si>
    <t>Zdravotechnika - vnitřní kanalizace</t>
  </si>
  <si>
    <t>72117400R.2</t>
  </si>
  <si>
    <t>Rozvody vnitřní kanalizace do DN 40 délky do 10m kompletní vč. osazení, upevnění, propojení, připojení, tlakové zkoušky, potrubí, tvarovek a montážního materiálu</t>
  </si>
  <si>
    <t>699048679</t>
  </si>
  <si>
    <t>72117400R3.1</t>
  </si>
  <si>
    <t>Rozvody vnitřní kanalizace do DN 100 délky do 5m kompletní vč. osazení, upevnění, propojení, připojení tlakové zkoušky, zednických přípomocí vč. zapravení a začištění, potrubí, tvarovek a montážního materiálu</t>
  </si>
  <si>
    <t>-1708544236</t>
  </si>
  <si>
    <t>721211402</t>
  </si>
  <si>
    <t>Vpusť podlahová s vodorovným odtokem DN 40/50 s automatickým vztlakovým uzávěrem</t>
  </si>
  <si>
    <t>-1419592234</t>
  </si>
  <si>
    <t>721274123</t>
  </si>
  <si>
    <t>Přivzdušňovací ventil vnitřní odpadních potrubí DN 100</t>
  </si>
  <si>
    <t>1847659734</t>
  </si>
  <si>
    <t>998721201</t>
  </si>
  <si>
    <t>Přesun hmot procentní pro vnitřní kanalizace v objektech v do 6 m</t>
  </si>
  <si>
    <t>-1725185594</t>
  </si>
  <si>
    <t>722</t>
  </si>
  <si>
    <t>Zdravotechnika - vnitřní vodovod</t>
  </si>
  <si>
    <t>7221319R2.1.1.1</t>
  </si>
  <si>
    <t>Zřízení revizní niky s dvířky ve zdi pro podružné měření a možnosti uzavření</t>
  </si>
  <si>
    <t>-664714603</t>
  </si>
  <si>
    <t>Poznámka k položce:_x000D_
Na vhodném místě dle vyjádření místního správce bude vysekána nika pro osazení podružného vodoměru s uzávěry (sekce WC, sklad) s uzamykatelnými dvířky.</t>
  </si>
  <si>
    <t>722262223</t>
  </si>
  <si>
    <t>Vodoměr závitový jednovtokový suchoběžný do 40 °C G 3/4 x 130 mm Qn 1,5 m3/s horizontální</t>
  </si>
  <si>
    <t>-1415518221</t>
  </si>
  <si>
    <t>722270101</t>
  </si>
  <si>
    <t>Sestava vodoměrová závitová G 3/4</t>
  </si>
  <si>
    <t>1579932919</t>
  </si>
  <si>
    <t>722-A-1112</t>
  </si>
  <si>
    <t>Rozvody vnitřního vodovodu teplé vody do 15m do DN 20 vč. osazení, upevnění, propojení, připojení, tlakové zkoušky, zednických přípomocí, potrubí, tvarovek, armatur, izolace a montážního materiálu a konečného zapravení</t>
  </si>
  <si>
    <t>1032671253</t>
  </si>
  <si>
    <t>722-A-1112.3.2</t>
  </si>
  <si>
    <t>Rozvody vnitřního vodovodu studené vody do 20m do DN 25 vč. osazení, upevnění, propojení, připojení, tlakové zkoušky, zednických přípomocí, potrubí, tvarovek, armatur, izolace a montážního materiálu a konečného zapravení</t>
  </si>
  <si>
    <t>589931758</t>
  </si>
  <si>
    <t>998722201</t>
  </si>
  <si>
    <t>Přesun hmot procentní pro vnitřní vodovod v objektech v do 6 m</t>
  </si>
  <si>
    <t>293968043</t>
  </si>
  <si>
    <t>725</t>
  </si>
  <si>
    <t>Zdravotechnika - zařizovací předměty</t>
  </si>
  <si>
    <t>725112022</t>
  </si>
  <si>
    <t>Klozet keramický závěsný na nosné stěny s hlubokým splachováním odpad vodorovný</t>
  </si>
  <si>
    <t>-286876051</t>
  </si>
  <si>
    <t>725210821</t>
  </si>
  <si>
    <t>Demontáž umyvadel bez výtokových armatur</t>
  </si>
  <si>
    <t>1636961938</t>
  </si>
  <si>
    <t>725211601</t>
  </si>
  <si>
    <t>Umyvadlo keramické bílé šířky 500 mm bez krytu na sifon připevněné na stěnu šrouby</t>
  </si>
  <si>
    <t>-1677428655</t>
  </si>
  <si>
    <t>725241223</t>
  </si>
  <si>
    <t>Vanička sprchová z litého polymermramoru čtvrtkruhová 900x900 mm</t>
  </si>
  <si>
    <t>542360369</t>
  </si>
  <si>
    <t>725245192</t>
  </si>
  <si>
    <t>Zástěna sprchová zásuvná čtyřdílná se dvěma posuvnými díly do výšky 2000 mm a šířky 900 mm čtvrtkruh</t>
  </si>
  <si>
    <t>-140005941</t>
  </si>
  <si>
    <t>725311121</t>
  </si>
  <si>
    <t>Dřez jednoduchý nerezový se zápachovou uzávěrkou s odkapávací plochou 560x480 mm a miskou</t>
  </si>
  <si>
    <t>-1960872150</t>
  </si>
  <si>
    <t>725532118</t>
  </si>
  <si>
    <t>Elektrický ohřívač zásobníkový akumulační závěsný svislý 120 l / 3 kW</t>
  </si>
  <si>
    <t>-1873973536</t>
  </si>
  <si>
    <t>725813112</t>
  </si>
  <si>
    <t>Ventil rohový pračkový G 3/4</t>
  </si>
  <si>
    <t>-1428255993</t>
  </si>
  <si>
    <t>725820801</t>
  </si>
  <si>
    <t>Demontáž baterie nástěnné do G 3 / 4</t>
  </si>
  <si>
    <t>2108281759</t>
  </si>
  <si>
    <t>725821326</t>
  </si>
  <si>
    <t>Baterie dřezové stojánkové pákové s otáčivým kulatým ústím a délkou ramínka 265 mm</t>
  </si>
  <si>
    <t>174338987</t>
  </si>
  <si>
    <t>725822612</t>
  </si>
  <si>
    <t>Baterie umyvadlové stojánkové pákové s výpustí</t>
  </si>
  <si>
    <t>-1471137725</t>
  </si>
  <si>
    <t>725841311</t>
  </si>
  <si>
    <t>Baterie sprchové nástěnné pákové</t>
  </si>
  <si>
    <t>-756290095</t>
  </si>
  <si>
    <t>551455450</t>
  </si>
  <si>
    <t>souprava sprchová komplet Oras Apollo 520</t>
  </si>
  <si>
    <t>-389750123</t>
  </si>
  <si>
    <t>725860811</t>
  </si>
  <si>
    <t>Demontáž uzávěrů zápachu jednoduchých</t>
  </si>
  <si>
    <t>-1485066425</t>
  </si>
  <si>
    <t>725861312.1</t>
  </si>
  <si>
    <t>Zápachová uzávěrka pračková DN 40 podomítková</t>
  </si>
  <si>
    <t>-2000038263</t>
  </si>
  <si>
    <t>725862103</t>
  </si>
  <si>
    <t>Zápachová uzávěrka pro umyvadla DN 40/50</t>
  </si>
  <si>
    <t>791421880</t>
  </si>
  <si>
    <t>725862113</t>
  </si>
  <si>
    <t>Zápachová uzávěrka pro dřezy s přípojkou pro pračku nebo myčku DN 40/50</t>
  </si>
  <si>
    <t>-1801621185</t>
  </si>
  <si>
    <t>72586211R</t>
  </si>
  <si>
    <t>Zápachová uzávěrka pro ohřívač (přepad)</t>
  </si>
  <si>
    <t>-1294888843</t>
  </si>
  <si>
    <t>725865311</t>
  </si>
  <si>
    <t>Zápachová uzávěrka sprchových van DN 40/50 s kulovým kloubem na odtoku</t>
  </si>
  <si>
    <t>-2137862700</t>
  </si>
  <si>
    <t>554310792.1</t>
  </si>
  <si>
    <t>Souprava pro WC závěsná nerez (štětka s nádobou)</t>
  </si>
  <si>
    <t>-1550067460</t>
  </si>
  <si>
    <t>554310820</t>
  </si>
  <si>
    <t>Koš odpadkový drátěný závěsný nerezový k umyvadlu</t>
  </si>
  <si>
    <t>-1085680010</t>
  </si>
  <si>
    <t>725291511.1</t>
  </si>
  <si>
    <t>Dávkovač tekutého mýdla na 350 ml nerez</t>
  </si>
  <si>
    <t>-1438766213</t>
  </si>
  <si>
    <t>725291620.3</t>
  </si>
  <si>
    <t>Zrcadlo v AL rámu nad umyvadlo</t>
  </si>
  <si>
    <t>-339442641</t>
  </si>
  <si>
    <t>725291620.4</t>
  </si>
  <si>
    <t>Věšák dvojitý, nerez</t>
  </si>
  <si>
    <t>1428204820</t>
  </si>
  <si>
    <t>725291620.6</t>
  </si>
  <si>
    <t>Velkoobjemový zásobník toaletních papírů typu JUMBO nerez</t>
  </si>
  <si>
    <t>-527560501</t>
  </si>
  <si>
    <t>725291620.7</t>
  </si>
  <si>
    <t>Zásobník papírových ručníků nerez</t>
  </si>
  <si>
    <t>1858335156</t>
  </si>
  <si>
    <t>725980123</t>
  </si>
  <si>
    <t>Dvířka 30/30</t>
  </si>
  <si>
    <t>-1030359530</t>
  </si>
  <si>
    <t>998725201</t>
  </si>
  <si>
    <t>Přesun hmot procentní pro zařizovací předměty v objektech v do 6 m</t>
  </si>
  <si>
    <t>840959326</t>
  </si>
  <si>
    <t>726</t>
  </si>
  <si>
    <t>Zdravotechnika - předstěnové instalace</t>
  </si>
  <si>
    <t>726111031.GBT</t>
  </si>
  <si>
    <t>Instalační předstěna Geberit Kombifix pro klozet s ovládáním zepředu závěsný do masivní zděné kce</t>
  </si>
  <si>
    <t>1503507496</t>
  </si>
  <si>
    <t>998726211</t>
  </si>
  <si>
    <t>Přesun hmot procentní pro instalační prefabrikáty v objektech v do 6 m</t>
  </si>
  <si>
    <t>-697961762</t>
  </si>
  <si>
    <t>751</t>
  </si>
  <si>
    <t>Vzduchotechnika</t>
  </si>
  <si>
    <t>108</t>
  </si>
  <si>
    <t>73181011R</t>
  </si>
  <si>
    <t>Odtah pro ventilátory přes vnější stěnu kompletní vč. ukončující nerez mřížky, potrubí, průrazů, zapravení, začištění a zateplení pro snížení množství kondenzátu aj.</t>
  </si>
  <si>
    <t>1993291279</t>
  </si>
  <si>
    <t>109</t>
  </si>
  <si>
    <t>751111012</t>
  </si>
  <si>
    <t>Mtž vent ax ntl nástěnného základního D do 200 mm</t>
  </si>
  <si>
    <t>738641000</t>
  </si>
  <si>
    <t>110</t>
  </si>
  <si>
    <t>542331010.1</t>
  </si>
  <si>
    <t>ventilátor axiální nerez  X-MART 15 T INOX s vestavěným doběhem a zpětnou klapkou</t>
  </si>
  <si>
    <t>569337344</t>
  </si>
  <si>
    <t>Poznámka k položce:_x000D_
pro půměr potrubí 150mm, průtok 320m3/hod, 25W, 230V</t>
  </si>
  <si>
    <t>111</t>
  </si>
  <si>
    <t>998751201</t>
  </si>
  <si>
    <t>Přesun hmot procentní pro vzduchotechniku v objektech v do 12 m</t>
  </si>
  <si>
    <t>-1849338353</t>
  </si>
  <si>
    <t>112</t>
  </si>
  <si>
    <t>-1826672209</t>
  </si>
  <si>
    <t>113</t>
  </si>
  <si>
    <t>247477589</t>
  </si>
  <si>
    <t>114</t>
  </si>
  <si>
    <t>763121431</t>
  </si>
  <si>
    <t>SDK stěna předsazená tl 62,5 mm profil CW+UW 50 deska 1xH2DF 12,5 TI 40 mm EI 30</t>
  </si>
  <si>
    <t>270961357</t>
  </si>
  <si>
    <t>115</t>
  </si>
  <si>
    <t>763121714</t>
  </si>
  <si>
    <t>SDK stěna předsazená základní penetrační nátěr</t>
  </si>
  <si>
    <t>-1355147288</t>
  </si>
  <si>
    <t>116</t>
  </si>
  <si>
    <t>763131511</t>
  </si>
  <si>
    <t>SDK podhled deska 1xA 12,5 bez TI jednovrstvá spodní kce profil CD+UD</t>
  </si>
  <si>
    <t>-299111869</t>
  </si>
  <si>
    <t>117</t>
  </si>
  <si>
    <t>763131551</t>
  </si>
  <si>
    <t>SDK podhled deska 1xH2 12,5 bez TI jednovrstvá spodní kce profil CD+UD</t>
  </si>
  <si>
    <t>-1749525686</t>
  </si>
  <si>
    <t>118</t>
  </si>
  <si>
    <t>1639816851</t>
  </si>
  <si>
    <t>119</t>
  </si>
  <si>
    <t>730449167</t>
  </si>
  <si>
    <t>120</t>
  </si>
  <si>
    <t>1752132555</t>
  </si>
  <si>
    <t>121</t>
  </si>
  <si>
    <t>Kompletní repase, úprava, revize, nátěr vstupních dveří do kuchyňky vč. zárubní,  obroušení, přetmelení, výměna poškozených částí, lakování, obložení ostění, kontrolou a přetmelením zasklení, zprovoznění aj. orientační rozměry 130/300 cm</t>
  </si>
  <si>
    <t>-879850689</t>
  </si>
  <si>
    <t>122</t>
  </si>
  <si>
    <t>766660001</t>
  </si>
  <si>
    <t>Montáž dveřních křídel otvíravých 1křídlových š do 0,8 m do ocelové zárubně</t>
  </si>
  <si>
    <t>-1324865289</t>
  </si>
  <si>
    <t>123</t>
  </si>
  <si>
    <t>61162702</t>
  </si>
  <si>
    <t>dveře vnitřní hladké folie bílá plné 1křídlové 800x1970mm</t>
  </si>
  <si>
    <t>814119645</t>
  </si>
  <si>
    <t>124</t>
  </si>
  <si>
    <t>611603200</t>
  </si>
  <si>
    <t>dveře dřevěné vnitřní hladké plné 1křídlové standard,vč mřížky plastové 60-70x197 cm</t>
  </si>
  <si>
    <t>1524317857</t>
  </si>
  <si>
    <t>125</t>
  </si>
  <si>
    <t>766660722</t>
  </si>
  <si>
    <t>Montáž dveřního kování</t>
  </si>
  <si>
    <t>1197384253</t>
  </si>
  <si>
    <t>126</t>
  </si>
  <si>
    <t>549146240</t>
  </si>
  <si>
    <t>klika včetně štítu a montážního materiálu</t>
  </si>
  <si>
    <t>-1293081673</t>
  </si>
  <si>
    <t>127</t>
  </si>
  <si>
    <t>54925015</t>
  </si>
  <si>
    <t>zámek stavební zadlabací dozický 02-03 levý Zn</t>
  </si>
  <si>
    <t>353406377</t>
  </si>
  <si>
    <t>76681111R</t>
  </si>
  <si>
    <t>Kuchyňská linka sektorová (skládaná) vč. horních skříněk a pracovní desky</t>
  </si>
  <si>
    <t>1824090822</t>
  </si>
  <si>
    <t>129</t>
  </si>
  <si>
    <t>1960063093</t>
  </si>
  <si>
    <t>130</t>
  </si>
  <si>
    <t>-998030571</t>
  </si>
  <si>
    <t>131</t>
  </si>
  <si>
    <t>-1806243965</t>
  </si>
  <si>
    <t>132</t>
  </si>
  <si>
    <t>771474113</t>
  </si>
  <si>
    <t>Montáž soklíků z dlaždic keramických rovných flexibilní lepidlo v do 120 mm</t>
  </si>
  <si>
    <t>1463111861</t>
  </si>
  <si>
    <t>133</t>
  </si>
  <si>
    <t>59761009</t>
  </si>
  <si>
    <t>sokl - podlahy (barevný) 30 x 8 x 0,8 cm I. j. - odstín dle výběru investora</t>
  </si>
  <si>
    <t>-964556198</t>
  </si>
  <si>
    <t>134</t>
  </si>
  <si>
    <t>771574113</t>
  </si>
  <si>
    <t>Montáž podlah keramických režných hladkých lepených flexibilním lepidlem do 12 ks/m2</t>
  </si>
  <si>
    <t>-122883132</t>
  </si>
  <si>
    <t>135</t>
  </si>
  <si>
    <t>597614060.1</t>
  </si>
  <si>
    <t>dlaždice keramické slinuté neglazované TAURUS Color, úprava protiskluz (R9, A) - odstín dle výběru investora 29,8 x 29,8 x 0,9 cm</t>
  </si>
  <si>
    <t>-1846400586</t>
  </si>
  <si>
    <t>136</t>
  </si>
  <si>
    <t>198617181</t>
  </si>
  <si>
    <t>137</t>
  </si>
  <si>
    <t>974830630</t>
  </si>
  <si>
    <t>138</t>
  </si>
  <si>
    <t>1378635551</t>
  </si>
  <si>
    <t>139</t>
  </si>
  <si>
    <t>-2073410637</t>
  </si>
  <si>
    <t>140</t>
  </si>
  <si>
    <t>1545243371</t>
  </si>
  <si>
    <t>141</t>
  </si>
  <si>
    <t>-144342382</t>
  </si>
  <si>
    <t>142</t>
  </si>
  <si>
    <t>776261111</t>
  </si>
  <si>
    <t>Montáž čistící zóny</t>
  </si>
  <si>
    <t>1599033193</t>
  </si>
  <si>
    <t>Poznámka k položce:_x000D_
Čistící zóna celoplošná v 1.06</t>
  </si>
  <si>
    <t>143</t>
  </si>
  <si>
    <t>697521000</t>
  </si>
  <si>
    <t>rohož textilní SHATWEL provedení 100% PP, zatavený do měkčeného PVC</t>
  </si>
  <si>
    <t>-905793789</t>
  </si>
  <si>
    <t>144</t>
  </si>
  <si>
    <t>697521520</t>
  </si>
  <si>
    <t>rámy náběhové - náběh úzký - 45 mm - Al</t>
  </si>
  <si>
    <t>1341553899</t>
  </si>
  <si>
    <t>145</t>
  </si>
  <si>
    <t>1663901594</t>
  </si>
  <si>
    <t>146</t>
  </si>
  <si>
    <t>355914181</t>
  </si>
  <si>
    <t>147</t>
  </si>
  <si>
    <t>1772833256</t>
  </si>
  <si>
    <t>781</t>
  </si>
  <si>
    <t>Dokončovací práce - obklady keramické</t>
  </si>
  <si>
    <t>148</t>
  </si>
  <si>
    <t>781474113</t>
  </si>
  <si>
    <t>Montáž obkladů vnitřních keramických hladkých do 19 ks/m2 lepených flexibilním lepidlem</t>
  </si>
  <si>
    <t>227905764</t>
  </si>
  <si>
    <t>149</t>
  </si>
  <si>
    <t>597610391</t>
  </si>
  <si>
    <t>obkládačky keramické - matné barevné hladké 198 x 398x 7 mm COLOR ONE - barva dle výběru investora</t>
  </si>
  <si>
    <t>1049206001</t>
  </si>
  <si>
    <t>150</t>
  </si>
  <si>
    <t>781474118</t>
  </si>
  <si>
    <t>Montáž obkladů vnitřních keramických hladkých do 50 ks/m2 lepených flexibilním lepidlem</t>
  </si>
  <si>
    <t>-1571008212</t>
  </si>
  <si>
    <t>151</t>
  </si>
  <si>
    <t>597612550</t>
  </si>
  <si>
    <t>obkladačky keramické - kuchyně  (barevné) 15 x 15 x 0,6 cm I. j.</t>
  </si>
  <si>
    <t>-883989057</t>
  </si>
  <si>
    <t>152</t>
  </si>
  <si>
    <t>781479191</t>
  </si>
  <si>
    <t>Příplatek k montáži obkladů vnitřních keramických hladkých za plochu do 10 m2 jednotlivě</t>
  </si>
  <si>
    <t>1935479730</t>
  </si>
  <si>
    <t>153</t>
  </si>
  <si>
    <t>781479195</t>
  </si>
  <si>
    <t>Příplatek k montáži obkladů vnitřních keramických hladkých za spárování bílým cementem</t>
  </si>
  <si>
    <t>963128735</t>
  </si>
  <si>
    <t>154</t>
  </si>
  <si>
    <t>781495111</t>
  </si>
  <si>
    <t>Penetrace podkladu vnitřních obkladů</t>
  </si>
  <si>
    <t>435590059</t>
  </si>
  <si>
    <t>155</t>
  </si>
  <si>
    <t>998781201</t>
  </si>
  <si>
    <t>Přesun hmot procentní pro obklady keramické v objektech v do 6 m</t>
  </si>
  <si>
    <t>1444514611</t>
  </si>
  <si>
    <t>156</t>
  </si>
  <si>
    <t>-67198978</t>
  </si>
  <si>
    <t>157</t>
  </si>
  <si>
    <t>509195348</t>
  </si>
  <si>
    <t>158</t>
  </si>
  <si>
    <t>768860192</t>
  </si>
  <si>
    <t>159</t>
  </si>
  <si>
    <t>644720841</t>
  </si>
  <si>
    <t>160</t>
  </si>
  <si>
    <t>-752692892</t>
  </si>
  <si>
    <t>161</t>
  </si>
  <si>
    <t>1131137460</t>
  </si>
  <si>
    <t>162</t>
  </si>
  <si>
    <t>784221101</t>
  </si>
  <si>
    <t>Dvojnásobné bílé malby ze směsí za sucha dobře otěruvzdorných v místnostech do 3,80 m</t>
  </si>
  <si>
    <t>-1039190636</t>
  </si>
  <si>
    <t>163</t>
  </si>
  <si>
    <t>1504182802</t>
  </si>
  <si>
    <t>006 - Ostatní vnitřní opravy, vyklízení</t>
  </si>
  <si>
    <t xml:space="preserve">    724 - Zdravotechnika - strojní vybavení</t>
  </si>
  <si>
    <t xml:space="preserve">    731 - Ústřední vytápění - kotelny</t>
  </si>
  <si>
    <t xml:space="preserve">    784 - Dokončovací práce - malby a tapety</t>
  </si>
  <si>
    <t>943211112</t>
  </si>
  <si>
    <t>Montáž lešení prostorového rámového lehkého s podlahami zatížení do 200 kg/m2 v do 25 m</t>
  </si>
  <si>
    <t>-145900369</t>
  </si>
  <si>
    <t>943211212</t>
  </si>
  <si>
    <t>Příplatek k lešení prostorovému rámovému lehkému s podlahami v do 25 m za první a ZKD den použití</t>
  </si>
  <si>
    <t>-1875314746</t>
  </si>
  <si>
    <t>943211812</t>
  </si>
  <si>
    <t>Demontáž lešení prostorového rámového lehkého s podlahami zatížení do 200 kg/m2 v do 25 m</t>
  </si>
  <si>
    <t>-2117194362</t>
  </si>
  <si>
    <t>952903001.2</t>
  </si>
  <si>
    <t>Vyčištění sklepních prostor a vyklizení velkoobjemové včetně rozřezání stávajících dřevěných kójí, odvozu a likvidace odpadu, opatření nutných k likvidaci materiálu napadeného dřevomorkou</t>
  </si>
  <si>
    <t>-829575650</t>
  </si>
  <si>
    <t>Poznámka k položce:_x000D_
Vyklizení od nepotřebného nábytku a harampádí, komunálního odpadu, dřevěných kójí aj. Odhad 3ks 9m3 kontejnerů. Předpoklad napadení dřevěných kójí dřevomorkou.</t>
  </si>
  <si>
    <t>952903001.2.1</t>
  </si>
  <si>
    <t>Vyčištění půdy a  vyklizení velkoobjemové včetně rozřezání stávajících dřevěných kójí, odvozu a likvidace odpadu</t>
  </si>
  <si>
    <t>-587448000</t>
  </si>
  <si>
    <t>Poznámka k položce:_x000D_
Vyklizení od nepotřebného nábytku a harampádí, odstranění ptačího trusu. Odhad 3ks 9m3 kontejnerů .</t>
  </si>
  <si>
    <t>952903001.3</t>
  </si>
  <si>
    <t>Vyčištění bytů a vyklizení velkoobjemové vč. odvozu a likvidace odpadu</t>
  </si>
  <si>
    <t>-1806179096</t>
  </si>
  <si>
    <t>Poznámka k položce:_x000D_
Vyklizení od nepotřebného nábytku a harampádí, koberců, trusu, komunálního odpadu aj. Odhad 2ks 9m3 kontejnerů/byt. Předpoklad napadení dřevěných kójí dřevomorkou.</t>
  </si>
  <si>
    <t>991408787</t>
  </si>
  <si>
    <t>1733607791</t>
  </si>
  <si>
    <t>239720812</t>
  </si>
  <si>
    <t>-26164732</t>
  </si>
  <si>
    <t>-40409740</t>
  </si>
  <si>
    <t>552456594</t>
  </si>
  <si>
    <t>72114080R</t>
  </si>
  <si>
    <t>Kompletní demontáž a odstranění stávajícího kanalizačního ležatého a stoupacího potrubí</t>
  </si>
  <si>
    <t>-893112273</t>
  </si>
  <si>
    <t>Poznámka k položce:_x000D_
Jedná se o kompletní demontáž stávajícího kanalizačního stoupacího a ležatého potrubí (hlavní vnitřní odvod v rámci objektu) včetně vybourání a přípravy pro osazení nového potrubí.</t>
  </si>
  <si>
    <t>72117402R.1</t>
  </si>
  <si>
    <t>Kompletní stoupací/ležaté kanalizační potrubí potrubí z PP do DN 100 vč. napojení</t>
  </si>
  <si>
    <t>946425403</t>
  </si>
  <si>
    <t>Poznámka k položce:_x000D_
Jedná se o kompletní výměnu kanalizačního stoupacího a ležatého potrubí (hlavní vnitřní odvod v rámci objektu) včetně úpravy a napojení stávajících funkčních rozvodů a odvětrání. V prostorách nevyužívaných bytů budou vyvedeny a zaslepeny odbočky jako rezerva pro budoucí rekonstrukci, ostatní funkční využívané rozvody budou dopojeny do tohoto potrubí. Veškeré vybourané části budou zapraveny a začištěny dle stávajícího stavu (dozdívky, doplnění obkladů, přeštukování a výmalba v rámci stoupacího potrubí, případně dobetonávka podlahy a uzavírací nátěr). Potrubí bude vyvedeno do nového venkovního rozvodu k jímce.</t>
  </si>
  <si>
    <t>998721202</t>
  </si>
  <si>
    <t>Přesun hmot procentní pro vnitřní kanalizace v objektech v do 12 m</t>
  </si>
  <si>
    <t>1283860995</t>
  </si>
  <si>
    <t>72213080R.1</t>
  </si>
  <si>
    <t>Demontáž stávajících vnitřních rozvodů vč. zaslepení pro zachování funkčnosti všech navazujících stávajících zařízení i mimo rekonstruované prostory</t>
  </si>
  <si>
    <t>1398186788</t>
  </si>
  <si>
    <t>Poznámka k položce:_x000D_
Veškeré rozvody budou demontovány až po hlavní přívod do objektu vč. průrazů a přípravy pro napojení nových rozvodů.</t>
  </si>
  <si>
    <t>7221319R2.1</t>
  </si>
  <si>
    <t>Zřízení revizní niky pro podružné měření a uzavření jednotlivých bytů/soc. zázemí kompletní - vč. vybavení</t>
  </si>
  <si>
    <t>370480534</t>
  </si>
  <si>
    <t>Poznámka k položce:_x000D_
na vhodném místě dle vyjádření místního správce bude vysekána nika pro osazení podružného vodoměru s uzávěry pro jednotlivé byty/soc. zázemí s uzamykatelnými dvířky.</t>
  </si>
  <si>
    <t>722-A-1112.3</t>
  </si>
  <si>
    <t>Hlavní přívodní vodovodní potrubí kompletní do DN 32 vč. osazení, upevnění, propojení, připojení, tlakové zkoušky, zednických přípomocí, průrazů, potrubí, tvarovek, armatur, izolace a montážního materiálu, začištění a konečné povrch. úpravy</t>
  </si>
  <si>
    <t>-1523702142</t>
  </si>
  <si>
    <t xml:space="preserve">Poznámka k položce:_x000D_
Nové stoupací a ležaté potrubí bude v suterénu dle vyjádření místního správce napojeno na hlavní přívod do objektu ze studny a osazeno novým uzávěrem s vypouštěním, propojeno s expanzní nádobou pro zachování zásobování vodou i druhého objektu._x000D_
_x000D_
Každá pata stoupacího potrubí bude opatřena uzávěrem s vypouštěním._x000D_
_x000D_
Nový přívod bude tažen na vhodném místě dle vyjádření místního správce po povrchu v prostoru sklepa a opatřen tepelně izolačními trubicemi o tl. stěny min. 25mm. V ostatních podlažích půjde ve stávající trase pod omítkou._x000D_
_x000D_
Na vhodném místě v každém bytě či sociálním zázemí bude dle vyjádření místního správce vysekána nika pro osazení podružného vodoměru s uzávěry pro jednotlivé byty s uzamykatelnými dvířky._x000D_
_x000D_
</t>
  </si>
  <si>
    <t>722131932</t>
  </si>
  <si>
    <t>Napojení na st. rozvody - hl. přívod v suterénu</t>
  </si>
  <si>
    <t>-2064857113</t>
  </si>
  <si>
    <t>Poznámka k položce:_x000D_
propojení stávajícího systému - přívod ze studny do tlakové nádoby a na nové rozvody, nutno zachovat zásobování vodou i druhého objektu nocležny!</t>
  </si>
  <si>
    <t>998722202</t>
  </si>
  <si>
    <t>Přesun hmot procentní pro vnitřní vodovod v objektech v do 12 m</t>
  </si>
  <si>
    <t>-1502933389</t>
  </si>
  <si>
    <t>724</t>
  </si>
  <si>
    <t>Zdravotechnika - strojní vybavení</t>
  </si>
  <si>
    <t>724221822</t>
  </si>
  <si>
    <t>Demontáž vodáren domovních s ponorným čerpadlem nádrž do 500 litrů a hloubky do 30 m</t>
  </si>
  <si>
    <t>-1741704888</t>
  </si>
  <si>
    <t>724234117</t>
  </si>
  <si>
    <t>Nádoba tlaková objemu 400 l s pryžovým vakem vertikálním - dle stávajícího typu - výměna</t>
  </si>
  <si>
    <t>-198756209</t>
  </si>
  <si>
    <t>998724202</t>
  </si>
  <si>
    <t>Přesun hmot procentní pro strojní vybavení v objektech v do 12 m</t>
  </si>
  <si>
    <t>-604766389</t>
  </si>
  <si>
    <t>731</t>
  </si>
  <si>
    <t>Ústřední vytápění - kotelny</t>
  </si>
  <si>
    <t>731100881</t>
  </si>
  <si>
    <t>Demontáž kotle litinového do 1,62t</t>
  </si>
  <si>
    <t>2122687650</t>
  </si>
  <si>
    <t>731890801</t>
  </si>
  <si>
    <t>Přemístění demontovaných kotelen umístěných ve výšce nebo hloubce objektu do 6 m</t>
  </si>
  <si>
    <t>382399573</t>
  </si>
  <si>
    <t>Dokončovací práce - malby a tapety</t>
  </si>
  <si>
    <t>784111001</t>
  </si>
  <si>
    <t>Oprášení (ometení ) podkladu v místnostech výšky do 3,80 m</t>
  </si>
  <si>
    <t>245808946</t>
  </si>
  <si>
    <t>-1082898553</t>
  </si>
  <si>
    <t>784111011</t>
  </si>
  <si>
    <t>Obroušení podkladu omítnutého v místnostech výšky do 3,80 m</t>
  </si>
  <si>
    <t>282648529</t>
  </si>
  <si>
    <t>784111031</t>
  </si>
  <si>
    <t>Omytí podkladu v místnostech výšky do 3,80 m</t>
  </si>
  <si>
    <t>1488673696</t>
  </si>
  <si>
    <t>784111009</t>
  </si>
  <si>
    <t>Oprášení (ometení ) podkladu na schodišti o výšce podlaží do 5,00 m</t>
  </si>
  <si>
    <t>1414813638</t>
  </si>
  <si>
    <t>784121009</t>
  </si>
  <si>
    <t>Oškrabání malby na schodišti o výšce podlaží do 5,00 m</t>
  </si>
  <si>
    <t>-1421541227</t>
  </si>
  <si>
    <t>784121019</t>
  </si>
  <si>
    <t>Rozmývání podkladu po oškrabání malby na schodišti o výšce podlaží do 5,00 m</t>
  </si>
  <si>
    <t>1450608007</t>
  </si>
  <si>
    <t>-1758817838</t>
  </si>
  <si>
    <t>784181109</t>
  </si>
  <si>
    <t>Základní akrylátová jednonásobná penetrace podkladu na schodišti o výšce podlaží do 5,00 m</t>
  </si>
  <si>
    <t>961058371</t>
  </si>
  <si>
    <t>784221109</t>
  </si>
  <si>
    <t>Dvojnásobné bílé malby ze směsí za sucha dobře otěruvzdorných na schodišti do 5,00 m</t>
  </si>
  <si>
    <t>-1790479359</t>
  </si>
  <si>
    <t>784312021</t>
  </si>
  <si>
    <t>Dvojnásobné bílé vápenné malby v místnostech výšky do 3,80 m</t>
  </si>
  <si>
    <t>-700547479</t>
  </si>
  <si>
    <t>007 - Elektroinstalace (SEE)</t>
  </si>
  <si>
    <t>D1 - Dodávky, Elektromontáže, Přidružené výkony k elektropracím</t>
  </si>
  <si>
    <t>D2 - Dodávky a výroba rozvaděčů</t>
  </si>
  <si>
    <t xml:space="preserve">    D3 - Rozvaděč R2 (elektroměrový)</t>
  </si>
  <si>
    <t xml:space="preserve">    D4 - Rozvaděč R3</t>
  </si>
  <si>
    <t>D5 - El. topení, světelné nápisy…</t>
  </si>
  <si>
    <t xml:space="preserve">    D6 - Komponenty pro vytápění</t>
  </si>
  <si>
    <t xml:space="preserve">    D7 - Slabopudé zařízení, světelné nápisy</t>
  </si>
  <si>
    <t>D8 - Demontáže</t>
  </si>
  <si>
    <t>D9 - Hromosvod a uzemnění</t>
  </si>
  <si>
    <t>D10 - Ostatní náklady</t>
  </si>
  <si>
    <t>D11 - Revize, zkoušky, měření, inženýrská činnost…</t>
  </si>
  <si>
    <t>D1</t>
  </si>
  <si>
    <t>Dodávky, Elektromontáže, Přidružené výkony k elektropracím</t>
  </si>
  <si>
    <t>R34111080</t>
  </si>
  <si>
    <t>CYKY 5x6, kabel silový, izolace 1kV</t>
  </si>
  <si>
    <t>ÚRS Praha, a.s.,</t>
  </si>
  <si>
    <t>341101209</t>
  </si>
  <si>
    <t>CYKY 5x4, kabel silový, izolace 1kV</t>
  </si>
  <si>
    <t>34111090</t>
  </si>
  <si>
    <t>CYKY 5x1,5 , kabel silový, izolace 1kV</t>
  </si>
  <si>
    <t>34111036</t>
  </si>
  <si>
    <t>CYKY 3x2,5, kabel silový, izolace 1kV</t>
  </si>
  <si>
    <t>34111030</t>
  </si>
  <si>
    <t>CYKY 3x1,5, kabel silový, izolace 1kV</t>
  </si>
  <si>
    <t>34111005</t>
  </si>
  <si>
    <t>CYKY 2x1,5, kabel silový, izolace 1kV</t>
  </si>
  <si>
    <t>R34113123</t>
  </si>
  <si>
    <t>CYKY 4x16, kabel silový, izolace 1kV</t>
  </si>
  <si>
    <t>199512</t>
  </si>
  <si>
    <t>štítek kabelový 40x15mm střední</t>
  </si>
  <si>
    <t>34142158.PKB</t>
  </si>
  <si>
    <t>CYA vodič izolovaný s Cu, poddajný, jádrem 4mm2</t>
  </si>
  <si>
    <t>34142159.PKB</t>
  </si>
  <si>
    <t>CYA vodič izolovaný s Cu, poddajný, jádrem 16mm2</t>
  </si>
  <si>
    <t>34142160.PKB</t>
  </si>
  <si>
    <t>CYA vodič izolovaný s Cu, poddajný, jádrem 25mm2</t>
  </si>
  <si>
    <t>210810041</t>
  </si>
  <si>
    <t>kabel Cu(-CYKY) pevně ulož do 2x1,5…2x6 mm2</t>
  </si>
  <si>
    <t>210810045</t>
  </si>
  <si>
    <t>kabel Cu(-CYKY) pevně ulož 3x1,5 až 6 mm2</t>
  </si>
  <si>
    <t>210810049</t>
  </si>
  <si>
    <t>kabel Cu(-CYKY) pevně ulož 4x1,5 až 4 mm2</t>
  </si>
  <si>
    <t>210810057</t>
  </si>
  <si>
    <t>kabel Cu(-CYKY) pevně ulož 5x4 až 6mm2</t>
  </si>
  <si>
    <t>210810054</t>
  </si>
  <si>
    <t>kabel Cu(-CYKY) pevně ulož do 4x16</t>
  </si>
  <si>
    <t>21080046</t>
  </si>
  <si>
    <t>vodič Cu(-CY,CYA) volně uložený do 1x6</t>
  </si>
  <si>
    <t>21080048</t>
  </si>
  <si>
    <t>vodič Cu(-CY,CYA) volně uložený do 1x16</t>
  </si>
  <si>
    <t>21080049</t>
  </si>
  <si>
    <t>vodič Cu(-CY,CYA) volně uložený do 1x25</t>
  </si>
  <si>
    <t>210950101</t>
  </si>
  <si>
    <t>označovací štítek na kabel</t>
  </si>
  <si>
    <t>210100001</t>
  </si>
  <si>
    <t>ukončení v rozvaděči vč.zapojení vodiče do 2,5mm2</t>
  </si>
  <si>
    <t>210100002</t>
  </si>
  <si>
    <t>ukončení v rozvaděči vč.zapojení vodiče do 6mm2</t>
  </si>
  <si>
    <t>210100003</t>
  </si>
  <si>
    <t>ukončení v rozvaděči vč.zapojení vodiče do 16mm2</t>
  </si>
  <si>
    <t>210100108</t>
  </si>
  <si>
    <t>ukončení na svorkovnici vodič do 25mm2</t>
  </si>
  <si>
    <t>7491201150</t>
  </si>
  <si>
    <t>K100, IP65,  odbočná krabice pro povrchovou montáž</t>
  </si>
  <si>
    <t>409011</t>
  </si>
  <si>
    <t>spínač 10A/250Vstř Classic 3553-01289 řaz.1, šedý</t>
  </si>
  <si>
    <t>409021</t>
  </si>
  <si>
    <t>přepínač 10A/250Vstř Classic 3553-05289 řaz.5, šedé</t>
  </si>
  <si>
    <t>7491202310</t>
  </si>
  <si>
    <t>3553-80929 B, spínač 10A/250Vstř  řaz.1 IP44 ,Praktik Tango, šedý</t>
  </si>
  <si>
    <t>7491202340</t>
  </si>
  <si>
    <t>3553-06929 , spínač 10A/250Vstř  řaz.6 IP44 ,Praktik Tango, šedý</t>
  </si>
  <si>
    <t>345551030</t>
  </si>
  <si>
    <t>5517-2389, ABB, zásuvka 1násobná 16A/250Vac,  šedá</t>
  </si>
  <si>
    <t>345551040</t>
  </si>
  <si>
    <t>5512C-2349, zásuvka dvojitá, 16A/250Vac, šedá</t>
  </si>
  <si>
    <t>R.1</t>
  </si>
  <si>
    <t>SVD-335-1N-AS, OEZ, svodič přepětí pro montáž do zásuvkových krabic</t>
  </si>
  <si>
    <t>7491204990</t>
  </si>
  <si>
    <t>5518-2929, zásuvka 16A/250Vstř, ABB Praktik, P44</t>
  </si>
  <si>
    <t>R.2</t>
  </si>
  <si>
    <t>Eglo 96452 Detect Me 1, Pohybový a osvitový senzor, 6A, 230V, 50Hz, IP54, dosah 30m</t>
  </si>
  <si>
    <t>R311317</t>
  </si>
  <si>
    <t>KU 68-1901 KA,  KOPOS, Krabice univerzální šedá</t>
  </si>
  <si>
    <t>R.5</t>
  </si>
  <si>
    <t>KU 68-1903 KA, KOPOS , Krabice univerzální šedá s víčkem a svorkovnicí</t>
  </si>
  <si>
    <t>R.6</t>
  </si>
  <si>
    <t>KO 97/5 KA, Krabice KOPOS</t>
  </si>
  <si>
    <t>R7491201150</t>
  </si>
  <si>
    <t>6455-11 P/2 , Krabice ACIDUR světle šedá</t>
  </si>
  <si>
    <t>7491600110</t>
  </si>
  <si>
    <t>DEHN K12, Svorka ekvipotenciální, 10x připojení do 95mm2, s krytem</t>
  </si>
  <si>
    <t>210110001</t>
  </si>
  <si>
    <t>spínač nástěnný vč.zapojení 1pólový/řazení 1 (0/1)</t>
  </si>
  <si>
    <t>210110004</t>
  </si>
  <si>
    <t>spínač nástěnný vč.zapojení 1pólový/řazení 6</t>
  </si>
  <si>
    <t>210110041</t>
  </si>
  <si>
    <t>spínač zapuštěný vč.zapojení 1pólový/řazení 1, šroubkové připojení</t>
  </si>
  <si>
    <t>210110043</t>
  </si>
  <si>
    <t>přepínač zapuštěný vč.zapojení sériový/řazení 5-5A</t>
  </si>
  <si>
    <t>210111011</t>
  </si>
  <si>
    <t>zásuvka domovní zapuštěná 2P+PE, šroubové svorky</t>
  </si>
  <si>
    <t>210111012</t>
  </si>
  <si>
    <t>zásuvka domovní zapuštěná 2P+PE, šroubové svorky, průběžná montáž</t>
  </si>
  <si>
    <t>210111016</t>
  </si>
  <si>
    <t>zásuvka domovní zapuštěná 2P+PE, šroubové svorky, dvojitá</t>
  </si>
  <si>
    <t>210111021</t>
  </si>
  <si>
    <t>zásuvka domovní nástěnná 2P+PE, šroubové svorky</t>
  </si>
  <si>
    <t>210010301</t>
  </si>
  <si>
    <t>krabice přístrojová KU68, bez zapojení</t>
  </si>
  <si>
    <t>210010312</t>
  </si>
  <si>
    <t>krabice odbočná bez svorkovnice a zapojení(-KO97)</t>
  </si>
  <si>
    <t>210010321</t>
  </si>
  <si>
    <t>krabice odbočná se svorkovnice vč. zapojení KU68…</t>
  </si>
  <si>
    <t>2122-0452</t>
  </si>
  <si>
    <t>ochranné pospojování , pevně</t>
  </si>
  <si>
    <t>7491100280</t>
  </si>
  <si>
    <t>1516E , trubka pevná, pr.16 320N šedá HF, délka 3m</t>
  </si>
  <si>
    <t>7491100020</t>
  </si>
  <si>
    <t>1216E, trubka oheb. pr.16 750N SUPERFL PP</t>
  </si>
  <si>
    <t>7492300140</t>
  </si>
  <si>
    <t>5316E_FB Příchytka PVC, černá/RAL9005, D16mm</t>
  </si>
  <si>
    <t>R.8</t>
  </si>
  <si>
    <t>drobný montážní a pomocný materiál</t>
  </si>
  <si>
    <t>21001-0015</t>
  </si>
  <si>
    <t>trubka ohebná, do průměru 16mm,voně uložená</t>
  </si>
  <si>
    <t>21001-0022</t>
  </si>
  <si>
    <t>trubka pevná, do průměru 23mm, pevně uložená</t>
  </si>
  <si>
    <t>R 514052</t>
  </si>
  <si>
    <t>L1 -AREL6000RL2KV, 58 W /6550 lm,  Mopdus, LED lineární svítidlo, mřížka, IP20</t>
  </si>
  <si>
    <t>R 514052.1</t>
  </si>
  <si>
    <t>L2 -ESO6000SSKN, 58 W / 6550 lm, Modus, LED lineární svítidlo, opálový kryt</t>
  </si>
  <si>
    <t>164</t>
  </si>
  <si>
    <t>R 514052.2</t>
  </si>
  <si>
    <t>L3 -ESO6000SSKO, 58 W / 6550 lm, Modus, LED lineární svítidlo, prizmatický kryt</t>
  </si>
  <si>
    <t>166</t>
  </si>
  <si>
    <t>R 514052.3</t>
  </si>
  <si>
    <t>L10 -WT470C LED64S, 47W, 6500lm, Philips, LED lineární svítidlo, IP 66, čirý  kryt</t>
  </si>
  <si>
    <t>168</t>
  </si>
  <si>
    <t>R7491205740</t>
  </si>
  <si>
    <t>L11B-Svítidlo přisazené LED 18W, IP54/20,  LED 18W, 117lm/W, 2100lm, KaV elektro</t>
  </si>
  <si>
    <t>170</t>
  </si>
  <si>
    <t>348381000</t>
  </si>
  <si>
    <t>N1-Svítidlo nouzové s piktogramem a vlastním bateriovým zdrojem, U1 lighting CZE s.r.o</t>
  </si>
  <si>
    <t>172</t>
  </si>
  <si>
    <t>7491205740</t>
  </si>
  <si>
    <t>E1- Svítidlo se skleněným krytem a košem, IP44, pro  zdroje s paticí E27 (LED 11W)</t>
  </si>
  <si>
    <t>174</t>
  </si>
  <si>
    <t>R 347513040</t>
  </si>
  <si>
    <t>LED žárovka - E27 - 10W - 840lm - teple bílá</t>
  </si>
  <si>
    <t>176</t>
  </si>
  <si>
    <t>R7491205740.1</t>
  </si>
  <si>
    <t>E2 - Svítidlo Kanlux SANSO LED 15W-NW-SE s pohybovým čidlem, 1250lm, venkovní , nástěnné</t>
  </si>
  <si>
    <t>178</t>
  </si>
  <si>
    <t>R7491205740.2</t>
  </si>
  <si>
    <t>V1 - MVP506, 100W, 10,8klm, venkovní  výbojkové, nástěnné, philips, zdroj E40 CDO-TT 100W Vysokotlaká Na výbojka</t>
  </si>
  <si>
    <t>180</t>
  </si>
  <si>
    <t>210203003</t>
  </si>
  <si>
    <t>svítidlo žárovkové, přisazené, s krytem, jeden zdroj, se zapojením vodičů</t>
  </si>
  <si>
    <t>182</t>
  </si>
  <si>
    <t>210200093</t>
  </si>
  <si>
    <t>svítidlo žárovkové, přisazené, s košem, jeden zdroj, se zapojením vodičů</t>
  </si>
  <si>
    <t>184</t>
  </si>
  <si>
    <t>210201020</t>
  </si>
  <si>
    <t>svítidlo žárovkové, venkovní (průmyslové)</t>
  </si>
  <si>
    <t>186</t>
  </si>
  <si>
    <t>210201069</t>
  </si>
  <si>
    <t>svítidlo výbojkové , raménkové ,  se zapojením vodičů</t>
  </si>
  <si>
    <t>188</t>
  </si>
  <si>
    <t>210202010</t>
  </si>
  <si>
    <t>svítidlo zářivkové, přisazené, s krytem, jeden zdroj, se zapojením vodičů</t>
  </si>
  <si>
    <t>190</t>
  </si>
  <si>
    <t>R210190002</t>
  </si>
  <si>
    <t>rozvodnice oceloplechová 20…50kg</t>
  </si>
  <si>
    <t>192</t>
  </si>
  <si>
    <t>R210190004</t>
  </si>
  <si>
    <t>rozvodnice oceloplechová 100…150kg</t>
  </si>
  <si>
    <t>194</t>
  </si>
  <si>
    <t>D2</t>
  </si>
  <si>
    <t>Dodávky a výroba rozvaděčů</t>
  </si>
  <si>
    <t>D3</t>
  </si>
  <si>
    <t>Rozvaděč R2 (elektroměrový)</t>
  </si>
  <si>
    <t>R715346</t>
  </si>
  <si>
    <t>RE 2.0.2 OCP/Z  Brůna Elektro 2 x přímé měřemní do 80A 2 x pozice pro HDO (modem) Rozvaděč elektroměrový do výklenku Oceloplechové provedení Hl.Jističe:     2x25A, ch. B, 10kA Rozměry:   650x650x230mm (šxvxh) Barva:        Bílá Krytí :         IP40/20</t>
  </si>
  <si>
    <t>196</t>
  </si>
  <si>
    <t>7494004762</t>
  </si>
  <si>
    <t>LTN-25B-3, 25A, ch. B, 10 kA, 3pól, třmenové svorky , Cu/Al kabely 2,5 - 16 mm2</t>
  </si>
  <si>
    <t>198</t>
  </si>
  <si>
    <t>R7494004762</t>
  </si>
  <si>
    <t>LTE-20B-3, 20A, ch. B, 6 kA, 3pól, třmenové svorky , Cu/Al kabely 2,5 - 16 mm2</t>
  </si>
  <si>
    <t>200</t>
  </si>
  <si>
    <t>R7494004762.1</t>
  </si>
  <si>
    <t>LTE-16B-3, 16A, ch. B, 10 kA, 3pól, třmenové svorky , Cu/Al kabely 2,5 - 16 mm2</t>
  </si>
  <si>
    <t>202</t>
  </si>
  <si>
    <t>R 434323</t>
  </si>
  <si>
    <t>LTN-4B-1, jistič , 1pól/ch.B/ 4A/10kA</t>
  </si>
  <si>
    <t>204</t>
  </si>
  <si>
    <t>R.9</t>
  </si>
  <si>
    <t>drobný instalační materiál (vodiče,  svorky..</t>
  </si>
  <si>
    <t>206</t>
  </si>
  <si>
    <t>210190003</t>
  </si>
  <si>
    <t>rozvaděč do hmotnosti 50…100kg</t>
  </si>
  <si>
    <t>208</t>
  </si>
  <si>
    <t>210120401</t>
  </si>
  <si>
    <t>jistič vč.zapojení 1pól. Do 25A</t>
  </si>
  <si>
    <t>210</t>
  </si>
  <si>
    <t>210120465</t>
  </si>
  <si>
    <t>jistič vč.zapojení 3pól. Do 125A</t>
  </si>
  <si>
    <t>212</t>
  </si>
  <si>
    <t>210160683</t>
  </si>
  <si>
    <t>příprava pro instalaci 3. fáz. Přímého elektroměru</t>
  </si>
  <si>
    <t>214</t>
  </si>
  <si>
    <t>210160901</t>
  </si>
  <si>
    <t>příprava pro instalaci GPRS modemu RS485/Ethernet</t>
  </si>
  <si>
    <t>216</t>
  </si>
  <si>
    <t>7498151015</t>
  </si>
  <si>
    <t>průvodní dokumentace (prohlášení o schodě, protokol o kusové zkoušce …)</t>
  </si>
  <si>
    <t>218</t>
  </si>
  <si>
    <t>D4</t>
  </si>
  <si>
    <t>Rozvaděč R3</t>
  </si>
  <si>
    <t>R715346.1</t>
  </si>
  <si>
    <t>Rozvodnice pod omítku pro modulární zástavbu Typ:           BF-U-4/96-C, 96 modulů Rozměry:   620x790x160mm (šxvxh) Velikost:     4x24 M Barva:        Bílá:    IP40/20</t>
  </si>
  <si>
    <t>220</t>
  </si>
  <si>
    <t>R BZ900243</t>
  </si>
  <si>
    <t>MSO-20-3, vypínač 3x20A/400Vac, na lištu DIN</t>
  </si>
  <si>
    <t>222</t>
  </si>
  <si>
    <t>7494004082</t>
  </si>
  <si>
    <t>FLP-B+C  MAXI V/3,  25 kA,  Kombinovaný svodič bleskových proudů,  se signalizací, jiskřiště, typ 1+2</t>
  </si>
  <si>
    <t>224</t>
  </si>
  <si>
    <t>R 435052</t>
  </si>
  <si>
    <t>LTN-63B-3, jistič  3pól/ch.B/63A/10kA</t>
  </si>
  <si>
    <t>226</t>
  </si>
  <si>
    <t>R 435052.3</t>
  </si>
  <si>
    <t>LTE-20B-3, jistič  3pól/ch.B/ 20A/6kA</t>
  </si>
  <si>
    <t>232</t>
  </si>
  <si>
    <t>R 435052.4</t>
  </si>
  <si>
    <t>LTE-16B-3, jistič  3pól/ch.B/ 16A/6kA</t>
  </si>
  <si>
    <t>234</t>
  </si>
  <si>
    <t>R 435052.5</t>
  </si>
  <si>
    <t>LTE-10C-3, jistič  3pól/ch.C/ 10A/6kA</t>
  </si>
  <si>
    <t>236</t>
  </si>
  <si>
    <t>R 434323.1</t>
  </si>
  <si>
    <t>LTE-16B-1, jistič , 1pól/ch.B/ 16A/6kA</t>
  </si>
  <si>
    <t>238</t>
  </si>
  <si>
    <t>R 434323.2</t>
  </si>
  <si>
    <t>LTE-13C-1, jistič , 1pól/ch.B/ 13A/6kA</t>
  </si>
  <si>
    <t>240</t>
  </si>
  <si>
    <t>R 434323.3</t>
  </si>
  <si>
    <t>LTN-10B-1, jistič , 1pól/ch.B/ 10A/10kA</t>
  </si>
  <si>
    <t>242</t>
  </si>
  <si>
    <t>R 434323.4</t>
  </si>
  <si>
    <t>LTE-6B-1, jistič , 1pól/ch.B/ 6A/6kA</t>
  </si>
  <si>
    <t>244</t>
  </si>
  <si>
    <t>R 434323.6</t>
  </si>
  <si>
    <t>LTE-4B-1, jistič , 1pól/ch.B/ 4A/6kA</t>
  </si>
  <si>
    <t>248</t>
  </si>
  <si>
    <t>R 35821104</t>
  </si>
  <si>
    <t>RSI-20-11-X230-M, instalační sgtykač 20A 230V, 1/1 kontakt, OEZ</t>
  </si>
  <si>
    <t>250</t>
  </si>
  <si>
    <t>R 438811</t>
  </si>
  <si>
    <t>OLI-16B-1N 030AC-G, proud chránič 2-pól. kombinovaný 16A/230V, 30mA, 10kA</t>
  </si>
  <si>
    <t>252</t>
  </si>
  <si>
    <t>7494003770</t>
  </si>
  <si>
    <t>NOARK 103820, propojovací lišta, 3L, 35mm2, 125A</t>
  </si>
  <si>
    <t>254</t>
  </si>
  <si>
    <t>345101020</t>
  </si>
  <si>
    <t>Cu 12x5, 1m, přípojnice vč. držáků</t>
  </si>
  <si>
    <t>7494010530</t>
  </si>
  <si>
    <t>1000011 N 16, můstek Nulovací a rozbočovací můstek 16x16mm2</t>
  </si>
  <si>
    <t>258</t>
  </si>
  <si>
    <t>345721080</t>
  </si>
  <si>
    <t>1000710 TS35/2-7,5 P Nosná lišta - děrovaná nízká, hloubka 7,5mm, 2m, pozinkovaná</t>
  </si>
  <si>
    <t>260</t>
  </si>
  <si>
    <t>262</t>
  </si>
  <si>
    <t>741210112</t>
  </si>
  <si>
    <t>rozvaděč do hmotnosti 100kg</t>
  </si>
  <si>
    <t>264</t>
  </si>
  <si>
    <t>210120465.1</t>
  </si>
  <si>
    <t>jistič vč.zapojení 3pól. Do 63A</t>
  </si>
  <si>
    <t>266</t>
  </si>
  <si>
    <t>268</t>
  </si>
  <si>
    <t>210120431</t>
  </si>
  <si>
    <t>jistič vč.zapojení 2pól. Do 25A</t>
  </si>
  <si>
    <t>270</t>
  </si>
  <si>
    <t>210122001</t>
  </si>
  <si>
    <t>svodič přepětí 1.st, 1-pól. Impuls. Proud 35kA</t>
  </si>
  <si>
    <t>274</t>
  </si>
  <si>
    <t>210130101</t>
  </si>
  <si>
    <t>stykač  1-pól. Do 16A, střídavý, vestavný</t>
  </si>
  <si>
    <t>276</t>
  </si>
  <si>
    <t>282</t>
  </si>
  <si>
    <t>D5</t>
  </si>
  <si>
    <t>El. topení, světelné nápisy…</t>
  </si>
  <si>
    <t>D6</t>
  </si>
  <si>
    <t>Komponenty pro vytápění</t>
  </si>
  <si>
    <t>R.10</t>
  </si>
  <si>
    <t>Infrapanel Ecosun 600 U+, 230Vac, 1200x600mm</t>
  </si>
  <si>
    <t>284</t>
  </si>
  <si>
    <t>R.11</t>
  </si>
  <si>
    <t>termostat Regulus TG Kolibřík 33, 16A/230Vac, do krabice KU68, 5-30°c</t>
  </si>
  <si>
    <t>286</t>
  </si>
  <si>
    <t>R.12</t>
  </si>
  <si>
    <t>Topná tyč s termostatem 600W CHROM HT2600</t>
  </si>
  <si>
    <t>288</t>
  </si>
  <si>
    <t>R.13</t>
  </si>
  <si>
    <t>Koupelnový radiátor o rozměru 600 x 1118 mm</t>
  </si>
  <si>
    <t>290</t>
  </si>
  <si>
    <t>R.14</t>
  </si>
  <si>
    <t>SOLIUS 10 sálavý přímotop 1000W s vlastním regulátorem</t>
  </si>
  <si>
    <t>292</t>
  </si>
  <si>
    <t>R.15</t>
  </si>
  <si>
    <t>sálavý panel  do hmotnosti 20kg</t>
  </si>
  <si>
    <t>294</t>
  </si>
  <si>
    <t>R.16</t>
  </si>
  <si>
    <t>termostat, osazení a zapojení do KU68</t>
  </si>
  <si>
    <t>296</t>
  </si>
  <si>
    <t>D7</t>
  </si>
  <si>
    <t>Slabopudé zařízení, světelné nápisy</t>
  </si>
  <si>
    <t>R.17</t>
  </si>
  <si>
    <t>Venkovní hodiny řady HA60, zabudovaný přijímač signálu DCF , Spel</t>
  </si>
  <si>
    <t>298</t>
  </si>
  <si>
    <t>7493156510</t>
  </si>
  <si>
    <t>Montáž prosvětleného nápisu označení stanice max. 6 m jednostranného</t>
  </si>
  <si>
    <t>302</t>
  </si>
  <si>
    <t>D8</t>
  </si>
  <si>
    <t>Demontáže</t>
  </si>
  <si>
    <t>210901035</t>
  </si>
  <si>
    <t>kabel Al(-AYKY) pevně uložený do 2x16/3x10/5 /dmtž</t>
  </si>
  <si>
    <t>304</t>
  </si>
  <si>
    <t>210110001.1</t>
  </si>
  <si>
    <t>spínač nástěnný do IP.1 vč.zapojení 1pólový/ /dmtž</t>
  </si>
  <si>
    <t>308</t>
  </si>
  <si>
    <t>210111012.1</t>
  </si>
  <si>
    <t>zásuvka nástěnná 16A/230V/dmtž</t>
  </si>
  <si>
    <t>310</t>
  </si>
  <si>
    <t>7494231010</t>
  </si>
  <si>
    <t>rozvodnice do hmotnosti 50kg /dmtž</t>
  </si>
  <si>
    <t>312</t>
  </si>
  <si>
    <t>R.18</t>
  </si>
  <si>
    <t>přímotopné panely</t>
  </si>
  <si>
    <t>314</t>
  </si>
  <si>
    <t>210200011</t>
  </si>
  <si>
    <t>svítidlo žárovkové stropní/1 zdroj  /dmtž</t>
  </si>
  <si>
    <t>316</t>
  </si>
  <si>
    <t>210200015</t>
  </si>
  <si>
    <t>svítidlo zářivkové stropní/1 zdroj  /dmtž</t>
  </si>
  <si>
    <t>318</t>
  </si>
  <si>
    <t>D9</t>
  </si>
  <si>
    <t>Hromosvod a uzemnění</t>
  </si>
  <si>
    <t>295401</t>
  </si>
  <si>
    <t>SU, Svorka univerzální</t>
  </si>
  <si>
    <t>320</t>
  </si>
  <si>
    <t>R295406</t>
  </si>
  <si>
    <t>SS, Svorka spojovací</t>
  </si>
  <si>
    <t>322</t>
  </si>
  <si>
    <t>R295406.1</t>
  </si>
  <si>
    <t>SP, Svorka připojovací</t>
  </si>
  <si>
    <t>324</t>
  </si>
  <si>
    <t>295404</t>
  </si>
  <si>
    <t>SZ, Svorka zkušební</t>
  </si>
  <si>
    <t>326</t>
  </si>
  <si>
    <t>R295406.2</t>
  </si>
  <si>
    <t>SO, Svorka okapová</t>
  </si>
  <si>
    <t>328</t>
  </si>
  <si>
    <t>R295406.4</t>
  </si>
  <si>
    <t>SR3a, Svorka páska /drát</t>
  </si>
  <si>
    <t>332</t>
  </si>
  <si>
    <t>R295406.5</t>
  </si>
  <si>
    <t>ST, Svorka k okapovému svodu</t>
  </si>
  <si>
    <t>334</t>
  </si>
  <si>
    <t>R295411</t>
  </si>
  <si>
    <t>SJ 1b, Svorka k jímací tyči</t>
  </si>
  <si>
    <t>338</t>
  </si>
  <si>
    <t>R295312</t>
  </si>
  <si>
    <t>PV1h, Podpěrka do hmoždinky, výška 50mm</t>
  </si>
  <si>
    <t>340</t>
  </si>
  <si>
    <t>R295352</t>
  </si>
  <si>
    <t>PV23, Podpěrka na plechové střechy</t>
  </si>
  <si>
    <t>342</t>
  </si>
  <si>
    <t>R295352.1</t>
  </si>
  <si>
    <t>PV23b, Podpěrka na plechové střechy</t>
  </si>
  <si>
    <t>344</t>
  </si>
  <si>
    <t>R295223.1</t>
  </si>
  <si>
    <t>JR 1,0 AlMgSi, Jímací tyč s rovným koncem</t>
  </si>
  <si>
    <t>348</t>
  </si>
  <si>
    <t>R295452</t>
  </si>
  <si>
    <t>OT 1,7, Ochranná trubka</t>
  </si>
  <si>
    <t>350</t>
  </si>
  <si>
    <t>R295461</t>
  </si>
  <si>
    <t>DJD, Držák jímače a ochran. trubky</t>
  </si>
  <si>
    <t>352</t>
  </si>
  <si>
    <t>295012</t>
  </si>
  <si>
    <t>FeZn D8, Drát D 8 mm</t>
  </si>
  <si>
    <t>354</t>
  </si>
  <si>
    <t>R295012</t>
  </si>
  <si>
    <t>AIMgSi, Drát D 8 mm</t>
  </si>
  <si>
    <t>356</t>
  </si>
  <si>
    <t>R295012.1</t>
  </si>
  <si>
    <t>FeZn 30x4, Páska</t>
  </si>
  <si>
    <t>358</t>
  </si>
  <si>
    <t>Pol2</t>
  </si>
  <si>
    <t>9075, KOPOFLEX KF 09075</t>
  </si>
  <si>
    <t>360</t>
  </si>
  <si>
    <t>Pol3</t>
  </si>
  <si>
    <t>Vodou ředitelná barva na plechové střechy</t>
  </si>
  <si>
    <t>362</t>
  </si>
  <si>
    <t>210220301</t>
  </si>
  <si>
    <t>svorka hromosvodová do 2 šroubů</t>
  </si>
  <si>
    <t>364</t>
  </si>
  <si>
    <t>210220302</t>
  </si>
  <si>
    <t>svorka hromosvodová do 4 šroubů</t>
  </si>
  <si>
    <t>366</t>
  </si>
  <si>
    <t>210220302.1</t>
  </si>
  <si>
    <t>svorka zkušební ZS FeZn</t>
  </si>
  <si>
    <t>368</t>
  </si>
  <si>
    <t>210220231</t>
  </si>
  <si>
    <t>jímací tyč do 3m montáž na stojan</t>
  </si>
  <si>
    <t>370</t>
  </si>
  <si>
    <t>210220372</t>
  </si>
  <si>
    <t>ochranný úhelník nebo trubka/ držáky do zdiva</t>
  </si>
  <si>
    <t>374</t>
  </si>
  <si>
    <t>210220001</t>
  </si>
  <si>
    <t>Zemnící pásek FeZn 30/4mm</t>
  </si>
  <si>
    <t>376</t>
  </si>
  <si>
    <t>210220002</t>
  </si>
  <si>
    <t>uzemňov.vedení na povrchu úplná mtž FeZn pr.10mm</t>
  </si>
  <si>
    <t>378</t>
  </si>
  <si>
    <t>R210…</t>
  </si>
  <si>
    <t>zemní chránička</t>
  </si>
  <si>
    <t>380</t>
  </si>
  <si>
    <t>R210….2</t>
  </si>
  <si>
    <t>Nátěr plechové krytiny</t>
  </si>
  <si>
    <t>384</t>
  </si>
  <si>
    <t>46001-0021</t>
  </si>
  <si>
    <t>vytýčení trasy podzemních kabelů obvodu železniční stanice</t>
  </si>
  <si>
    <t>km</t>
  </si>
  <si>
    <t>386</t>
  </si>
  <si>
    <t>46001-0025</t>
  </si>
  <si>
    <t>vytýčení inženýrských sítí v obvodu železniční stanice</t>
  </si>
  <si>
    <t>388</t>
  </si>
  <si>
    <t>46003-0011</t>
  </si>
  <si>
    <t>sejmutí drnu</t>
  </si>
  <si>
    <t>390</t>
  </si>
  <si>
    <t>R46015-0011</t>
  </si>
  <si>
    <t>ruční hloubení rýhy ve volném terénu š. 30cm, hl. 80cm, třída 3</t>
  </si>
  <si>
    <t>392</t>
  </si>
  <si>
    <t>R46015-1012</t>
  </si>
  <si>
    <t>provedení vstvy z přesáté zeminy š. 30cm, tl. 20</t>
  </si>
  <si>
    <t>394</t>
  </si>
  <si>
    <t>R46056-0011</t>
  </si>
  <si>
    <t>ruční zához rýhy š. 30cm, hl. 80cm, třída 3</t>
  </si>
  <si>
    <t>396</t>
  </si>
  <si>
    <t>D10</t>
  </si>
  <si>
    <t>Ostatní náklady</t>
  </si>
  <si>
    <t>218009001</t>
  </si>
  <si>
    <t>poplatek za recyklaci svítidla</t>
  </si>
  <si>
    <t>398</t>
  </si>
  <si>
    <t>218009011</t>
  </si>
  <si>
    <t>poplatek za recyklaci světelného zdroje</t>
  </si>
  <si>
    <t>400</t>
  </si>
  <si>
    <t>165</t>
  </si>
  <si>
    <t>219001213</t>
  </si>
  <si>
    <t>vybour.otvoru ve zdi/cihla/ do pr.60mm/tl.do 0,45m</t>
  </si>
  <si>
    <t>402</t>
  </si>
  <si>
    <t>219002611</t>
  </si>
  <si>
    <t>vysekání rýhy/zeď cihla/ hl.do 30mm/š.do 30mm</t>
  </si>
  <si>
    <t>404</t>
  </si>
  <si>
    <t>167</t>
  </si>
  <si>
    <t>219003236</t>
  </si>
  <si>
    <t>zazdívka otvoru ve zdivu/cihla/do 0,25m2/tl.0,90m</t>
  </si>
  <si>
    <t>406</t>
  </si>
  <si>
    <t>219003613</t>
  </si>
  <si>
    <t>omítka na stěně/jednotl.plocha do 1,00m2/vč.malty</t>
  </si>
  <si>
    <t>408</t>
  </si>
  <si>
    <t>D11</t>
  </si>
  <si>
    <t>Revize, zkoušky, měření, inženýrská činnost…</t>
  </si>
  <si>
    <t>169</t>
  </si>
  <si>
    <t>R.19</t>
  </si>
  <si>
    <t>Zkoušky technologických zařízení pod napětím</t>
  </si>
  <si>
    <t>410</t>
  </si>
  <si>
    <t>R.20</t>
  </si>
  <si>
    <t>Uvedení do provozu</t>
  </si>
  <si>
    <t>412</t>
  </si>
  <si>
    <t>171</t>
  </si>
  <si>
    <t>210 28-0002</t>
  </si>
  <si>
    <t>výchozí revize, zkoušení, měření, vypracování RZ dle rozsahu montážních prací 100…500tis</t>
  </si>
  <si>
    <t>414</t>
  </si>
  <si>
    <t>210 28-0101</t>
  </si>
  <si>
    <t>kontrola rozvaděčů do 100kg</t>
  </si>
  <si>
    <t>416</t>
  </si>
  <si>
    <t>173</t>
  </si>
  <si>
    <t>210 28-0351</t>
  </si>
  <si>
    <t>zkoušky vodičů kabelů , ověření stávajícího zapojení</t>
  </si>
  <si>
    <t>418</t>
  </si>
  <si>
    <t>23131011</t>
  </si>
  <si>
    <t>Projekt skutečného provedení, 1% z ZRN</t>
  </si>
  <si>
    <t>kč</t>
  </si>
  <si>
    <t>Sborník UOŽI</t>
  </si>
  <si>
    <t>420</t>
  </si>
  <si>
    <t>175</t>
  </si>
  <si>
    <t>30001000</t>
  </si>
  <si>
    <t>Zařízení a vybavení staveniště, 3,1% z Dodávek</t>
  </si>
  <si>
    <t>422</t>
  </si>
  <si>
    <t>24101401</t>
  </si>
  <si>
    <t>Inženýrská činnost koordinační a kompletační činnost</t>
  </si>
  <si>
    <t>424</t>
  </si>
  <si>
    <t>177</t>
  </si>
  <si>
    <t>70001000</t>
  </si>
  <si>
    <t>Provozní vlivy, 1% z Dodávek</t>
  </si>
  <si>
    <t>426</t>
  </si>
  <si>
    <t>Pol4</t>
  </si>
  <si>
    <t>Doprava a nocleh</t>
  </si>
  <si>
    <t>428</t>
  </si>
  <si>
    <t>008 - Vedlejší a ostatní náklady</t>
  </si>
  <si>
    <t>VRN - Vedlejší rozpočtové náklady</t>
  </si>
  <si>
    <t xml:space="preserve">    VRN3 - Zařízení staveniště</t>
  </si>
  <si>
    <t xml:space="preserve">    VRN7 - Provozní vlivy</t>
  </si>
  <si>
    <t xml:space="preserve">    VRN8 - Přesun stavebních kapacit</t>
  </si>
  <si>
    <t>VRN</t>
  </si>
  <si>
    <t>Vedlejší rozpočtové náklady</t>
  </si>
  <si>
    <t>VRN3</t>
  </si>
  <si>
    <t>Zařízení staveniště</t>
  </si>
  <si>
    <t>030001000</t>
  </si>
  <si>
    <t>Kč</t>
  </si>
  <si>
    <t>1024</t>
  </si>
  <si>
    <t>-536953281</t>
  </si>
  <si>
    <t>Poznámka k položce:_x000D_
Zahrnuje i zábory vč. poplatků a ostatní konstrukce a práce na zařízení a zabezpečení staveniště, náhradní přístup, náhradní značení DIR a DIO aj.</t>
  </si>
  <si>
    <t>VRN7</t>
  </si>
  <si>
    <t>Provozní vlivy</t>
  </si>
  <si>
    <t>070001000</t>
  </si>
  <si>
    <t>Provozní vlivy, dozory aj.</t>
  </si>
  <si>
    <t>-1918579317</t>
  </si>
  <si>
    <t>Poznámka k položce:_x000D_
zahrnuje, zabezpečení prací v blízkosti kolejiště a za plného provozu VB, v případě nutnosti vytyčení a zabezpečení inž. sítí aj., koordinace s ostatními profesemi, stavbami a správci dotčených zařízení</t>
  </si>
  <si>
    <t>VRN8</t>
  </si>
  <si>
    <t>Přesun stavebních kapacit</t>
  </si>
  <si>
    <t>080001000</t>
  </si>
  <si>
    <t>Přesun stavebních kapacit, doprava zaměstnanců aj.</t>
  </si>
  <si>
    <t>77211985</t>
  </si>
  <si>
    <t>REKAPITULACE OBJEKTŮ STAVBY A ORIENTAČNÍHO SOUPISŮ PRACÍ</t>
  </si>
  <si>
    <t>ORIENTAČNÍ SOUPIS PRACÍ</t>
  </si>
  <si>
    <t>REKAPITULACE ČLENĚNÍ ORIENTAČNÍHO SOUPISU PRACÍ</t>
  </si>
  <si>
    <t>KRYCÍ LIST ORIENTAČNÍHO SOUPISU PRACÍ</t>
  </si>
  <si>
    <t>Údržbové a dílčí opravné práce na objektech ve Správě pozemních staveb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</si>
</sst>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4" borderId="5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2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3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2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3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3" fillId="0" borderId="17" xfId="0" applyNumberFormat="1" applyFont="1" applyBorder="1" applyAlignment="1" applyProtection="1">
      <alignment vertical="center"/>
    </xf>
    <xf numFmtId="4" fontId="23" fillId="0" borderId="18" xfId="0" applyNumberFormat="1" applyFont="1" applyBorder="1" applyAlignment="1" applyProtection="1">
      <alignment vertical="center"/>
    </xf>
    <xf numFmtId="166" fontId="23" fillId="0" borderId="18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vertical="center"/>
      <protection locked="0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5" xfId="0" applyFont="1" applyFill="1" applyBorder="1" applyAlignment="1" applyProtection="1">
      <alignment vertical="center"/>
      <protection locked="0"/>
    </xf>
    <xf numFmtId="4" fontId="3" fillId="4" borderId="5" xfId="0" applyNumberFormat="1" applyFont="1" applyFill="1" applyBorder="1" applyAlignment="1">
      <alignment vertical="center"/>
    </xf>
    <xf numFmtId="0" fontId="0" fillId="4" borderId="6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  <protection locked="0"/>
    </xf>
    <xf numFmtId="4" fontId="5" fillId="0" borderId="18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  <protection locked="0"/>
    </xf>
    <xf numFmtId="4" fontId="6" fillId="0" borderId="18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4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  <protection locked="0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5" fillId="0" borderId="10" xfId="0" applyNumberFormat="1" applyFont="1" applyBorder="1" applyAlignment="1" applyProtection="1"/>
    <xf numFmtId="166" fontId="25" fillId="0" borderId="11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2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3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0" xfId="0" applyFont="1" applyBorder="1" applyAlignment="1" applyProtection="1">
      <alignment horizontal="center" vertical="center"/>
    </xf>
    <xf numFmtId="49" fontId="0" fillId="0" borderId="20" xfId="0" applyNumberFormat="1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center" vertical="center" wrapText="1"/>
    </xf>
    <xf numFmtId="167" fontId="0" fillId="0" borderId="20" xfId="0" applyNumberFormat="1" applyFont="1" applyBorder="1" applyAlignment="1" applyProtection="1">
      <alignment vertical="center"/>
    </xf>
    <xf numFmtId="4" fontId="0" fillId="2" borderId="20" xfId="0" applyNumberFormat="1" applyFont="1" applyFill="1" applyBorder="1" applyAlignment="1" applyProtection="1">
      <alignment vertical="center"/>
      <protection locked="0"/>
    </xf>
    <xf numFmtId="4" fontId="0" fillId="0" borderId="20" xfId="0" applyNumberFormat="1" applyFont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26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28" fillId="0" borderId="20" xfId="0" applyFont="1" applyBorder="1" applyAlignment="1" applyProtection="1">
      <alignment horizontal="center" vertical="center"/>
    </xf>
    <xf numFmtId="49" fontId="28" fillId="0" borderId="20" xfId="0" applyNumberFormat="1" applyFont="1" applyBorder="1" applyAlignment="1" applyProtection="1">
      <alignment horizontal="left" vertical="center" wrapText="1"/>
    </xf>
    <xf numFmtId="0" fontId="28" fillId="0" borderId="20" xfId="0" applyFont="1" applyBorder="1" applyAlignment="1" applyProtection="1">
      <alignment horizontal="left" vertical="center" wrapText="1"/>
    </xf>
    <xf numFmtId="0" fontId="28" fillId="0" borderId="20" xfId="0" applyFont="1" applyBorder="1" applyAlignment="1" applyProtection="1">
      <alignment horizontal="center" vertical="center" wrapText="1"/>
    </xf>
    <xf numFmtId="167" fontId="28" fillId="0" borderId="20" xfId="0" applyNumberFormat="1" applyFont="1" applyBorder="1" applyAlignment="1" applyProtection="1">
      <alignment vertical="center"/>
    </xf>
    <xf numFmtId="4" fontId="28" fillId="2" borderId="20" xfId="0" applyNumberFormat="1" applyFont="1" applyFill="1" applyBorder="1" applyAlignment="1" applyProtection="1">
      <alignment vertical="center"/>
      <protection locked="0"/>
    </xf>
    <xf numFmtId="4" fontId="28" fillId="0" borderId="20" xfId="0" applyNumberFormat="1" applyFont="1" applyBorder="1" applyAlignment="1" applyProtection="1">
      <alignment vertical="center"/>
    </xf>
    <xf numFmtId="0" fontId="28" fillId="0" borderId="3" xfId="0" applyFont="1" applyBorder="1" applyAlignment="1">
      <alignment vertical="center"/>
    </xf>
    <xf numFmtId="0" fontId="28" fillId="2" borderId="12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Protection="1"/>
    <xf numFmtId="0" fontId="1" fillId="0" borderId="0" xfId="0" applyFont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horizontal="left" vertical="center"/>
    </xf>
    <xf numFmtId="4" fontId="18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30" fillId="0" borderId="0" xfId="0" applyFont="1" applyAlignment="1">
      <alignment horizontal="left" vertical="center"/>
    </xf>
    <xf numFmtId="0" fontId="30" fillId="0" borderId="0" xfId="0" applyFont="1" applyAlignment="1" applyProtection="1">
      <alignment horizontal="left" vertical="center"/>
    </xf>
    <xf numFmtId="167" fontId="0" fillId="0" borderId="2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 applyProtection="1">
      <alignment vertical="center" wrapText="1"/>
      <protection locked="0"/>
    </xf>
    <xf numFmtId="49" fontId="0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20" xfId="0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4" fontId="13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/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31" fillId="0" borderId="0" xfId="0" applyFont="1" applyAlignment="1" applyProtection="1">
      <alignment horizontal="left" vertical="top" wrapText="1"/>
    </xf>
    <xf numFmtId="49" fontId="0" fillId="0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right" vertical="center"/>
    </xf>
    <xf numFmtId="164" fontId="1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6" fillId="4" borderId="5" xfId="0" applyFont="1" applyFill="1" applyBorder="1" applyAlignment="1" applyProtection="1">
      <alignment horizontal="center" vertical="center"/>
    </xf>
    <xf numFmtId="0" fontId="16" fillId="4" borderId="5" xfId="0" applyFont="1" applyFill="1" applyBorder="1" applyAlignment="1" applyProtection="1">
      <alignment horizontal="left" vertical="center"/>
    </xf>
    <xf numFmtId="0" fontId="16" fillId="4" borderId="6" xfId="0" applyFont="1" applyFill="1" applyBorder="1" applyAlignment="1" applyProtection="1">
      <alignment horizontal="left" vertical="center"/>
    </xf>
    <xf numFmtId="0" fontId="16" fillId="4" borderId="5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6" fillId="4" borderId="4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workbookViewId="0">
      <selection activeCell="AI26" sqref="AI2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ht="36.950000000000003" customHeight="1"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8</v>
      </c>
      <c r="BT3" s="12" t="s">
        <v>9</v>
      </c>
    </row>
    <row r="4" spans="1:74" ht="24.95" customHeight="1">
      <c r="B4" s="16"/>
      <c r="C4" s="17"/>
      <c r="D4" s="18" t="s">
        <v>10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11</v>
      </c>
      <c r="BE4" s="20" t="s">
        <v>12</v>
      </c>
      <c r="BS4" s="12" t="s">
        <v>13</v>
      </c>
    </row>
    <row r="5" spans="1:74" ht="12" customHeight="1">
      <c r="B5" s="16"/>
      <c r="C5" s="17"/>
      <c r="D5" s="21" t="s">
        <v>14</v>
      </c>
      <c r="E5" s="17"/>
      <c r="F5" s="17"/>
      <c r="G5" s="17"/>
      <c r="H5" s="17"/>
      <c r="I5" s="17"/>
      <c r="J5" s="17"/>
      <c r="K5" s="245" t="s">
        <v>15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17"/>
      <c r="AQ5" s="17"/>
      <c r="AR5" s="15"/>
      <c r="BE5" s="253" t="s">
        <v>16</v>
      </c>
      <c r="BS5" s="12" t="s">
        <v>17</v>
      </c>
    </row>
    <row r="6" spans="1:74" ht="36.950000000000003" customHeight="1">
      <c r="B6" s="16"/>
      <c r="C6" s="17"/>
      <c r="D6" s="23" t="s">
        <v>18</v>
      </c>
      <c r="E6" s="17"/>
      <c r="F6" s="17"/>
      <c r="G6" s="17"/>
      <c r="H6" s="17"/>
      <c r="I6" s="17"/>
      <c r="J6" s="17"/>
      <c r="K6" s="247" t="s">
        <v>2487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17"/>
      <c r="AQ6" s="17"/>
      <c r="AR6" s="15"/>
      <c r="BE6" s="254"/>
      <c r="BS6" s="12" t="s">
        <v>6</v>
      </c>
    </row>
    <row r="7" spans="1:74" ht="12" customHeight="1">
      <c r="B7" s="16"/>
      <c r="C7" s="17"/>
      <c r="D7" s="24" t="s">
        <v>19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4" t="s">
        <v>20</v>
      </c>
      <c r="AL7" s="17"/>
      <c r="AM7" s="17"/>
      <c r="AN7" s="22" t="s">
        <v>1</v>
      </c>
      <c r="AO7" s="17"/>
      <c r="AP7" s="17"/>
      <c r="AQ7" s="17"/>
      <c r="AR7" s="15"/>
      <c r="BE7" s="254"/>
      <c r="BS7" s="12" t="s">
        <v>8</v>
      </c>
    </row>
    <row r="8" spans="1:74" ht="12" customHeight="1">
      <c r="B8" s="16"/>
      <c r="C8" s="17"/>
      <c r="D8" s="24" t="s">
        <v>21</v>
      </c>
      <c r="E8" s="17"/>
      <c r="F8" s="17"/>
      <c r="G8" s="17"/>
      <c r="H8" s="17"/>
      <c r="I8" s="17"/>
      <c r="J8" s="17"/>
      <c r="K8" s="22" t="s">
        <v>22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4" t="s">
        <v>23</v>
      </c>
      <c r="AL8" s="17"/>
      <c r="AM8" s="17"/>
      <c r="AN8" s="227" t="s">
        <v>24</v>
      </c>
      <c r="AO8" s="17"/>
      <c r="AP8" s="17"/>
      <c r="AQ8" s="17"/>
      <c r="AR8" s="15"/>
      <c r="BE8" s="254"/>
      <c r="BS8" s="12" t="s">
        <v>25</v>
      </c>
    </row>
    <row r="9" spans="1:74" ht="14.45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54"/>
      <c r="BS9" s="12" t="s">
        <v>26</v>
      </c>
    </row>
    <row r="10" spans="1:74" ht="12" customHeight="1">
      <c r="B10" s="16"/>
      <c r="C10" s="17"/>
      <c r="D10" s="24" t="s">
        <v>27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4" t="s">
        <v>28</v>
      </c>
      <c r="AL10" s="17"/>
      <c r="AM10" s="17"/>
      <c r="AN10" s="22" t="s">
        <v>29</v>
      </c>
      <c r="AO10" s="17"/>
      <c r="AP10" s="17"/>
      <c r="AQ10" s="17"/>
      <c r="AR10" s="15"/>
      <c r="BE10" s="254"/>
      <c r="BS10" s="12" t="s">
        <v>6</v>
      </c>
    </row>
    <row r="11" spans="1:74" ht="18.399999999999999" customHeight="1">
      <c r="B11" s="16"/>
      <c r="C11" s="17"/>
      <c r="D11" s="17"/>
      <c r="E11" s="22" t="s">
        <v>30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4" t="s">
        <v>31</v>
      </c>
      <c r="AL11" s="17"/>
      <c r="AM11" s="17"/>
      <c r="AN11" s="22" t="s">
        <v>32</v>
      </c>
      <c r="AO11" s="17"/>
      <c r="AP11" s="17"/>
      <c r="AQ11" s="17"/>
      <c r="AR11" s="15"/>
      <c r="BE11" s="254"/>
      <c r="BS11" s="12" t="s">
        <v>6</v>
      </c>
    </row>
    <row r="12" spans="1:74" ht="6.95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54"/>
      <c r="BS12" s="12" t="s">
        <v>6</v>
      </c>
    </row>
    <row r="13" spans="1:74" ht="12" customHeight="1">
      <c r="B13" s="16"/>
      <c r="C13" s="17"/>
      <c r="D13" s="24" t="s">
        <v>33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4" t="s">
        <v>28</v>
      </c>
      <c r="AL13" s="17"/>
      <c r="AM13" s="17"/>
      <c r="AN13" s="226"/>
      <c r="AO13" s="17"/>
      <c r="AP13" s="17"/>
      <c r="AQ13" s="17"/>
      <c r="AR13" s="15"/>
      <c r="BE13" s="254"/>
      <c r="BS13" s="12" t="s">
        <v>6</v>
      </c>
    </row>
    <row r="14" spans="1:74">
      <c r="B14" s="16"/>
      <c r="C14" s="17"/>
      <c r="D14" s="17"/>
      <c r="E14" s="248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" t="s">
        <v>31</v>
      </c>
      <c r="AL14" s="17"/>
      <c r="AM14" s="17"/>
      <c r="AN14" s="226"/>
      <c r="AO14" s="17"/>
      <c r="AP14" s="17"/>
      <c r="AQ14" s="17"/>
      <c r="AR14" s="15"/>
      <c r="BE14" s="254"/>
      <c r="BS14" s="12" t="s">
        <v>6</v>
      </c>
    </row>
    <row r="15" spans="1:74" ht="6.95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54"/>
      <c r="BS15" s="12" t="s">
        <v>4</v>
      </c>
    </row>
    <row r="16" spans="1:74" ht="12" customHeight="1">
      <c r="B16" s="16"/>
      <c r="C16" s="17"/>
      <c r="D16" s="24" t="s">
        <v>34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4" t="s">
        <v>28</v>
      </c>
      <c r="AL16" s="17"/>
      <c r="AM16" s="17"/>
      <c r="AN16" s="22" t="s">
        <v>1</v>
      </c>
      <c r="AO16" s="17"/>
      <c r="AP16" s="17"/>
      <c r="AQ16" s="17"/>
      <c r="AR16" s="15"/>
      <c r="BE16" s="254"/>
      <c r="BS16" s="12" t="s">
        <v>4</v>
      </c>
    </row>
    <row r="17" spans="2:71" ht="18.399999999999999" customHeight="1">
      <c r="B17" s="16"/>
      <c r="C17" s="17"/>
      <c r="D17" s="17"/>
      <c r="E17" s="22" t="s">
        <v>22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4" t="s">
        <v>31</v>
      </c>
      <c r="AL17" s="17"/>
      <c r="AM17" s="17"/>
      <c r="AN17" s="22" t="s">
        <v>1</v>
      </c>
      <c r="AO17" s="17"/>
      <c r="AP17" s="17"/>
      <c r="AQ17" s="17"/>
      <c r="AR17" s="15"/>
      <c r="BE17" s="254"/>
      <c r="BS17" s="12" t="s">
        <v>35</v>
      </c>
    </row>
    <row r="18" spans="2:71" ht="6.95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54"/>
      <c r="BS18" s="12" t="s">
        <v>8</v>
      </c>
    </row>
    <row r="19" spans="2:71" ht="12" customHeight="1">
      <c r="B19" s="16"/>
      <c r="C19" s="17"/>
      <c r="D19" s="24" t="s">
        <v>36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4" t="s">
        <v>28</v>
      </c>
      <c r="AL19" s="17"/>
      <c r="AM19" s="17"/>
      <c r="AN19" s="22" t="s">
        <v>1</v>
      </c>
      <c r="AO19" s="17"/>
      <c r="AP19" s="17"/>
      <c r="AQ19" s="17"/>
      <c r="AR19" s="15"/>
      <c r="BE19" s="254"/>
      <c r="BS19" s="12" t="s">
        <v>8</v>
      </c>
    </row>
    <row r="20" spans="2:71" ht="18.399999999999999" customHeight="1">
      <c r="B20" s="16"/>
      <c r="C20" s="17"/>
      <c r="D20" s="17"/>
      <c r="E20" s="22" t="s">
        <v>22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4" t="s">
        <v>31</v>
      </c>
      <c r="AL20" s="17"/>
      <c r="AM20" s="17"/>
      <c r="AN20" s="22" t="s">
        <v>1</v>
      </c>
      <c r="AO20" s="17"/>
      <c r="AP20" s="17"/>
      <c r="AQ20" s="17"/>
      <c r="AR20" s="15"/>
      <c r="BE20" s="254"/>
      <c r="BS20" s="12" t="s">
        <v>35</v>
      </c>
    </row>
    <row r="21" spans="2:71" ht="6.95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54"/>
    </row>
    <row r="22" spans="2:71" ht="12" customHeight="1">
      <c r="B22" s="16"/>
      <c r="C22" s="17"/>
      <c r="D22" s="24" t="s">
        <v>37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54"/>
    </row>
    <row r="23" spans="2:71" ht="16.5" customHeight="1">
      <c r="B23" s="16"/>
      <c r="C23" s="189"/>
      <c r="D23" s="189"/>
      <c r="E23" s="250" t="s">
        <v>1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189"/>
      <c r="AP23" s="17"/>
      <c r="AQ23" s="17"/>
      <c r="AR23" s="15"/>
      <c r="BE23" s="254"/>
    </row>
    <row r="24" spans="2:71" ht="6.95" customHeight="1">
      <c r="B24" s="16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7"/>
      <c r="AQ24" s="17"/>
      <c r="AR24" s="15"/>
      <c r="BE24" s="254"/>
    </row>
    <row r="25" spans="2:71" ht="6.95" customHeight="1">
      <c r="B25" s="16"/>
      <c r="C25" s="189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7"/>
      <c r="AR25" s="15"/>
      <c r="BE25" s="254"/>
    </row>
    <row r="26" spans="2:71" s="1" customFormat="1" ht="25.9" customHeight="1">
      <c r="B26" s="27"/>
      <c r="C26" s="48"/>
      <c r="D26" s="195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231"/>
      <c r="AL26" s="232"/>
      <c r="AM26" s="232"/>
      <c r="AN26" s="232"/>
      <c r="AO26" s="232"/>
      <c r="AP26" s="192"/>
      <c r="AQ26" s="28"/>
      <c r="AR26" s="29"/>
      <c r="BE26" s="254"/>
    </row>
    <row r="27" spans="2:71" s="1" customFormat="1" ht="6.95" customHeight="1">
      <c r="B27" s="27"/>
      <c r="C27" s="48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28"/>
      <c r="AR27" s="29"/>
      <c r="BE27" s="254"/>
    </row>
    <row r="28" spans="2:71" s="1" customFormat="1">
      <c r="B28" s="27"/>
      <c r="C28" s="48"/>
      <c r="D28" s="192"/>
      <c r="E28" s="192"/>
      <c r="F28" s="192"/>
      <c r="G28" s="192"/>
      <c r="H28" s="192"/>
      <c r="I28" s="192"/>
      <c r="J28" s="192"/>
      <c r="K28" s="192"/>
      <c r="L28" s="251"/>
      <c r="M28" s="251"/>
      <c r="N28" s="251"/>
      <c r="O28" s="251"/>
      <c r="P28" s="251"/>
      <c r="Q28" s="192"/>
      <c r="R28" s="192"/>
      <c r="S28" s="192"/>
      <c r="T28" s="192"/>
      <c r="U28" s="192"/>
      <c r="V28" s="192"/>
      <c r="W28" s="251"/>
      <c r="X28" s="251"/>
      <c r="Y28" s="251"/>
      <c r="Z28" s="251"/>
      <c r="AA28" s="251"/>
      <c r="AB28" s="251"/>
      <c r="AC28" s="251"/>
      <c r="AD28" s="251"/>
      <c r="AE28" s="251"/>
      <c r="AF28" s="192"/>
      <c r="AG28" s="192"/>
      <c r="AH28" s="192"/>
      <c r="AI28" s="192"/>
      <c r="AJ28" s="192"/>
      <c r="AK28" s="251"/>
      <c r="AL28" s="251"/>
      <c r="AM28" s="251"/>
      <c r="AN28" s="251"/>
      <c r="AO28" s="251"/>
      <c r="AP28" s="192"/>
      <c r="AQ28" s="28"/>
      <c r="AR28" s="29"/>
      <c r="BE28" s="254"/>
    </row>
    <row r="29" spans="2:71" s="2" customFormat="1" ht="14.45" customHeight="1">
      <c r="B29" s="30"/>
      <c r="C29" s="190"/>
      <c r="D29" s="193"/>
      <c r="E29" s="194"/>
      <c r="F29" s="193"/>
      <c r="G29" s="194"/>
      <c r="H29" s="194"/>
      <c r="I29" s="194"/>
      <c r="J29" s="194"/>
      <c r="K29" s="194"/>
      <c r="L29" s="252"/>
      <c r="M29" s="230"/>
      <c r="N29" s="230"/>
      <c r="O29" s="230"/>
      <c r="P29" s="230"/>
      <c r="Q29" s="194"/>
      <c r="R29" s="194"/>
      <c r="S29" s="194"/>
      <c r="T29" s="194"/>
      <c r="U29" s="194"/>
      <c r="V29" s="194"/>
      <c r="W29" s="229"/>
      <c r="X29" s="230"/>
      <c r="Y29" s="230"/>
      <c r="Z29" s="230"/>
      <c r="AA29" s="230"/>
      <c r="AB29" s="230"/>
      <c r="AC29" s="230"/>
      <c r="AD29" s="230"/>
      <c r="AE29" s="230"/>
      <c r="AF29" s="194"/>
      <c r="AG29" s="194"/>
      <c r="AH29" s="194"/>
      <c r="AI29" s="194"/>
      <c r="AJ29" s="194"/>
      <c r="AK29" s="229"/>
      <c r="AL29" s="230"/>
      <c r="AM29" s="230"/>
      <c r="AN29" s="230"/>
      <c r="AO29" s="230"/>
      <c r="AP29" s="194"/>
      <c r="AQ29" s="31"/>
      <c r="AR29" s="32"/>
      <c r="BE29" s="254"/>
    </row>
    <row r="30" spans="2:71" s="2" customFormat="1" ht="14.45" customHeight="1">
      <c r="B30" s="30"/>
      <c r="C30" s="190"/>
      <c r="D30" s="194"/>
      <c r="E30" s="194"/>
      <c r="F30" s="193"/>
      <c r="G30" s="194"/>
      <c r="H30" s="194"/>
      <c r="I30" s="194"/>
      <c r="J30" s="194"/>
      <c r="K30" s="194"/>
      <c r="L30" s="252"/>
      <c r="M30" s="230"/>
      <c r="N30" s="230"/>
      <c r="O30" s="230"/>
      <c r="P30" s="230"/>
      <c r="Q30" s="194"/>
      <c r="R30" s="194"/>
      <c r="S30" s="194"/>
      <c r="T30" s="194"/>
      <c r="U30" s="194"/>
      <c r="V30" s="194"/>
      <c r="W30" s="229"/>
      <c r="X30" s="230"/>
      <c r="Y30" s="230"/>
      <c r="Z30" s="230"/>
      <c r="AA30" s="230"/>
      <c r="AB30" s="230"/>
      <c r="AC30" s="230"/>
      <c r="AD30" s="230"/>
      <c r="AE30" s="230"/>
      <c r="AF30" s="194"/>
      <c r="AG30" s="194"/>
      <c r="AH30" s="194"/>
      <c r="AI30" s="194"/>
      <c r="AJ30" s="194"/>
      <c r="AK30" s="229"/>
      <c r="AL30" s="230"/>
      <c r="AM30" s="230"/>
      <c r="AN30" s="230"/>
      <c r="AO30" s="230"/>
      <c r="AP30" s="194"/>
      <c r="AQ30" s="31"/>
      <c r="AR30" s="32"/>
      <c r="BE30" s="254"/>
    </row>
    <row r="31" spans="2:71" s="2" customFormat="1" ht="14.45" hidden="1" customHeight="1">
      <c r="B31" s="30"/>
      <c r="C31" s="190"/>
      <c r="D31" s="194"/>
      <c r="E31" s="194"/>
      <c r="F31" s="193"/>
      <c r="G31" s="194"/>
      <c r="H31" s="194"/>
      <c r="I31" s="194"/>
      <c r="J31" s="194"/>
      <c r="K31" s="194"/>
      <c r="L31" s="252"/>
      <c r="M31" s="230"/>
      <c r="N31" s="230"/>
      <c r="O31" s="230"/>
      <c r="P31" s="230"/>
      <c r="Q31" s="194"/>
      <c r="R31" s="194"/>
      <c r="S31" s="194"/>
      <c r="T31" s="194"/>
      <c r="U31" s="194"/>
      <c r="V31" s="194"/>
      <c r="W31" s="229"/>
      <c r="X31" s="230"/>
      <c r="Y31" s="230"/>
      <c r="Z31" s="230"/>
      <c r="AA31" s="230"/>
      <c r="AB31" s="230"/>
      <c r="AC31" s="230"/>
      <c r="AD31" s="230"/>
      <c r="AE31" s="230"/>
      <c r="AF31" s="194"/>
      <c r="AG31" s="194"/>
      <c r="AH31" s="194"/>
      <c r="AI31" s="194"/>
      <c r="AJ31" s="194"/>
      <c r="AK31" s="229"/>
      <c r="AL31" s="230"/>
      <c r="AM31" s="230"/>
      <c r="AN31" s="230"/>
      <c r="AO31" s="230"/>
      <c r="AP31" s="194"/>
      <c r="AQ31" s="31"/>
      <c r="AR31" s="32"/>
      <c r="BE31" s="254"/>
    </row>
    <row r="32" spans="2:71" s="2" customFormat="1" ht="14.45" hidden="1" customHeight="1">
      <c r="B32" s="30"/>
      <c r="C32" s="190"/>
      <c r="D32" s="194"/>
      <c r="E32" s="194"/>
      <c r="F32" s="193"/>
      <c r="G32" s="194"/>
      <c r="H32" s="194"/>
      <c r="I32" s="194"/>
      <c r="J32" s="194"/>
      <c r="K32" s="194"/>
      <c r="L32" s="252"/>
      <c r="M32" s="230"/>
      <c r="N32" s="230"/>
      <c r="O32" s="230"/>
      <c r="P32" s="230"/>
      <c r="Q32" s="194"/>
      <c r="R32" s="194"/>
      <c r="S32" s="194"/>
      <c r="T32" s="194"/>
      <c r="U32" s="194"/>
      <c r="V32" s="194"/>
      <c r="W32" s="229"/>
      <c r="X32" s="230"/>
      <c r="Y32" s="230"/>
      <c r="Z32" s="230"/>
      <c r="AA32" s="230"/>
      <c r="AB32" s="230"/>
      <c r="AC32" s="230"/>
      <c r="AD32" s="230"/>
      <c r="AE32" s="230"/>
      <c r="AF32" s="194"/>
      <c r="AG32" s="194"/>
      <c r="AH32" s="194"/>
      <c r="AI32" s="194"/>
      <c r="AJ32" s="194"/>
      <c r="AK32" s="229"/>
      <c r="AL32" s="230"/>
      <c r="AM32" s="230"/>
      <c r="AN32" s="230"/>
      <c r="AO32" s="230"/>
      <c r="AP32" s="194"/>
      <c r="AQ32" s="31"/>
      <c r="AR32" s="32"/>
      <c r="BE32" s="254"/>
    </row>
    <row r="33" spans="2:57" s="2" customFormat="1" ht="14.45" hidden="1" customHeight="1">
      <c r="B33" s="30"/>
      <c r="C33" s="190"/>
      <c r="D33" s="194"/>
      <c r="E33" s="194"/>
      <c r="F33" s="193"/>
      <c r="G33" s="194"/>
      <c r="H33" s="194"/>
      <c r="I33" s="194"/>
      <c r="J33" s="194"/>
      <c r="K33" s="194"/>
      <c r="L33" s="252"/>
      <c r="M33" s="230"/>
      <c r="N33" s="230"/>
      <c r="O33" s="230"/>
      <c r="P33" s="230"/>
      <c r="Q33" s="194"/>
      <c r="R33" s="194"/>
      <c r="S33" s="194"/>
      <c r="T33" s="194"/>
      <c r="U33" s="194"/>
      <c r="V33" s="194"/>
      <c r="W33" s="229"/>
      <c r="X33" s="230"/>
      <c r="Y33" s="230"/>
      <c r="Z33" s="230"/>
      <c r="AA33" s="230"/>
      <c r="AB33" s="230"/>
      <c r="AC33" s="230"/>
      <c r="AD33" s="230"/>
      <c r="AE33" s="230"/>
      <c r="AF33" s="194"/>
      <c r="AG33" s="194"/>
      <c r="AH33" s="194"/>
      <c r="AI33" s="194"/>
      <c r="AJ33" s="194"/>
      <c r="AK33" s="229"/>
      <c r="AL33" s="230"/>
      <c r="AM33" s="230"/>
      <c r="AN33" s="230"/>
      <c r="AO33" s="230"/>
      <c r="AP33" s="194"/>
      <c r="AQ33" s="31"/>
      <c r="AR33" s="32"/>
      <c r="BE33" s="254"/>
    </row>
    <row r="34" spans="2:57" s="1" customFormat="1" ht="6.95" customHeight="1">
      <c r="B34" s="27"/>
      <c r="C34" s="48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28"/>
      <c r="AR34" s="29"/>
      <c r="BE34" s="254"/>
    </row>
    <row r="35" spans="2:57" s="1" customFormat="1" ht="25.9" customHeight="1">
      <c r="B35" s="27"/>
      <c r="C35" s="192"/>
      <c r="D35" s="196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7"/>
      <c r="U35" s="192"/>
      <c r="V35" s="192"/>
      <c r="W35" s="192"/>
      <c r="X35" s="261"/>
      <c r="Y35" s="232"/>
      <c r="Z35" s="232"/>
      <c r="AA35" s="232"/>
      <c r="AB35" s="232"/>
      <c r="AC35" s="192"/>
      <c r="AD35" s="192"/>
      <c r="AE35" s="192"/>
      <c r="AF35" s="192"/>
      <c r="AG35" s="192"/>
      <c r="AH35" s="192"/>
      <c r="AI35" s="192"/>
      <c r="AJ35" s="192"/>
      <c r="AK35" s="262"/>
      <c r="AL35" s="232"/>
      <c r="AM35" s="232"/>
      <c r="AN35" s="232"/>
      <c r="AO35" s="232"/>
      <c r="AP35" s="192"/>
      <c r="AQ35" s="33"/>
      <c r="AR35" s="29"/>
    </row>
    <row r="36" spans="2:57" s="1" customFormat="1" ht="6.95" customHeight="1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</row>
    <row r="37" spans="2:57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29"/>
    </row>
    <row r="41" spans="2:57" s="1" customFormat="1" ht="6.95" customHeight="1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29"/>
    </row>
    <row r="42" spans="2:57" s="1" customFormat="1" ht="24.95" customHeight="1">
      <c r="B42" s="27"/>
      <c r="C42" s="18" t="s">
        <v>2483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9"/>
    </row>
    <row r="43" spans="2:57" s="1" customFormat="1" ht="6.95" customHeight="1"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9"/>
    </row>
    <row r="44" spans="2:57" s="1" customFormat="1" ht="12" customHeight="1">
      <c r="B44" s="27"/>
      <c r="C44" s="24" t="s">
        <v>14</v>
      </c>
      <c r="D44" s="28"/>
      <c r="E44" s="28"/>
      <c r="F44" s="28"/>
      <c r="G44" s="28"/>
      <c r="H44" s="28"/>
      <c r="I44" s="28"/>
      <c r="J44" s="28"/>
      <c r="K44" s="28"/>
      <c r="L44" s="28" t="str">
        <f>K5</f>
        <v>OR_PHA</v>
      </c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9"/>
    </row>
    <row r="45" spans="2:57" s="3" customFormat="1" ht="36.950000000000003" customHeight="1">
      <c r="B45" s="38"/>
      <c r="C45" s="39" t="s">
        <v>18</v>
      </c>
      <c r="D45" s="40"/>
      <c r="E45" s="40"/>
      <c r="F45" s="40"/>
      <c r="G45" s="40"/>
      <c r="H45" s="40"/>
      <c r="I45" s="40"/>
      <c r="J45" s="40"/>
      <c r="K45" s="40"/>
      <c r="L45" s="242" t="str">
        <f>K6</f>
        <v>Údržbové a dílčí opravné práce na objektech ve Správě pozemních staveb</v>
      </c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40"/>
      <c r="AQ45" s="40"/>
      <c r="AR45" s="41"/>
    </row>
    <row r="46" spans="2:57" s="1" customFormat="1" ht="6.95" customHeight="1"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9"/>
    </row>
    <row r="47" spans="2:57" s="1" customFormat="1" ht="12" customHeight="1">
      <c r="B47" s="27"/>
      <c r="C47" s="24" t="s">
        <v>21</v>
      </c>
      <c r="D47" s="28"/>
      <c r="E47" s="28"/>
      <c r="F47" s="28"/>
      <c r="G47" s="28"/>
      <c r="H47" s="28"/>
      <c r="I47" s="28"/>
      <c r="J47" s="28"/>
      <c r="K47" s="28"/>
      <c r="L47" s="42" t="str">
        <f>IF(K8="","",K8)</f>
        <v xml:space="preserve"> 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4" t="s">
        <v>23</v>
      </c>
      <c r="AJ47" s="28"/>
      <c r="AK47" s="28"/>
      <c r="AL47" s="28"/>
      <c r="AM47" s="244" t="str">
        <f>IF(AN8= "","",AN8)</f>
        <v>16. 2. 2019</v>
      </c>
      <c r="AN47" s="244"/>
      <c r="AO47" s="28"/>
      <c r="AP47" s="28"/>
      <c r="AQ47" s="28"/>
      <c r="AR47" s="29"/>
    </row>
    <row r="48" spans="2:57" s="1" customFormat="1" ht="6.95" customHeight="1"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9"/>
    </row>
    <row r="49" spans="1:91" s="1" customFormat="1" ht="13.7" customHeight="1">
      <c r="B49" s="27"/>
      <c r="C49" s="24" t="s">
        <v>27</v>
      </c>
      <c r="D49" s="28"/>
      <c r="E49" s="28"/>
      <c r="F49" s="28"/>
      <c r="G49" s="28"/>
      <c r="H49" s="28"/>
      <c r="I49" s="28"/>
      <c r="J49" s="28"/>
      <c r="K49" s="28"/>
      <c r="L49" s="28" t="str">
        <f>IF(E11= "","",E11)</f>
        <v>SŽDC, s.o.</v>
      </c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4" t="s">
        <v>34</v>
      </c>
      <c r="AJ49" s="28"/>
      <c r="AK49" s="28"/>
      <c r="AL49" s="28"/>
      <c r="AM49" s="240" t="str">
        <f>IF(E17="","",E17)</f>
        <v xml:space="preserve"> </v>
      </c>
      <c r="AN49" s="241"/>
      <c r="AO49" s="241"/>
      <c r="AP49" s="241"/>
      <c r="AQ49" s="28"/>
      <c r="AR49" s="29"/>
      <c r="AS49" s="234" t="s">
        <v>42</v>
      </c>
      <c r="AT49" s="235"/>
      <c r="AU49" s="44"/>
      <c r="AV49" s="44"/>
      <c r="AW49" s="44"/>
      <c r="AX49" s="44"/>
      <c r="AY49" s="44"/>
      <c r="AZ49" s="44"/>
      <c r="BA49" s="44"/>
      <c r="BB49" s="44"/>
      <c r="BC49" s="44"/>
      <c r="BD49" s="45"/>
    </row>
    <row r="50" spans="1:91" s="1" customFormat="1" ht="13.7" customHeight="1">
      <c r="B50" s="27"/>
      <c r="C50" s="24" t="s">
        <v>33</v>
      </c>
      <c r="D50" s="28"/>
      <c r="E50" s="28"/>
      <c r="F50" s="28"/>
      <c r="G50" s="28"/>
      <c r="H50" s="28"/>
      <c r="I50" s="28"/>
      <c r="J50" s="28"/>
      <c r="K50" s="28"/>
      <c r="L50" s="28">
        <f>IF(E14= "Vyplň údaj","",E14)</f>
        <v>0</v>
      </c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4" t="s">
        <v>36</v>
      </c>
      <c r="AJ50" s="28"/>
      <c r="AK50" s="28"/>
      <c r="AL50" s="28"/>
      <c r="AM50" s="240" t="str">
        <f>IF(E20="","",E20)</f>
        <v xml:space="preserve"> </v>
      </c>
      <c r="AN50" s="241"/>
      <c r="AO50" s="241"/>
      <c r="AP50" s="241"/>
      <c r="AQ50" s="28"/>
      <c r="AR50" s="29"/>
      <c r="AS50" s="236"/>
      <c r="AT50" s="237"/>
      <c r="AU50" s="46"/>
      <c r="AV50" s="46"/>
      <c r="AW50" s="46"/>
      <c r="AX50" s="46"/>
      <c r="AY50" s="46"/>
      <c r="AZ50" s="46"/>
      <c r="BA50" s="46"/>
      <c r="BB50" s="46"/>
      <c r="BC50" s="46"/>
      <c r="BD50" s="47"/>
    </row>
    <row r="51" spans="1:91" s="1" customFormat="1" ht="10.9" customHeight="1"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9"/>
      <c r="AS51" s="238"/>
      <c r="AT51" s="239"/>
      <c r="AU51" s="48"/>
      <c r="AV51" s="48"/>
      <c r="AW51" s="48"/>
      <c r="AX51" s="48"/>
      <c r="AY51" s="48"/>
      <c r="AZ51" s="48"/>
      <c r="BA51" s="48"/>
      <c r="BB51" s="48"/>
      <c r="BC51" s="48"/>
      <c r="BD51" s="49"/>
    </row>
    <row r="52" spans="1:91" s="1" customFormat="1" ht="29.25" customHeight="1">
      <c r="B52" s="27"/>
      <c r="C52" s="266" t="s">
        <v>43</v>
      </c>
      <c r="D52" s="258"/>
      <c r="E52" s="258"/>
      <c r="F52" s="258"/>
      <c r="G52" s="258"/>
      <c r="H52" s="50"/>
      <c r="I52" s="257" t="s">
        <v>44</v>
      </c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60"/>
      <c r="AH52" s="258"/>
      <c r="AI52" s="258"/>
      <c r="AJ52" s="258"/>
      <c r="AK52" s="258"/>
      <c r="AL52" s="258"/>
      <c r="AM52" s="258"/>
      <c r="AN52" s="257"/>
      <c r="AO52" s="258"/>
      <c r="AP52" s="259"/>
      <c r="AQ52" s="51" t="s">
        <v>45</v>
      </c>
      <c r="AR52" s="29"/>
      <c r="AS52" s="52" t="s">
        <v>46</v>
      </c>
      <c r="AT52" s="53" t="s">
        <v>47</v>
      </c>
      <c r="AU52" s="53" t="s">
        <v>48</v>
      </c>
      <c r="AV52" s="53" t="s">
        <v>49</v>
      </c>
      <c r="AW52" s="53" t="s">
        <v>50</v>
      </c>
      <c r="AX52" s="53" t="s">
        <v>51</v>
      </c>
      <c r="AY52" s="53" t="s">
        <v>52</v>
      </c>
      <c r="AZ52" s="53" t="s">
        <v>53</v>
      </c>
      <c r="BA52" s="53" t="s">
        <v>54</v>
      </c>
      <c r="BB52" s="53" t="s">
        <v>55</v>
      </c>
      <c r="BC52" s="53" t="s">
        <v>56</v>
      </c>
      <c r="BD52" s="54" t="s">
        <v>57</v>
      </c>
    </row>
    <row r="53" spans="1:91" s="1" customFormat="1" ht="10.9" customHeight="1"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9"/>
      <c r="AS53" s="55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7"/>
    </row>
    <row r="54" spans="1:91" s="4" customFormat="1" ht="32.450000000000003" customHeight="1">
      <c r="B54" s="58"/>
      <c r="C54" s="59" t="s">
        <v>58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64"/>
      <c r="AH54" s="264"/>
      <c r="AI54" s="264"/>
      <c r="AJ54" s="264"/>
      <c r="AK54" s="264"/>
      <c r="AL54" s="264"/>
      <c r="AM54" s="264"/>
      <c r="AN54" s="265"/>
      <c r="AO54" s="265"/>
      <c r="AP54" s="265"/>
      <c r="AQ54" s="62" t="s">
        <v>1</v>
      </c>
      <c r="AR54" s="63"/>
      <c r="AS54" s="64">
        <f>ROUND(SUM(AS55:AS62),0)</f>
        <v>0</v>
      </c>
      <c r="AT54" s="65">
        <f t="shared" ref="AT54:AT62" si="0">ROUND(SUM(AV54:AW54),0)</f>
        <v>0</v>
      </c>
      <c r="AU54" s="66">
        <f>ROUND(SUM(AU55:AU62),5)</f>
        <v>0</v>
      </c>
      <c r="AV54" s="65">
        <f>ROUND(AZ54*L29,0)</f>
        <v>0</v>
      </c>
      <c r="AW54" s="65">
        <f>ROUND(BA54*L30,0)</f>
        <v>0</v>
      </c>
      <c r="AX54" s="65">
        <f>ROUND(BB54*L29,0)</f>
        <v>0</v>
      </c>
      <c r="AY54" s="65">
        <f>ROUND(BC54*L30,0)</f>
        <v>0</v>
      </c>
      <c r="AZ54" s="65">
        <f>ROUND(SUM(AZ55:AZ62),0)</f>
        <v>0</v>
      </c>
      <c r="BA54" s="65">
        <f>ROUND(SUM(BA55:BA62),0)</f>
        <v>0</v>
      </c>
      <c r="BB54" s="65">
        <f>ROUND(SUM(BB55:BB62),0)</f>
        <v>0</v>
      </c>
      <c r="BC54" s="65">
        <f>ROUND(SUM(BC55:BC62),0)</f>
        <v>0</v>
      </c>
      <c r="BD54" s="67">
        <f>ROUND(SUM(BD55:BD62),0)</f>
        <v>0</v>
      </c>
      <c r="BS54" s="68" t="s">
        <v>59</v>
      </c>
      <c r="BT54" s="68" t="s">
        <v>60</v>
      </c>
      <c r="BU54" s="69" t="s">
        <v>61</v>
      </c>
      <c r="BV54" s="68" t="s">
        <v>62</v>
      </c>
      <c r="BW54" s="68" t="s">
        <v>5</v>
      </c>
      <c r="BX54" s="68" t="s">
        <v>63</v>
      </c>
      <c r="CL54" s="68" t="s">
        <v>1</v>
      </c>
    </row>
    <row r="55" spans="1:91" s="5" customFormat="1" ht="27" customHeight="1">
      <c r="A55" s="70" t="s">
        <v>64</v>
      </c>
      <c r="B55" s="71"/>
      <c r="C55" s="72"/>
      <c r="D55" s="263" t="s">
        <v>65</v>
      </c>
      <c r="E55" s="263"/>
      <c r="F55" s="263"/>
      <c r="G55" s="263"/>
      <c r="H55" s="263"/>
      <c r="I55" s="73"/>
      <c r="J55" s="263" t="s">
        <v>66</v>
      </c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55"/>
      <c r="AH55" s="256"/>
      <c r="AI55" s="256"/>
      <c r="AJ55" s="256"/>
      <c r="AK55" s="256"/>
      <c r="AL55" s="256"/>
      <c r="AM55" s="256"/>
      <c r="AN55" s="255"/>
      <c r="AO55" s="256"/>
      <c r="AP55" s="256"/>
      <c r="AQ55" s="74" t="s">
        <v>67</v>
      </c>
      <c r="AR55" s="75"/>
      <c r="AS55" s="76">
        <v>0</v>
      </c>
      <c r="AT55" s="77">
        <f t="shared" si="0"/>
        <v>0</v>
      </c>
      <c r="AU55" s="78">
        <f>'001 - Oprava fasády a vým...'!P98</f>
        <v>0</v>
      </c>
      <c r="AV55" s="77">
        <f>'001 - Oprava fasády a vým...'!J33</f>
        <v>0</v>
      </c>
      <c r="AW55" s="77">
        <f>'001 - Oprava fasády a vým...'!J34</f>
        <v>0</v>
      </c>
      <c r="AX55" s="77">
        <f>'001 - Oprava fasády a vým...'!J35</f>
        <v>0</v>
      </c>
      <c r="AY55" s="77">
        <f>'001 - Oprava fasády a vým...'!J36</f>
        <v>0</v>
      </c>
      <c r="AZ55" s="77">
        <f>'001 - Oprava fasády a vým...'!F33</f>
        <v>0</v>
      </c>
      <c r="BA55" s="77">
        <f>'001 - Oprava fasády a vým...'!F34</f>
        <v>0</v>
      </c>
      <c r="BB55" s="77">
        <f>'001 - Oprava fasády a vým...'!F35</f>
        <v>0</v>
      </c>
      <c r="BC55" s="77">
        <f>'001 - Oprava fasády a vým...'!F36</f>
        <v>0</v>
      </c>
      <c r="BD55" s="79">
        <f>'001 - Oprava fasády a vým...'!F37</f>
        <v>0</v>
      </c>
      <c r="BT55" s="80" t="s">
        <v>8</v>
      </c>
      <c r="BV55" s="80" t="s">
        <v>62</v>
      </c>
      <c r="BW55" s="80" t="s">
        <v>68</v>
      </c>
      <c r="BX55" s="80" t="s">
        <v>5</v>
      </c>
      <c r="CL55" s="80" t="s">
        <v>1</v>
      </c>
      <c r="CM55" s="80" t="s">
        <v>69</v>
      </c>
    </row>
    <row r="56" spans="1:91" s="5" customFormat="1" ht="16.5" customHeight="1">
      <c r="A56" s="70" t="s">
        <v>64</v>
      </c>
      <c r="B56" s="71"/>
      <c r="C56" s="72"/>
      <c r="D56" s="263" t="s">
        <v>70</v>
      </c>
      <c r="E56" s="263"/>
      <c r="F56" s="263"/>
      <c r="G56" s="263"/>
      <c r="H56" s="263"/>
      <c r="I56" s="73"/>
      <c r="J56" s="263" t="s">
        <v>71</v>
      </c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55"/>
      <c r="AH56" s="256"/>
      <c r="AI56" s="256"/>
      <c r="AJ56" s="256"/>
      <c r="AK56" s="256"/>
      <c r="AL56" s="256"/>
      <c r="AM56" s="256"/>
      <c r="AN56" s="255"/>
      <c r="AO56" s="256"/>
      <c r="AP56" s="256"/>
      <c r="AQ56" s="74" t="s">
        <v>67</v>
      </c>
      <c r="AR56" s="75"/>
      <c r="AS56" s="76">
        <v>0</v>
      </c>
      <c r="AT56" s="77">
        <f t="shared" si="0"/>
        <v>0</v>
      </c>
      <c r="AU56" s="78">
        <f>'002 - Oprava střech'!P92</f>
        <v>0</v>
      </c>
      <c r="AV56" s="77">
        <f>'002 - Oprava střech'!J33</f>
        <v>0</v>
      </c>
      <c r="AW56" s="77">
        <f>'002 - Oprava střech'!J34</f>
        <v>0</v>
      </c>
      <c r="AX56" s="77">
        <f>'002 - Oprava střech'!J35</f>
        <v>0</v>
      </c>
      <c r="AY56" s="77">
        <f>'002 - Oprava střech'!J36</f>
        <v>0</v>
      </c>
      <c r="AZ56" s="77">
        <f>'002 - Oprava střech'!F33</f>
        <v>0</v>
      </c>
      <c r="BA56" s="77">
        <f>'002 - Oprava střech'!F34</f>
        <v>0</v>
      </c>
      <c r="BB56" s="77">
        <f>'002 - Oprava střech'!F35</f>
        <v>0</v>
      </c>
      <c r="BC56" s="77">
        <f>'002 - Oprava střech'!F36</f>
        <v>0</v>
      </c>
      <c r="BD56" s="79">
        <f>'002 - Oprava střech'!F37</f>
        <v>0</v>
      </c>
      <c r="BT56" s="80" t="s">
        <v>8</v>
      </c>
      <c r="BV56" s="80" t="s">
        <v>62</v>
      </c>
      <c r="BW56" s="80" t="s">
        <v>72</v>
      </c>
      <c r="BX56" s="80" t="s">
        <v>5</v>
      </c>
      <c r="CL56" s="80" t="s">
        <v>1</v>
      </c>
      <c r="CM56" s="80" t="s">
        <v>69</v>
      </c>
    </row>
    <row r="57" spans="1:91" s="5" customFormat="1" ht="27" customHeight="1">
      <c r="A57" s="70" t="s">
        <v>64</v>
      </c>
      <c r="B57" s="71"/>
      <c r="C57" s="72"/>
      <c r="D57" s="263" t="s">
        <v>73</v>
      </c>
      <c r="E57" s="263"/>
      <c r="F57" s="263"/>
      <c r="G57" s="263"/>
      <c r="H57" s="263"/>
      <c r="I57" s="73"/>
      <c r="J57" s="263" t="s">
        <v>74</v>
      </c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55"/>
      <c r="AH57" s="256"/>
      <c r="AI57" s="256"/>
      <c r="AJ57" s="256"/>
      <c r="AK57" s="256"/>
      <c r="AL57" s="256"/>
      <c r="AM57" s="256"/>
      <c r="AN57" s="255"/>
      <c r="AO57" s="256"/>
      <c r="AP57" s="256"/>
      <c r="AQ57" s="74" t="s">
        <v>67</v>
      </c>
      <c r="AR57" s="75"/>
      <c r="AS57" s="76">
        <v>0</v>
      </c>
      <c r="AT57" s="77">
        <f t="shared" si="0"/>
        <v>0</v>
      </c>
      <c r="AU57" s="78">
        <f>'003 - Ostatní venkovní op...'!P91</f>
        <v>0</v>
      </c>
      <c r="AV57" s="77">
        <f>'003 - Ostatní venkovní op...'!J33</f>
        <v>0</v>
      </c>
      <c r="AW57" s="77">
        <f>'003 - Ostatní venkovní op...'!J34</f>
        <v>0</v>
      </c>
      <c r="AX57" s="77">
        <f>'003 - Ostatní venkovní op...'!J35</f>
        <v>0</v>
      </c>
      <c r="AY57" s="77">
        <f>'003 - Ostatní venkovní op...'!J36</f>
        <v>0</v>
      </c>
      <c r="AZ57" s="77">
        <f>'003 - Ostatní venkovní op...'!F33</f>
        <v>0</v>
      </c>
      <c r="BA57" s="77">
        <f>'003 - Ostatní venkovní op...'!F34</f>
        <v>0</v>
      </c>
      <c r="BB57" s="77">
        <f>'003 - Ostatní venkovní op...'!F35</f>
        <v>0</v>
      </c>
      <c r="BC57" s="77">
        <f>'003 - Ostatní venkovní op...'!F36</f>
        <v>0</v>
      </c>
      <c r="BD57" s="79">
        <f>'003 - Ostatní venkovní op...'!F37</f>
        <v>0</v>
      </c>
      <c r="BT57" s="80" t="s">
        <v>8</v>
      </c>
      <c r="BV57" s="80" t="s">
        <v>62</v>
      </c>
      <c r="BW57" s="80" t="s">
        <v>75</v>
      </c>
      <c r="BX57" s="80" t="s">
        <v>5</v>
      </c>
      <c r="CL57" s="80" t="s">
        <v>1</v>
      </c>
      <c r="CM57" s="80" t="s">
        <v>69</v>
      </c>
    </row>
    <row r="58" spans="1:91" s="5" customFormat="1" ht="16.5" customHeight="1">
      <c r="A58" s="70" t="s">
        <v>64</v>
      </c>
      <c r="B58" s="71"/>
      <c r="C58" s="72"/>
      <c r="D58" s="263" t="s">
        <v>76</v>
      </c>
      <c r="E58" s="263"/>
      <c r="F58" s="263"/>
      <c r="G58" s="263"/>
      <c r="H58" s="263"/>
      <c r="I58" s="73"/>
      <c r="J58" s="263" t="s">
        <v>77</v>
      </c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55"/>
      <c r="AH58" s="256"/>
      <c r="AI58" s="256"/>
      <c r="AJ58" s="256"/>
      <c r="AK58" s="256"/>
      <c r="AL58" s="256"/>
      <c r="AM58" s="256"/>
      <c r="AN58" s="255"/>
      <c r="AO58" s="256"/>
      <c r="AP58" s="256"/>
      <c r="AQ58" s="74" t="s">
        <v>67</v>
      </c>
      <c r="AR58" s="75"/>
      <c r="AS58" s="76">
        <v>0</v>
      </c>
      <c r="AT58" s="77">
        <f t="shared" si="0"/>
        <v>0</v>
      </c>
      <c r="AU58" s="78">
        <f>'004 - Oprava čekárny pro ...'!P99</f>
        <v>0</v>
      </c>
      <c r="AV58" s="77">
        <f>'004 - Oprava čekárny pro ...'!J33</f>
        <v>0</v>
      </c>
      <c r="AW58" s="77">
        <f>'004 - Oprava čekárny pro ...'!J34</f>
        <v>0</v>
      </c>
      <c r="AX58" s="77">
        <f>'004 - Oprava čekárny pro ...'!J35</f>
        <v>0</v>
      </c>
      <c r="AY58" s="77">
        <f>'004 - Oprava čekárny pro ...'!J36</f>
        <v>0</v>
      </c>
      <c r="AZ58" s="77">
        <f>'004 - Oprava čekárny pro ...'!F33</f>
        <v>0</v>
      </c>
      <c r="BA58" s="77">
        <f>'004 - Oprava čekárny pro ...'!F34</f>
        <v>0</v>
      </c>
      <c r="BB58" s="77">
        <f>'004 - Oprava čekárny pro ...'!F35</f>
        <v>0</v>
      </c>
      <c r="BC58" s="77">
        <f>'004 - Oprava čekárny pro ...'!F36</f>
        <v>0</v>
      </c>
      <c r="BD58" s="79">
        <f>'004 - Oprava čekárny pro ...'!F37</f>
        <v>0</v>
      </c>
      <c r="BT58" s="80" t="s">
        <v>8</v>
      </c>
      <c r="BV58" s="80" t="s">
        <v>62</v>
      </c>
      <c r="BW58" s="80" t="s">
        <v>78</v>
      </c>
      <c r="BX58" s="80" t="s">
        <v>5</v>
      </c>
      <c r="CL58" s="80" t="s">
        <v>1</v>
      </c>
      <c r="CM58" s="80" t="s">
        <v>69</v>
      </c>
    </row>
    <row r="59" spans="1:91" s="5" customFormat="1" ht="16.5" customHeight="1">
      <c r="A59" s="70" t="s">
        <v>64</v>
      </c>
      <c r="B59" s="71"/>
      <c r="C59" s="72"/>
      <c r="D59" s="263" t="s">
        <v>79</v>
      </c>
      <c r="E59" s="263"/>
      <c r="F59" s="263"/>
      <c r="G59" s="263"/>
      <c r="H59" s="263"/>
      <c r="I59" s="73"/>
      <c r="J59" s="263" t="s">
        <v>80</v>
      </c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55"/>
      <c r="AH59" s="256"/>
      <c r="AI59" s="256"/>
      <c r="AJ59" s="256"/>
      <c r="AK59" s="256"/>
      <c r="AL59" s="256"/>
      <c r="AM59" s="256"/>
      <c r="AN59" s="255"/>
      <c r="AO59" s="256"/>
      <c r="AP59" s="256"/>
      <c r="AQ59" s="74" t="s">
        <v>67</v>
      </c>
      <c r="AR59" s="75"/>
      <c r="AS59" s="76">
        <v>0</v>
      </c>
      <c r="AT59" s="77">
        <f t="shared" si="0"/>
        <v>0</v>
      </c>
      <c r="AU59" s="78">
        <f>'005 - Oprava prostor DK'!P105</f>
        <v>0</v>
      </c>
      <c r="AV59" s="77">
        <f>'005 - Oprava prostor DK'!J33</f>
        <v>0</v>
      </c>
      <c r="AW59" s="77">
        <f>'005 - Oprava prostor DK'!J34</f>
        <v>0</v>
      </c>
      <c r="AX59" s="77">
        <f>'005 - Oprava prostor DK'!J35</f>
        <v>0</v>
      </c>
      <c r="AY59" s="77">
        <f>'005 - Oprava prostor DK'!J36</f>
        <v>0</v>
      </c>
      <c r="AZ59" s="77">
        <f>'005 - Oprava prostor DK'!F33</f>
        <v>0</v>
      </c>
      <c r="BA59" s="77">
        <f>'005 - Oprava prostor DK'!F34</f>
        <v>0</v>
      </c>
      <c r="BB59" s="77">
        <f>'005 - Oprava prostor DK'!F35</f>
        <v>0</v>
      </c>
      <c r="BC59" s="77">
        <f>'005 - Oprava prostor DK'!F36</f>
        <v>0</v>
      </c>
      <c r="BD59" s="79">
        <f>'005 - Oprava prostor DK'!F37</f>
        <v>0</v>
      </c>
      <c r="BT59" s="80" t="s">
        <v>8</v>
      </c>
      <c r="BV59" s="80" t="s">
        <v>62</v>
      </c>
      <c r="BW59" s="80" t="s">
        <v>81</v>
      </c>
      <c r="BX59" s="80" t="s">
        <v>5</v>
      </c>
      <c r="CL59" s="80" t="s">
        <v>1</v>
      </c>
      <c r="CM59" s="80" t="s">
        <v>69</v>
      </c>
    </row>
    <row r="60" spans="1:91" s="5" customFormat="1" ht="16.5" customHeight="1">
      <c r="A60" s="70" t="s">
        <v>64</v>
      </c>
      <c r="B60" s="71"/>
      <c r="C60" s="72"/>
      <c r="D60" s="263" t="s">
        <v>82</v>
      </c>
      <c r="E60" s="263"/>
      <c r="F60" s="263"/>
      <c r="G60" s="263"/>
      <c r="H60" s="263"/>
      <c r="I60" s="73"/>
      <c r="J60" s="263" t="s">
        <v>83</v>
      </c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55"/>
      <c r="AH60" s="256"/>
      <c r="AI60" s="256"/>
      <c r="AJ60" s="256"/>
      <c r="AK60" s="256"/>
      <c r="AL60" s="256"/>
      <c r="AM60" s="256"/>
      <c r="AN60" s="255"/>
      <c r="AO60" s="256"/>
      <c r="AP60" s="256"/>
      <c r="AQ60" s="74" t="s">
        <v>67</v>
      </c>
      <c r="AR60" s="75"/>
      <c r="AS60" s="76">
        <v>0</v>
      </c>
      <c r="AT60" s="77">
        <f t="shared" si="0"/>
        <v>0</v>
      </c>
      <c r="AU60" s="78">
        <f>'006 - Ostatní vnitřní opr...'!P88</f>
        <v>0</v>
      </c>
      <c r="AV60" s="77">
        <f>'006 - Ostatní vnitřní opr...'!J33</f>
        <v>0</v>
      </c>
      <c r="AW60" s="77">
        <f>'006 - Ostatní vnitřní opr...'!J34</f>
        <v>0</v>
      </c>
      <c r="AX60" s="77">
        <f>'006 - Ostatní vnitřní opr...'!J35</f>
        <v>0</v>
      </c>
      <c r="AY60" s="77">
        <f>'006 - Ostatní vnitřní opr...'!J36</f>
        <v>0</v>
      </c>
      <c r="AZ60" s="77">
        <f>'006 - Ostatní vnitřní opr...'!F33</f>
        <v>0</v>
      </c>
      <c r="BA60" s="77">
        <f>'006 - Ostatní vnitřní opr...'!F34</f>
        <v>0</v>
      </c>
      <c r="BB60" s="77">
        <f>'006 - Ostatní vnitřní opr...'!F35</f>
        <v>0</v>
      </c>
      <c r="BC60" s="77">
        <f>'006 - Ostatní vnitřní opr...'!F36</f>
        <v>0</v>
      </c>
      <c r="BD60" s="79">
        <f>'006 - Ostatní vnitřní opr...'!F37</f>
        <v>0</v>
      </c>
      <c r="BT60" s="80" t="s">
        <v>8</v>
      </c>
      <c r="BV60" s="80" t="s">
        <v>62</v>
      </c>
      <c r="BW60" s="80" t="s">
        <v>84</v>
      </c>
      <c r="BX60" s="80" t="s">
        <v>5</v>
      </c>
      <c r="CL60" s="80" t="s">
        <v>1</v>
      </c>
      <c r="CM60" s="80" t="s">
        <v>69</v>
      </c>
    </row>
    <row r="61" spans="1:91" s="5" customFormat="1" ht="16.5" customHeight="1">
      <c r="A61" s="70" t="s">
        <v>64</v>
      </c>
      <c r="B61" s="71"/>
      <c r="C61" s="72"/>
      <c r="D61" s="263" t="s">
        <v>85</v>
      </c>
      <c r="E61" s="263"/>
      <c r="F61" s="263"/>
      <c r="G61" s="263"/>
      <c r="H61" s="263"/>
      <c r="I61" s="73"/>
      <c r="J61" s="263" t="s">
        <v>86</v>
      </c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55"/>
      <c r="AH61" s="256"/>
      <c r="AI61" s="256"/>
      <c r="AJ61" s="256"/>
      <c r="AK61" s="256"/>
      <c r="AL61" s="256"/>
      <c r="AM61" s="256"/>
      <c r="AN61" s="255"/>
      <c r="AO61" s="256"/>
      <c r="AP61" s="256"/>
      <c r="AQ61" s="74" t="s">
        <v>67</v>
      </c>
      <c r="AR61" s="75"/>
      <c r="AS61" s="76">
        <v>0</v>
      </c>
      <c r="AT61" s="77">
        <f t="shared" si="0"/>
        <v>0</v>
      </c>
      <c r="AU61" s="78">
        <f>'007 - Elektroinstalace (SEE)'!P90</f>
        <v>0</v>
      </c>
      <c r="AV61" s="77">
        <f>'007 - Elektroinstalace (SEE)'!J33</f>
        <v>0</v>
      </c>
      <c r="AW61" s="77">
        <f>'007 - Elektroinstalace (SEE)'!J34</f>
        <v>0</v>
      </c>
      <c r="AX61" s="77">
        <f>'007 - Elektroinstalace (SEE)'!J35</f>
        <v>0</v>
      </c>
      <c r="AY61" s="77">
        <f>'007 - Elektroinstalace (SEE)'!J36</f>
        <v>0</v>
      </c>
      <c r="AZ61" s="77">
        <f>'007 - Elektroinstalace (SEE)'!F33</f>
        <v>0</v>
      </c>
      <c r="BA61" s="77">
        <f>'007 - Elektroinstalace (SEE)'!F34</f>
        <v>0</v>
      </c>
      <c r="BB61" s="77">
        <f>'007 - Elektroinstalace (SEE)'!F35</f>
        <v>0</v>
      </c>
      <c r="BC61" s="77">
        <f>'007 - Elektroinstalace (SEE)'!F36</f>
        <v>0</v>
      </c>
      <c r="BD61" s="79">
        <f>'007 - Elektroinstalace (SEE)'!F37</f>
        <v>0</v>
      </c>
      <c r="BT61" s="80" t="s">
        <v>8</v>
      </c>
      <c r="BV61" s="80" t="s">
        <v>62</v>
      </c>
      <c r="BW61" s="80" t="s">
        <v>87</v>
      </c>
      <c r="BX61" s="80" t="s">
        <v>5</v>
      </c>
      <c r="CL61" s="80" t="s">
        <v>1</v>
      </c>
      <c r="CM61" s="80" t="s">
        <v>69</v>
      </c>
    </row>
    <row r="62" spans="1:91" s="5" customFormat="1" ht="16.5" customHeight="1">
      <c r="A62" s="70" t="s">
        <v>64</v>
      </c>
      <c r="B62" s="71"/>
      <c r="C62" s="72"/>
      <c r="D62" s="263" t="s">
        <v>88</v>
      </c>
      <c r="E62" s="263"/>
      <c r="F62" s="263"/>
      <c r="G62" s="263"/>
      <c r="H62" s="263"/>
      <c r="I62" s="73"/>
      <c r="J62" s="263" t="s">
        <v>89</v>
      </c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55"/>
      <c r="AH62" s="256"/>
      <c r="AI62" s="256"/>
      <c r="AJ62" s="256"/>
      <c r="AK62" s="256"/>
      <c r="AL62" s="256"/>
      <c r="AM62" s="256"/>
      <c r="AN62" s="255"/>
      <c r="AO62" s="256"/>
      <c r="AP62" s="256"/>
      <c r="AQ62" s="74" t="s">
        <v>90</v>
      </c>
      <c r="AR62" s="75"/>
      <c r="AS62" s="81">
        <v>0</v>
      </c>
      <c r="AT62" s="82">
        <f t="shared" si="0"/>
        <v>0</v>
      </c>
      <c r="AU62" s="83">
        <f>'008 - Vedlejší a ostatní ...'!P83</f>
        <v>0</v>
      </c>
      <c r="AV62" s="82">
        <f>'008 - Vedlejší a ostatní ...'!J33</f>
        <v>0</v>
      </c>
      <c r="AW62" s="82">
        <f>'008 - Vedlejší a ostatní ...'!J34</f>
        <v>0</v>
      </c>
      <c r="AX62" s="82">
        <f>'008 - Vedlejší a ostatní ...'!J35</f>
        <v>0</v>
      </c>
      <c r="AY62" s="82">
        <f>'008 - Vedlejší a ostatní ...'!J36</f>
        <v>0</v>
      </c>
      <c r="AZ62" s="82">
        <f>'008 - Vedlejší a ostatní ...'!F33</f>
        <v>0</v>
      </c>
      <c r="BA62" s="82">
        <f>'008 - Vedlejší a ostatní ...'!F34</f>
        <v>0</v>
      </c>
      <c r="BB62" s="82">
        <f>'008 - Vedlejší a ostatní ...'!F35</f>
        <v>0</v>
      </c>
      <c r="BC62" s="82">
        <f>'008 - Vedlejší a ostatní ...'!F36</f>
        <v>0</v>
      </c>
      <c r="BD62" s="84">
        <f>'008 - Vedlejší a ostatní ...'!F37</f>
        <v>0</v>
      </c>
      <c r="BT62" s="80" t="s">
        <v>8</v>
      </c>
      <c r="BV62" s="80" t="s">
        <v>62</v>
      </c>
      <c r="BW62" s="80" t="s">
        <v>91</v>
      </c>
      <c r="BX62" s="80" t="s">
        <v>5</v>
      </c>
      <c r="CL62" s="80" t="s">
        <v>1</v>
      </c>
      <c r="CM62" s="80" t="s">
        <v>69</v>
      </c>
    </row>
    <row r="63" spans="1:91" s="1" customFormat="1" ht="30" customHeight="1"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9"/>
    </row>
    <row r="64" spans="1:91" s="1" customFormat="1" ht="6.95" customHeight="1"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29"/>
    </row>
  </sheetData>
  <sheetProtection selectLockedCells="1" selectUnlockedCells="1"/>
  <mergeCells count="70">
    <mergeCell ref="AG62:AM62"/>
    <mergeCell ref="AG54:AM54"/>
    <mergeCell ref="AN54:AP54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AN62:AP62"/>
    <mergeCell ref="D62:H62"/>
    <mergeCell ref="D55:H55"/>
    <mergeCell ref="D61:H61"/>
    <mergeCell ref="AN55:AP55"/>
    <mergeCell ref="AG55:AM55"/>
    <mergeCell ref="AN56:AP56"/>
    <mergeCell ref="AG56:AM56"/>
    <mergeCell ref="AN57:AP57"/>
    <mergeCell ref="AG57:AM57"/>
    <mergeCell ref="AG58:AM58"/>
    <mergeCell ref="D56:H56"/>
    <mergeCell ref="D57:H57"/>
    <mergeCell ref="D58:H58"/>
    <mergeCell ref="D59:H59"/>
    <mergeCell ref="D60:H60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52:AP52"/>
    <mergeCell ref="AG52:AM52"/>
    <mergeCell ref="AG59:AM59"/>
    <mergeCell ref="AG60:AM60"/>
    <mergeCell ref="AG61:AM61"/>
    <mergeCell ref="X35:AB35"/>
    <mergeCell ref="AK35:AO35"/>
    <mergeCell ref="AK31:AO31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W32:AE32"/>
    <mergeCell ref="AK32:AO32"/>
    <mergeCell ref="W33:AE33"/>
    <mergeCell ref="AK33:AO33"/>
    <mergeCell ref="AK26:AO26"/>
    <mergeCell ref="W29:AE29"/>
    <mergeCell ref="AK29:AO29"/>
    <mergeCell ref="W30:AE30"/>
    <mergeCell ref="AK30:AO30"/>
  </mergeCells>
  <hyperlinks>
    <hyperlink ref="A55" location="'001 - Oprava fasády a vým...'!C2" display="/"/>
    <hyperlink ref="A56" location="'002 - Oprava střech'!C2" display="/"/>
    <hyperlink ref="A57" location="'003 - Ostatní venkovní op...'!C2" display="/"/>
    <hyperlink ref="A58" location="'004 - Oprava čekárny pro ...'!C2" display="/"/>
    <hyperlink ref="A59" location="'005 - Oprava prostor DK'!C2" display="/"/>
    <hyperlink ref="A60" location="'006 - Ostatní vnitřní opr...'!C2" display="/"/>
    <hyperlink ref="A61" location="'007 - Elektroinstalace (SEE)'!C2" display="/"/>
    <hyperlink ref="A62" location="'008 - Vedlejší a ostatní 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9"/>
  <sheetViews>
    <sheetView showGridLines="0" workbookViewId="0">
      <selection activeCell="D4" sqref="D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hidden="1" customWidth="1"/>
    <col min="6" max="6" width="100.83203125" customWidth="1"/>
    <col min="7" max="7" width="8.6640625" customWidth="1"/>
    <col min="8" max="8" width="11.1640625" customWidth="1"/>
    <col min="9" max="9" width="14.1640625" style="85" hidden="1" customWidth="1"/>
    <col min="10" max="10" width="23.5" hidden="1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2" t="s">
        <v>68</v>
      </c>
    </row>
    <row r="3" spans="2:46" ht="6.95" customHeight="1">
      <c r="B3" s="86"/>
      <c r="C3" s="87"/>
      <c r="D3" s="87"/>
      <c r="E3" s="87"/>
      <c r="F3" s="87"/>
      <c r="G3" s="87"/>
      <c r="H3" s="87"/>
      <c r="I3" s="88"/>
      <c r="J3" s="87"/>
      <c r="K3" s="87"/>
      <c r="L3" s="15"/>
      <c r="AT3" s="12" t="s">
        <v>69</v>
      </c>
    </row>
    <row r="4" spans="2:46" ht="24.95" customHeight="1">
      <c r="B4" s="15"/>
      <c r="D4" s="215" t="s">
        <v>2486</v>
      </c>
      <c r="L4" s="15"/>
      <c r="M4" s="19" t="s">
        <v>11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89" t="s">
        <v>18</v>
      </c>
      <c r="L6" s="15"/>
    </row>
    <row r="7" spans="2:46" ht="16.5" customHeight="1">
      <c r="B7" s="15"/>
      <c r="E7" s="269" t="str">
        <f>'Rekapitulace stavby'!K6</f>
        <v>Údržbové a dílčí opravné práce na objektech ve Správě pozemních staveb</v>
      </c>
      <c r="F7" s="270"/>
      <c r="G7" s="270"/>
      <c r="H7" s="270"/>
      <c r="L7" s="15"/>
    </row>
    <row r="8" spans="2:46" s="1" customFormat="1" ht="12" customHeight="1">
      <c r="B8" s="29"/>
      <c r="D8" s="89" t="s">
        <v>92</v>
      </c>
      <c r="I8" s="90"/>
      <c r="L8" s="29"/>
    </row>
    <row r="9" spans="2:46" s="1" customFormat="1" ht="36.950000000000003" customHeight="1">
      <c r="B9" s="29"/>
      <c r="E9" s="271" t="s">
        <v>93</v>
      </c>
      <c r="F9" s="272"/>
      <c r="G9" s="272"/>
      <c r="H9" s="272"/>
      <c r="I9" s="90"/>
      <c r="L9" s="29"/>
    </row>
    <row r="10" spans="2:46" s="1" customFormat="1">
      <c r="B10" s="29"/>
      <c r="I10" s="90"/>
      <c r="L10" s="29"/>
    </row>
    <row r="11" spans="2:46" s="1" customFormat="1" ht="12" customHeight="1">
      <c r="B11" s="29"/>
      <c r="D11" s="89" t="s">
        <v>19</v>
      </c>
      <c r="F11" s="12" t="s">
        <v>1</v>
      </c>
      <c r="I11" s="91" t="s">
        <v>20</v>
      </c>
      <c r="J11" s="12" t="s">
        <v>1</v>
      </c>
      <c r="L11" s="29"/>
    </row>
    <row r="12" spans="2:46" s="1" customFormat="1" ht="12" customHeight="1">
      <c r="B12" s="29"/>
      <c r="D12" s="89" t="s">
        <v>21</v>
      </c>
      <c r="F12" s="12" t="s">
        <v>22</v>
      </c>
      <c r="I12" s="91" t="s">
        <v>23</v>
      </c>
      <c r="J12" s="92" t="str">
        <f>'Rekapitulace stavby'!AN8</f>
        <v>16. 2. 2019</v>
      </c>
      <c r="L12" s="29"/>
    </row>
    <row r="13" spans="2:46" s="1" customFormat="1" ht="10.9" customHeight="1">
      <c r="B13" s="29"/>
      <c r="I13" s="90"/>
      <c r="L13" s="29"/>
    </row>
    <row r="14" spans="2:46" s="1" customFormat="1" ht="12" customHeight="1">
      <c r="B14" s="29"/>
      <c r="D14" s="89" t="s">
        <v>27</v>
      </c>
      <c r="I14" s="91" t="s">
        <v>28</v>
      </c>
      <c r="J14" s="12" t="s">
        <v>29</v>
      </c>
      <c r="L14" s="29"/>
    </row>
    <row r="15" spans="2:46" s="1" customFormat="1" ht="18" customHeight="1">
      <c r="B15" s="29"/>
      <c r="E15" s="12" t="s">
        <v>30</v>
      </c>
      <c r="I15" s="91" t="s">
        <v>31</v>
      </c>
      <c r="J15" s="12" t="s">
        <v>32</v>
      </c>
      <c r="L15" s="29"/>
    </row>
    <row r="16" spans="2:46" s="1" customFormat="1" ht="6.95" customHeight="1">
      <c r="B16" s="29"/>
      <c r="I16" s="90"/>
      <c r="L16" s="29"/>
    </row>
    <row r="17" spans="2:12" s="1" customFormat="1" ht="12" customHeight="1">
      <c r="B17" s="29"/>
      <c r="D17" s="89" t="s">
        <v>33</v>
      </c>
      <c r="I17" s="91" t="s">
        <v>28</v>
      </c>
      <c r="J17" s="25">
        <f>'Rekapitulace stavby'!AN13</f>
        <v>0</v>
      </c>
      <c r="L17" s="29"/>
    </row>
    <row r="18" spans="2:12" s="1" customFormat="1" ht="18" customHeight="1">
      <c r="B18" s="29"/>
      <c r="E18" s="273"/>
      <c r="F18" s="274"/>
      <c r="G18" s="274"/>
      <c r="H18" s="274"/>
      <c r="I18" s="91" t="s">
        <v>31</v>
      </c>
      <c r="J18" s="25">
        <f>'Rekapitulace stavby'!AN14</f>
        <v>0</v>
      </c>
      <c r="L18" s="29"/>
    </row>
    <row r="19" spans="2:12" s="1" customFormat="1" ht="6.95" customHeight="1">
      <c r="B19" s="29"/>
      <c r="I19" s="90"/>
      <c r="L19" s="29"/>
    </row>
    <row r="20" spans="2:12" s="1" customFormat="1" ht="12" customHeight="1">
      <c r="B20" s="29"/>
      <c r="D20" s="89" t="s">
        <v>34</v>
      </c>
      <c r="I20" s="91" t="s">
        <v>28</v>
      </c>
      <c r="J20" s="12" t="str">
        <f>IF('Rekapitulace stavby'!AN16="","",'Rekapitulace stavby'!AN16)</f>
        <v/>
      </c>
      <c r="L20" s="29"/>
    </row>
    <row r="21" spans="2:12" s="1" customFormat="1" ht="18" customHeight="1">
      <c r="B21" s="29"/>
      <c r="E21" s="12" t="str">
        <f>IF('Rekapitulace stavby'!E17="","",'Rekapitulace stavby'!E17)</f>
        <v xml:space="preserve"> </v>
      </c>
      <c r="I21" s="91" t="s">
        <v>31</v>
      </c>
      <c r="J21" s="12" t="str">
        <f>IF('Rekapitulace stavby'!AN17="","",'Rekapitulace stavby'!AN17)</f>
        <v/>
      </c>
      <c r="L21" s="29"/>
    </row>
    <row r="22" spans="2:12" s="1" customFormat="1" ht="6.95" customHeight="1">
      <c r="B22" s="29"/>
      <c r="I22" s="90"/>
      <c r="L22" s="29"/>
    </row>
    <row r="23" spans="2:12" s="1" customFormat="1" ht="12" customHeight="1">
      <c r="B23" s="29"/>
      <c r="D23" s="89" t="s">
        <v>36</v>
      </c>
      <c r="I23" s="91" t="s">
        <v>28</v>
      </c>
      <c r="J23" s="12" t="str">
        <f>IF('Rekapitulace stavby'!AN19="","",'Rekapitulace stavby'!AN19)</f>
        <v/>
      </c>
      <c r="L23" s="29"/>
    </row>
    <row r="24" spans="2:12" s="1" customFormat="1" ht="18" customHeight="1">
      <c r="B24" s="29"/>
      <c r="E24" s="12" t="str">
        <f>IF('Rekapitulace stavby'!E20="","",'Rekapitulace stavby'!E20)</f>
        <v xml:space="preserve"> </v>
      </c>
      <c r="I24" s="91" t="s">
        <v>31</v>
      </c>
      <c r="J24" s="12" t="str">
        <f>IF('Rekapitulace stavby'!AN20="","",'Rekapitulace stavby'!AN20)</f>
        <v/>
      </c>
      <c r="L24" s="29"/>
    </row>
    <row r="25" spans="2:12" s="1" customFormat="1" ht="6.95" customHeight="1">
      <c r="B25" s="29"/>
      <c r="I25" s="90"/>
      <c r="L25" s="29"/>
    </row>
    <row r="26" spans="2:12" s="1" customFormat="1" ht="12" customHeight="1">
      <c r="B26" s="29"/>
      <c r="D26" s="89" t="s">
        <v>37</v>
      </c>
      <c r="I26" s="90"/>
      <c r="L26" s="29"/>
    </row>
    <row r="27" spans="2:12" s="6" customFormat="1" ht="16.5" customHeight="1">
      <c r="B27" s="93"/>
      <c r="E27" s="275" t="s">
        <v>1</v>
      </c>
      <c r="F27" s="275"/>
      <c r="G27" s="275"/>
      <c r="H27" s="275"/>
      <c r="I27" s="94"/>
      <c r="L27" s="93"/>
    </row>
    <row r="28" spans="2:12" s="1" customFormat="1" ht="6.95" customHeight="1">
      <c r="B28" s="29"/>
      <c r="D28" s="46"/>
      <c r="E28" s="46"/>
      <c r="F28" s="46"/>
      <c r="G28" s="46"/>
      <c r="H28" s="46"/>
      <c r="I28" s="214"/>
      <c r="J28" s="46"/>
      <c r="L28" s="29"/>
    </row>
    <row r="29" spans="2:12" s="1" customFormat="1" ht="6.95" customHeight="1">
      <c r="B29" s="29"/>
      <c r="C29" s="198"/>
      <c r="D29" s="201"/>
      <c r="E29" s="201"/>
      <c r="F29" s="201"/>
      <c r="G29" s="201"/>
      <c r="H29" s="201"/>
      <c r="I29" s="202"/>
      <c r="J29" s="201"/>
      <c r="K29" s="44"/>
      <c r="L29" s="29"/>
    </row>
    <row r="30" spans="2:12" s="1" customFormat="1" ht="25.35" customHeight="1">
      <c r="B30" s="29"/>
      <c r="C30" s="198"/>
      <c r="D30" s="203"/>
      <c r="E30" s="201"/>
      <c r="F30" s="201"/>
      <c r="G30" s="201"/>
      <c r="H30" s="201"/>
      <c r="I30" s="202"/>
      <c r="J30" s="204"/>
      <c r="L30" s="29"/>
    </row>
    <row r="31" spans="2:12" s="1" customFormat="1" ht="6.95" customHeight="1">
      <c r="B31" s="29"/>
      <c r="C31" s="198"/>
      <c r="D31" s="201"/>
      <c r="E31" s="201"/>
      <c r="F31" s="201"/>
      <c r="G31" s="201"/>
      <c r="H31" s="201"/>
      <c r="I31" s="202"/>
      <c r="J31" s="201"/>
      <c r="K31" s="44"/>
      <c r="L31" s="29"/>
    </row>
    <row r="32" spans="2:12" s="1" customFormat="1" ht="14.45" customHeight="1">
      <c r="B32" s="29"/>
      <c r="C32" s="198"/>
      <c r="D32" s="201"/>
      <c r="E32" s="201"/>
      <c r="F32" s="205"/>
      <c r="G32" s="201"/>
      <c r="H32" s="201"/>
      <c r="I32" s="206"/>
      <c r="J32" s="205"/>
      <c r="L32" s="29"/>
    </row>
    <row r="33" spans="2:12" s="1" customFormat="1" ht="14.45" customHeight="1">
      <c r="B33" s="29"/>
      <c r="C33" s="198"/>
      <c r="D33" s="207"/>
      <c r="E33" s="207"/>
      <c r="F33" s="208"/>
      <c r="G33" s="201"/>
      <c r="H33" s="201"/>
      <c r="I33" s="209"/>
      <c r="J33" s="208"/>
      <c r="L33" s="29"/>
    </row>
    <row r="34" spans="2:12" s="1" customFormat="1" ht="14.45" customHeight="1">
      <c r="B34" s="29"/>
      <c r="C34" s="198"/>
      <c r="D34" s="201"/>
      <c r="E34" s="207"/>
      <c r="F34" s="208"/>
      <c r="G34" s="201"/>
      <c r="H34" s="201"/>
      <c r="I34" s="209"/>
      <c r="J34" s="208"/>
      <c r="L34" s="29"/>
    </row>
    <row r="35" spans="2:12" s="1" customFormat="1" ht="14.45" hidden="1" customHeight="1">
      <c r="B35" s="29"/>
      <c r="C35" s="198"/>
      <c r="D35" s="201"/>
      <c r="E35" s="207"/>
      <c r="F35" s="208"/>
      <c r="G35" s="201"/>
      <c r="H35" s="201"/>
      <c r="I35" s="209"/>
      <c r="J35" s="208"/>
      <c r="L35" s="29"/>
    </row>
    <row r="36" spans="2:12" s="1" customFormat="1" ht="14.45" hidden="1" customHeight="1">
      <c r="B36" s="29"/>
      <c r="C36" s="198"/>
      <c r="D36" s="201"/>
      <c r="E36" s="207"/>
      <c r="F36" s="208"/>
      <c r="G36" s="201"/>
      <c r="H36" s="201"/>
      <c r="I36" s="209"/>
      <c r="J36" s="208"/>
      <c r="L36" s="29"/>
    </row>
    <row r="37" spans="2:12" s="1" customFormat="1" ht="14.45" hidden="1" customHeight="1">
      <c r="B37" s="29"/>
      <c r="C37" s="198"/>
      <c r="D37" s="201"/>
      <c r="E37" s="207"/>
      <c r="F37" s="208"/>
      <c r="G37" s="201"/>
      <c r="H37" s="201"/>
      <c r="I37" s="209"/>
      <c r="J37" s="208"/>
      <c r="L37" s="29"/>
    </row>
    <row r="38" spans="2:12" s="1" customFormat="1" ht="6.95" customHeight="1">
      <c r="B38" s="29"/>
      <c r="C38" s="198"/>
      <c r="D38" s="201"/>
      <c r="E38" s="201"/>
      <c r="F38" s="201"/>
      <c r="G38" s="201"/>
      <c r="H38" s="201"/>
      <c r="I38" s="202"/>
      <c r="J38" s="201"/>
      <c r="L38" s="29"/>
    </row>
    <row r="39" spans="2:12" s="1" customFormat="1" ht="25.35" customHeight="1">
      <c r="B39" s="29"/>
      <c r="C39" s="198"/>
      <c r="D39" s="210"/>
      <c r="E39" s="201"/>
      <c r="F39" s="201"/>
      <c r="G39" s="211"/>
      <c r="H39" s="212"/>
      <c r="I39" s="202"/>
      <c r="J39" s="213"/>
      <c r="K39" s="103"/>
      <c r="L39" s="29"/>
    </row>
    <row r="40" spans="2:12" s="1" customFormat="1" ht="14.45" customHeight="1">
      <c r="B40" s="104"/>
      <c r="C40" s="199"/>
      <c r="D40" s="199"/>
      <c r="E40" s="199"/>
      <c r="F40" s="199"/>
      <c r="G40" s="199"/>
      <c r="H40" s="199"/>
      <c r="I40" s="200"/>
      <c r="J40" s="199"/>
      <c r="K40" s="105"/>
      <c r="L40" s="29"/>
    </row>
    <row r="44" spans="2:12" s="1" customFormat="1" ht="6.95" customHeight="1">
      <c r="B44" s="107"/>
      <c r="C44" s="108"/>
      <c r="D44" s="108"/>
      <c r="E44" s="108"/>
      <c r="F44" s="108"/>
      <c r="G44" s="108"/>
      <c r="H44" s="108"/>
      <c r="I44" s="109"/>
      <c r="J44" s="108"/>
      <c r="K44" s="108"/>
      <c r="L44" s="29"/>
    </row>
    <row r="45" spans="2:12" s="1" customFormat="1" ht="24.95" customHeight="1">
      <c r="B45" s="27"/>
      <c r="C45" s="216" t="s">
        <v>2485</v>
      </c>
      <c r="D45" s="28"/>
      <c r="E45" s="28"/>
      <c r="F45" s="28"/>
      <c r="G45" s="28"/>
      <c r="H45" s="28"/>
      <c r="I45" s="90"/>
      <c r="J45" s="28"/>
      <c r="K45" s="28"/>
      <c r="L45" s="29"/>
    </row>
    <row r="46" spans="2:12" s="1" customFormat="1" ht="6.95" customHeight="1">
      <c r="B46" s="27"/>
      <c r="C46" s="28"/>
      <c r="D46" s="28"/>
      <c r="E46" s="28"/>
      <c r="F46" s="28"/>
      <c r="G46" s="28"/>
      <c r="H46" s="28"/>
      <c r="I46" s="90"/>
      <c r="J46" s="28"/>
      <c r="K46" s="28"/>
      <c r="L46" s="29"/>
    </row>
    <row r="47" spans="2:12" s="1" customFormat="1" ht="12" customHeight="1">
      <c r="B47" s="27"/>
      <c r="C47" s="24" t="s">
        <v>18</v>
      </c>
      <c r="D47" s="28"/>
      <c r="E47" s="28"/>
      <c r="F47" s="28"/>
      <c r="G47" s="28"/>
      <c r="H47" s="28"/>
      <c r="I47" s="90"/>
      <c r="J47" s="28"/>
      <c r="K47" s="28"/>
      <c r="L47" s="29"/>
    </row>
    <row r="48" spans="2:12" s="1" customFormat="1" ht="16.5" customHeight="1">
      <c r="B48" s="27"/>
      <c r="C48" s="28"/>
      <c r="D48" s="28"/>
      <c r="E48" s="267" t="str">
        <f>E7</f>
        <v>Údržbové a dílčí opravné práce na objektech ve Správě pozemních staveb</v>
      </c>
      <c r="F48" s="268"/>
      <c r="G48" s="268"/>
      <c r="H48" s="268"/>
      <c r="I48" s="90"/>
      <c r="J48" s="28"/>
      <c r="K48" s="28"/>
      <c r="L48" s="29"/>
    </row>
    <row r="49" spans="2:47" s="1" customFormat="1" ht="12" customHeight="1">
      <c r="B49" s="27"/>
      <c r="C49" s="24" t="s">
        <v>92</v>
      </c>
      <c r="D49" s="28"/>
      <c r="E49" s="28"/>
      <c r="F49" s="28"/>
      <c r="G49" s="28"/>
      <c r="H49" s="28"/>
      <c r="I49" s="90"/>
      <c r="J49" s="28"/>
      <c r="K49" s="28"/>
      <c r="L49" s="29"/>
    </row>
    <row r="50" spans="2:47" s="1" customFormat="1" ht="16.5" customHeight="1">
      <c r="B50" s="27"/>
      <c r="C50" s="28"/>
      <c r="D50" s="28"/>
      <c r="E50" s="242" t="str">
        <f>E9</f>
        <v>001 - Oprava fasády a výměna otvorových výplní</v>
      </c>
      <c r="F50" s="241"/>
      <c r="G50" s="241"/>
      <c r="H50" s="241"/>
      <c r="I50" s="90"/>
      <c r="J50" s="28"/>
      <c r="K50" s="28"/>
      <c r="L50" s="29"/>
    </row>
    <row r="51" spans="2:47" s="1" customFormat="1" ht="6.95" customHeight="1">
      <c r="B51" s="27"/>
      <c r="C51" s="28"/>
      <c r="D51" s="28"/>
      <c r="E51" s="28"/>
      <c r="F51" s="28"/>
      <c r="G51" s="28"/>
      <c r="H51" s="28"/>
      <c r="I51" s="90"/>
      <c r="J51" s="28"/>
      <c r="K51" s="28"/>
      <c r="L51" s="29"/>
    </row>
    <row r="52" spans="2:47" s="1" customFormat="1" ht="12" customHeight="1">
      <c r="B52" s="27"/>
      <c r="C52" s="24" t="s">
        <v>21</v>
      </c>
      <c r="D52" s="28"/>
      <c r="E52" s="28"/>
      <c r="F52" s="22" t="str">
        <f>F12</f>
        <v xml:space="preserve"> </v>
      </c>
      <c r="G52" s="28"/>
      <c r="H52" s="28"/>
      <c r="I52" s="91" t="s">
        <v>23</v>
      </c>
      <c r="J52" s="43" t="str">
        <f>IF(J12="","",J12)</f>
        <v>16. 2. 2019</v>
      </c>
      <c r="K52" s="28"/>
      <c r="L52" s="29"/>
    </row>
    <row r="53" spans="2:47" s="1" customFormat="1" ht="6.95" customHeight="1">
      <c r="B53" s="27"/>
      <c r="C53" s="28"/>
      <c r="D53" s="28"/>
      <c r="E53" s="28"/>
      <c r="F53" s="28"/>
      <c r="G53" s="28"/>
      <c r="H53" s="28"/>
      <c r="I53" s="90"/>
      <c r="J53" s="28"/>
      <c r="K53" s="28"/>
      <c r="L53" s="29"/>
    </row>
    <row r="54" spans="2:47" s="1" customFormat="1" ht="13.7" customHeight="1">
      <c r="B54" s="27"/>
      <c r="C54" s="24" t="s">
        <v>27</v>
      </c>
      <c r="D54" s="28"/>
      <c r="E54" s="28"/>
      <c r="F54" s="22" t="str">
        <f>E15</f>
        <v>SŽDC, s.o.</v>
      </c>
      <c r="G54" s="28"/>
      <c r="H54" s="28"/>
      <c r="I54" s="91" t="s">
        <v>34</v>
      </c>
      <c r="J54" s="26" t="str">
        <f>E21</f>
        <v xml:space="preserve"> </v>
      </c>
      <c r="K54" s="28"/>
      <c r="L54" s="29"/>
    </row>
    <row r="55" spans="2:47" s="1" customFormat="1" ht="13.7" customHeight="1">
      <c r="B55" s="27"/>
      <c r="C55" s="24" t="s">
        <v>33</v>
      </c>
      <c r="D55" s="28"/>
      <c r="E55" s="28"/>
      <c r="F55" s="22" t="str">
        <f>IF(E18="","",E18)</f>
        <v/>
      </c>
      <c r="G55" s="28"/>
      <c r="H55" s="28"/>
      <c r="I55" s="91" t="s">
        <v>36</v>
      </c>
      <c r="J55" s="26" t="str">
        <f>E24</f>
        <v xml:space="preserve"> </v>
      </c>
      <c r="K55" s="28"/>
      <c r="L55" s="29"/>
    </row>
    <row r="56" spans="2:47" s="1" customFormat="1" ht="10.35" customHeight="1">
      <c r="B56" s="27"/>
      <c r="C56" s="28"/>
      <c r="D56" s="28"/>
      <c r="E56" s="28"/>
      <c r="F56" s="28"/>
      <c r="G56" s="28"/>
      <c r="H56" s="28"/>
      <c r="I56" s="90"/>
      <c r="J56" s="28"/>
      <c r="K56" s="28"/>
      <c r="L56" s="29"/>
    </row>
    <row r="57" spans="2:47" s="1" customFormat="1" ht="29.25" customHeight="1">
      <c r="B57" s="27"/>
      <c r="C57" s="110" t="s">
        <v>94</v>
      </c>
      <c r="D57" s="111"/>
      <c r="E57" s="111"/>
      <c r="F57" s="111"/>
      <c r="G57" s="111"/>
      <c r="H57" s="111"/>
      <c r="I57" s="112"/>
      <c r="J57" s="113"/>
      <c r="K57" s="111"/>
      <c r="L57" s="29"/>
    </row>
    <row r="58" spans="2:47" s="1" customFormat="1" ht="10.35" customHeight="1">
      <c r="B58" s="27"/>
      <c r="C58" s="28"/>
      <c r="D58" s="28"/>
      <c r="E58" s="28"/>
      <c r="F58" s="28"/>
      <c r="G58" s="28"/>
      <c r="H58" s="28"/>
      <c r="I58" s="90"/>
      <c r="J58" s="28"/>
      <c r="K58" s="28"/>
      <c r="L58" s="29"/>
    </row>
    <row r="59" spans="2:47" s="1" customFormat="1" ht="22.9" customHeight="1">
      <c r="B59" s="27"/>
      <c r="C59" s="114" t="s">
        <v>96</v>
      </c>
      <c r="D59" s="28"/>
      <c r="E59" s="28"/>
      <c r="F59" s="28"/>
      <c r="G59" s="28"/>
      <c r="H59" s="28"/>
      <c r="I59" s="90"/>
      <c r="J59" s="61"/>
      <c r="K59" s="28"/>
      <c r="L59" s="29"/>
      <c r="AU59" s="12" t="s">
        <v>97</v>
      </c>
    </row>
    <row r="60" spans="2:47" s="7" customFormat="1" ht="24.95" customHeight="1">
      <c r="B60" s="115"/>
      <c r="C60" s="116"/>
      <c r="D60" s="117" t="s">
        <v>98</v>
      </c>
      <c r="E60" s="118"/>
      <c r="F60" s="118"/>
      <c r="G60" s="118"/>
      <c r="H60" s="118"/>
      <c r="I60" s="119"/>
      <c r="J60" s="120"/>
      <c r="K60" s="116"/>
      <c r="L60" s="121"/>
    </row>
    <row r="61" spans="2:47" s="7" customFormat="1" ht="24.95" customHeight="1">
      <c r="B61" s="115"/>
      <c r="C61" s="116"/>
      <c r="D61" s="117" t="s">
        <v>99</v>
      </c>
      <c r="E61" s="118"/>
      <c r="F61" s="118"/>
      <c r="G61" s="118"/>
      <c r="H61" s="118"/>
      <c r="I61" s="119"/>
      <c r="J61" s="120"/>
      <c r="K61" s="116"/>
      <c r="L61" s="121"/>
    </row>
    <row r="62" spans="2:47" s="8" customFormat="1" ht="19.899999999999999" customHeight="1">
      <c r="B62" s="122"/>
      <c r="C62" s="123"/>
      <c r="D62" s="124" t="s">
        <v>100</v>
      </c>
      <c r="E62" s="125"/>
      <c r="F62" s="125"/>
      <c r="G62" s="125"/>
      <c r="H62" s="125"/>
      <c r="I62" s="126"/>
      <c r="J62" s="127"/>
      <c r="K62" s="123"/>
      <c r="L62" s="128"/>
    </row>
    <row r="63" spans="2:47" s="8" customFormat="1" ht="19.899999999999999" customHeight="1">
      <c r="B63" s="122"/>
      <c r="C63" s="123"/>
      <c r="D63" s="124" t="s">
        <v>101</v>
      </c>
      <c r="E63" s="125"/>
      <c r="F63" s="125"/>
      <c r="G63" s="125"/>
      <c r="H63" s="125"/>
      <c r="I63" s="126"/>
      <c r="J63" s="127"/>
      <c r="K63" s="123"/>
      <c r="L63" s="128"/>
    </row>
    <row r="64" spans="2:47" s="8" customFormat="1" ht="19.899999999999999" customHeight="1">
      <c r="B64" s="122"/>
      <c r="C64" s="123"/>
      <c r="D64" s="124" t="s">
        <v>102</v>
      </c>
      <c r="E64" s="125"/>
      <c r="F64" s="125"/>
      <c r="G64" s="125"/>
      <c r="H64" s="125"/>
      <c r="I64" s="126"/>
      <c r="J64" s="127"/>
      <c r="K64" s="123"/>
      <c r="L64" s="128"/>
    </row>
    <row r="65" spans="2:12" s="8" customFormat="1" ht="19.899999999999999" customHeight="1">
      <c r="B65" s="122"/>
      <c r="C65" s="123"/>
      <c r="D65" s="124" t="s">
        <v>103</v>
      </c>
      <c r="E65" s="125"/>
      <c r="F65" s="125"/>
      <c r="G65" s="125"/>
      <c r="H65" s="125"/>
      <c r="I65" s="126"/>
      <c r="J65" s="127"/>
      <c r="K65" s="123"/>
      <c r="L65" s="128"/>
    </row>
    <row r="66" spans="2:12" s="8" customFormat="1" ht="19.899999999999999" customHeight="1">
      <c r="B66" s="122"/>
      <c r="C66" s="123"/>
      <c r="D66" s="124" t="s">
        <v>104</v>
      </c>
      <c r="E66" s="125"/>
      <c r="F66" s="125"/>
      <c r="G66" s="125"/>
      <c r="H66" s="125"/>
      <c r="I66" s="126"/>
      <c r="J66" s="127"/>
      <c r="K66" s="123"/>
      <c r="L66" s="128"/>
    </row>
    <row r="67" spans="2:12" s="8" customFormat="1" ht="19.899999999999999" customHeight="1">
      <c r="B67" s="122"/>
      <c r="C67" s="123"/>
      <c r="D67" s="124" t="s">
        <v>105</v>
      </c>
      <c r="E67" s="125"/>
      <c r="F67" s="125"/>
      <c r="G67" s="125"/>
      <c r="H67" s="125"/>
      <c r="I67" s="126"/>
      <c r="J67" s="127"/>
      <c r="K67" s="123"/>
      <c r="L67" s="128"/>
    </row>
    <row r="68" spans="2:12" s="8" customFormat="1" ht="19.899999999999999" customHeight="1">
      <c r="B68" s="122"/>
      <c r="C68" s="123"/>
      <c r="D68" s="124" t="s">
        <v>106</v>
      </c>
      <c r="E68" s="125"/>
      <c r="F68" s="125"/>
      <c r="G68" s="125"/>
      <c r="H68" s="125"/>
      <c r="I68" s="126"/>
      <c r="J68" s="127"/>
      <c r="K68" s="123"/>
      <c r="L68" s="128"/>
    </row>
    <row r="69" spans="2:12" s="7" customFormat="1" ht="24.95" customHeight="1">
      <c r="B69" s="115"/>
      <c r="C69" s="116"/>
      <c r="D69" s="117" t="s">
        <v>107</v>
      </c>
      <c r="E69" s="118"/>
      <c r="F69" s="118"/>
      <c r="G69" s="118"/>
      <c r="H69" s="118"/>
      <c r="I69" s="119"/>
      <c r="J69" s="120"/>
      <c r="K69" s="116"/>
      <c r="L69" s="121"/>
    </row>
    <row r="70" spans="2:12" s="8" customFormat="1" ht="19.899999999999999" customHeight="1">
      <c r="B70" s="122"/>
      <c r="C70" s="123"/>
      <c r="D70" s="124" t="s">
        <v>108</v>
      </c>
      <c r="E70" s="125"/>
      <c r="F70" s="125"/>
      <c r="G70" s="125"/>
      <c r="H70" s="125"/>
      <c r="I70" s="126"/>
      <c r="J70" s="127"/>
      <c r="K70" s="123"/>
      <c r="L70" s="128"/>
    </row>
    <row r="71" spans="2:12" s="8" customFormat="1" ht="19.899999999999999" customHeight="1">
      <c r="B71" s="122"/>
      <c r="C71" s="123"/>
      <c r="D71" s="124" t="s">
        <v>109</v>
      </c>
      <c r="E71" s="125"/>
      <c r="F71" s="125"/>
      <c r="G71" s="125"/>
      <c r="H71" s="125"/>
      <c r="I71" s="126"/>
      <c r="J71" s="127"/>
      <c r="K71" s="123"/>
      <c r="L71" s="128"/>
    </row>
    <row r="72" spans="2:12" s="8" customFormat="1" ht="19.899999999999999" customHeight="1">
      <c r="B72" s="122"/>
      <c r="C72" s="123"/>
      <c r="D72" s="124" t="s">
        <v>110</v>
      </c>
      <c r="E72" s="125"/>
      <c r="F72" s="125"/>
      <c r="G72" s="125"/>
      <c r="H72" s="125"/>
      <c r="I72" s="126"/>
      <c r="J72" s="127"/>
      <c r="K72" s="123"/>
      <c r="L72" s="128"/>
    </row>
    <row r="73" spans="2:12" s="8" customFormat="1" ht="19.899999999999999" customHeight="1">
      <c r="B73" s="122"/>
      <c r="C73" s="123"/>
      <c r="D73" s="124" t="s">
        <v>111</v>
      </c>
      <c r="E73" s="125"/>
      <c r="F73" s="125"/>
      <c r="G73" s="125"/>
      <c r="H73" s="125"/>
      <c r="I73" s="126"/>
      <c r="J73" s="127"/>
      <c r="K73" s="123"/>
      <c r="L73" s="128"/>
    </row>
    <row r="74" spans="2:12" s="8" customFormat="1" ht="19.899999999999999" customHeight="1">
      <c r="B74" s="122"/>
      <c r="C74" s="123"/>
      <c r="D74" s="124" t="s">
        <v>112</v>
      </c>
      <c r="E74" s="125"/>
      <c r="F74" s="125"/>
      <c r="G74" s="125"/>
      <c r="H74" s="125"/>
      <c r="I74" s="126"/>
      <c r="J74" s="127"/>
      <c r="K74" s="123"/>
      <c r="L74" s="128"/>
    </row>
    <row r="75" spans="2:12" s="8" customFormat="1" ht="19.899999999999999" customHeight="1">
      <c r="B75" s="122"/>
      <c r="C75" s="123"/>
      <c r="D75" s="124" t="s">
        <v>113</v>
      </c>
      <c r="E75" s="125"/>
      <c r="F75" s="125"/>
      <c r="G75" s="125"/>
      <c r="H75" s="125"/>
      <c r="I75" s="126"/>
      <c r="J75" s="127"/>
      <c r="K75" s="123"/>
      <c r="L75" s="128"/>
    </row>
    <row r="76" spans="2:12" s="8" customFormat="1" ht="19.899999999999999" customHeight="1">
      <c r="B76" s="122"/>
      <c r="C76" s="123"/>
      <c r="D76" s="124" t="s">
        <v>114</v>
      </c>
      <c r="E76" s="125"/>
      <c r="F76" s="125"/>
      <c r="G76" s="125"/>
      <c r="H76" s="125"/>
      <c r="I76" s="126"/>
      <c r="J76" s="127"/>
      <c r="K76" s="123"/>
      <c r="L76" s="128"/>
    </row>
    <row r="77" spans="2:12" s="7" customFormat="1" ht="24.95" customHeight="1">
      <c r="B77" s="115"/>
      <c r="C77" s="116"/>
      <c r="D77" s="117" t="s">
        <v>115</v>
      </c>
      <c r="E77" s="118"/>
      <c r="F77" s="118"/>
      <c r="G77" s="118"/>
      <c r="H77" s="118"/>
      <c r="I77" s="119"/>
      <c r="J77" s="120"/>
      <c r="K77" s="116"/>
      <c r="L77" s="121"/>
    </row>
    <row r="78" spans="2:12" s="8" customFormat="1" ht="19.899999999999999" customHeight="1">
      <c r="B78" s="122"/>
      <c r="C78" s="123"/>
      <c r="D78" s="124" t="s">
        <v>116</v>
      </c>
      <c r="E78" s="125"/>
      <c r="F78" s="125"/>
      <c r="G78" s="125"/>
      <c r="H78" s="125"/>
      <c r="I78" s="126"/>
      <c r="J78" s="127"/>
      <c r="K78" s="123"/>
      <c r="L78" s="128"/>
    </row>
    <row r="79" spans="2:12" s="1" customFormat="1" ht="21.75" customHeight="1">
      <c r="B79" s="27"/>
      <c r="C79" s="28"/>
      <c r="D79" s="28"/>
      <c r="E79" s="28"/>
      <c r="F79" s="28"/>
      <c r="G79" s="28"/>
      <c r="H79" s="28"/>
      <c r="I79" s="90"/>
      <c r="J79" s="28"/>
      <c r="K79" s="28"/>
      <c r="L79" s="29"/>
    </row>
    <row r="80" spans="2:12" s="1" customFormat="1" ht="6.95" customHeight="1">
      <c r="B80" s="34"/>
      <c r="C80" s="35"/>
      <c r="D80" s="35"/>
      <c r="E80" s="35"/>
      <c r="F80" s="35"/>
      <c r="G80" s="35"/>
      <c r="H80" s="35"/>
      <c r="I80" s="106"/>
      <c r="J80" s="35"/>
      <c r="K80" s="35"/>
      <c r="L80" s="29"/>
    </row>
    <row r="84" spans="2:12" s="1" customFormat="1" ht="6.95" customHeight="1">
      <c r="B84" s="36"/>
      <c r="C84" s="37"/>
      <c r="D84" s="37"/>
      <c r="E84" s="37"/>
      <c r="F84" s="37"/>
      <c r="G84" s="37"/>
      <c r="H84" s="37"/>
      <c r="I84" s="109"/>
      <c r="J84" s="37"/>
      <c r="K84" s="37"/>
      <c r="L84" s="29"/>
    </row>
    <row r="85" spans="2:12" s="1" customFormat="1" ht="24.95" customHeight="1">
      <c r="B85" s="27"/>
      <c r="C85" s="216" t="s">
        <v>2484</v>
      </c>
      <c r="D85" s="28"/>
      <c r="E85" s="28"/>
      <c r="F85" s="28"/>
      <c r="G85" s="28"/>
      <c r="H85" s="28"/>
      <c r="I85" s="90"/>
      <c r="J85" s="28"/>
      <c r="K85" s="28"/>
      <c r="L85" s="29"/>
    </row>
    <row r="86" spans="2:12" s="1" customFormat="1" ht="6.95" customHeight="1">
      <c r="B86" s="27"/>
      <c r="C86" s="28"/>
      <c r="D86" s="28"/>
      <c r="E86" s="28"/>
      <c r="F86" s="28"/>
      <c r="G86" s="28"/>
      <c r="H86" s="28"/>
      <c r="I86" s="90"/>
      <c r="J86" s="28"/>
      <c r="K86" s="28"/>
      <c r="L86" s="29"/>
    </row>
    <row r="87" spans="2:12" s="1" customFormat="1" ht="12" customHeight="1">
      <c r="B87" s="27"/>
      <c r="C87" s="24" t="s">
        <v>18</v>
      </c>
      <c r="D87" s="28"/>
      <c r="E87" s="28"/>
      <c r="F87" s="28"/>
      <c r="G87" s="28"/>
      <c r="H87" s="28"/>
      <c r="I87" s="90"/>
      <c r="J87" s="28"/>
      <c r="K87" s="28"/>
      <c r="L87" s="29"/>
    </row>
    <row r="88" spans="2:12" s="1" customFormat="1" ht="16.5" customHeight="1">
      <c r="B88" s="27"/>
      <c r="C88" s="28"/>
      <c r="D88" s="28"/>
      <c r="E88" s="267" t="str">
        <f>E7</f>
        <v>Údržbové a dílčí opravné práce na objektech ve Správě pozemních staveb</v>
      </c>
      <c r="F88" s="268"/>
      <c r="G88" s="268"/>
      <c r="H88" s="268"/>
      <c r="I88" s="90"/>
      <c r="J88" s="28"/>
      <c r="K88" s="28"/>
      <c r="L88" s="29"/>
    </row>
    <row r="89" spans="2:12" s="1" customFormat="1" ht="12" customHeight="1">
      <c r="B89" s="27"/>
      <c r="C89" s="24" t="s">
        <v>92</v>
      </c>
      <c r="D89" s="28"/>
      <c r="E89" s="28"/>
      <c r="F89" s="28"/>
      <c r="G89" s="28"/>
      <c r="H89" s="28"/>
      <c r="I89" s="90"/>
      <c r="J89" s="28"/>
      <c r="K89" s="28"/>
      <c r="L89" s="29"/>
    </row>
    <row r="90" spans="2:12" s="1" customFormat="1" ht="16.5" customHeight="1">
      <c r="B90" s="27"/>
      <c r="C90" s="28"/>
      <c r="D90" s="28"/>
      <c r="E90" s="242" t="str">
        <f>E9</f>
        <v>001 - Oprava fasády a výměna otvorových výplní</v>
      </c>
      <c r="F90" s="241"/>
      <c r="G90" s="241"/>
      <c r="H90" s="241"/>
      <c r="I90" s="90"/>
      <c r="J90" s="28"/>
      <c r="K90" s="28"/>
      <c r="L90" s="29"/>
    </row>
    <row r="91" spans="2:12" s="1" customFormat="1" ht="6.95" customHeight="1">
      <c r="B91" s="27"/>
      <c r="C91" s="28"/>
      <c r="D91" s="28"/>
      <c r="E91" s="28"/>
      <c r="F91" s="28"/>
      <c r="G91" s="28"/>
      <c r="H91" s="28"/>
      <c r="I91" s="90"/>
      <c r="J91" s="28"/>
      <c r="K91" s="28"/>
      <c r="L91" s="29"/>
    </row>
    <row r="92" spans="2:12" s="1" customFormat="1" ht="12" customHeight="1">
      <c r="B92" s="27"/>
      <c r="C92" s="24" t="s">
        <v>21</v>
      </c>
      <c r="D92" s="28"/>
      <c r="E92" s="28"/>
      <c r="F92" s="22" t="str">
        <f>F12</f>
        <v xml:space="preserve"> </v>
      </c>
      <c r="G92" s="28"/>
      <c r="H92" s="28"/>
      <c r="I92" s="91" t="s">
        <v>23</v>
      </c>
      <c r="J92" s="43" t="str">
        <f>IF(J12="","",J12)</f>
        <v>16. 2. 2019</v>
      </c>
      <c r="K92" s="28"/>
      <c r="L92" s="29"/>
    </row>
    <row r="93" spans="2:12" s="1" customFormat="1" ht="6.95" customHeight="1">
      <c r="B93" s="27"/>
      <c r="C93" s="28"/>
      <c r="D93" s="28"/>
      <c r="E93" s="28"/>
      <c r="F93" s="28"/>
      <c r="G93" s="28"/>
      <c r="H93" s="28"/>
      <c r="I93" s="90"/>
      <c r="J93" s="28"/>
      <c r="K93" s="28"/>
      <c r="L93" s="29"/>
    </row>
    <row r="94" spans="2:12" s="1" customFormat="1" ht="13.7" customHeight="1">
      <c r="B94" s="27"/>
      <c r="C94" s="24" t="s">
        <v>27</v>
      </c>
      <c r="D94" s="28"/>
      <c r="E94" s="28"/>
      <c r="F94" s="22" t="str">
        <f>E15</f>
        <v>SŽDC, s.o.</v>
      </c>
      <c r="G94" s="28"/>
      <c r="H94" s="28"/>
      <c r="I94" s="91" t="s">
        <v>34</v>
      </c>
      <c r="J94" s="26" t="str">
        <f>E21</f>
        <v xml:space="preserve"> </v>
      </c>
      <c r="K94" s="28"/>
      <c r="L94" s="29"/>
    </row>
    <row r="95" spans="2:12" s="1" customFormat="1" ht="13.7" customHeight="1">
      <c r="B95" s="27"/>
      <c r="C95" s="24" t="s">
        <v>33</v>
      </c>
      <c r="D95" s="28"/>
      <c r="E95" s="28"/>
      <c r="F95" s="22" t="str">
        <f>IF(E18="","",E18)</f>
        <v/>
      </c>
      <c r="G95" s="28"/>
      <c r="H95" s="28"/>
      <c r="I95" s="91" t="s">
        <v>36</v>
      </c>
      <c r="J95" s="26" t="str">
        <f>E24</f>
        <v xml:space="preserve"> </v>
      </c>
      <c r="K95" s="28"/>
      <c r="L95" s="29"/>
    </row>
    <row r="96" spans="2:12" s="1" customFormat="1" ht="10.35" customHeight="1">
      <c r="B96" s="27"/>
      <c r="C96" s="28"/>
      <c r="D96" s="28"/>
      <c r="E96" s="28"/>
      <c r="F96" s="28"/>
      <c r="G96" s="28"/>
      <c r="H96" s="28"/>
      <c r="I96" s="90"/>
      <c r="J96" s="28"/>
      <c r="K96" s="28"/>
      <c r="L96" s="29"/>
    </row>
    <row r="97" spans="2:65" s="9" customFormat="1" ht="29.25" customHeight="1">
      <c r="B97" s="129"/>
      <c r="C97" s="130" t="s">
        <v>117</v>
      </c>
      <c r="D97" s="131" t="s">
        <v>45</v>
      </c>
      <c r="E97" s="131" t="s">
        <v>43</v>
      </c>
      <c r="F97" s="131" t="s">
        <v>44</v>
      </c>
      <c r="G97" s="131" t="s">
        <v>118</v>
      </c>
      <c r="H97" s="131" t="s">
        <v>119</v>
      </c>
      <c r="I97" s="132" t="s">
        <v>120</v>
      </c>
      <c r="J97" s="133" t="s">
        <v>95</v>
      </c>
      <c r="K97" s="134" t="s">
        <v>121</v>
      </c>
      <c r="L97" s="135"/>
      <c r="M97" s="52" t="s">
        <v>1</v>
      </c>
      <c r="N97" s="53" t="s">
        <v>40</v>
      </c>
      <c r="O97" s="53" t="s">
        <v>122</v>
      </c>
      <c r="P97" s="53" t="s">
        <v>123</v>
      </c>
      <c r="Q97" s="53" t="s">
        <v>124</v>
      </c>
      <c r="R97" s="53" t="s">
        <v>125</v>
      </c>
      <c r="S97" s="53" t="s">
        <v>126</v>
      </c>
      <c r="T97" s="54" t="s">
        <v>127</v>
      </c>
    </row>
    <row r="98" spans="2:65" s="1" customFormat="1" ht="22.9" customHeight="1">
      <c r="B98" s="27"/>
      <c r="C98" s="59" t="s">
        <v>128</v>
      </c>
      <c r="D98" s="28"/>
      <c r="E98" s="28"/>
      <c r="F98" s="28"/>
      <c r="G98" s="28"/>
      <c r="H98" s="28"/>
      <c r="I98" s="90"/>
      <c r="J98" s="136">
        <f>BK98</f>
        <v>0</v>
      </c>
      <c r="K98" s="28"/>
      <c r="L98" s="29"/>
      <c r="M98" s="55"/>
      <c r="N98" s="56"/>
      <c r="O98" s="56"/>
      <c r="P98" s="137">
        <f>P99+P101+P166+P230</f>
        <v>0</v>
      </c>
      <c r="Q98" s="56"/>
      <c r="R98" s="137">
        <f>R99+R101+R166+R230</f>
        <v>448.20778954000002</v>
      </c>
      <c r="S98" s="56"/>
      <c r="T98" s="138">
        <f>T99+T101+T166+T230</f>
        <v>230.71750134000001</v>
      </c>
      <c r="AT98" s="12" t="s">
        <v>59</v>
      </c>
      <c r="AU98" s="12" t="s">
        <v>97</v>
      </c>
      <c r="BK98" s="139">
        <f>BK99+BK101+BK166+BK230</f>
        <v>0</v>
      </c>
    </row>
    <row r="99" spans="2:65" s="10" customFormat="1" ht="25.9" customHeight="1">
      <c r="B99" s="140"/>
      <c r="C99" s="141"/>
      <c r="D99" s="142" t="s">
        <v>59</v>
      </c>
      <c r="E99" s="143" t="s">
        <v>129</v>
      </c>
      <c r="F99" s="143" t="s">
        <v>130</v>
      </c>
      <c r="G99" s="141"/>
      <c r="H99" s="141"/>
      <c r="I99" s="144"/>
      <c r="J99" s="145">
        <f>BK99</f>
        <v>0</v>
      </c>
      <c r="K99" s="141"/>
      <c r="L99" s="146"/>
      <c r="M99" s="147"/>
      <c r="N99" s="148"/>
      <c r="O99" s="148"/>
      <c r="P99" s="149">
        <f>P100</f>
        <v>0</v>
      </c>
      <c r="Q99" s="148"/>
      <c r="R99" s="149">
        <f>R100</f>
        <v>0</v>
      </c>
      <c r="S99" s="148"/>
      <c r="T99" s="150">
        <f>T100</f>
        <v>0</v>
      </c>
      <c r="AR99" s="151" t="s">
        <v>131</v>
      </c>
      <c r="AT99" s="152" t="s">
        <v>59</v>
      </c>
      <c r="AU99" s="152" t="s">
        <v>60</v>
      </c>
      <c r="AY99" s="151" t="s">
        <v>132</v>
      </c>
      <c r="BK99" s="153">
        <f>BK100</f>
        <v>0</v>
      </c>
    </row>
    <row r="100" spans="2:65" s="1" customFormat="1" ht="16.5" customHeight="1">
      <c r="B100" s="27"/>
      <c r="C100" s="154" t="s">
        <v>8</v>
      </c>
      <c r="D100" s="154" t="s">
        <v>133</v>
      </c>
      <c r="E100" s="155" t="s">
        <v>134</v>
      </c>
      <c r="F100" s="156" t="s">
        <v>130</v>
      </c>
      <c r="G100" s="157" t="s">
        <v>1</v>
      </c>
      <c r="H100" s="158">
        <v>0</v>
      </c>
      <c r="I100" s="159"/>
      <c r="J100" s="160">
        <f>ROUND(I100*H100,0)</f>
        <v>0</v>
      </c>
      <c r="K100" s="156" t="s">
        <v>1</v>
      </c>
      <c r="L100" s="29"/>
      <c r="M100" s="161" t="s">
        <v>1</v>
      </c>
      <c r="N100" s="162" t="s">
        <v>41</v>
      </c>
      <c r="O100" s="48"/>
      <c r="P100" s="163">
        <f>O100*H100</f>
        <v>0</v>
      </c>
      <c r="Q100" s="163">
        <v>0</v>
      </c>
      <c r="R100" s="163">
        <f>Q100*H100</f>
        <v>0</v>
      </c>
      <c r="S100" s="163">
        <v>0</v>
      </c>
      <c r="T100" s="164">
        <f>S100*H100</f>
        <v>0</v>
      </c>
      <c r="AR100" s="12" t="s">
        <v>135</v>
      </c>
      <c r="AT100" s="12" t="s">
        <v>133</v>
      </c>
      <c r="AU100" s="12" t="s">
        <v>8</v>
      </c>
      <c r="AY100" s="12" t="s">
        <v>132</v>
      </c>
      <c r="BE100" s="165">
        <f>IF(N100="základní",J100,0)</f>
        <v>0</v>
      </c>
      <c r="BF100" s="165">
        <f>IF(N100="snížená",J100,0)</f>
        <v>0</v>
      </c>
      <c r="BG100" s="165">
        <f>IF(N100="zákl. přenesená",J100,0)</f>
        <v>0</v>
      </c>
      <c r="BH100" s="165">
        <f>IF(N100="sníž. přenesená",J100,0)</f>
        <v>0</v>
      </c>
      <c r="BI100" s="165">
        <f>IF(N100="nulová",J100,0)</f>
        <v>0</v>
      </c>
      <c r="BJ100" s="12" t="s">
        <v>8</v>
      </c>
      <c r="BK100" s="165">
        <f>ROUND(I100*H100,0)</f>
        <v>0</v>
      </c>
      <c r="BL100" s="12" t="s">
        <v>135</v>
      </c>
      <c r="BM100" s="12" t="s">
        <v>136</v>
      </c>
    </row>
    <row r="101" spans="2:65" s="10" customFormat="1" ht="25.9" customHeight="1">
      <c r="B101" s="140"/>
      <c r="C101" s="141"/>
      <c r="D101" s="142" t="s">
        <v>59</v>
      </c>
      <c r="E101" s="143" t="s">
        <v>137</v>
      </c>
      <c r="F101" s="143" t="s">
        <v>138</v>
      </c>
      <c r="G101" s="141"/>
      <c r="H101" s="141"/>
      <c r="I101" s="144"/>
      <c r="J101" s="145">
        <f>BK101</f>
        <v>0</v>
      </c>
      <c r="K101" s="141"/>
      <c r="L101" s="146"/>
      <c r="M101" s="147"/>
      <c r="N101" s="148"/>
      <c r="O101" s="148"/>
      <c r="P101" s="149">
        <f>P102+P106+P107+P129+P135+P156+P158</f>
        <v>0</v>
      </c>
      <c r="Q101" s="148"/>
      <c r="R101" s="149">
        <f>R102+R106+R107+R129+R135+R156+R158</f>
        <v>428.51272921000003</v>
      </c>
      <c r="S101" s="148"/>
      <c r="T101" s="150">
        <f>T102+T106+T107+T129+T135+T156+T158</f>
        <v>226.83548148</v>
      </c>
      <c r="AR101" s="151" t="s">
        <v>8</v>
      </c>
      <c r="AT101" s="152" t="s">
        <v>59</v>
      </c>
      <c r="AU101" s="152" t="s">
        <v>60</v>
      </c>
      <c r="AY101" s="151" t="s">
        <v>132</v>
      </c>
      <c r="BK101" s="153">
        <f>BK102+BK106+BK107+BK129+BK135+BK156+BK158</f>
        <v>0</v>
      </c>
    </row>
    <row r="102" spans="2:65" s="10" customFormat="1" ht="22.9" customHeight="1">
      <c r="B102" s="140"/>
      <c r="C102" s="141"/>
      <c r="D102" s="142" t="s">
        <v>59</v>
      </c>
      <c r="E102" s="166" t="s">
        <v>139</v>
      </c>
      <c r="F102" s="166" t="s">
        <v>140</v>
      </c>
      <c r="G102" s="141"/>
      <c r="H102" s="141"/>
      <c r="I102" s="144"/>
      <c r="J102" s="167">
        <f>BK102</f>
        <v>0</v>
      </c>
      <c r="K102" s="141"/>
      <c r="L102" s="146"/>
      <c r="M102" s="147"/>
      <c r="N102" s="148"/>
      <c r="O102" s="148"/>
      <c r="P102" s="149">
        <f>SUM(P103:P105)</f>
        <v>0</v>
      </c>
      <c r="Q102" s="148"/>
      <c r="R102" s="149">
        <f>SUM(R103:R105)</f>
        <v>44.949339500000008</v>
      </c>
      <c r="S102" s="148"/>
      <c r="T102" s="150">
        <f>SUM(T103:T105)</f>
        <v>0</v>
      </c>
      <c r="AR102" s="151" t="s">
        <v>8</v>
      </c>
      <c r="AT102" s="152" t="s">
        <v>59</v>
      </c>
      <c r="AU102" s="152" t="s">
        <v>8</v>
      </c>
      <c r="AY102" s="151" t="s">
        <v>132</v>
      </c>
      <c r="BK102" s="153">
        <f>SUM(BK103:BK105)</f>
        <v>0</v>
      </c>
    </row>
    <row r="103" spans="2:65" s="1" customFormat="1" ht="16.5" customHeight="1">
      <c r="B103" s="27"/>
      <c r="C103" s="154" t="s">
        <v>69</v>
      </c>
      <c r="D103" s="154" t="s">
        <v>133</v>
      </c>
      <c r="E103" s="155" t="s">
        <v>141</v>
      </c>
      <c r="F103" s="156" t="s">
        <v>142</v>
      </c>
      <c r="G103" s="157" t="s">
        <v>143</v>
      </c>
      <c r="H103" s="158">
        <v>17.347000000000001</v>
      </c>
      <c r="I103" s="159"/>
      <c r="J103" s="160">
        <f>ROUND(I103*H103,0)</f>
        <v>0</v>
      </c>
      <c r="K103" s="156" t="s">
        <v>1</v>
      </c>
      <c r="L103" s="29"/>
      <c r="M103" s="161" t="s">
        <v>1</v>
      </c>
      <c r="N103" s="162" t="s">
        <v>41</v>
      </c>
      <c r="O103" s="48"/>
      <c r="P103" s="163">
        <f>O103*H103</f>
        <v>0</v>
      </c>
      <c r="Q103" s="163">
        <v>1.9085000000000001</v>
      </c>
      <c r="R103" s="163">
        <f>Q103*H103</f>
        <v>33.106749500000006</v>
      </c>
      <c r="S103" s="163">
        <v>0</v>
      </c>
      <c r="T103" s="164">
        <f>S103*H103</f>
        <v>0</v>
      </c>
      <c r="AR103" s="12" t="s">
        <v>131</v>
      </c>
      <c r="AT103" s="12" t="s">
        <v>133</v>
      </c>
      <c r="AU103" s="12" t="s">
        <v>69</v>
      </c>
      <c r="AY103" s="12" t="s">
        <v>132</v>
      </c>
      <c r="BE103" s="165">
        <f>IF(N103="základní",J103,0)</f>
        <v>0</v>
      </c>
      <c r="BF103" s="165">
        <f>IF(N103="snížená",J103,0)</f>
        <v>0</v>
      </c>
      <c r="BG103" s="165">
        <f>IF(N103="zákl. přenesená",J103,0)</f>
        <v>0</v>
      </c>
      <c r="BH103" s="165">
        <f>IF(N103="sníž. přenesená",J103,0)</f>
        <v>0</v>
      </c>
      <c r="BI103" s="165">
        <f>IF(N103="nulová",J103,0)</f>
        <v>0</v>
      </c>
      <c r="BJ103" s="12" t="s">
        <v>8</v>
      </c>
      <c r="BK103" s="165">
        <f>ROUND(I103*H103,0)</f>
        <v>0</v>
      </c>
      <c r="BL103" s="12" t="s">
        <v>131</v>
      </c>
      <c r="BM103" s="12" t="s">
        <v>144</v>
      </c>
    </row>
    <row r="104" spans="2:65" s="1" customFormat="1" ht="22.5" customHeight="1">
      <c r="B104" s="27"/>
      <c r="C104" s="154" t="s">
        <v>139</v>
      </c>
      <c r="D104" s="154" t="s">
        <v>133</v>
      </c>
      <c r="E104" s="155" t="s">
        <v>145</v>
      </c>
      <c r="F104" s="156" t="s">
        <v>146</v>
      </c>
      <c r="G104" s="157" t="s">
        <v>147</v>
      </c>
      <c r="H104" s="158">
        <v>227</v>
      </c>
      <c r="I104" s="159"/>
      <c r="J104" s="160">
        <f>ROUND(I104*H104,0)</f>
        <v>0</v>
      </c>
      <c r="K104" s="156" t="s">
        <v>1</v>
      </c>
      <c r="L104" s="29"/>
      <c r="M104" s="161" t="s">
        <v>1</v>
      </c>
      <c r="N104" s="162" t="s">
        <v>41</v>
      </c>
      <c r="O104" s="48"/>
      <c r="P104" s="163">
        <f>O104*H104</f>
        <v>0</v>
      </c>
      <c r="Q104" s="163">
        <v>5.2170000000000001E-2</v>
      </c>
      <c r="R104" s="163">
        <f>Q104*H104</f>
        <v>11.84259</v>
      </c>
      <c r="S104" s="163">
        <v>0</v>
      </c>
      <c r="T104" s="164">
        <f>S104*H104</f>
        <v>0</v>
      </c>
      <c r="AR104" s="12" t="s">
        <v>131</v>
      </c>
      <c r="AT104" s="12" t="s">
        <v>133</v>
      </c>
      <c r="AU104" s="12" t="s">
        <v>69</v>
      </c>
      <c r="AY104" s="12" t="s">
        <v>132</v>
      </c>
      <c r="BE104" s="165">
        <f>IF(N104="základní",J104,0)</f>
        <v>0</v>
      </c>
      <c r="BF104" s="165">
        <f>IF(N104="snížená",J104,0)</f>
        <v>0</v>
      </c>
      <c r="BG104" s="165">
        <f>IF(N104="zákl. přenesená",J104,0)</f>
        <v>0</v>
      </c>
      <c r="BH104" s="165">
        <f>IF(N104="sníž. přenesená",J104,0)</f>
        <v>0</v>
      </c>
      <c r="BI104" s="165">
        <f>IF(N104="nulová",J104,0)</f>
        <v>0</v>
      </c>
      <c r="BJ104" s="12" t="s">
        <v>8</v>
      </c>
      <c r="BK104" s="165">
        <f>ROUND(I104*H104,0)</f>
        <v>0</v>
      </c>
      <c r="BL104" s="12" t="s">
        <v>131</v>
      </c>
      <c r="BM104" s="12" t="s">
        <v>148</v>
      </c>
    </row>
    <row r="105" spans="2:65" s="1" customFormat="1" ht="19.5">
      <c r="B105" s="27"/>
      <c r="C105" s="28"/>
      <c r="D105" s="168" t="s">
        <v>149</v>
      </c>
      <c r="E105" s="28"/>
      <c r="F105" s="169" t="s">
        <v>150</v>
      </c>
      <c r="G105" s="28"/>
      <c r="H105" s="28"/>
      <c r="I105" s="90"/>
      <c r="J105" s="28"/>
      <c r="K105" s="28"/>
      <c r="L105" s="29"/>
      <c r="M105" s="170"/>
      <c r="N105" s="48"/>
      <c r="O105" s="48"/>
      <c r="P105" s="48"/>
      <c r="Q105" s="48"/>
      <c r="R105" s="48"/>
      <c r="S105" s="48"/>
      <c r="T105" s="49"/>
      <c r="AT105" s="12" t="s">
        <v>149</v>
      </c>
      <c r="AU105" s="12" t="s">
        <v>69</v>
      </c>
    </row>
    <row r="106" spans="2:65" s="10" customFormat="1" ht="22.9" customHeight="1">
      <c r="B106" s="140"/>
      <c r="C106" s="141"/>
      <c r="D106" s="142" t="s">
        <v>59</v>
      </c>
      <c r="E106" s="166" t="s">
        <v>131</v>
      </c>
      <c r="F106" s="166" t="s">
        <v>151</v>
      </c>
      <c r="G106" s="141"/>
      <c r="H106" s="141"/>
      <c r="I106" s="144"/>
      <c r="J106" s="167">
        <f>BK106</f>
        <v>0</v>
      </c>
      <c r="K106" s="141"/>
      <c r="L106" s="146"/>
      <c r="M106" s="147"/>
      <c r="N106" s="148"/>
      <c r="O106" s="148"/>
      <c r="P106" s="149">
        <v>0</v>
      </c>
      <c r="Q106" s="148"/>
      <c r="R106" s="149">
        <v>0</v>
      </c>
      <c r="S106" s="148"/>
      <c r="T106" s="150">
        <v>0</v>
      </c>
      <c r="AR106" s="151" t="s">
        <v>8</v>
      </c>
      <c r="AT106" s="152" t="s">
        <v>59</v>
      </c>
      <c r="AU106" s="152" t="s">
        <v>8</v>
      </c>
      <c r="AY106" s="151" t="s">
        <v>132</v>
      </c>
      <c r="BK106" s="153">
        <v>0</v>
      </c>
    </row>
    <row r="107" spans="2:65" s="10" customFormat="1" ht="22.9" customHeight="1">
      <c r="B107" s="140"/>
      <c r="C107" s="141"/>
      <c r="D107" s="142" t="s">
        <v>59</v>
      </c>
      <c r="E107" s="166" t="s">
        <v>152</v>
      </c>
      <c r="F107" s="166" t="s">
        <v>153</v>
      </c>
      <c r="G107" s="141"/>
      <c r="H107" s="141"/>
      <c r="I107" s="144"/>
      <c r="J107" s="167">
        <f>BK107</f>
        <v>0</v>
      </c>
      <c r="K107" s="141"/>
      <c r="L107" s="146"/>
      <c r="M107" s="147"/>
      <c r="N107" s="148"/>
      <c r="O107" s="148"/>
      <c r="P107" s="149">
        <f>SUM(P108:P128)</f>
        <v>0</v>
      </c>
      <c r="Q107" s="148"/>
      <c r="R107" s="149">
        <f>SUM(R108:R128)</f>
        <v>382.75705503</v>
      </c>
      <c r="S107" s="148"/>
      <c r="T107" s="150">
        <f>SUM(T108:T128)</f>
        <v>8.0741759999999996</v>
      </c>
      <c r="AR107" s="151" t="s">
        <v>8</v>
      </c>
      <c r="AT107" s="152" t="s">
        <v>59</v>
      </c>
      <c r="AU107" s="152" t="s">
        <v>8</v>
      </c>
      <c r="AY107" s="151" t="s">
        <v>132</v>
      </c>
      <c r="BK107" s="153">
        <f>SUM(BK108:BK128)</f>
        <v>0</v>
      </c>
    </row>
    <row r="108" spans="2:65" s="1" customFormat="1" ht="16.5" customHeight="1">
      <c r="B108" s="27"/>
      <c r="C108" s="154" t="s">
        <v>131</v>
      </c>
      <c r="D108" s="154" t="s">
        <v>133</v>
      </c>
      <c r="E108" s="155" t="s">
        <v>154</v>
      </c>
      <c r="F108" s="156" t="s">
        <v>155</v>
      </c>
      <c r="G108" s="157" t="s">
        <v>156</v>
      </c>
      <c r="H108" s="158">
        <v>491.73399999999998</v>
      </c>
      <c r="I108" s="159"/>
      <c r="J108" s="160">
        <f>ROUND(I108*H108,0)</f>
        <v>0</v>
      </c>
      <c r="K108" s="156" t="s">
        <v>157</v>
      </c>
      <c r="L108" s="29"/>
      <c r="M108" s="161" t="s">
        <v>1</v>
      </c>
      <c r="N108" s="162" t="s">
        <v>41</v>
      </c>
      <c r="O108" s="48"/>
      <c r="P108" s="163">
        <f>O108*H108</f>
        <v>0</v>
      </c>
      <c r="Q108" s="163">
        <v>0</v>
      </c>
      <c r="R108" s="163">
        <f>Q108*H108</f>
        <v>0</v>
      </c>
      <c r="S108" s="163">
        <v>0</v>
      </c>
      <c r="T108" s="164">
        <f>S108*H108</f>
        <v>0</v>
      </c>
      <c r="AR108" s="12" t="s">
        <v>131</v>
      </c>
      <c r="AT108" s="12" t="s">
        <v>133</v>
      </c>
      <c r="AU108" s="12" t="s">
        <v>69</v>
      </c>
      <c r="AY108" s="12" t="s">
        <v>132</v>
      </c>
      <c r="BE108" s="165">
        <f>IF(N108="základní",J108,0)</f>
        <v>0</v>
      </c>
      <c r="BF108" s="165">
        <f>IF(N108="snížená",J108,0)</f>
        <v>0</v>
      </c>
      <c r="BG108" s="165">
        <f>IF(N108="zákl. přenesená",J108,0)</f>
        <v>0</v>
      </c>
      <c r="BH108" s="165">
        <f>IF(N108="sníž. přenesená",J108,0)</f>
        <v>0</v>
      </c>
      <c r="BI108" s="165">
        <f>IF(N108="nulová",J108,0)</f>
        <v>0</v>
      </c>
      <c r="BJ108" s="12" t="s">
        <v>8</v>
      </c>
      <c r="BK108" s="165">
        <f>ROUND(I108*H108,0)</f>
        <v>0</v>
      </c>
      <c r="BL108" s="12" t="s">
        <v>131</v>
      </c>
      <c r="BM108" s="12" t="s">
        <v>158</v>
      </c>
    </row>
    <row r="109" spans="2:65" s="1" customFormat="1" ht="16.5" customHeight="1">
      <c r="B109" s="27"/>
      <c r="C109" s="154" t="s">
        <v>159</v>
      </c>
      <c r="D109" s="154" t="s">
        <v>133</v>
      </c>
      <c r="E109" s="155" t="s">
        <v>160</v>
      </c>
      <c r="F109" s="156" t="s">
        <v>161</v>
      </c>
      <c r="G109" s="157" t="s">
        <v>156</v>
      </c>
      <c r="H109" s="158">
        <v>4122.875</v>
      </c>
      <c r="I109" s="159"/>
      <c r="J109" s="160">
        <f>ROUND(I109*H109,0)</f>
        <v>0</v>
      </c>
      <c r="K109" s="156" t="s">
        <v>157</v>
      </c>
      <c r="L109" s="29"/>
      <c r="M109" s="161" t="s">
        <v>1</v>
      </c>
      <c r="N109" s="162" t="s">
        <v>41</v>
      </c>
      <c r="O109" s="48"/>
      <c r="P109" s="163">
        <f>O109*H109</f>
        <v>0</v>
      </c>
      <c r="Q109" s="163">
        <v>0</v>
      </c>
      <c r="R109" s="163">
        <f>Q109*H109</f>
        <v>0</v>
      </c>
      <c r="S109" s="163">
        <v>0</v>
      </c>
      <c r="T109" s="164">
        <f>S109*H109</f>
        <v>0</v>
      </c>
      <c r="AR109" s="12" t="s">
        <v>131</v>
      </c>
      <c r="AT109" s="12" t="s">
        <v>133</v>
      </c>
      <c r="AU109" s="12" t="s">
        <v>69</v>
      </c>
      <c r="AY109" s="12" t="s">
        <v>132</v>
      </c>
      <c r="BE109" s="165">
        <f>IF(N109="základní",J109,0)</f>
        <v>0</v>
      </c>
      <c r="BF109" s="165">
        <f>IF(N109="snížená",J109,0)</f>
        <v>0</v>
      </c>
      <c r="BG109" s="165">
        <f>IF(N109="zákl. přenesená",J109,0)</f>
        <v>0</v>
      </c>
      <c r="BH109" s="165">
        <f>IF(N109="sníž. přenesená",J109,0)</f>
        <v>0</v>
      </c>
      <c r="BI109" s="165">
        <f>IF(N109="nulová",J109,0)</f>
        <v>0</v>
      </c>
      <c r="BJ109" s="12" t="s">
        <v>8</v>
      </c>
      <c r="BK109" s="165">
        <f>ROUND(I109*H109,0)</f>
        <v>0</v>
      </c>
      <c r="BL109" s="12" t="s">
        <v>131</v>
      </c>
      <c r="BM109" s="12" t="s">
        <v>162</v>
      </c>
    </row>
    <row r="110" spans="2:65" s="1" customFormat="1" ht="16.5" customHeight="1">
      <c r="B110" s="27"/>
      <c r="C110" s="154" t="s">
        <v>152</v>
      </c>
      <c r="D110" s="154" t="s">
        <v>133</v>
      </c>
      <c r="E110" s="155" t="s">
        <v>163</v>
      </c>
      <c r="F110" s="156" t="s">
        <v>164</v>
      </c>
      <c r="G110" s="157" t="s">
        <v>156</v>
      </c>
      <c r="H110" s="158">
        <v>4122.875</v>
      </c>
      <c r="I110" s="159"/>
      <c r="J110" s="160">
        <f>ROUND(I110*H110,0)</f>
        <v>0</v>
      </c>
      <c r="K110" s="156" t="s">
        <v>157</v>
      </c>
      <c r="L110" s="29"/>
      <c r="M110" s="161" t="s">
        <v>1</v>
      </c>
      <c r="N110" s="162" t="s">
        <v>41</v>
      </c>
      <c r="O110" s="48"/>
      <c r="P110" s="163">
        <f>O110*H110</f>
        <v>0</v>
      </c>
      <c r="Q110" s="163">
        <v>2.5999999999999998E-4</v>
      </c>
      <c r="R110" s="163">
        <f>Q110*H110</f>
        <v>1.0719474999999998</v>
      </c>
      <c r="S110" s="163">
        <v>0</v>
      </c>
      <c r="T110" s="164">
        <f>S110*H110</f>
        <v>0</v>
      </c>
      <c r="AR110" s="12" t="s">
        <v>131</v>
      </c>
      <c r="AT110" s="12" t="s">
        <v>133</v>
      </c>
      <c r="AU110" s="12" t="s">
        <v>69</v>
      </c>
      <c r="AY110" s="12" t="s">
        <v>132</v>
      </c>
      <c r="BE110" s="165">
        <f>IF(N110="základní",J110,0)</f>
        <v>0</v>
      </c>
      <c r="BF110" s="165">
        <f>IF(N110="snížená",J110,0)</f>
        <v>0</v>
      </c>
      <c r="BG110" s="165">
        <f>IF(N110="zákl. přenesená",J110,0)</f>
        <v>0</v>
      </c>
      <c r="BH110" s="165">
        <f>IF(N110="sníž. přenesená",J110,0)</f>
        <v>0</v>
      </c>
      <c r="BI110" s="165">
        <f>IF(N110="nulová",J110,0)</f>
        <v>0</v>
      </c>
      <c r="BJ110" s="12" t="s">
        <v>8</v>
      </c>
      <c r="BK110" s="165">
        <f>ROUND(I110*H110,0)</f>
        <v>0</v>
      </c>
      <c r="BL110" s="12" t="s">
        <v>131</v>
      </c>
      <c r="BM110" s="12" t="s">
        <v>165</v>
      </c>
    </row>
    <row r="111" spans="2:65" s="1" customFormat="1" ht="16.5" customHeight="1">
      <c r="B111" s="27"/>
      <c r="C111" s="154" t="s">
        <v>166</v>
      </c>
      <c r="D111" s="154" t="s">
        <v>133</v>
      </c>
      <c r="E111" s="155" t="s">
        <v>167</v>
      </c>
      <c r="F111" s="156" t="s">
        <v>168</v>
      </c>
      <c r="G111" s="157" t="s">
        <v>156</v>
      </c>
      <c r="H111" s="158">
        <v>4122.875</v>
      </c>
      <c r="I111" s="159"/>
      <c r="J111" s="160">
        <f>ROUND(I111*H111,0)</f>
        <v>0</v>
      </c>
      <c r="K111" s="156" t="s">
        <v>157</v>
      </c>
      <c r="L111" s="29"/>
      <c r="M111" s="161" t="s">
        <v>1</v>
      </c>
      <c r="N111" s="162" t="s">
        <v>41</v>
      </c>
      <c r="O111" s="48"/>
      <c r="P111" s="163">
        <f>O111*H111</f>
        <v>0</v>
      </c>
      <c r="Q111" s="163">
        <v>7.3499999999999998E-3</v>
      </c>
      <c r="R111" s="163">
        <f>Q111*H111</f>
        <v>30.30313125</v>
      </c>
      <c r="S111" s="163">
        <v>0</v>
      </c>
      <c r="T111" s="164">
        <f>S111*H111</f>
        <v>0</v>
      </c>
      <c r="AR111" s="12" t="s">
        <v>131</v>
      </c>
      <c r="AT111" s="12" t="s">
        <v>133</v>
      </c>
      <c r="AU111" s="12" t="s">
        <v>69</v>
      </c>
      <c r="AY111" s="12" t="s">
        <v>132</v>
      </c>
      <c r="BE111" s="165">
        <f>IF(N111="základní",J111,0)</f>
        <v>0</v>
      </c>
      <c r="BF111" s="165">
        <f>IF(N111="snížená",J111,0)</f>
        <v>0</v>
      </c>
      <c r="BG111" s="165">
        <f>IF(N111="zákl. přenesená",J111,0)</f>
        <v>0</v>
      </c>
      <c r="BH111" s="165">
        <f>IF(N111="sníž. přenesená",J111,0)</f>
        <v>0</v>
      </c>
      <c r="BI111" s="165">
        <f>IF(N111="nulová",J111,0)</f>
        <v>0</v>
      </c>
      <c r="BJ111" s="12" t="s">
        <v>8</v>
      </c>
      <c r="BK111" s="165">
        <f>ROUND(I111*H111,0)</f>
        <v>0</v>
      </c>
      <c r="BL111" s="12" t="s">
        <v>131</v>
      </c>
      <c r="BM111" s="12" t="s">
        <v>169</v>
      </c>
    </row>
    <row r="112" spans="2:65" s="1" customFormat="1" ht="16.5" customHeight="1">
      <c r="B112" s="27"/>
      <c r="C112" s="154" t="s">
        <v>170</v>
      </c>
      <c r="D112" s="154" t="s">
        <v>133</v>
      </c>
      <c r="E112" s="155" t="s">
        <v>171</v>
      </c>
      <c r="F112" s="156" t="s">
        <v>172</v>
      </c>
      <c r="G112" s="157" t="s">
        <v>156</v>
      </c>
      <c r="H112" s="158">
        <v>4122.875</v>
      </c>
      <c r="I112" s="159"/>
      <c r="J112" s="160">
        <f>ROUND(I112*H112,0)</f>
        <v>0</v>
      </c>
      <c r="K112" s="156" t="s">
        <v>157</v>
      </c>
      <c r="L112" s="29"/>
      <c r="M112" s="161" t="s">
        <v>1</v>
      </c>
      <c r="N112" s="162" t="s">
        <v>41</v>
      </c>
      <c r="O112" s="48"/>
      <c r="P112" s="163">
        <f>O112*H112</f>
        <v>0</v>
      </c>
      <c r="Q112" s="163">
        <v>3.0380000000000001E-2</v>
      </c>
      <c r="R112" s="163">
        <f>Q112*H112</f>
        <v>125.2529425</v>
      </c>
      <c r="S112" s="163">
        <v>0</v>
      </c>
      <c r="T112" s="164">
        <f>S112*H112</f>
        <v>0</v>
      </c>
      <c r="AR112" s="12" t="s">
        <v>131</v>
      </c>
      <c r="AT112" s="12" t="s">
        <v>133</v>
      </c>
      <c r="AU112" s="12" t="s">
        <v>69</v>
      </c>
      <c r="AY112" s="12" t="s">
        <v>132</v>
      </c>
      <c r="BE112" s="165">
        <f>IF(N112="základní",J112,0)</f>
        <v>0</v>
      </c>
      <c r="BF112" s="165">
        <f>IF(N112="snížená",J112,0)</f>
        <v>0</v>
      </c>
      <c r="BG112" s="165">
        <f>IF(N112="zákl. přenesená",J112,0)</f>
        <v>0</v>
      </c>
      <c r="BH112" s="165">
        <f>IF(N112="sníž. přenesená",J112,0)</f>
        <v>0</v>
      </c>
      <c r="BI112" s="165">
        <f>IF(N112="nulová",J112,0)</f>
        <v>0</v>
      </c>
      <c r="BJ112" s="12" t="s">
        <v>8</v>
      </c>
      <c r="BK112" s="165">
        <f>ROUND(I112*H112,0)</f>
        <v>0</v>
      </c>
      <c r="BL112" s="12" t="s">
        <v>131</v>
      </c>
      <c r="BM112" s="12" t="s">
        <v>173</v>
      </c>
    </row>
    <row r="113" spans="2:65" s="1" customFormat="1" ht="19.5">
      <c r="B113" s="27"/>
      <c r="C113" s="28"/>
      <c r="D113" s="168" t="s">
        <v>149</v>
      </c>
      <c r="E113" s="28"/>
      <c r="F113" s="169" t="s">
        <v>174</v>
      </c>
      <c r="G113" s="28"/>
      <c r="H113" s="28"/>
      <c r="I113" s="90"/>
      <c r="J113" s="28"/>
      <c r="K113" s="28"/>
      <c r="L113" s="29"/>
      <c r="M113" s="170"/>
      <c r="N113" s="48"/>
      <c r="O113" s="48"/>
      <c r="P113" s="48"/>
      <c r="Q113" s="48"/>
      <c r="R113" s="48"/>
      <c r="S113" s="48"/>
      <c r="T113" s="49"/>
      <c r="AT113" s="12" t="s">
        <v>149</v>
      </c>
      <c r="AU113" s="12" t="s">
        <v>69</v>
      </c>
    </row>
    <row r="114" spans="2:65" s="1" customFormat="1" ht="16.5" customHeight="1">
      <c r="B114" s="27"/>
      <c r="C114" s="154" t="s">
        <v>175</v>
      </c>
      <c r="D114" s="154" t="s">
        <v>133</v>
      </c>
      <c r="E114" s="155" t="s">
        <v>176</v>
      </c>
      <c r="F114" s="156" t="s">
        <v>177</v>
      </c>
      <c r="G114" s="157" t="s">
        <v>156</v>
      </c>
      <c r="H114" s="158">
        <v>4122.875</v>
      </c>
      <c r="I114" s="159"/>
      <c r="J114" s="160">
        <f>ROUND(I114*H114,0)</f>
        <v>0</v>
      </c>
      <c r="K114" s="156" t="s">
        <v>157</v>
      </c>
      <c r="L114" s="29"/>
      <c r="M114" s="161" t="s">
        <v>1</v>
      </c>
      <c r="N114" s="162" t="s">
        <v>41</v>
      </c>
      <c r="O114" s="48"/>
      <c r="P114" s="163">
        <f>O114*H114</f>
        <v>0</v>
      </c>
      <c r="Q114" s="163">
        <v>2.0480000000000002E-2</v>
      </c>
      <c r="R114" s="163">
        <f>Q114*H114</f>
        <v>84.436480000000003</v>
      </c>
      <c r="S114" s="163">
        <v>0</v>
      </c>
      <c r="T114" s="164">
        <f>S114*H114</f>
        <v>0</v>
      </c>
      <c r="AR114" s="12" t="s">
        <v>131</v>
      </c>
      <c r="AT114" s="12" t="s">
        <v>133</v>
      </c>
      <c r="AU114" s="12" t="s">
        <v>69</v>
      </c>
      <c r="AY114" s="12" t="s">
        <v>132</v>
      </c>
      <c r="BE114" s="165">
        <f>IF(N114="základní",J114,0)</f>
        <v>0</v>
      </c>
      <c r="BF114" s="165">
        <f>IF(N114="snížená",J114,0)</f>
        <v>0</v>
      </c>
      <c r="BG114" s="165">
        <f>IF(N114="zákl. přenesená",J114,0)</f>
        <v>0</v>
      </c>
      <c r="BH114" s="165">
        <f>IF(N114="sníž. přenesená",J114,0)</f>
        <v>0</v>
      </c>
      <c r="BI114" s="165">
        <f>IF(N114="nulová",J114,0)</f>
        <v>0</v>
      </c>
      <c r="BJ114" s="12" t="s">
        <v>8</v>
      </c>
      <c r="BK114" s="165">
        <f>ROUND(I114*H114,0)</f>
        <v>0</v>
      </c>
      <c r="BL114" s="12" t="s">
        <v>131</v>
      </c>
      <c r="BM114" s="12" t="s">
        <v>178</v>
      </c>
    </row>
    <row r="115" spans="2:65" s="1" customFormat="1" ht="16.5" customHeight="1">
      <c r="B115" s="27"/>
      <c r="C115" s="154" t="s">
        <v>25</v>
      </c>
      <c r="D115" s="154" t="s">
        <v>133</v>
      </c>
      <c r="E115" s="155" t="s">
        <v>179</v>
      </c>
      <c r="F115" s="156" t="s">
        <v>180</v>
      </c>
      <c r="G115" s="157" t="s">
        <v>156</v>
      </c>
      <c r="H115" s="158">
        <v>4122.875</v>
      </c>
      <c r="I115" s="159"/>
      <c r="J115" s="160">
        <f>ROUND(I115*H115,0)</f>
        <v>0</v>
      </c>
      <c r="K115" s="156" t="s">
        <v>157</v>
      </c>
      <c r="L115" s="29"/>
      <c r="M115" s="161" t="s">
        <v>1</v>
      </c>
      <c r="N115" s="162" t="s">
        <v>41</v>
      </c>
      <c r="O115" s="48"/>
      <c r="P115" s="163">
        <f>O115*H115</f>
        <v>0</v>
      </c>
      <c r="Q115" s="163">
        <v>4.3800000000000002E-3</v>
      </c>
      <c r="R115" s="163">
        <f>Q115*H115</f>
        <v>18.058192500000001</v>
      </c>
      <c r="S115" s="163">
        <v>0</v>
      </c>
      <c r="T115" s="164">
        <f>S115*H115</f>
        <v>0</v>
      </c>
      <c r="AR115" s="12" t="s">
        <v>131</v>
      </c>
      <c r="AT115" s="12" t="s">
        <v>133</v>
      </c>
      <c r="AU115" s="12" t="s">
        <v>69</v>
      </c>
      <c r="AY115" s="12" t="s">
        <v>132</v>
      </c>
      <c r="BE115" s="165">
        <f>IF(N115="základní",J115,0)</f>
        <v>0</v>
      </c>
      <c r="BF115" s="165">
        <f>IF(N115="snížená",J115,0)</f>
        <v>0</v>
      </c>
      <c r="BG115" s="165">
        <f>IF(N115="zákl. přenesená",J115,0)</f>
        <v>0</v>
      </c>
      <c r="BH115" s="165">
        <f>IF(N115="sníž. přenesená",J115,0)</f>
        <v>0</v>
      </c>
      <c r="BI115" s="165">
        <f>IF(N115="nulová",J115,0)</f>
        <v>0</v>
      </c>
      <c r="BJ115" s="12" t="s">
        <v>8</v>
      </c>
      <c r="BK115" s="165">
        <f>ROUND(I115*H115,0)</f>
        <v>0</v>
      </c>
      <c r="BL115" s="12" t="s">
        <v>131</v>
      </c>
      <c r="BM115" s="12" t="s">
        <v>181</v>
      </c>
    </row>
    <row r="116" spans="2:65" s="1" customFormat="1" ht="16.5" customHeight="1">
      <c r="B116" s="27"/>
      <c r="C116" s="154" t="s">
        <v>182</v>
      </c>
      <c r="D116" s="154" t="s">
        <v>133</v>
      </c>
      <c r="E116" s="155" t="s">
        <v>183</v>
      </c>
      <c r="F116" s="156" t="s">
        <v>184</v>
      </c>
      <c r="G116" s="157" t="s">
        <v>156</v>
      </c>
      <c r="H116" s="158">
        <v>4122.875</v>
      </c>
      <c r="I116" s="159"/>
      <c r="J116" s="160">
        <f>ROUND(I116*H116,0)</f>
        <v>0</v>
      </c>
      <c r="K116" s="156" t="s">
        <v>1</v>
      </c>
      <c r="L116" s="29"/>
      <c r="M116" s="161" t="s">
        <v>1</v>
      </c>
      <c r="N116" s="162" t="s">
        <v>41</v>
      </c>
      <c r="O116" s="48"/>
      <c r="P116" s="163">
        <f>O116*H116</f>
        <v>0</v>
      </c>
      <c r="Q116" s="163">
        <v>1.2999999999999999E-4</v>
      </c>
      <c r="R116" s="163">
        <f>Q116*H116</f>
        <v>0.53597374999999992</v>
      </c>
      <c r="S116" s="163">
        <v>0</v>
      </c>
      <c r="T116" s="164">
        <f>S116*H116</f>
        <v>0</v>
      </c>
      <c r="AR116" s="12" t="s">
        <v>131</v>
      </c>
      <c r="AT116" s="12" t="s">
        <v>133</v>
      </c>
      <c r="AU116" s="12" t="s">
        <v>69</v>
      </c>
      <c r="AY116" s="12" t="s">
        <v>132</v>
      </c>
      <c r="BE116" s="165">
        <f>IF(N116="základní",J116,0)</f>
        <v>0</v>
      </c>
      <c r="BF116" s="165">
        <f>IF(N116="snížená",J116,0)</f>
        <v>0</v>
      </c>
      <c r="BG116" s="165">
        <f>IF(N116="zákl. přenesená",J116,0)</f>
        <v>0</v>
      </c>
      <c r="BH116" s="165">
        <f>IF(N116="sníž. přenesená",J116,0)</f>
        <v>0</v>
      </c>
      <c r="BI116" s="165">
        <f>IF(N116="nulová",J116,0)</f>
        <v>0</v>
      </c>
      <c r="BJ116" s="12" t="s">
        <v>8</v>
      </c>
      <c r="BK116" s="165">
        <f>ROUND(I116*H116,0)</f>
        <v>0</v>
      </c>
      <c r="BL116" s="12" t="s">
        <v>131</v>
      </c>
      <c r="BM116" s="12" t="s">
        <v>185</v>
      </c>
    </row>
    <row r="117" spans="2:65" s="1" customFormat="1" ht="29.25">
      <c r="B117" s="27"/>
      <c r="C117" s="28"/>
      <c r="D117" s="168" t="s">
        <v>149</v>
      </c>
      <c r="E117" s="28"/>
      <c r="F117" s="169" t="s">
        <v>186</v>
      </c>
      <c r="G117" s="28"/>
      <c r="H117" s="28"/>
      <c r="I117" s="90"/>
      <c r="J117" s="28"/>
      <c r="K117" s="28"/>
      <c r="L117" s="29"/>
      <c r="M117" s="170"/>
      <c r="N117" s="48"/>
      <c r="O117" s="48"/>
      <c r="P117" s="48"/>
      <c r="Q117" s="48"/>
      <c r="R117" s="48"/>
      <c r="S117" s="48"/>
      <c r="T117" s="49"/>
      <c r="AT117" s="12" t="s">
        <v>149</v>
      </c>
      <c r="AU117" s="12" t="s">
        <v>69</v>
      </c>
    </row>
    <row r="118" spans="2:65" s="1" customFormat="1" ht="16.5" customHeight="1">
      <c r="B118" s="27"/>
      <c r="C118" s="154" t="s">
        <v>187</v>
      </c>
      <c r="D118" s="154" t="s">
        <v>133</v>
      </c>
      <c r="E118" s="155" t="s">
        <v>188</v>
      </c>
      <c r="F118" s="156" t="s">
        <v>189</v>
      </c>
      <c r="G118" s="157" t="s">
        <v>156</v>
      </c>
      <c r="H118" s="158">
        <v>4122.875</v>
      </c>
      <c r="I118" s="159"/>
      <c r="J118" s="160">
        <f>ROUND(I118*H118,0)</f>
        <v>0</v>
      </c>
      <c r="K118" s="156" t="s">
        <v>1</v>
      </c>
      <c r="L118" s="29"/>
      <c r="M118" s="161" t="s">
        <v>1</v>
      </c>
      <c r="N118" s="162" t="s">
        <v>41</v>
      </c>
      <c r="O118" s="48"/>
      <c r="P118" s="163">
        <f>O118*H118</f>
        <v>0</v>
      </c>
      <c r="Q118" s="163">
        <v>0</v>
      </c>
      <c r="R118" s="163">
        <f>Q118*H118</f>
        <v>0</v>
      </c>
      <c r="S118" s="163">
        <v>0</v>
      </c>
      <c r="T118" s="164">
        <f>S118*H118</f>
        <v>0</v>
      </c>
      <c r="AR118" s="12" t="s">
        <v>131</v>
      </c>
      <c r="AT118" s="12" t="s">
        <v>133</v>
      </c>
      <c r="AU118" s="12" t="s">
        <v>69</v>
      </c>
      <c r="AY118" s="12" t="s">
        <v>132</v>
      </c>
      <c r="BE118" s="165">
        <f>IF(N118="základní",J118,0)</f>
        <v>0</v>
      </c>
      <c r="BF118" s="165">
        <f>IF(N118="snížená",J118,0)</f>
        <v>0</v>
      </c>
      <c r="BG118" s="165">
        <f>IF(N118="zákl. přenesená",J118,0)</f>
        <v>0</v>
      </c>
      <c r="BH118" s="165">
        <f>IF(N118="sníž. přenesená",J118,0)</f>
        <v>0</v>
      </c>
      <c r="BI118" s="165">
        <f>IF(N118="nulová",J118,0)</f>
        <v>0</v>
      </c>
      <c r="BJ118" s="12" t="s">
        <v>8</v>
      </c>
      <c r="BK118" s="165">
        <f>ROUND(I118*H118,0)</f>
        <v>0</v>
      </c>
      <c r="BL118" s="12" t="s">
        <v>131</v>
      </c>
      <c r="BM118" s="12" t="s">
        <v>190</v>
      </c>
    </row>
    <row r="119" spans="2:65" s="1" customFormat="1" ht="16.5" customHeight="1">
      <c r="B119" s="27"/>
      <c r="C119" s="154" t="s">
        <v>191</v>
      </c>
      <c r="D119" s="154" t="s">
        <v>133</v>
      </c>
      <c r="E119" s="155" t="s">
        <v>192</v>
      </c>
      <c r="F119" s="156" t="s">
        <v>193</v>
      </c>
      <c r="G119" s="157" t="s">
        <v>194</v>
      </c>
      <c r="H119" s="158">
        <v>900.79600000000005</v>
      </c>
      <c r="I119" s="159"/>
      <c r="J119" s="160">
        <f>ROUND(I119*H119,0)</f>
        <v>0</v>
      </c>
      <c r="K119" s="156" t="s">
        <v>157</v>
      </c>
      <c r="L119" s="29"/>
      <c r="M119" s="161" t="s">
        <v>1</v>
      </c>
      <c r="N119" s="162" t="s">
        <v>41</v>
      </c>
      <c r="O119" s="48"/>
      <c r="P119" s="163">
        <f>O119*H119</f>
        <v>0</v>
      </c>
      <c r="Q119" s="163">
        <v>9.3000000000000005E-4</v>
      </c>
      <c r="R119" s="163">
        <f>Q119*H119</f>
        <v>0.83774028000000011</v>
      </c>
      <c r="S119" s="163">
        <v>0</v>
      </c>
      <c r="T119" s="164">
        <f>S119*H119</f>
        <v>0</v>
      </c>
      <c r="AR119" s="12" t="s">
        <v>131</v>
      </c>
      <c r="AT119" s="12" t="s">
        <v>133</v>
      </c>
      <c r="AU119" s="12" t="s">
        <v>69</v>
      </c>
      <c r="AY119" s="12" t="s">
        <v>132</v>
      </c>
      <c r="BE119" s="165">
        <f>IF(N119="základní",J119,0)</f>
        <v>0</v>
      </c>
      <c r="BF119" s="165">
        <f>IF(N119="snížená",J119,0)</f>
        <v>0</v>
      </c>
      <c r="BG119" s="165">
        <f>IF(N119="zákl. přenesená",J119,0)</f>
        <v>0</v>
      </c>
      <c r="BH119" s="165">
        <f>IF(N119="sníž. přenesená",J119,0)</f>
        <v>0</v>
      </c>
      <c r="BI119" s="165">
        <f>IF(N119="nulová",J119,0)</f>
        <v>0</v>
      </c>
      <c r="BJ119" s="12" t="s">
        <v>8</v>
      </c>
      <c r="BK119" s="165">
        <f>ROUND(I119*H119,0)</f>
        <v>0</v>
      </c>
      <c r="BL119" s="12" t="s">
        <v>131</v>
      </c>
      <c r="BM119" s="12" t="s">
        <v>195</v>
      </c>
    </row>
    <row r="120" spans="2:65" s="1" customFormat="1" ht="16.5" customHeight="1">
      <c r="B120" s="27"/>
      <c r="C120" s="154" t="s">
        <v>196</v>
      </c>
      <c r="D120" s="154" t="s">
        <v>133</v>
      </c>
      <c r="E120" s="155" t="s">
        <v>197</v>
      </c>
      <c r="F120" s="156" t="s">
        <v>198</v>
      </c>
      <c r="G120" s="157" t="s">
        <v>194</v>
      </c>
      <c r="H120" s="158">
        <v>203.09700000000001</v>
      </c>
      <c r="I120" s="159"/>
      <c r="J120" s="160">
        <f>ROUND(I120*H120,0)</f>
        <v>0</v>
      </c>
      <c r="K120" s="156" t="s">
        <v>157</v>
      </c>
      <c r="L120" s="29"/>
      <c r="M120" s="161" t="s">
        <v>1</v>
      </c>
      <c r="N120" s="162" t="s">
        <v>41</v>
      </c>
      <c r="O120" s="48"/>
      <c r="P120" s="163">
        <f>O120*H120</f>
        <v>0</v>
      </c>
      <c r="Q120" s="163">
        <v>1.5499999999999999E-3</v>
      </c>
      <c r="R120" s="163">
        <f>Q120*H120</f>
        <v>0.31480035000000001</v>
      </c>
      <c r="S120" s="163">
        <v>0</v>
      </c>
      <c r="T120" s="164">
        <f>S120*H120</f>
        <v>0</v>
      </c>
      <c r="AR120" s="12" t="s">
        <v>131</v>
      </c>
      <c r="AT120" s="12" t="s">
        <v>133</v>
      </c>
      <c r="AU120" s="12" t="s">
        <v>69</v>
      </c>
      <c r="AY120" s="12" t="s">
        <v>132</v>
      </c>
      <c r="BE120" s="165">
        <f>IF(N120="základní",J120,0)</f>
        <v>0</v>
      </c>
      <c r="BF120" s="165">
        <f>IF(N120="snížená",J120,0)</f>
        <v>0</v>
      </c>
      <c r="BG120" s="165">
        <f>IF(N120="zákl. přenesená",J120,0)</f>
        <v>0</v>
      </c>
      <c r="BH120" s="165">
        <f>IF(N120="sníž. přenesená",J120,0)</f>
        <v>0</v>
      </c>
      <c r="BI120" s="165">
        <f>IF(N120="nulová",J120,0)</f>
        <v>0</v>
      </c>
      <c r="BJ120" s="12" t="s">
        <v>8</v>
      </c>
      <c r="BK120" s="165">
        <f>ROUND(I120*H120,0)</f>
        <v>0</v>
      </c>
      <c r="BL120" s="12" t="s">
        <v>131</v>
      </c>
      <c r="BM120" s="12" t="s">
        <v>199</v>
      </c>
    </row>
    <row r="121" spans="2:65" s="1" customFormat="1" ht="16.5" customHeight="1">
      <c r="B121" s="27"/>
      <c r="C121" s="154" t="s">
        <v>9</v>
      </c>
      <c r="D121" s="154" t="s">
        <v>133</v>
      </c>
      <c r="E121" s="155" t="s">
        <v>200</v>
      </c>
      <c r="F121" s="156" t="s">
        <v>201</v>
      </c>
      <c r="G121" s="157" t="s">
        <v>194</v>
      </c>
      <c r="H121" s="158">
        <v>25.088000000000001</v>
      </c>
      <c r="I121" s="159"/>
      <c r="J121" s="160">
        <f>ROUND(I121*H121,0)</f>
        <v>0</v>
      </c>
      <c r="K121" s="156" t="s">
        <v>1</v>
      </c>
      <c r="L121" s="29"/>
      <c r="M121" s="161" t="s">
        <v>1</v>
      </c>
      <c r="N121" s="162" t="s">
        <v>41</v>
      </c>
      <c r="O121" s="48"/>
      <c r="P121" s="163">
        <f>O121*H121</f>
        <v>0</v>
      </c>
      <c r="Q121" s="163">
        <v>0</v>
      </c>
      <c r="R121" s="163">
        <f>Q121*H121</f>
        <v>0</v>
      </c>
      <c r="S121" s="163">
        <v>0</v>
      </c>
      <c r="T121" s="164">
        <f>S121*H121</f>
        <v>0</v>
      </c>
      <c r="AR121" s="12" t="s">
        <v>131</v>
      </c>
      <c r="AT121" s="12" t="s">
        <v>133</v>
      </c>
      <c r="AU121" s="12" t="s">
        <v>69</v>
      </c>
      <c r="AY121" s="12" t="s">
        <v>132</v>
      </c>
      <c r="BE121" s="165">
        <f>IF(N121="základní",J121,0)</f>
        <v>0</v>
      </c>
      <c r="BF121" s="165">
        <f>IF(N121="snížená",J121,0)</f>
        <v>0</v>
      </c>
      <c r="BG121" s="165">
        <f>IF(N121="zákl. přenesená",J121,0)</f>
        <v>0</v>
      </c>
      <c r="BH121" s="165">
        <f>IF(N121="sníž. přenesená",J121,0)</f>
        <v>0</v>
      </c>
      <c r="BI121" s="165">
        <f>IF(N121="nulová",J121,0)</f>
        <v>0</v>
      </c>
      <c r="BJ121" s="12" t="s">
        <v>8</v>
      </c>
      <c r="BK121" s="165">
        <f>ROUND(I121*H121,0)</f>
        <v>0</v>
      </c>
      <c r="BL121" s="12" t="s">
        <v>131</v>
      </c>
      <c r="BM121" s="12" t="s">
        <v>202</v>
      </c>
    </row>
    <row r="122" spans="2:65" s="1" customFormat="1" ht="16.5" customHeight="1">
      <c r="B122" s="27"/>
      <c r="C122" s="154" t="s">
        <v>203</v>
      </c>
      <c r="D122" s="154" t="s">
        <v>133</v>
      </c>
      <c r="E122" s="155" t="s">
        <v>204</v>
      </c>
      <c r="F122" s="156" t="s">
        <v>205</v>
      </c>
      <c r="G122" s="157" t="s">
        <v>156</v>
      </c>
      <c r="H122" s="158">
        <v>168.21199999999999</v>
      </c>
      <c r="I122" s="159"/>
      <c r="J122" s="160">
        <f>ROUND(I122*H122,0)</f>
        <v>0</v>
      </c>
      <c r="K122" s="156" t="s">
        <v>157</v>
      </c>
      <c r="L122" s="29"/>
      <c r="M122" s="161" t="s">
        <v>1</v>
      </c>
      <c r="N122" s="162" t="s">
        <v>41</v>
      </c>
      <c r="O122" s="48"/>
      <c r="P122" s="163">
        <f>O122*H122</f>
        <v>0</v>
      </c>
      <c r="Q122" s="163">
        <v>4.8000000000000001E-2</v>
      </c>
      <c r="R122" s="163">
        <f>Q122*H122</f>
        <v>8.0741759999999996</v>
      </c>
      <c r="S122" s="163">
        <v>4.8000000000000001E-2</v>
      </c>
      <c r="T122" s="164">
        <f>S122*H122</f>
        <v>8.0741759999999996</v>
      </c>
      <c r="AR122" s="12" t="s">
        <v>131</v>
      </c>
      <c r="AT122" s="12" t="s">
        <v>133</v>
      </c>
      <c r="AU122" s="12" t="s">
        <v>69</v>
      </c>
      <c r="AY122" s="12" t="s">
        <v>132</v>
      </c>
      <c r="BE122" s="165">
        <f>IF(N122="základní",J122,0)</f>
        <v>0</v>
      </c>
      <c r="BF122" s="165">
        <f>IF(N122="snížená",J122,0)</f>
        <v>0</v>
      </c>
      <c r="BG122" s="165">
        <f>IF(N122="zákl. přenesená",J122,0)</f>
        <v>0</v>
      </c>
      <c r="BH122" s="165">
        <f>IF(N122="sníž. přenesená",J122,0)</f>
        <v>0</v>
      </c>
      <c r="BI122" s="165">
        <f>IF(N122="nulová",J122,0)</f>
        <v>0</v>
      </c>
      <c r="BJ122" s="12" t="s">
        <v>8</v>
      </c>
      <c r="BK122" s="165">
        <f>ROUND(I122*H122,0)</f>
        <v>0</v>
      </c>
      <c r="BL122" s="12" t="s">
        <v>131</v>
      </c>
      <c r="BM122" s="12" t="s">
        <v>206</v>
      </c>
    </row>
    <row r="123" spans="2:65" s="1" customFormat="1" ht="19.5">
      <c r="B123" s="27"/>
      <c r="C123" s="28"/>
      <c r="D123" s="168" t="s">
        <v>149</v>
      </c>
      <c r="E123" s="28"/>
      <c r="F123" s="169" t="s">
        <v>207</v>
      </c>
      <c r="G123" s="28"/>
      <c r="H123" s="28"/>
      <c r="I123" s="90"/>
      <c r="J123" s="28"/>
      <c r="K123" s="28"/>
      <c r="L123" s="29"/>
      <c r="M123" s="170"/>
      <c r="N123" s="48"/>
      <c r="O123" s="48"/>
      <c r="P123" s="48"/>
      <c r="Q123" s="48"/>
      <c r="R123" s="48"/>
      <c r="S123" s="48"/>
      <c r="T123" s="49"/>
      <c r="AT123" s="12" t="s">
        <v>149</v>
      </c>
      <c r="AU123" s="12" t="s">
        <v>69</v>
      </c>
    </row>
    <row r="124" spans="2:65" s="1" customFormat="1" ht="16.5" customHeight="1">
      <c r="B124" s="27"/>
      <c r="C124" s="154" t="s">
        <v>208</v>
      </c>
      <c r="D124" s="154" t="s">
        <v>133</v>
      </c>
      <c r="E124" s="155" t="s">
        <v>209</v>
      </c>
      <c r="F124" s="156" t="s">
        <v>210</v>
      </c>
      <c r="G124" s="157" t="s">
        <v>156</v>
      </c>
      <c r="H124" s="158">
        <v>168.21199999999999</v>
      </c>
      <c r="I124" s="159"/>
      <c r="J124" s="160">
        <f>ROUND(I124*H124,0)</f>
        <v>0</v>
      </c>
      <c r="K124" s="156" t="s">
        <v>157</v>
      </c>
      <c r="L124" s="29"/>
      <c r="M124" s="161" t="s">
        <v>1</v>
      </c>
      <c r="N124" s="162" t="s">
        <v>41</v>
      </c>
      <c r="O124" s="48"/>
      <c r="P124" s="163">
        <f>O124*H124</f>
        <v>0</v>
      </c>
      <c r="Q124" s="163">
        <v>0</v>
      </c>
      <c r="R124" s="163">
        <f>Q124*H124</f>
        <v>0</v>
      </c>
      <c r="S124" s="163">
        <v>0</v>
      </c>
      <c r="T124" s="164">
        <f>S124*H124</f>
        <v>0</v>
      </c>
      <c r="AR124" s="12" t="s">
        <v>131</v>
      </c>
      <c r="AT124" s="12" t="s">
        <v>133</v>
      </c>
      <c r="AU124" s="12" t="s">
        <v>69</v>
      </c>
      <c r="AY124" s="12" t="s">
        <v>132</v>
      </c>
      <c r="BE124" s="165">
        <f>IF(N124="základní",J124,0)</f>
        <v>0</v>
      </c>
      <c r="BF124" s="165">
        <f>IF(N124="snížená",J124,0)</f>
        <v>0</v>
      </c>
      <c r="BG124" s="165">
        <f>IF(N124="zákl. přenesená",J124,0)</f>
        <v>0</v>
      </c>
      <c r="BH124" s="165">
        <f>IF(N124="sníž. přenesená",J124,0)</f>
        <v>0</v>
      </c>
      <c r="BI124" s="165">
        <f>IF(N124="nulová",J124,0)</f>
        <v>0</v>
      </c>
      <c r="BJ124" s="12" t="s">
        <v>8</v>
      </c>
      <c r="BK124" s="165">
        <f>ROUND(I124*H124,0)</f>
        <v>0</v>
      </c>
      <c r="BL124" s="12" t="s">
        <v>131</v>
      </c>
      <c r="BM124" s="12" t="s">
        <v>211</v>
      </c>
    </row>
    <row r="125" spans="2:65" s="1" customFormat="1" ht="16.5" customHeight="1">
      <c r="B125" s="27"/>
      <c r="C125" s="154" t="s">
        <v>212</v>
      </c>
      <c r="D125" s="154" t="s">
        <v>133</v>
      </c>
      <c r="E125" s="155" t="s">
        <v>213</v>
      </c>
      <c r="F125" s="156" t="s">
        <v>214</v>
      </c>
      <c r="G125" s="157" t="s">
        <v>156</v>
      </c>
      <c r="H125" s="158">
        <v>168.21199999999999</v>
      </c>
      <c r="I125" s="159"/>
      <c r="J125" s="160">
        <f>ROUND(I125*H125,0)</f>
        <v>0</v>
      </c>
      <c r="K125" s="156" t="s">
        <v>1</v>
      </c>
      <c r="L125" s="29"/>
      <c r="M125" s="161" t="s">
        <v>1</v>
      </c>
      <c r="N125" s="162" t="s">
        <v>41</v>
      </c>
      <c r="O125" s="48"/>
      <c r="P125" s="163">
        <f>O125*H125</f>
        <v>0</v>
      </c>
      <c r="Q125" s="163">
        <v>0.48818</v>
      </c>
      <c r="R125" s="163">
        <f>Q125*H125</f>
        <v>82.117734159999998</v>
      </c>
      <c r="S125" s="163">
        <v>0</v>
      </c>
      <c r="T125" s="164">
        <f>S125*H125</f>
        <v>0</v>
      </c>
      <c r="AR125" s="12" t="s">
        <v>131</v>
      </c>
      <c r="AT125" s="12" t="s">
        <v>133</v>
      </c>
      <c r="AU125" s="12" t="s">
        <v>69</v>
      </c>
      <c r="AY125" s="12" t="s">
        <v>132</v>
      </c>
      <c r="BE125" s="165">
        <f>IF(N125="základní",J125,0)</f>
        <v>0</v>
      </c>
      <c r="BF125" s="165">
        <f>IF(N125="snížená",J125,0)</f>
        <v>0</v>
      </c>
      <c r="BG125" s="165">
        <f>IF(N125="zákl. přenesená",J125,0)</f>
        <v>0</v>
      </c>
      <c r="BH125" s="165">
        <f>IF(N125="sníž. přenesená",J125,0)</f>
        <v>0</v>
      </c>
      <c r="BI125" s="165">
        <f>IF(N125="nulová",J125,0)</f>
        <v>0</v>
      </c>
      <c r="BJ125" s="12" t="s">
        <v>8</v>
      </c>
      <c r="BK125" s="165">
        <f>ROUND(I125*H125,0)</f>
        <v>0</v>
      </c>
      <c r="BL125" s="12" t="s">
        <v>131</v>
      </c>
      <c r="BM125" s="12" t="s">
        <v>215</v>
      </c>
    </row>
    <row r="126" spans="2:65" s="1" customFormat="1" ht="16.5" customHeight="1">
      <c r="B126" s="27"/>
      <c r="C126" s="154" t="s">
        <v>216</v>
      </c>
      <c r="D126" s="154" t="s">
        <v>133</v>
      </c>
      <c r="E126" s="155" t="s">
        <v>217</v>
      </c>
      <c r="F126" s="156" t="s">
        <v>218</v>
      </c>
      <c r="G126" s="157" t="s">
        <v>156</v>
      </c>
      <c r="H126" s="158">
        <v>168.21199999999999</v>
      </c>
      <c r="I126" s="159"/>
      <c r="J126" s="160">
        <f>ROUND(I126*H126,0)</f>
        <v>0</v>
      </c>
      <c r="K126" s="156" t="s">
        <v>157</v>
      </c>
      <c r="L126" s="29"/>
      <c r="M126" s="161" t="s">
        <v>1</v>
      </c>
      <c r="N126" s="162" t="s">
        <v>41</v>
      </c>
      <c r="O126" s="48"/>
      <c r="P126" s="163">
        <f>O126*H126</f>
        <v>0</v>
      </c>
      <c r="Q126" s="163">
        <v>1.162E-2</v>
      </c>
      <c r="R126" s="163">
        <f>Q126*H126</f>
        <v>1.95462344</v>
      </c>
      <c r="S126" s="163">
        <v>0</v>
      </c>
      <c r="T126" s="164">
        <f>S126*H126</f>
        <v>0</v>
      </c>
      <c r="AR126" s="12" t="s">
        <v>131</v>
      </c>
      <c r="AT126" s="12" t="s">
        <v>133</v>
      </c>
      <c r="AU126" s="12" t="s">
        <v>69</v>
      </c>
      <c r="AY126" s="12" t="s">
        <v>132</v>
      </c>
      <c r="BE126" s="165">
        <f>IF(N126="základní",J126,0)</f>
        <v>0</v>
      </c>
      <c r="BF126" s="165">
        <f>IF(N126="snížená",J126,0)</f>
        <v>0</v>
      </c>
      <c r="BG126" s="165">
        <f>IF(N126="zákl. přenesená",J126,0)</f>
        <v>0</v>
      </c>
      <c r="BH126" s="165">
        <f>IF(N126="sníž. přenesená",J126,0)</f>
        <v>0</v>
      </c>
      <c r="BI126" s="165">
        <f>IF(N126="nulová",J126,0)</f>
        <v>0</v>
      </c>
      <c r="BJ126" s="12" t="s">
        <v>8</v>
      </c>
      <c r="BK126" s="165">
        <f>ROUND(I126*H126,0)</f>
        <v>0</v>
      </c>
      <c r="BL126" s="12" t="s">
        <v>131</v>
      </c>
      <c r="BM126" s="12" t="s">
        <v>219</v>
      </c>
    </row>
    <row r="127" spans="2:65" s="1" customFormat="1" ht="16.5" customHeight="1">
      <c r="B127" s="27"/>
      <c r="C127" s="154" t="s">
        <v>220</v>
      </c>
      <c r="D127" s="154" t="s">
        <v>133</v>
      </c>
      <c r="E127" s="155" t="s">
        <v>221</v>
      </c>
      <c r="F127" s="156" t="s">
        <v>222</v>
      </c>
      <c r="G127" s="157" t="s">
        <v>156</v>
      </c>
      <c r="H127" s="158">
        <v>60.929000000000002</v>
      </c>
      <c r="I127" s="159"/>
      <c r="J127" s="160">
        <f>ROUND(I127*H127,0)</f>
        <v>0</v>
      </c>
      <c r="K127" s="156" t="s">
        <v>1</v>
      </c>
      <c r="L127" s="29"/>
      <c r="M127" s="161" t="s">
        <v>1</v>
      </c>
      <c r="N127" s="162" t="s">
        <v>41</v>
      </c>
      <c r="O127" s="48"/>
      <c r="P127" s="163">
        <f>O127*H127</f>
        <v>0</v>
      </c>
      <c r="Q127" s="163">
        <v>0.48818</v>
      </c>
      <c r="R127" s="163">
        <f>Q127*H127</f>
        <v>29.744319220000001</v>
      </c>
      <c r="S127" s="163">
        <v>0</v>
      </c>
      <c r="T127" s="164">
        <f>S127*H127</f>
        <v>0</v>
      </c>
      <c r="AR127" s="12" t="s">
        <v>131</v>
      </c>
      <c r="AT127" s="12" t="s">
        <v>133</v>
      </c>
      <c r="AU127" s="12" t="s">
        <v>69</v>
      </c>
      <c r="AY127" s="12" t="s">
        <v>132</v>
      </c>
      <c r="BE127" s="165">
        <f>IF(N127="základní",J127,0)</f>
        <v>0</v>
      </c>
      <c r="BF127" s="165">
        <f>IF(N127="snížená",J127,0)</f>
        <v>0</v>
      </c>
      <c r="BG127" s="165">
        <f>IF(N127="zákl. přenesená",J127,0)</f>
        <v>0</v>
      </c>
      <c r="BH127" s="165">
        <f>IF(N127="sníž. přenesená",J127,0)</f>
        <v>0</v>
      </c>
      <c r="BI127" s="165">
        <f>IF(N127="nulová",J127,0)</f>
        <v>0</v>
      </c>
      <c r="BJ127" s="12" t="s">
        <v>8</v>
      </c>
      <c r="BK127" s="165">
        <f>ROUND(I127*H127,0)</f>
        <v>0</v>
      </c>
      <c r="BL127" s="12" t="s">
        <v>131</v>
      </c>
      <c r="BM127" s="12" t="s">
        <v>223</v>
      </c>
    </row>
    <row r="128" spans="2:65" s="1" customFormat="1" ht="16.5" customHeight="1">
      <c r="B128" s="27"/>
      <c r="C128" s="154" t="s">
        <v>7</v>
      </c>
      <c r="D128" s="154" t="s">
        <v>133</v>
      </c>
      <c r="E128" s="155" t="s">
        <v>224</v>
      </c>
      <c r="F128" s="156" t="s">
        <v>225</v>
      </c>
      <c r="G128" s="157" t="s">
        <v>156</v>
      </c>
      <c r="H128" s="158">
        <v>229.142</v>
      </c>
      <c r="I128" s="159"/>
      <c r="J128" s="160">
        <f>ROUND(I128*H128,0)</f>
        <v>0</v>
      </c>
      <c r="K128" s="156" t="s">
        <v>226</v>
      </c>
      <c r="L128" s="29"/>
      <c r="M128" s="161" t="s">
        <v>1</v>
      </c>
      <c r="N128" s="162" t="s">
        <v>41</v>
      </c>
      <c r="O128" s="48"/>
      <c r="P128" s="163">
        <f>O128*H128</f>
        <v>0</v>
      </c>
      <c r="Q128" s="163">
        <v>2.4000000000000001E-4</v>
      </c>
      <c r="R128" s="163">
        <f>Q128*H128</f>
        <v>5.4994080000000001E-2</v>
      </c>
      <c r="S128" s="163">
        <v>0</v>
      </c>
      <c r="T128" s="164">
        <f>S128*H128</f>
        <v>0</v>
      </c>
      <c r="AR128" s="12" t="s">
        <v>131</v>
      </c>
      <c r="AT128" s="12" t="s">
        <v>133</v>
      </c>
      <c r="AU128" s="12" t="s">
        <v>69</v>
      </c>
      <c r="AY128" s="12" t="s">
        <v>132</v>
      </c>
      <c r="BE128" s="165">
        <f>IF(N128="základní",J128,0)</f>
        <v>0</v>
      </c>
      <c r="BF128" s="165">
        <f>IF(N128="snížená",J128,0)</f>
        <v>0</v>
      </c>
      <c r="BG128" s="165">
        <f>IF(N128="zákl. přenesená",J128,0)</f>
        <v>0</v>
      </c>
      <c r="BH128" s="165">
        <f>IF(N128="sníž. přenesená",J128,0)</f>
        <v>0</v>
      </c>
      <c r="BI128" s="165">
        <f>IF(N128="nulová",J128,0)</f>
        <v>0</v>
      </c>
      <c r="BJ128" s="12" t="s">
        <v>8</v>
      </c>
      <c r="BK128" s="165">
        <f>ROUND(I128*H128,0)</f>
        <v>0</v>
      </c>
      <c r="BL128" s="12" t="s">
        <v>131</v>
      </c>
      <c r="BM128" s="12" t="s">
        <v>227</v>
      </c>
    </row>
    <row r="129" spans="2:65" s="10" customFormat="1" ht="22.9" customHeight="1">
      <c r="B129" s="140"/>
      <c r="C129" s="141"/>
      <c r="D129" s="142" t="s">
        <v>59</v>
      </c>
      <c r="E129" s="166" t="s">
        <v>170</v>
      </c>
      <c r="F129" s="166" t="s">
        <v>228</v>
      </c>
      <c r="G129" s="141"/>
      <c r="H129" s="141"/>
      <c r="I129" s="144"/>
      <c r="J129" s="167">
        <f>BK129</f>
        <v>0</v>
      </c>
      <c r="K129" s="141"/>
      <c r="L129" s="146"/>
      <c r="M129" s="147"/>
      <c r="N129" s="148"/>
      <c r="O129" s="148"/>
      <c r="P129" s="149">
        <f>SUM(P130:P134)</f>
        <v>0</v>
      </c>
      <c r="Q129" s="148"/>
      <c r="R129" s="149">
        <f>SUM(R130:R134)</f>
        <v>0.70799999999999996</v>
      </c>
      <c r="S129" s="148"/>
      <c r="T129" s="150">
        <f>SUM(T130:T134)</f>
        <v>1.20177848</v>
      </c>
      <c r="AR129" s="151" t="s">
        <v>8</v>
      </c>
      <c r="AT129" s="152" t="s">
        <v>59</v>
      </c>
      <c r="AU129" s="152" t="s">
        <v>8</v>
      </c>
      <c r="AY129" s="151" t="s">
        <v>132</v>
      </c>
      <c r="BK129" s="153">
        <f>SUM(BK130:BK134)</f>
        <v>0</v>
      </c>
    </row>
    <row r="130" spans="2:65" s="1" customFormat="1" ht="16.5" customHeight="1">
      <c r="B130" s="27"/>
      <c r="C130" s="154" t="s">
        <v>229</v>
      </c>
      <c r="D130" s="154" t="s">
        <v>133</v>
      </c>
      <c r="E130" s="155" t="s">
        <v>230</v>
      </c>
      <c r="F130" s="156" t="s">
        <v>231</v>
      </c>
      <c r="G130" s="157" t="s">
        <v>194</v>
      </c>
      <c r="H130" s="158">
        <v>23.893999999999998</v>
      </c>
      <c r="I130" s="159"/>
      <c r="J130" s="160">
        <f>ROUND(I130*H130,0)</f>
        <v>0</v>
      </c>
      <c r="K130" s="156" t="s">
        <v>232</v>
      </c>
      <c r="L130" s="29"/>
      <c r="M130" s="161" t="s">
        <v>1</v>
      </c>
      <c r="N130" s="162" t="s">
        <v>41</v>
      </c>
      <c r="O130" s="48"/>
      <c r="P130" s="163">
        <f>O130*H130</f>
        <v>0</v>
      </c>
      <c r="Q130" s="163">
        <v>0</v>
      </c>
      <c r="R130" s="163">
        <f>Q130*H130</f>
        <v>0</v>
      </c>
      <c r="S130" s="163">
        <v>1.4919999999999999E-2</v>
      </c>
      <c r="T130" s="164">
        <f>S130*H130</f>
        <v>0.35649847999999995</v>
      </c>
      <c r="AR130" s="12" t="s">
        <v>131</v>
      </c>
      <c r="AT130" s="12" t="s">
        <v>133</v>
      </c>
      <c r="AU130" s="12" t="s">
        <v>69</v>
      </c>
      <c r="AY130" s="12" t="s">
        <v>132</v>
      </c>
      <c r="BE130" s="165">
        <f>IF(N130="základní",J130,0)</f>
        <v>0</v>
      </c>
      <c r="BF130" s="165">
        <f>IF(N130="snížená",J130,0)</f>
        <v>0</v>
      </c>
      <c r="BG130" s="165">
        <f>IF(N130="zákl. přenesená",J130,0)</f>
        <v>0</v>
      </c>
      <c r="BH130" s="165">
        <f>IF(N130="sníž. přenesená",J130,0)</f>
        <v>0</v>
      </c>
      <c r="BI130" s="165">
        <f>IF(N130="nulová",J130,0)</f>
        <v>0</v>
      </c>
      <c r="BJ130" s="12" t="s">
        <v>8</v>
      </c>
      <c r="BK130" s="165">
        <f>ROUND(I130*H130,0)</f>
        <v>0</v>
      </c>
      <c r="BL130" s="12" t="s">
        <v>131</v>
      </c>
      <c r="BM130" s="12" t="s">
        <v>233</v>
      </c>
    </row>
    <row r="131" spans="2:65" s="1" customFormat="1" ht="16.5" customHeight="1">
      <c r="B131" s="27"/>
      <c r="C131" s="154" t="s">
        <v>234</v>
      </c>
      <c r="D131" s="154" t="s">
        <v>133</v>
      </c>
      <c r="E131" s="155" t="s">
        <v>235</v>
      </c>
      <c r="F131" s="156" t="s">
        <v>236</v>
      </c>
      <c r="G131" s="157" t="s">
        <v>147</v>
      </c>
      <c r="H131" s="158">
        <v>24</v>
      </c>
      <c r="I131" s="159"/>
      <c r="J131" s="160">
        <f>ROUND(I131*H131,0)</f>
        <v>0</v>
      </c>
      <c r="K131" s="156" t="s">
        <v>232</v>
      </c>
      <c r="L131" s="29"/>
      <c r="M131" s="161" t="s">
        <v>1</v>
      </c>
      <c r="N131" s="162" t="s">
        <v>41</v>
      </c>
      <c r="O131" s="48"/>
      <c r="P131" s="163">
        <f>O131*H131</f>
        <v>0</v>
      </c>
      <c r="Q131" s="163">
        <v>0</v>
      </c>
      <c r="R131" s="163">
        <f>Q131*H131</f>
        <v>0</v>
      </c>
      <c r="S131" s="163">
        <v>3.5220000000000001E-2</v>
      </c>
      <c r="T131" s="164">
        <f>S131*H131</f>
        <v>0.84528000000000003</v>
      </c>
      <c r="AR131" s="12" t="s">
        <v>131</v>
      </c>
      <c r="AT131" s="12" t="s">
        <v>133</v>
      </c>
      <c r="AU131" s="12" t="s">
        <v>69</v>
      </c>
      <c r="AY131" s="12" t="s">
        <v>132</v>
      </c>
      <c r="BE131" s="165">
        <f>IF(N131="základní",J131,0)</f>
        <v>0</v>
      </c>
      <c r="BF131" s="165">
        <f>IF(N131="snížená",J131,0)</f>
        <v>0</v>
      </c>
      <c r="BG131" s="165">
        <f>IF(N131="zákl. přenesená",J131,0)</f>
        <v>0</v>
      </c>
      <c r="BH131" s="165">
        <f>IF(N131="sníž. přenesená",J131,0)</f>
        <v>0</v>
      </c>
      <c r="BI131" s="165">
        <f>IF(N131="nulová",J131,0)</f>
        <v>0</v>
      </c>
      <c r="BJ131" s="12" t="s">
        <v>8</v>
      </c>
      <c r="BK131" s="165">
        <f>ROUND(I131*H131,0)</f>
        <v>0</v>
      </c>
      <c r="BL131" s="12" t="s">
        <v>131</v>
      </c>
      <c r="BM131" s="12" t="s">
        <v>237</v>
      </c>
    </row>
    <row r="132" spans="2:65" s="1" customFormat="1" ht="16.5" customHeight="1">
      <c r="B132" s="27"/>
      <c r="C132" s="154" t="s">
        <v>238</v>
      </c>
      <c r="D132" s="154" t="s">
        <v>133</v>
      </c>
      <c r="E132" s="155" t="s">
        <v>239</v>
      </c>
      <c r="F132" s="156" t="s">
        <v>240</v>
      </c>
      <c r="G132" s="157" t="s">
        <v>147</v>
      </c>
      <c r="H132" s="158">
        <v>24</v>
      </c>
      <c r="I132" s="159"/>
      <c r="J132" s="160">
        <f>ROUND(I132*H132,0)</f>
        <v>0</v>
      </c>
      <c r="K132" s="156" t="s">
        <v>232</v>
      </c>
      <c r="L132" s="29"/>
      <c r="M132" s="161" t="s">
        <v>1</v>
      </c>
      <c r="N132" s="162" t="s">
        <v>41</v>
      </c>
      <c r="O132" s="48"/>
      <c r="P132" s="163">
        <f>O132*H132</f>
        <v>0</v>
      </c>
      <c r="Q132" s="163">
        <v>0</v>
      </c>
      <c r="R132" s="163">
        <f>Q132*H132</f>
        <v>0</v>
      </c>
      <c r="S132" s="163">
        <v>0</v>
      </c>
      <c r="T132" s="164">
        <f>S132*H132</f>
        <v>0</v>
      </c>
      <c r="AR132" s="12" t="s">
        <v>203</v>
      </c>
      <c r="AT132" s="12" t="s">
        <v>133</v>
      </c>
      <c r="AU132" s="12" t="s">
        <v>69</v>
      </c>
      <c r="AY132" s="12" t="s">
        <v>132</v>
      </c>
      <c r="BE132" s="165">
        <f>IF(N132="základní",J132,0)</f>
        <v>0</v>
      </c>
      <c r="BF132" s="165">
        <f>IF(N132="snížená",J132,0)</f>
        <v>0</v>
      </c>
      <c r="BG132" s="165">
        <f>IF(N132="zákl. přenesená",J132,0)</f>
        <v>0</v>
      </c>
      <c r="BH132" s="165">
        <f>IF(N132="sníž. přenesená",J132,0)</f>
        <v>0</v>
      </c>
      <c r="BI132" s="165">
        <f>IF(N132="nulová",J132,0)</f>
        <v>0</v>
      </c>
      <c r="BJ132" s="12" t="s">
        <v>8</v>
      </c>
      <c r="BK132" s="165">
        <f>ROUND(I132*H132,0)</f>
        <v>0</v>
      </c>
      <c r="BL132" s="12" t="s">
        <v>203</v>
      </c>
      <c r="BM132" s="12" t="s">
        <v>241</v>
      </c>
    </row>
    <row r="133" spans="2:65" s="1" customFormat="1" ht="16.5" customHeight="1">
      <c r="B133" s="27"/>
      <c r="C133" s="154" t="s">
        <v>242</v>
      </c>
      <c r="D133" s="154" t="s">
        <v>133</v>
      </c>
      <c r="E133" s="155" t="s">
        <v>243</v>
      </c>
      <c r="F133" s="156" t="s">
        <v>244</v>
      </c>
      <c r="G133" s="157" t="s">
        <v>147</v>
      </c>
      <c r="H133" s="158">
        <v>24</v>
      </c>
      <c r="I133" s="159"/>
      <c r="J133" s="160">
        <f>ROUND(I133*H133,0)</f>
        <v>0</v>
      </c>
      <c r="K133" s="156" t="s">
        <v>157</v>
      </c>
      <c r="L133" s="29"/>
      <c r="M133" s="161" t="s">
        <v>1</v>
      </c>
      <c r="N133" s="162" t="s">
        <v>41</v>
      </c>
      <c r="O133" s="48"/>
      <c r="P133" s="163">
        <f>O133*H133</f>
        <v>0</v>
      </c>
      <c r="Q133" s="163">
        <v>0</v>
      </c>
      <c r="R133" s="163">
        <f>Q133*H133</f>
        <v>0</v>
      </c>
      <c r="S133" s="163">
        <v>0</v>
      </c>
      <c r="T133" s="164">
        <f>S133*H133</f>
        <v>0</v>
      </c>
      <c r="AR133" s="12" t="s">
        <v>131</v>
      </c>
      <c r="AT133" s="12" t="s">
        <v>133</v>
      </c>
      <c r="AU133" s="12" t="s">
        <v>69</v>
      </c>
      <c r="AY133" s="12" t="s">
        <v>132</v>
      </c>
      <c r="BE133" s="165">
        <f>IF(N133="základní",J133,0)</f>
        <v>0</v>
      </c>
      <c r="BF133" s="165">
        <f>IF(N133="snížená",J133,0)</f>
        <v>0</v>
      </c>
      <c r="BG133" s="165">
        <f>IF(N133="zákl. přenesená",J133,0)</f>
        <v>0</v>
      </c>
      <c r="BH133" s="165">
        <f>IF(N133="sníž. přenesená",J133,0)</f>
        <v>0</v>
      </c>
      <c r="BI133" s="165">
        <f>IF(N133="nulová",J133,0)</f>
        <v>0</v>
      </c>
      <c r="BJ133" s="12" t="s">
        <v>8</v>
      </c>
      <c r="BK133" s="165">
        <f>ROUND(I133*H133,0)</f>
        <v>0</v>
      </c>
      <c r="BL133" s="12" t="s">
        <v>131</v>
      </c>
      <c r="BM133" s="12" t="s">
        <v>245</v>
      </c>
    </row>
    <row r="134" spans="2:65" s="1" customFormat="1" ht="16.5" customHeight="1">
      <c r="B134" s="27"/>
      <c r="C134" s="171" t="s">
        <v>246</v>
      </c>
      <c r="D134" s="171" t="s">
        <v>247</v>
      </c>
      <c r="E134" s="172" t="s">
        <v>248</v>
      </c>
      <c r="F134" s="173" t="s">
        <v>249</v>
      </c>
      <c r="G134" s="174" t="s">
        <v>147</v>
      </c>
      <c r="H134" s="175">
        <v>24</v>
      </c>
      <c r="I134" s="176"/>
      <c r="J134" s="177">
        <f>ROUND(I134*H134,0)</f>
        <v>0</v>
      </c>
      <c r="K134" s="173" t="s">
        <v>157</v>
      </c>
      <c r="L134" s="178"/>
      <c r="M134" s="179" t="s">
        <v>1</v>
      </c>
      <c r="N134" s="180" t="s">
        <v>41</v>
      </c>
      <c r="O134" s="48"/>
      <c r="P134" s="163">
        <f>O134*H134</f>
        <v>0</v>
      </c>
      <c r="Q134" s="163">
        <v>2.9499999999999998E-2</v>
      </c>
      <c r="R134" s="163">
        <f>Q134*H134</f>
        <v>0.70799999999999996</v>
      </c>
      <c r="S134" s="163">
        <v>0</v>
      </c>
      <c r="T134" s="164">
        <f>S134*H134</f>
        <v>0</v>
      </c>
      <c r="AR134" s="12" t="s">
        <v>170</v>
      </c>
      <c r="AT134" s="12" t="s">
        <v>247</v>
      </c>
      <c r="AU134" s="12" t="s">
        <v>69</v>
      </c>
      <c r="AY134" s="12" t="s">
        <v>132</v>
      </c>
      <c r="BE134" s="165">
        <f>IF(N134="základní",J134,0)</f>
        <v>0</v>
      </c>
      <c r="BF134" s="165">
        <f>IF(N134="snížená",J134,0)</f>
        <v>0</v>
      </c>
      <c r="BG134" s="165">
        <f>IF(N134="zákl. přenesená",J134,0)</f>
        <v>0</v>
      </c>
      <c r="BH134" s="165">
        <f>IF(N134="sníž. přenesená",J134,0)</f>
        <v>0</v>
      </c>
      <c r="BI134" s="165">
        <f>IF(N134="nulová",J134,0)</f>
        <v>0</v>
      </c>
      <c r="BJ134" s="12" t="s">
        <v>8</v>
      </c>
      <c r="BK134" s="165">
        <f>ROUND(I134*H134,0)</f>
        <v>0</v>
      </c>
      <c r="BL134" s="12" t="s">
        <v>131</v>
      </c>
      <c r="BM134" s="12" t="s">
        <v>250</v>
      </c>
    </row>
    <row r="135" spans="2:65" s="10" customFormat="1" ht="22.9" customHeight="1">
      <c r="B135" s="140"/>
      <c r="C135" s="141"/>
      <c r="D135" s="142" t="s">
        <v>59</v>
      </c>
      <c r="E135" s="166" t="s">
        <v>175</v>
      </c>
      <c r="F135" s="166" t="s">
        <v>251</v>
      </c>
      <c r="G135" s="141"/>
      <c r="H135" s="141"/>
      <c r="I135" s="144"/>
      <c r="J135" s="167">
        <f>BK135</f>
        <v>0</v>
      </c>
      <c r="K135" s="141"/>
      <c r="L135" s="146"/>
      <c r="M135" s="147"/>
      <c r="N135" s="148"/>
      <c r="O135" s="148"/>
      <c r="P135" s="149">
        <f>SUM(P136:P155)</f>
        <v>0</v>
      </c>
      <c r="Q135" s="148"/>
      <c r="R135" s="149">
        <f>SUM(R136:R155)</f>
        <v>9.8334680000000008E-2</v>
      </c>
      <c r="S135" s="148"/>
      <c r="T135" s="150">
        <f>SUM(T136:T155)</f>
        <v>217.559527</v>
      </c>
      <c r="AR135" s="151" t="s">
        <v>8</v>
      </c>
      <c r="AT135" s="152" t="s">
        <v>59</v>
      </c>
      <c r="AU135" s="152" t="s">
        <v>8</v>
      </c>
      <c r="AY135" s="151" t="s">
        <v>132</v>
      </c>
      <c r="BK135" s="153">
        <f>SUM(BK136:BK155)</f>
        <v>0</v>
      </c>
    </row>
    <row r="136" spans="2:65" s="1" customFormat="1" ht="22.5" customHeight="1">
      <c r="B136" s="27"/>
      <c r="C136" s="154" t="s">
        <v>252</v>
      </c>
      <c r="D136" s="154" t="s">
        <v>133</v>
      </c>
      <c r="E136" s="155" t="s">
        <v>253</v>
      </c>
      <c r="F136" s="156" t="s">
        <v>254</v>
      </c>
      <c r="G136" s="157" t="s">
        <v>255</v>
      </c>
      <c r="H136" s="158">
        <v>6</v>
      </c>
      <c r="I136" s="159"/>
      <c r="J136" s="160">
        <f t="shared" ref="J136:J155" si="0">ROUND(I136*H136,0)</f>
        <v>0</v>
      </c>
      <c r="K136" s="156" t="s">
        <v>1</v>
      </c>
      <c r="L136" s="29"/>
      <c r="M136" s="161" t="s">
        <v>1</v>
      </c>
      <c r="N136" s="162" t="s">
        <v>41</v>
      </c>
      <c r="O136" s="48"/>
      <c r="P136" s="163">
        <f t="shared" ref="P136:P155" si="1">O136*H136</f>
        <v>0</v>
      </c>
      <c r="Q136" s="163">
        <v>0</v>
      </c>
      <c r="R136" s="163">
        <f t="shared" ref="R136:R155" si="2">Q136*H136</f>
        <v>0</v>
      </c>
      <c r="S136" s="163">
        <v>0</v>
      </c>
      <c r="T136" s="164">
        <f t="shared" ref="T136:T155" si="3">S136*H136</f>
        <v>0</v>
      </c>
      <c r="AR136" s="12" t="s">
        <v>135</v>
      </c>
      <c r="AT136" s="12" t="s">
        <v>133</v>
      </c>
      <c r="AU136" s="12" t="s">
        <v>69</v>
      </c>
      <c r="AY136" s="12" t="s">
        <v>132</v>
      </c>
      <c r="BE136" s="165">
        <f t="shared" ref="BE136:BE155" si="4">IF(N136="základní",J136,0)</f>
        <v>0</v>
      </c>
      <c r="BF136" s="165">
        <f t="shared" ref="BF136:BF155" si="5">IF(N136="snížená",J136,0)</f>
        <v>0</v>
      </c>
      <c r="BG136" s="165">
        <f t="shared" ref="BG136:BG155" si="6">IF(N136="zákl. přenesená",J136,0)</f>
        <v>0</v>
      </c>
      <c r="BH136" s="165">
        <f t="shared" ref="BH136:BH155" si="7">IF(N136="sníž. přenesená",J136,0)</f>
        <v>0</v>
      </c>
      <c r="BI136" s="165">
        <f t="shared" ref="BI136:BI155" si="8">IF(N136="nulová",J136,0)</f>
        <v>0</v>
      </c>
      <c r="BJ136" s="12" t="s">
        <v>8</v>
      </c>
      <c r="BK136" s="165">
        <f t="shared" ref="BK136:BK155" si="9">ROUND(I136*H136,0)</f>
        <v>0</v>
      </c>
      <c r="BL136" s="12" t="s">
        <v>135</v>
      </c>
      <c r="BM136" s="12" t="s">
        <v>256</v>
      </c>
    </row>
    <row r="137" spans="2:65" s="1" customFormat="1" ht="22.5" customHeight="1">
      <c r="B137" s="27"/>
      <c r="C137" s="154" t="s">
        <v>257</v>
      </c>
      <c r="D137" s="154" t="s">
        <v>133</v>
      </c>
      <c r="E137" s="155" t="s">
        <v>258</v>
      </c>
      <c r="F137" s="156" t="s">
        <v>259</v>
      </c>
      <c r="G137" s="157" t="s">
        <v>255</v>
      </c>
      <c r="H137" s="158">
        <v>6</v>
      </c>
      <c r="I137" s="159"/>
      <c r="J137" s="160">
        <f t="shared" si="0"/>
        <v>0</v>
      </c>
      <c r="K137" s="156" t="s">
        <v>1</v>
      </c>
      <c r="L137" s="29"/>
      <c r="M137" s="161" t="s">
        <v>1</v>
      </c>
      <c r="N137" s="162" t="s">
        <v>41</v>
      </c>
      <c r="O137" s="4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AR137" s="12" t="s">
        <v>135</v>
      </c>
      <c r="AT137" s="12" t="s">
        <v>133</v>
      </c>
      <c r="AU137" s="12" t="s">
        <v>69</v>
      </c>
      <c r="AY137" s="12" t="s">
        <v>132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2" t="s">
        <v>8</v>
      </c>
      <c r="BK137" s="165">
        <f t="shared" si="9"/>
        <v>0</v>
      </c>
      <c r="BL137" s="12" t="s">
        <v>135</v>
      </c>
      <c r="BM137" s="12" t="s">
        <v>260</v>
      </c>
    </row>
    <row r="138" spans="2:65" s="1" customFormat="1" ht="16.5" customHeight="1">
      <c r="B138" s="27"/>
      <c r="C138" s="154" t="s">
        <v>261</v>
      </c>
      <c r="D138" s="154" t="s">
        <v>133</v>
      </c>
      <c r="E138" s="155" t="s">
        <v>262</v>
      </c>
      <c r="F138" s="156" t="s">
        <v>263</v>
      </c>
      <c r="G138" s="157" t="s">
        <v>255</v>
      </c>
      <c r="H138" s="158">
        <v>6</v>
      </c>
      <c r="I138" s="159"/>
      <c r="J138" s="160">
        <f t="shared" si="0"/>
        <v>0</v>
      </c>
      <c r="K138" s="156" t="s">
        <v>1</v>
      </c>
      <c r="L138" s="29"/>
      <c r="M138" s="161" t="s">
        <v>1</v>
      </c>
      <c r="N138" s="162" t="s">
        <v>41</v>
      </c>
      <c r="O138" s="4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AR138" s="12" t="s">
        <v>135</v>
      </c>
      <c r="AT138" s="12" t="s">
        <v>133</v>
      </c>
      <c r="AU138" s="12" t="s">
        <v>69</v>
      </c>
      <c r="AY138" s="12" t="s">
        <v>132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2" t="s">
        <v>8</v>
      </c>
      <c r="BK138" s="165">
        <f t="shared" si="9"/>
        <v>0</v>
      </c>
      <c r="BL138" s="12" t="s">
        <v>135</v>
      </c>
      <c r="BM138" s="12" t="s">
        <v>264</v>
      </c>
    </row>
    <row r="139" spans="2:65" s="1" customFormat="1" ht="22.5" customHeight="1">
      <c r="B139" s="27"/>
      <c r="C139" s="154" t="s">
        <v>265</v>
      </c>
      <c r="D139" s="154" t="s">
        <v>133</v>
      </c>
      <c r="E139" s="155" t="s">
        <v>266</v>
      </c>
      <c r="F139" s="156" t="s">
        <v>267</v>
      </c>
      <c r="G139" s="157" t="s">
        <v>255</v>
      </c>
      <c r="H139" s="158">
        <v>6</v>
      </c>
      <c r="I139" s="159"/>
      <c r="J139" s="160">
        <f t="shared" si="0"/>
        <v>0</v>
      </c>
      <c r="K139" s="156" t="s">
        <v>1</v>
      </c>
      <c r="L139" s="29"/>
      <c r="M139" s="161" t="s">
        <v>1</v>
      </c>
      <c r="N139" s="162" t="s">
        <v>41</v>
      </c>
      <c r="O139" s="4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AR139" s="12" t="s">
        <v>131</v>
      </c>
      <c r="AT139" s="12" t="s">
        <v>133</v>
      </c>
      <c r="AU139" s="12" t="s">
        <v>69</v>
      </c>
      <c r="AY139" s="12" t="s">
        <v>132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2" t="s">
        <v>8</v>
      </c>
      <c r="BK139" s="165">
        <f t="shared" si="9"/>
        <v>0</v>
      </c>
      <c r="BL139" s="12" t="s">
        <v>131</v>
      </c>
      <c r="BM139" s="12" t="s">
        <v>268</v>
      </c>
    </row>
    <row r="140" spans="2:65" s="1" customFormat="1" ht="16.5" customHeight="1">
      <c r="B140" s="27"/>
      <c r="C140" s="154" t="s">
        <v>269</v>
      </c>
      <c r="D140" s="154" t="s">
        <v>133</v>
      </c>
      <c r="E140" s="155" t="s">
        <v>270</v>
      </c>
      <c r="F140" s="156" t="s">
        <v>271</v>
      </c>
      <c r="G140" s="157" t="s">
        <v>255</v>
      </c>
      <c r="H140" s="158">
        <v>6</v>
      </c>
      <c r="I140" s="159"/>
      <c r="J140" s="160">
        <f t="shared" si="0"/>
        <v>0</v>
      </c>
      <c r="K140" s="156" t="s">
        <v>1</v>
      </c>
      <c r="L140" s="29"/>
      <c r="M140" s="161" t="s">
        <v>1</v>
      </c>
      <c r="N140" s="162" t="s">
        <v>41</v>
      </c>
      <c r="O140" s="4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AR140" s="12" t="s">
        <v>131</v>
      </c>
      <c r="AT140" s="12" t="s">
        <v>133</v>
      </c>
      <c r="AU140" s="12" t="s">
        <v>69</v>
      </c>
      <c r="AY140" s="12" t="s">
        <v>132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2" t="s">
        <v>8</v>
      </c>
      <c r="BK140" s="165">
        <f t="shared" si="9"/>
        <v>0</v>
      </c>
      <c r="BL140" s="12" t="s">
        <v>131</v>
      </c>
      <c r="BM140" s="12" t="s">
        <v>272</v>
      </c>
    </row>
    <row r="141" spans="2:65" s="1" customFormat="1" ht="16.5" customHeight="1">
      <c r="B141" s="27"/>
      <c r="C141" s="154" t="s">
        <v>273</v>
      </c>
      <c r="D141" s="154" t="s">
        <v>133</v>
      </c>
      <c r="E141" s="155" t="s">
        <v>274</v>
      </c>
      <c r="F141" s="156" t="s">
        <v>275</v>
      </c>
      <c r="G141" s="157" t="s">
        <v>194</v>
      </c>
      <c r="H141" s="158">
        <v>26.881</v>
      </c>
      <c r="I141" s="159"/>
      <c r="J141" s="160">
        <f t="shared" si="0"/>
        <v>0</v>
      </c>
      <c r="K141" s="156" t="s">
        <v>1</v>
      </c>
      <c r="L141" s="29"/>
      <c r="M141" s="161" t="s">
        <v>1</v>
      </c>
      <c r="N141" s="162" t="s">
        <v>41</v>
      </c>
      <c r="O141" s="4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AR141" s="12" t="s">
        <v>131</v>
      </c>
      <c r="AT141" s="12" t="s">
        <v>133</v>
      </c>
      <c r="AU141" s="12" t="s">
        <v>69</v>
      </c>
      <c r="AY141" s="12" t="s">
        <v>132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2" t="s">
        <v>8</v>
      </c>
      <c r="BK141" s="165">
        <f t="shared" si="9"/>
        <v>0</v>
      </c>
      <c r="BL141" s="12" t="s">
        <v>131</v>
      </c>
      <c r="BM141" s="12" t="s">
        <v>276</v>
      </c>
    </row>
    <row r="142" spans="2:65" s="1" customFormat="1" ht="16.5" customHeight="1">
      <c r="B142" s="27"/>
      <c r="C142" s="154" t="s">
        <v>277</v>
      </c>
      <c r="D142" s="154" t="s">
        <v>133</v>
      </c>
      <c r="E142" s="155" t="s">
        <v>278</v>
      </c>
      <c r="F142" s="156" t="s">
        <v>279</v>
      </c>
      <c r="G142" s="157" t="s">
        <v>147</v>
      </c>
      <c r="H142" s="158">
        <v>6</v>
      </c>
      <c r="I142" s="159"/>
      <c r="J142" s="160">
        <f t="shared" si="0"/>
        <v>0</v>
      </c>
      <c r="K142" s="156" t="s">
        <v>1</v>
      </c>
      <c r="L142" s="29"/>
      <c r="M142" s="161" t="s">
        <v>1</v>
      </c>
      <c r="N142" s="162" t="s">
        <v>41</v>
      </c>
      <c r="O142" s="48"/>
      <c r="P142" s="163">
        <f t="shared" si="1"/>
        <v>0</v>
      </c>
      <c r="Q142" s="163">
        <v>1.175E-2</v>
      </c>
      <c r="R142" s="163">
        <f t="shared" si="2"/>
        <v>7.0500000000000007E-2</v>
      </c>
      <c r="S142" s="163">
        <v>0</v>
      </c>
      <c r="T142" s="164">
        <f t="shared" si="3"/>
        <v>0</v>
      </c>
      <c r="AR142" s="12" t="s">
        <v>131</v>
      </c>
      <c r="AT142" s="12" t="s">
        <v>133</v>
      </c>
      <c r="AU142" s="12" t="s">
        <v>69</v>
      </c>
      <c r="AY142" s="12" t="s">
        <v>132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2" t="s">
        <v>8</v>
      </c>
      <c r="BK142" s="165">
        <f t="shared" si="9"/>
        <v>0</v>
      </c>
      <c r="BL142" s="12" t="s">
        <v>131</v>
      </c>
      <c r="BM142" s="12" t="s">
        <v>280</v>
      </c>
    </row>
    <row r="143" spans="2:65" s="1" customFormat="1" ht="16.5" customHeight="1">
      <c r="B143" s="27"/>
      <c r="C143" s="171" t="s">
        <v>281</v>
      </c>
      <c r="D143" s="171" t="s">
        <v>247</v>
      </c>
      <c r="E143" s="172" t="s">
        <v>282</v>
      </c>
      <c r="F143" s="173" t="s">
        <v>283</v>
      </c>
      <c r="G143" s="174" t="s">
        <v>147</v>
      </c>
      <c r="H143" s="175">
        <v>6</v>
      </c>
      <c r="I143" s="176"/>
      <c r="J143" s="177">
        <f t="shared" si="0"/>
        <v>0</v>
      </c>
      <c r="K143" s="173" t="s">
        <v>1</v>
      </c>
      <c r="L143" s="178"/>
      <c r="M143" s="179" t="s">
        <v>1</v>
      </c>
      <c r="N143" s="180" t="s">
        <v>41</v>
      </c>
      <c r="O143" s="48"/>
      <c r="P143" s="163">
        <f t="shared" si="1"/>
        <v>0</v>
      </c>
      <c r="Q143" s="163">
        <v>3.0000000000000001E-3</v>
      </c>
      <c r="R143" s="163">
        <f t="shared" si="2"/>
        <v>1.8000000000000002E-2</v>
      </c>
      <c r="S143" s="163">
        <v>0</v>
      </c>
      <c r="T143" s="164">
        <f t="shared" si="3"/>
        <v>0</v>
      </c>
      <c r="AR143" s="12" t="s">
        <v>170</v>
      </c>
      <c r="AT143" s="12" t="s">
        <v>247</v>
      </c>
      <c r="AU143" s="12" t="s">
        <v>69</v>
      </c>
      <c r="AY143" s="12" t="s">
        <v>132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2" t="s">
        <v>8</v>
      </c>
      <c r="BK143" s="165">
        <f t="shared" si="9"/>
        <v>0</v>
      </c>
      <c r="BL143" s="12" t="s">
        <v>131</v>
      </c>
      <c r="BM143" s="12" t="s">
        <v>284</v>
      </c>
    </row>
    <row r="144" spans="2:65" s="1" customFormat="1" ht="16.5" customHeight="1">
      <c r="B144" s="27"/>
      <c r="C144" s="154" t="s">
        <v>285</v>
      </c>
      <c r="D144" s="154" t="s">
        <v>133</v>
      </c>
      <c r="E144" s="155" t="s">
        <v>286</v>
      </c>
      <c r="F144" s="156" t="s">
        <v>287</v>
      </c>
      <c r="G144" s="157" t="s">
        <v>156</v>
      </c>
      <c r="H144" s="158">
        <v>4368.9809999999998</v>
      </c>
      <c r="I144" s="159"/>
      <c r="J144" s="160">
        <f t="shared" si="0"/>
        <v>0</v>
      </c>
      <c r="K144" s="156" t="s">
        <v>157</v>
      </c>
      <c r="L144" s="29"/>
      <c r="M144" s="161" t="s">
        <v>1</v>
      </c>
      <c r="N144" s="162" t="s">
        <v>41</v>
      </c>
      <c r="O144" s="4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AR144" s="12" t="s">
        <v>131</v>
      </c>
      <c r="AT144" s="12" t="s">
        <v>133</v>
      </c>
      <c r="AU144" s="12" t="s">
        <v>69</v>
      </c>
      <c r="AY144" s="12" t="s">
        <v>132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2" t="s">
        <v>8</v>
      </c>
      <c r="BK144" s="165">
        <f t="shared" si="9"/>
        <v>0</v>
      </c>
      <c r="BL144" s="12" t="s">
        <v>131</v>
      </c>
      <c r="BM144" s="12" t="s">
        <v>288</v>
      </c>
    </row>
    <row r="145" spans="2:65" s="1" customFormat="1" ht="16.5" customHeight="1">
      <c r="B145" s="27"/>
      <c r="C145" s="154" t="s">
        <v>289</v>
      </c>
      <c r="D145" s="154" t="s">
        <v>133</v>
      </c>
      <c r="E145" s="155" t="s">
        <v>290</v>
      </c>
      <c r="F145" s="156" t="s">
        <v>291</v>
      </c>
      <c r="G145" s="157" t="s">
        <v>156</v>
      </c>
      <c r="H145" s="158">
        <v>392993.27600000001</v>
      </c>
      <c r="I145" s="159"/>
      <c r="J145" s="160">
        <f t="shared" si="0"/>
        <v>0</v>
      </c>
      <c r="K145" s="156" t="s">
        <v>157</v>
      </c>
      <c r="L145" s="29"/>
      <c r="M145" s="161" t="s">
        <v>1</v>
      </c>
      <c r="N145" s="162" t="s">
        <v>41</v>
      </c>
      <c r="O145" s="4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AR145" s="12" t="s">
        <v>131</v>
      </c>
      <c r="AT145" s="12" t="s">
        <v>133</v>
      </c>
      <c r="AU145" s="12" t="s">
        <v>69</v>
      </c>
      <c r="AY145" s="12" t="s">
        <v>132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2" t="s">
        <v>8</v>
      </c>
      <c r="BK145" s="165">
        <f t="shared" si="9"/>
        <v>0</v>
      </c>
      <c r="BL145" s="12" t="s">
        <v>131</v>
      </c>
      <c r="BM145" s="12" t="s">
        <v>292</v>
      </c>
    </row>
    <row r="146" spans="2:65" s="1" customFormat="1" ht="16.5" customHeight="1">
      <c r="B146" s="27"/>
      <c r="C146" s="154" t="s">
        <v>293</v>
      </c>
      <c r="D146" s="154" t="s">
        <v>133</v>
      </c>
      <c r="E146" s="155" t="s">
        <v>294</v>
      </c>
      <c r="F146" s="156" t="s">
        <v>295</v>
      </c>
      <c r="G146" s="157" t="s">
        <v>156</v>
      </c>
      <c r="H146" s="158">
        <v>4368.9809999999998</v>
      </c>
      <c r="I146" s="159"/>
      <c r="J146" s="160">
        <f t="shared" si="0"/>
        <v>0</v>
      </c>
      <c r="K146" s="156" t="s">
        <v>157</v>
      </c>
      <c r="L146" s="29"/>
      <c r="M146" s="161" t="s">
        <v>1</v>
      </c>
      <c r="N146" s="162" t="s">
        <v>41</v>
      </c>
      <c r="O146" s="4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AR146" s="12" t="s">
        <v>131</v>
      </c>
      <c r="AT146" s="12" t="s">
        <v>133</v>
      </c>
      <c r="AU146" s="12" t="s">
        <v>69</v>
      </c>
      <c r="AY146" s="12" t="s">
        <v>132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2" t="s">
        <v>8</v>
      </c>
      <c r="BK146" s="165">
        <f t="shared" si="9"/>
        <v>0</v>
      </c>
      <c r="BL146" s="12" t="s">
        <v>131</v>
      </c>
      <c r="BM146" s="12" t="s">
        <v>296</v>
      </c>
    </row>
    <row r="147" spans="2:65" s="1" customFormat="1" ht="16.5" customHeight="1">
      <c r="B147" s="27"/>
      <c r="C147" s="154" t="s">
        <v>297</v>
      </c>
      <c r="D147" s="154" t="s">
        <v>133</v>
      </c>
      <c r="E147" s="155" t="s">
        <v>298</v>
      </c>
      <c r="F147" s="156" t="s">
        <v>299</v>
      </c>
      <c r="G147" s="157" t="s">
        <v>156</v>
      </c>
      <c r="H147" s="158">
        <v>4368.9809999999998</v>
      </c>
      <c r="I147" s="159"/>
      <c r="J147" s="160">
        <f t="shared" si="0"/>
        <v>0</v>
      </c>
      <c r="K147" s="156" t="s">
        <v>157</v>
      </c>
      <c r="L147" s="29"/>
      <c r="M147" s="161" t="s">
        <v>1</v>
      </c>
      <c r="N147" s="162" t="s">
        <v>41</v>
      </c>
      <c r="O147" s="4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AR147" s="12" t="s">
        <v>131</v>
      </c>
      <c r="AT147" s="12" t="s">
        <v>133</v>
      </c>
      <c r="AU147" s="12" t="s">
        <v>69</v>
      </c>
      <c r="AY147" s="12" t="s">
        <v>132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2" t="s">
        <v>8</v>
      </c>
      <c r="BK147" s="165">
        <f t="shared" si="9"/>
        <v>0</v>
      </c>
      <c r="BL147" s="12" t="s">
        <v>131</v>
      </c>
      <c r="BM147" s="12" t="s">
        <v>300</v>
      </c>
    </row>
    <row r="148" spans="2:65" s="1" customFormat="1" ht="16.5" customHeight="1">
      <c r="B148" s="27"/>
      <c r="C148" s="154" t="s">
        <v>301</v>
      </c>
      <c r="D148" s="154" t="s">
        <v>133</v>
      </c>
      <c r="E148" s="155" t="s">
        <v>302</v>
      </c>
      <c r="F148" s="156" t="s">
        <v>303</v>
      </c>
      <c r="G148" s="157" t="s">
        <v>156</v>
      </c>
      <c r="H148" s="158">
        <v>393208.32000000001</v>
      </c>
      <c r="I148" s="159"/>
      <c r="J148" s="160">
        <f t="shared" si="0"/>
        <v>0</v>
      </c>
      <c r="K148" s="156" t="s">
        <v>157</v>
      </c>
      <c r="L148" s="29"/>
      <c r="M148" s="161" t="s">
        <v>1</v>
      </c>
      <c r="N148" s="162" t="s">
        <v>41</v>
      </c>
      <c r="O148" s="4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AR148" s="12" t="s">
        <v>131</v>
      </c>
      <c r="AT148" s="12" t="s">
        <v>133</v>
      </c>
      <c r="AU148" s="12" t="s">
        <v>69</v>
      </c>
      <c r="AY148" s="12" t="s">
        <v>132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2" t="s">
        <v>8</v>
      </c>
      <c r="BK148" s="165">
        <f t="shared" si="9"/>
        <v>0</v>
      </c>
      <c r="BL148" s="12" t="s">
        <v>131</v>
      </c>
      <c r="BM148" s="12" t="s">
        <v>304</v>
      </c>
    </row>
    <row r="149" spans="2:65" s="1" customFormat="1" ht="16.5" customHeight="1">
      <c r="B149" s="27"/>
      <c r="C149" s="154" t="s">
        <v>305</v>
      </c>
      <c r="D149" s="154" t="s">
        <v>133</v>
      </c>
      <c r="E149" s="155" t="s">
        <v>306</v>
      </c>
      <c r="F149" s="156" t="s">
        <v>307</v>
      </c>
      <c r="G149" s="157" t="s">
        <v>156</v>
      </c>
      <c r="H149" s="158">
        <v>4368.9809999999998</v>
      </c>
      <c r="I149" s="159"/>
      <c r="J149" s="160">
        <f t="shared" si="0"/>
        <v>0</v>
      </c>
      <c r="K149" s="156" t="s">
        <v>157</v>
      </c>
      <c r="L149" s="29"/>
      <c r="M149" s="161" t="s">
        <v>1</v>
      </c>
      <c r="N149" s="162" t="s">
        <v>41</v>
      </c>
      <c r="O149" s="4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AR149" s="12" t="s">
        <v>131</v>
      </c>
      <c r="AT149" s="12" t="s">
        <v>133</v>
      </c>
      <c r="AU149" s="12" t="s">
        <v>69</v>
      </c>
      <c r="AY149" s="12" t="s">
        <v>132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2" t="s">
        <v>8</v>
      </c>
      <c r="BK149" s="165">
        <f t="shared" si="9"/>
        <v>0</v>
      </c>
      <c r="BL149" s="12" t="s">
        <v>131</v>
      </c>
      <c r="BM149" s="12" t="s">
        <v>308</v>
      </c>
    </row>
    <row r="150" spans="2:65" s="1" customFormat="1" ht="16.5" customHeight="1">
      <c r="B150" s="27"/>
      <c r="C150" s="154" t="s">
        <v>309</v>
      </c>
      <c r="D150" s="154" t="s">
        <v>133</v>
      </c>
      <c r="E150" s="155" t="s">
        <v>310</v>
      </c>
      <c r="F150" s="156" t="s">
        <v>311</v>
      </c>
      <c r="G150" s="157" t="s">
        <v>156</v>
      </c>
      <c r="H150" s="158">
        <v>491.73399999999998</v>
      </c>
      <c r="I150" s="159"/>
      <c r="J150" s="160">
        <f t="shared" si="0"/>
        <v>0</v>
      </c>
      <c r="K150" s="156" t="s">
        <v>157</v>
      </c>
      <c r="L150" s="29"/>
      <c r="M150" s="161" t="s">
        <v>1</v>
      </c>
      <c r="N150" s="162" t="s">
        <v>41</v>
      </c>
      <c r="O150" s="48"/>
      <c r="P150" s="163">
        <f t="shared" si="1"/>
        <v>0</v>
      </c>
      <c r="Q150" s="163">
        <v>2.0000000000000002E-5</v>
      </c>
      <c r="R150" s="163">
        <f t="shared" si="2"/>
        <v>9.8346800000000002E-3</v>
      </c>
      <c r="S150" s="163">
        <v>0</v>
      </c>
      <c r="T150" s="164">
        <f t="shared" si="3"/>
        <v>0</v>
      </c>
      <c r="AR150" s="12" t="s">
        <v>131</v>
      </c>
      <c r="AT150" s="12" t="s">
        <v>133</v>
      </c>
      <c r="AU150" s="12" t="s">
        <v>69</v>
      </c>
      <c r="AY150" s="12" t="s">
        <v>132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2" t="s">
        <v>8</v>
      </c>
      <c r="BK150" s="165">
        <f t="shared" si="9"/>
        <v>0</v>
      </c>
      <c r="BL150" s="12" t="s">
        <v>131</v>
      </c>
      <c r="BM150" s="12" t="s">
        <v>312</v>
      </c>
    </row>
    <row r="151" spans="2:65" s="1" customFormat="1" ht="16.5" customHeight="1">
      <c r="B151" s="27"/>
      <c r="C151" s="154" t="s">
        <v>313</v>
      </c>
      <c r="D151" s="154" t="s">
        <v>133</v>
      </c>
      <c r="E151" s="155" t="s">
        <v>314</v>
      </c>
      <c r="F151" s="156" t="s">
        <v>315</v>
      </c>
      <c r="G151" s="157" t="s">
        <v>156</v>
      </c>
      <c r="H151" s="158">
        <v>19.114999999999998</v>
      </c>
      <c r="I151" s="159"/>
      <c r="J151" s="160">
        <f t="shared" si="0"/>
        <v>0</v>
      </c>
      <c r="K151" s="156" t="s">
        <v>157</v>
      </c>
      <c r="L151" s="29"/>
      <c r="M151" s="161" t="s">
        <v>1</v>
      </c>
      <c r="N151" s="162" t="s">
        <v>41</v>
      </c>
      <c r="O151" s="48"/>
      <c r="P151" s="163">
        <f t="shared" si="1"/>
        <v>0</v>
      </c>
      <c r="Q151" s="163">
        <v>0</v>
      </c>
      <c r="R151" s="163">
        <f t="shared" si="2"/>
        <v>0</v>
      </c>
      <c r="S151" s="163">
        <v>8.2000000000000003E-2</v>
      </c>
      <c r="T151" s="164">
        <f t="shared" si="3"/>
        <v>1.5674299999999999</v>
      </c>
      <c r="AR151" s="12" t="s">
        <v>131</v>
      </c>
      <c r="AT151" s="12" t="s">
        <v>133</v>
      </c>
      <c r="AU151" s="12" t="s">
        <v>69</v>
      </c>
      <c r="AY151" s="12" t="s">
        <v>132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2" t="s">
        <v>8</v>
      </c>
      <c r="BK151" s="165">
        <f t="shared" si="9"/>
        <v>0</v>
      </c>
      <c r="BL151" s="12" t="s">
        <v>131</v>
      </c>
      <c r="BM151" s="12" t="s">
        <v>316</v>
      </c>
    </row>
    <row r="152" spans="2:65" s="1" customFormat="1" ht="16.5" customHeight="1">
      <c r="B152" s="27"/>
      <c r="C152" s="154" t="s">
        <v>317</v>
      </c>
      <c r="D152" s="154" t="s">
        <v>133</v>
      </c>
      <c r="E152" s="155" t="s">
        <v>318</v>
      </c>
      <c r="F152" s="156" t="s">
        <v>319</v>
      </c>
      <c r="G152" s="157" t="s">
        <v>156</v>
      </c>
      <c r="H152" s="158">
        <v>386.363</v>
      </c>
      <c r="I152" s="159"/>
      <c r="J152" s="160">
        <f t="shared" si="0"/>
        <v>0</v>
      </c>
      <c r="K152" s="156" t="s">
        <v>157</v>
      </c>
      <c r="L152" s="29"/>
      <c r="M152" s="161" t="s">
        <v>1</v>
      </c>
      <c r="N152" s="162" t="s">
        <v>41</v>
      </c>
      <c r="O152" s="48"/>
      <c r="P152" s="163">
        <f t="shared" si="1"/>
        <v>0</v>
      </c>
      <c r="Q152" s="163">
        <v>0</v>
      </c>
      <c r="R152" s="163">
        <f t="shared" si="2"/>
        <v>0</v>
      </c>
      <c r="S152" s="163">
        <v>5.3999999999999999E-2</v>
      </c>
      <c r="T152" s="164">
        <f t="shared" si="3"/>
        <v>20.863602</v>
      </c>
      <c r="AR152" s="12" t="s">
        <v>131</v>
      </c>
      <c r="AT152" s="12" t="s">
        <v>133</v>
      </c>
      <c r="AU152" s="12" t="s">
        <v>69</v>
      </c>
      <c r="AY152" s="12" t="s">
        <v>132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2" t="s">
        <v>8</v>
      </c>
      <c r="BK152" s="165">
        <f t="shared" si="9"/>
        <v>0</v>
      </c>
      <c r="BL152" s="12" t="s">
        <v>131</v>
      </c>
      <c r="BM152" s="12" t="s">
        <v>320</v>
      </c>
    </row>
    <row r="153" spans="2:65" s="1" customFormat="1" ht="16.5" customHeight="1">
      <c r="B153" s="27"/>
      <c r="C153" s="154" t="s">
        <v>321</v>
      </c>
      <c r="D153" s="154" t="s">
        <v>133</v>
      </c>
      <c r="E153" s="155" t="s">
        <v>322</v>
      </c>
      <c r="F153" s="156" t="s">
        <v>323</v>
      </c>
      <c r="G153" s="157" t="s">
        <v>156</v>
      </c>
      <c r="H153" s="158">
        <v>21.027000000000001</v>
      </c>
      <c r="I153" s="159"/>
      <c r="J153" s="160">
        <f t="shared" si="0"/>
        <v>0</v>
      </c>
      <c r="K153" s="156" t="s">
        <v>157</v>
      </c>
      <c r="L153" s="29"/>
      <c r="M153" s="161" t="s">
        <v>1</v>
      </c>
      <c r="N153" s="162" t="s">
        <v>41</v>
      </c>
      <c r="O153" s="48"/>
      <c r="P153" s="163">
        <f t="shared" si="1"/>
        <v>0</v>
      </c>
      <c r="Q153" s="163">
        <v>0</v>
      </c>
      <c r="R153" s="163">
        <f t="shared" si="2"/>
        <v>0</v>
      </c>
      <c r="S153" s="163">
        <v>6.5000000000000002E-2</v>
      </c>
      <c r="T153" s="164">
        <f t="shared" si="3"/>
        <v>1.3667550000000002</v>
      </c>
      <c r="AR153" s="12" t="s">
        <v>131</v>
      </c>
      <c r="AT153" s="12" t="s">
        <v>133</v>
      </c>
      <c r="AU153" s="12" t="s">
        <v>69</v>
      </c>
      <c r="AY153" s="12" t="s">
        <v>132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2" t="s">
        <v>8</v>
      </c>
      <c r="BK153" s="165">
        <f t="shared" si="9"/>
        <v>0</v>
      </c>
      <c r="BL153" s="12" t="s">
        <v>131</v>
      </c>
      <c r="BM153" s="12" t="s">
        <v>324</v>
      </c>
    </row>
    <row r="154" spans="2:65" s="1" customFormat="1" ht="16.5" customHeight="1">
      <c r="B154" s="27"/>
      <c r="C154" s="154" t="s">
        <v>325</v>
      </c>
      <c r="D154" s="154" t="s">
        <v>133</v>
      </c>
      <c r="E154" s="155" t="s">
        <v>326</v>
      </c>
      <c r="F154" s="156" t="s">
        <v>327</v>
      </c>
      <c r="G154" s="157" t="s">
        <v>156</v>
      </c>
      <c r="H154" s="158">
        <v>65.23</v>
      </c>
      <c r="I154" s="159"/>
      <c r="J154" s="160">
        <f t="shared" si="0"/>
        <v>0</v>
      </c>
      <c r="K154" s="156" t="s">
        <v>232</v>
      </c>
      <c r="L154" s="29"/>
      <c r="M154" s="161" t="s">
        <v>1</v>
      </c>
      <c r="N154" s="162" t="s">
        <v>41</v>
      </c>
      <c r="O154" s="48"/>
      <c r="P154" s="163">
        <f t="shared" si="1"/>
        <v>0</v>
      </c>
      <c r="Q154" s="163">
        <v>0</v>
      </c>
      <c r="R154" s="163">
        <f t="shared" si="2"/>
        <v>0</v>
      </c>
      <c r="S154" s="163">
        <v>6.3E-2</v>
      </c>
      <c r="T154" s="164">
        <f t="shared" si="3"/>
        <v>4.1094900000000001</v>
      </c>
      <c r="AR154" s="12" t="s">
        <v>131</v>
      </c>
      <c r="AT154" s="12" t="s">
        <v>133</v>
      </c>
      <c r="AU154" s="12" t="s">
        <v>69</v>
      </c>
      <c r="AY154" s="12" t="s">
        <v>132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2" t="s">
        <v>8</v>
      </c>
      <c r="BK154" s="165">
        <f t="shared" si="9"/>
        <v>0</v>
      </c>
      <c r="BL154" s="12" t="s">
        <v>131</v>
      </c>
      <c r="BM154" s="12" t="s">
        <v>328</v>
      </c>
    </row>
    <row r="155" spans="2:65" s="1" customFormat="1" ht="16.5" customHeight="1">
      <c r="B155" s="27"/>
      <c r="C155" s="154" t="s">
        <v>329</v>
      </c>
      <c r="D155" s="154" t="s">
        <v>133</v>
      </c>
      <c r="E155" s="155" t="s">
        <v>330</v>
      </c>
      <c r="F155" s="156" t="s">
        <v>331</v>
      </c>
      <c r="G155" s="157" t="s">
        <v>156</v>
      </c>
      <c r="H155" s="158">
        <v>4122.875</v>
      </c>
      <c r="I155" s="159"/>
      <c r="J155" s="160">
        <f t="shared" si="0"/>
        <v>0</v>
      </c>
      <c r="K155" s="156" t="s">
        <v>157</v>
      </c>
      <c r="L155" s="29"/>
      <c r="M155" s="161" t="s">
        <v>1</v>
      </c>
      <c r="N155" s="162" t="s">
        <v>41</v>
      </c>
      <c r="O155" s="48"/>
      <c r="P155" s="163">
        <f t="shared" si="1"/>
        <v>0</v>
      </c>
      <c r="Q155" s="163">
        <v>0</v>
      </c>
      <c r="R155" s="163">
        <f t="shared" si="2"/>
        <v>0</v>
      </c>
      <c r="S155" s="163">
        <v>4.5999999999999999E-2</v>
      </c>
      <c r="T155" s="164">
        <f t="shared" si="3"/>
        <v>189.65225000000001</v>
      </c>
      <c r="AR155" s="12" t="s">
        <v>131</v>
      </c>
      <c r="AT155" s="12" t="s">
        <v>133</v>
      </c>
      <c r="AU155" s="12" t="s">
        <v>69</v>
      </c>
      <c r="AY155" s="12" t="s">
        <v>132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2" t="s">
        <v>8</v>
      </c>
      <c r="BK155" s="165">
        <f t="shared" si="9"/>
        <v>0</v>
      </c>
      <c r="BL155" s="12" t="s">
        <v>131</v>
      </c>
      <c r="BM155" s="12" t="s">
        <v>332</v>
      </c>
    </row>
    <row r="156" spans="2:65" s="10" customFormat="1" ht="22.9" customHeight="1">
      <c r="B156" s="140"/>
      <c r="C156" s="141"/>
      <c r="D156" s="142" t="s">
        <v>59</v>
      </c>
      <c r="E156" s="166" t="s">
        <v>333</v>
      </c>
      <c r="F156" s="166" t="s">
        <v>334</v>
      </c>
      <c r="G156" s="141"/>
      <c r="H156" s="141"/>
      <c r="I156" s="144"/>
      <c r="J156" s="167">
        <f>BK156</f>
        <v>0</v>
      </c>
      <c r="K156" s="141"/>
      <c r="L156" s="146"/>
      <c r="M156" s="147"/>
      <c r="N156" s="148"/>
      <c r="O156" s="148"/>
      <c r="P156" s="149">
        <f>P157</f>
        <v>0</v>
      </c>
      <c r="Q156" s="148"/>
      <c r="R156" s="149">
        <f>R157</f>
        <v>0</v>
      </c>
      <c r="S156" s="148"/>
      <c r="T156" s="150">
        <f>T157</f>
        <v>0</v>
      </c>
      <c r="AR156" s="151" t="s">
        <v>8</v>
      </c>
      <c r="AT156" s="152" t="s">
        <v>59</v>
      </c>
      <c r="AU156" s="152" t="s">
        <v>8</v>
      </c>
      <c r="AY156" s="151" t="s">
        <v>132</v>
      </c>
      <c r="BK156" s="153">
        <f>BK157</f>
        <v>0</v>
      </c>
    </row>
    <row r="157" spans="2:65" s="1" customFormat="1" ht="16.5" customHeight="1">
      <c r="B157" s="27"/>
      <c r="C157" s="154" t="s">
        <v>335</v>
      </c>
      <c r="D157" s="154" t="s">
        <v>133</v>
      </c>
      <c r="E157" s="155" t="s">
        <v>336</v>
      </c>
      <c r="F157" s="156" t="s">
        <v>337</v>
      </c>
      <c r="G157" s="157" t="s">
        <v>338</v>
      </c>
      <c r="H157" s="158">
        <v>428.51299999999998</v>
      </c>
      <c r="I157" s="159"/>
      <c r="J157" s="160">
        <f>ROUND(I157*H157,0)</f>
        <v>0</v>
      </c>
      <c r="K157" s="156" t="s">
        <v>157</v>
      </c>
      <c r="L157" s="29"/>
      <c r="M157" s="161" t="s">
        <v>1</v>
      </c>
      <c r="N157" s="162" t="s">
        <v>41</v>
      </c>
      <c r="O157" s="48"/>
      <c r="P157" s="163">
        <f>O157*H157</f>
        <v>0</v>
      </c>
      <c r="Q157" s="163">
        <v>0</v>
      </c>
      <c r="R157" s="163">
        <f>Q157*H157</f>
        <v>0</v>
      </c>
      <c r="S157" s="163">
        <v>0</v>
      </c>
      <c r="T157" s="164">
        <f>S157*H157</f>
        <v>0</v>
      </c>
      <c r="AR157" s="12" t="s">
        <v>131</v>
      </c>
      <c r="AT157" s="12" t="s">
        <v>133</v>
      </c>
      <c r="AU157" s="12" t="s">
        <v>69</v>
      </c>
      <c r="AY157" s="12" t="s">
        <v>132</v>
      </c>
      <c r="BE157" s="165">
        <f>IF(N157="základní",J157,0)</f>
        <v>0</v>
      </c>
      <c r="BF157" s="165">
        <f>IF(N157="snížená",J157,0)</f>
        <v>0</v>
      </c>
      <c r="BG157" s="165">
        <f>IF(N157="zákl. přenesená",J157,0)</f>
        <v>0</v>
      </c>
      <c r="BH157" s="165">
        <f>IF(N157="sníž. přenesená",J157,0)</f>
        <v>0</v>
      </c>
      <c r="BI157" s="165">
        <f>IF(N157="nulová",J157,0)</f>
        <v>0</v>
      </c>
      <c r="BJ157" s="12" t="s">
        <v>8</v>
      </c>
      <c r="BK157" s="165">
        <f>ROUND(I157*H157,0)</f>
        <v>0</v>
      </c>
      <c r="BL157" s="12" t="s">
        <v>131</v>
      </c>
      <c r="BM157" s="12" t="s">
        <v>339</v>
      </c>
    </row>
    <row r="158" spans="2:65" s="10" customFormat="1" ht="22.9" customHeight="1">
      <c r="B158" s="140"/>
      <c r="C158" s="141"/>
      <c r="D158" s="142" t="s">
        <v>59</v>
      </c>
      <c r="E158" s="166" t="s">
        <v>340</v>
      </c>
      <c r="F158" s="166" t="s">
        <v>341</v>
      </c>
      <c r="G158" s="141"/>
      <c r="H158" s="141"/>
      <c r="I158" s="144"/>
      <c r="J158" s="167">
        <f>BK158</f>
        <v>0</v>
      </c>
      <c r="K158" s="141"/>
      <c r="L158" s="146"/>
      <c r="M158" s="147"/>
      <c r="N158" s="148"/>
      <c r="O158" s="148"/>
      <c r="P158" s="149">
        <f>SUM(P159:P165)</f>
        <v>0</v>
      </c>
      <c r="Q158" s="148"/>
      <c r="R158" s="149">
        <f>SUM(R159:R165)</f>
        <v>0</v>
      </c>
      <c r="S158" s="148"/>
      <c r="T158" s="150">
        <f>SUM(T159:T165)</f>
        <v>0</v>
      </c>
      <c r="AR158" s="151" t="s">
        <v>8</v>
      </c>
      <c r="AT158" s="152" t="s">
        <v>59</v>
      </c>
      <c r="AU158" s="152" t="s">
        <v>8</v>
      </c>
      <c r="AY158" s="151" t="s">
        <v>132</v>
      </c>
      <c r="BK158" s="153">
        <f>SUM(BK159:BK165)</f>
        <v>0</v>
      </c>
    </row>
    <row r="159" spans="2:65" s="1" customFormat="1" ht="16.5" customHeight="1">
      <c r="B159" s="27"/>
      <c r="C159" s="154" t="s">
        <v>342</v>
      </c>
      <c r="D159" s="154" t="s">
        <v>133</v>
      </c>
      <c r="E159" s="155" t="s">
        <v>343</v>
      </c>
      <c r="F159" s="156" t="s">
        <v>344</v>
      </c>
      <c r="G159" s="157" t="s">
        <v>338</v>
      </c>
      <c r="H159" s="158">
        <v>230.71799999999999</v>
      </c>
      <c r="I159" s="159"/>
      <c r="J159" s="160">
        <f>ROUND(I159*H159,0)</f>
        <v>0</v>
      </c>
      <c r="K159" s="156" t="s">
        <v>157</v>
      </c>
      <c r="L159" s="29"/>
      <c r="M159" s="161" t="s">
        <v>1</v>
      </c>
      <c r="N159" s="162" t="s">
        <v>41</v>
      </c>
      <c r="O159" s="48"/>
      <c r="P159" s="163">
        <f>O159*H159</f>
        <v>0</v>
      </c>
      <c r="Q159" s="163">
        <v>0</v>
      </c>
      <c r="R159" s="163">
        <f>Q159*H159</f>
        <v>0</v>
      </c>
      <c r="S159" s="163">
        <v>0</v>
      </c>
      <c r="T159" s="164">
        <f>S159*H159</f>
        <v>0</v>
      </c>
      <c r="AR159" s="12" t="s">
        <v>131</v>
      </c>
      <c r="AT159" s="12" t="s">
        <v>133</v>
      </c>
      <c r="AU159" s="12" t="s">
        <v>69</v>
      </c>
      <c r="AY159" s="12" t="s">
        <v>132</v>
      </c>
      <c r="BE159" s="165">
        <f>IF(N159="základní",J159,0)</f>
        <v>0</v>
      </c>
      <c r="BF159" s="165">
        <f>IF(N159="snížená",J159,0)</f>
        <v>0</v>
      </c>
      <c r="BG159" s="165">
        <f>IF(N159="zákl. přenesená",J159,0)</f>
        <v>0</v>
      </c>
      <c r="BH159" s="165">
        <f>IF(N159="sníž. přenesená",J159,0)</f>
        <v>0</v>
      </c>
      <c r="BI159" s="165">
        <f>IF(N159="nulová",J159,0)</f>
        <v>0</v>
      </c>
      <c r="BJ159" s="12" t="s">
        <v>8</v>
      </c>
      <c r="BK159" s="165">
        <f>ROUND(I159*H159,0)</f>
        <v>0</v>
      </c>
      <c r="BL159" s="12" t="s">
        <v>131</v>
      </c>
      <c r="BM159" s="12" t="s">
        <v>345</v>
      </c>
    </row>
    <row r="160" spans="2:65" s="1" customFormat="1" ht="16.5" customHeight="1">
      <c r="B160" s="27"/>
      <c r="C160" s="154" t="s">
        <v>346</v>
      </c>
      <c r="D160" s="154" t="s">
        <v>133</v>
      </c>
      <c r="E160" s="155" t="s">
        <v>347</v>
      </c>
      <c r="F160" s="156" t="s">
        <v>348</v>
      </c>
      <c r="G160" s="157" t="s">
        <v>338</v>
      </c>
      <c r="H160" s="158">
        <v>230.71799999999999</v>
      </c>
      <c r="I160" s="159"/>
      <c r="J160" s="160">
        <f>ROUND(I160*H160,0)</f>
        <v>0</v>
      </c>
      <c r="K160" s="156" t="s">
        <v>157</v>
      </c>
      <c r="L160" s="29"/>
      <c r="M160" s="161" t="s">
        <v>1</v>
      </c>
      <c r="N160" s="162" t="s">
        <v>41</v>
      </c>
      <c r="O160" s="48"/>
      <c r="P160" s="163">
        <f>O160*H160</f>
        <v>0</v>
      </c>
      <c r="Q160" s="163">
        <v>0</v>
      </c>
      <c r="R160" s="163">
        <f>Q160*H160</f>
        <v>0</v>
      </c>
      <c r="S160" s="163">
        <v>0</v>
      </c>
      <c r="T160" s="164">
        <f>S160*H160</f>
        <v>0</v>
      </c>
      <c r="AR160" s="12" t="s">
        <v>131</v>
      </c>
      <c r="AT160" s="12" t="s">
        <v>133</v>
      </c>
      <c r="AU160" s="12" t="s">
        <v>69</v>
      </c>
      <c r="AY160" s="12" t="s">
        <v>132</v>
      </c>
      <c r="BE160" s="165">
        <f>IF(N160="základní",J160,0)</f>
        <v>0</v>
      </c>
      <c r="BF160" s="165">
        <f>IF(N160="snížená",J160,0)</f>
        <v>0</v>
      </c>
      <c r="BG160" s="165">
        <f>IF(N160="zákl. přenesená",J160,0)</f>
        <v>0</v>
      </c>
      <c r="BH160" s="165">
        <f>IF(N160="sníž. přenesená",J160,0)</f>
        <v>0</v>
      </c>
      <c r="BI160" s="165">
        <f>IF(N160="nulová",J160,0)</f>
        <v>0</v>
      </c>
      <c r="BJ160" s="12" t="s">
        <v>8</v>
      </c>
      <c r="BK160" s="165">
        <f>ROUND(I160*H160,0)</f>
        <v>0</v>
      </c>
      <c r="BL160" s="12" t="s">
        <v>131</v>
      </c>
      <c r="BM160" s="12" t="s">
        <v>349</v>
      </c>
    </row>
    <row r="161" spans="2:65" s="1" customFormat="1" ht="16.5" customHeight="1">
      <c r="B161" s="27"/>
      <c r="C161" s="154" t="s">
        <v>350</v>
      </c>
      <c r="D161" s="154" t="s">
        <v>133</v>
      </c>
      <c r="E161" s="155" t="s">
        <v>351</v>
      </c>
      <c r="F161" s="156" t="s">
        <v>352</v>
      </c>
      <c r="G161" s="157" t="s">
        <v>338</v>
      </c>
      <c r="H161" s="158">
        <v>4383.6419999999998</v>
      </c>
      <c r="I161" s="159"/>
      <c r="J161" s="160">
        <f>ROUND(I161*H161,0)</f>
        <v>0</v>
      </c>
      <c r="K161" s="156" t="s">
        <v>157</v>
      </c>
      <c r="L161" s="29"/>
      <c r="M161" s="161" t="s">
        <v>1</v>
      </c>
      <c r="N161" s="162" t="s">
        <v>41</v>
      </c>
      <c r="O161" s="48"/>
      <c r="P161" s="163">
        <f>O161*H161</f>
        <v>0</v>
      </c>
      <c r="Q161" s="163">
        <v>0</v>
      </c>
      <c r="R161" s="163">
        <f>Q161*H161</f>
        <v>0</v>
      </c>
      <c r="S161" s="163">
        <v>0</v>
      </c>
      <c r="T161" s="164">
        <f>S161*H161</f>
        <v>0</v>
      </c>
      <c r="AR161" s="12" t="s">
        <v>131</v>
      </c>
      <c r="AT161" s="12" t="s">
        <v>133</v>
      </c>
      <c r="AU161" s="12" t="s">
        <v>69</v>
      </c>
      <c r="AY161" s="12" t="s">
        <v>132</v>
      </c>
      <c r="BE161" s="165">
        <f>IF(N161="základní",J161,0)</f>
        <v>0</v>
      </c>
      <c r="BF161" s="165">
        <f>IF(N161="snížená",J161,0)</f>
        <v>0</v>
      </c>
      <c r="BG161" s="165">
        <f>IF(N161="zákl. přenesená",J161,0)</f>
        <v>0</v>
      </c>
      <c r="BH161" s="165">
        <f>IF(N161="sníž. přenesená",J161,0)</f>
        <v>0</v>
      </c>
      <c r="BI161" s="165">
        <f>IF(N161="nulová",J161,0)</f>
        <v>0</v>
      </c>
      <c r="BJ161" s="12" t="s">
        <v>8</v>
      </c>
      <c r="BK161" s="165">
        <f>ROUND(I161*H161,0)</f>
        <v>0</v>
      </c>
      <c r="BL161" s="12" t="s">
        <v>131</v>
      </c>
      <c r="BM161" s="12" t="s">
        <v>353</v>
      </c>
    </row>
    <row r="162" spans="2:65" s="1" customFormat="1" ht="16.5" customHeight="1">
      <c r="B162" s="27"/>
      <c r="C162" s="154" t="s">
        <v>354</v>
      </c>
      <c r="D162" s="154" t="s">
        <v>133</v>
      </c>
      <c r="E162" s="155" t="s">
        <v>355</v>
      </c>
      <c r="F162" s="156" t="s">
        <v>356</v>
      </c>
      <c r="G162" s="157" t="s">
        <v>338</v>
      </c>
      <c r="H162" s="158">
        <v>2.9750000000000001</v>
      </c>
      <c r="I162" s="159"/>
      <c r="J162" s="160">
        <f>ROUND(I162*H162,0)</f>
        <v>0</v>
      </c>
      <c r="K162" s="156" t="s">
        <v>1</v>
      </c>
      <c r="L162" s="29"/>
      <c r="M162" s="161" t="s">
        <v>1</v>
      </c>
      <c r="N162" s="162" t="s">
        <v>41</v>
      </c>
      <c r="O162" s="48"/>
      <c r="P162" s="163">
        <f>O162*H162</f>
        <v>0</v>
      </c>
      <c r="Q162" s="163">
        <v>0</v>
      </c>
      <c r="R162" s="163">
        <f>Q162*H162</f>
        <v>0</v>
      </c>
      <c r="S162" s="163">
        <v>0</v>
      </c>
      <c r="T162" s="164">
        <f>S162*H162</f>
        <v>0</v>
      </c>
      <c r="AR162" s="12" t="s">
        <v>131</v>
      </c>
      <c r="AT162" s="12" t="s">
        <v>133</v>
      </c>
      <c r="AU162" s="12" t="s">
        <v>69</v>
      </c>
      <c r="AY162" s="12" t="s">
        <v>132</v>
      </c>
      <c r="BE162" s="165">
        <f>IF(N162="základní",J162,0)</f>
        <v>0</v>
      </c>
      <c r="BF162" s="165">
        <f>IF(N162="snížená",J162,0)</f>
        <v>0</v>
      </c>
      <c r="BG162" s="165">
        <f>IF(N162="zákl. přenesená",J162,0)</f>
        <v>0</v>
      </c>
      <c r="BH162" s="165">
        <f>IF(N162="sníž. přenesená",J162,0)</f>
        <v>0</v>
      </c>
      <c r="BI162" s="165">
        <f>IF(N162="nulová",J162,0)</f>
        <v>0</v>
      </c>
      <c r="BJ162" s="12" t="s">
        <v>8</v>
      </c>
      <c r="BK162" s="165">
        <f>ROUND(I162*H162,0)</f>
        <v>0</v>
      </c>
      <c r="BL162" s="12" t="s">
        <v>131</v>
      </c>
      <c r="BM162" s="12" t="s">
        <v>357</v>
      </c>
    </row>
    <row r="163" spans="2:65" s="1" customFormat="1" ht="58.5">
      <c r="B163" s="27"/>
      <c r="C163" s="28"/>
      <c r="D163" s="168" t="s">
        <v>149</v>
      </c>
      <c r="E163" s="28"/>
      <c r="F163" s="169" t="s">
        <v>358</v>
      </c>
      <c r="G163" s="28"/>
      <c r="H163" s="28"/>
      <c r="I163" s="90"/>
      <c r="J163" s="28"/>
      <c r="K163" s="28"/>
      <c r="L163" s="29"/>
      <c r="M163" s="170"/>
      <c r="N163" s="48"/>
      <c r="O163" s="48"/>
      <c r="P163" s="48"/>
      <c r="Q163" s="48"/>
      <c r="R163" s="48"/>
      <c r="S163" s="48"/>
      <c r="T163" s="49"/>
      <c r="AT163" s="12" t="s">
        <v>149</v>
      </c>
      <c r="AU163" s="12" t="s">
        <v>69</v>
      </c>
    </row>
    <row r="164" spans="2:65" s="1" customFormat="1" ht="16.5" customHeight="1">
      <c r="B164" s="27"/>
      <c r="C164" s="154" t="s">
        <v>359</v>
      </c>
      <c r="D164" s="154" t="s">
        <v>133</v>
      </c>
      <c r="E164" s="155" t="s">
        <v>360</v>
      </c>
      <c r="F164" s="156" t="s">
        <v>361</v>
      </c>
      <c r="G164" s="157" t="s">
        <v>338</v>
      </c>
      <c r="H164" s="158">
        <v>189.65100000000001</v>
      </c>
      <c r="I164" s="159"/>
      <c r="J164" s="160">
        <f>ROUND(I164*H164,0)</f>
        <v>0</v>
      </c>
      <c r="K164" s="156" t="s">
        <v>232</v>
      </c>
      <c r="L164" s="29"/>
      <c r="M164" s="161" t="s">
        <v>1</v>
      </c>
      <c r="N164" s="162" t="s">
        <v>41</v>
      </c>
      <c r="O164" s="48"/>
      <c r="P164" s="163">
        <f>O164*H164</f>
        <v>0</v>
      </c>
      <c r="Q164" s="163">
        <v>0</v>
      </c>
      <c r="R164" s="163">
        <f>Q164*H164</f>
        <v>0</v>
      </c>
      <c r="S164" s="163">
        <v>0</v>
      </c>
      <c r="T164" s="164">
        <f>S164*H164</f>
        <v>0</v>
      </c>
      <c r="AR164" s="12" t="s">
        <v>131</v>
      </c>
      <c r="AT164" s="12" t="s">
        <v>133</v>
      </c>
      <c r="AU164" s="12" t="s">
        <v>69</v>
      </c>
      <c r="AY164" s="12" t="s">
        <v>132</v>
      </c>
      <c r="BE164" s="165">
        <f>IF(N164="základní",J164,0)</f>
        <v>0</v>
      </c>
      <c r="BF164" s="165">
        <f>IF(N164="snížená",J164,0)</f>
        <v>0</v>
      </c>
      <c r="BG164" s="165">
        <f>IF(N164="zákl. přenesená",J164,0)</f>
        <v>0</v>
      </c>
      <c r="BH164" s="165">
        <f>IF(N164="sníž. přenesená",J164,0)</f>
        <v>0</v>
      </c>
      <c r="BI164" s="165">
        <f>IF(N164="nulová",J164,0)</f>
        <v>0</v>
      </c>
      <c r="BJ164" s="12" t="s">
        <v>8</v>
      </c>
      <c r="BK164" s="165">
        <f>ROUND(I164*H164,0)</f>
        <v>0</v>
      </c>
      <c r="BL164" s="12" t="s">
        <v>131</v>
      </c>
      <c r="BM164" s="12" t="s">
        <v>362</v>
      </c>
    </row>
    <row r="165" spans="2:65" s="1" customFormat="1" ht="16.5" customHeight="1">
      <c r="B165" s="27"/>
      <c r="C165" s="154" t="s">
        <v>363</v>
      </c>
      <c r="D165" s="154" t="s">
        <v>133</v>
      </c>
      <c r="E165" s="155" t="s">
        <v>364</v>
      </c>
      <c r="F165" s="156" t="s">
        <v>365</v>
      </c>
      <c r="G165" s="157" t="s">
        <v>338</v>
      </c>
      <c r="H165" s="158">
        <v>38.087000000000003</v>
      </c>
      <c r="I165" s="159"/>
      <c r="J165" s="160">
        <f>ROUND(I165*H165,0)</f>
        <v>0</v>
      </c>
      <c r="K165" s="156" t="s">
        <v>157</v>
      </c>
      <c r="L165" s="29"/>
      <c r="M165" s="161" t="s">
        <v>1</v>
      </c>
      <c r="N165" s="162" t="s">
        <v>41</v>
      </c>
      <c r="O165" s="48"/>
      <c r="P165" s="163">
        <f>O165*H165</f>
        <v>0</v>
      </c>
      <c r="Q165" s="163">
        <v>0</v>
      </c>
      <c r="R165" s="163">
        <f>Q165*H165</f>
        <v>0</v>
      </c>
      <c r="S165" s="163">
        <v>0</v>
      </c>
      <c r="T165" s="164">
        <f>S165*H165</f>
        <v>0</v>
      </c>
      <c r="AR165" s="12" t="s">
        <v>131</v>
      </c>
      <c r="AT165" s="12" t="s">
        <v>133</v>
      </c>
      <c r="AU165" s="12" t="s">
        <v>69</v>
      </c>
      <c r="AY165" s="12" t="s">
        <v>132</v>
      </c>
      <c r="BE165" s="165">
        <f>IF(N165="základní",J165,0)</f>
        <v>0</v>
      </c>
      <c r="BF165" s="165">
        <f>IF(N165="snížená",J165,0)</f>
        <v>0</v>
      </c>
      <c r="BG165" s="165">
        <f>IF(N165="zákl. přenesená",J165,0)</f>
        <v>0</v>
      </c>
      <c r="BH165" s="165">
        <f>IF(N165="sníž. přenesená",J165,0)</f>
        <v>0</v>
      </c>
      <c r="BI165" s="165">
        <f>IF(N165="nulová",J165,0)</f>
        <v>0</v>
      </c>
      <c r="BJ165" s="12" t="s">
        <v>8</v>
      </c>
      <c r="BK165" s="165">
        <f>ROUND(I165*H165,0)</f>
        <v>0</v>
      </c>
      <c r="BL165" s="12" t="s">
        <v>131</v>
      </c>
      <c r="BM165" s="12" t="s">
        <v>366</v>
      </c>
    </row>
    <row r="166" spans="2:65" s="10" customFormat="1" ht="25.9" customHeight="1">
      <c r="B166" s="140"/>
      <c r="C166" s="141"/>
      <c r="D166" s="142" t="s">
        <v>59</v>
      </c>
      <c r="E166" s="143" t="s">
        <v>367</v>
      </c>
      <c r="F166" s="143" t="s">
        <v>368</v>
      </c>
      <c r="G166" s="141"/>
      <c r="H166" s="141"/>
      <c r="I166" s="144"/>
      <c r="J166" s="145">
        <f>BK166</f>
        <v>0</v>
      </c>
      <c r="K166" s="141"/>
      <c r="L166" s="146"/>
      <c r="M166" s="147"/>
      <c r="N166" s="148"/>
      <c r="O166" s="148"/>
      <c r="P166" s="149">
        <f>P167+P169+P172+P181+P204+P219+P226</f>
        <v>0</v>
      </c>
      <c r="Q166" s="148"/>
      <c r="R166" s="149">
        <f>R167+R169+R172+R181+R204+R219+R226</f>
        <v>19.618740329999998</v>
      </c>
      <c r="S166" s="148"/>
      <c r="T166" s="150">
        <f>T167+T169+T172+T181+T204+T219+T226</f>
        <v>3.8820198599999998</v>
      </c>
      <c r="AR166" s="151" t="s">
        <v>69</v>
      </c>
      <c r="AT166" s="152" t="s">
        <v>59</v>
      </c>
      <c r="AU166" s="152" t="s">
        <v>60</v>
      </c>
      <c r="AY166" s="151" t="s">
        <v>132</v>
      </c>
      <c r="BK166" s="153">
        <f>BK167+BK169+BK172+BK181+BK204+BK219+BK226</f>
        <v>0</v>
      </c>
    </row>
    <row r="167" spans="2:65" s="10" customFormat="1" ht="22.9" customHeight="1">
      <c r="B167" s="140"/>
      <c r="C167" s="141"/>
      <c r="D167" s="142" t="s">
        <v>59</v>
      </c>
      <c r="E167" s="166" t="s">
        <v>369</v>
      </c>
      <c r="F167" s="166" t="s">
        <v>370</v>
      </c>
      <c r="G167" s="141"/>
      <c r="H167" s="141"/>
      <c r="I167" s="144"/>
      <c r="J167" s="167">
        <f>BK167</f>
        <v>0</v>
      </c>
      <c r="K167" s="141"/>
      <c r="L167" s="146"/>
      <c r="M167" s="147"/>
      <c r="N167" s="148"/>
      <c r="O167" s="148"/>
      <c r="P167" s="149">
        <f>P168</f>
        <v>0</v>
      </c>
      <c r="Q167" s="148"/>
      <c r="R167" s="149">
        <f>R168</f>
        <v>0</v>
      </c>
      <c r="S167" s="148"/>
      <c r="T167" s="150">
        <f>T168</f>
        <v>0</v>
      </c>
      <c r="AR167" s="151" t="s">
        <v>69</v>
      </c>
      <c r="AT167" s="152" t="s">
        <v>59</v>
      </c>
      <c r="AU167" s="152" t="s">
        <v>8</v>
      </c>
      <c r="AY167" s="151" t="s">
        <v>132</v>
      </c>
      <c r="BK167" s="153">
        <f>BK168</f>
        <v>0</v>
      </c>
    </row>
    <row r="168" spans="2:65" s="1" customFormat="1" ht="16.5" customHeight="1">
      <c r="B168" s="27"/>
      <c r="C168" s="154" t="s">
        <v>371</v>
      </c>
      <c r="D168" s="154" t="s">
        <v>133</v>
      </c>
      <c r="E168" s="155" t="s">
        <v>372</v>
      </c>
      <c r="F168" s="156" t="s">
        <v>373</v>
      </c>
      <c r="G168" s="157" t="s">
        <v>255</v>
      </c>
      <c r="H168" s="158">
        <v>6</v>
      </c>
      <c r="I168" s="159"/>
      <c r="J168" s="160">
        <f>ROUND(I168*H168,0)</f>
        <v>0</v>
      </c>
      <c r="K168" s="156" t="s">
        <v>1</v>
      </c>
      <c r="L168" s="29"/>
      <c r="M168" s="161" t="s">
        <v>1</v>
      </c>
      <c r="N168" s="162" t="s">
        <v>41</v>
      </c>
      <c r="O168" s="48"/>
      <c r="P168" s="163">
        <f>O168*H168</f>
        <v>0</v>
      </c>
      <c r="Q168" s="163">
        <v>0</v>
      </c>
      <c r="R168" s="163">
        <f>Q168*H168</f>
        <v>0</v>
      </c>
      <c r="S168" s="163">
        <v>0</v>
      </c>
      <c r="T168" s="164">
        <f>S168*H168</f>
        <v>0</v>
      </c>
      <c r="AR168" s="12" t="s">
        <v>203</v>
      </c>
      <c r="AT168" s="12" t="s">
        <v>133</v>
      </c>
      <c r="AU168" s="12" t="s">
        <v>69</v>
      </c>
      <c r="AY168" s="12" t="s">
        <v>132</v>
      </c>
      <c r="BE168" s="165">
        <f>IF(N168="základní",J168,0)</f>
        <v>0</v>
      </c>
      <c r="BF168" s="165">
        <f>IF(N168="snížená",J168,0)</f>
        <v>0</v>
      </c>
      <c r="BG168" s="165">
        <f>IF(N168="zákl. přenesená",J168,0)</f>
        <v>0</v>
      </c>
      <c r="BH168" s="165">
        <f>IF(N168="sníž. přenesená",J168,0)</f>
        <v>0</v>
      </c>
      <c r="BI168" s="165">
        <f>IF(N168="nulová",J168,0)</f>
        <v>0</v>
      </c>
      <c r="BJ168" s="12" t="s">
        <v>8</v>
      </c>
      <c r="BK168" s="165">
        <f>ROUND(I168*H168,0)</f>
        <v>0</v>
      </c>
      <c r="BL168" s="12" t="s">
        <v>203</v>
      </c>
      <c r="BM168" s="12" t="s">
        <v>374</v>
      </c>
    </row>
    <row r="169" spans="2:65" s="10" customFormat="1" ht="22.9" customHeight="1">
      <c r="B169" s="140"/>
      <c r="C169" s="141"/>
      <c r="D169" s="142" t="s">
        <v>59</v>
      </c>
      <c r="E169" s="166" t="s">
        <v>375</v>
      </c>
      <c r="F169" s="166" t="s">
        <v>376</v>
      </c>
      <c r="G169" s="141"/>
      <c r="H169" s="141"/>
      <c r="I169" s="144"/>
      <c r="J169" s="167">
        <f>BK169</f>
        <v>0</v>
      </c>
      <c r="K169" s="141"/>
      <c r="L169" s="146"/>
      <c r="M169" s="147"/>
      <c r="N169" s="148"/>
      <c r="O169" s="148"/>
      <c r="P169" s="149">
        <f>SUM(P170:P171)</f>
        <v>0</v>
      </c>
      <c r="Q169" s="148"/>
      <c r="R169" s="149">
        <f>SUM(R170:R171)</f>
        <v>0</v>
      </c>
      <c r="S169" s="148"/>
      <c r="T169" s="150">
        <f>SUM(T170:T171)</f>
        <v>0</v>
      </c>
      <c r="AR169" s="151" t="s">
        <v>69</v>
      </c>
      <c r="AT169" s="152" t="s">
        <v>59</v>
      </c>
      <c r="AU169" s="152" t="s">
        <v>8</v>
      </c>
      <c r="AY169" s="151" t="s">
        <v>132</v>
      </c>
      <c r="BK169" s="153">
        <f>SUM(BK170:BK171)</f>
        <v>0</v>
      </c>
    </row>
    <row r="170" spans="2:65" s="1" customFormat="1" ht="16.5" customHeight="1">
      <c r="B170" s="27"/>
      <c r="C170" s="154" t="s">
        <v>377</v>
      </c>
      <c r="D170" s="154" t="s">
        <v>133</v>
      </c>
      <c r="E170" s="155" t="s">
        <v>378</v>
      </c>
      <c r="F170" s="156" t="s">
        <v>379</v>
      </c>
      <c r="G170" s="157" t="s">
        <v>380</v>
      </c>
      <c r="H170" s="158">
        <v>12</v>
      </c>
      <c r="I170" s="159"/>
      <c r="J170" s="160">
        <f>ROUND(I170*H170,0)</f>
        <v>0</v>
      </c>
      <c r="K170" s="156" t="s">
        <v>1</v>
      </c>
      <c r="L170" s="29"/>
      <c r="M170" s="161" t="s">
        <v>1</v>
      </c>
      <c r="N170" s="162" t="s">
        <v>41</v>
      </c>
      <c r="O170" s="48"/>
      <c r="P170" s="163">
        <f>O170*H170</f>
        <v>0</v>
      </c>
      <c r="Q170" s="163">
        <v>0</v>
      </c>
      <c r="R170" s="163">
        <f>Q170*H170</f>
        <v>0</v>
      </c>
      <c r="S170" s="163">
        <v>0</v>
      </c>
      <c r="T170" s="164">
        <f>S170*H170</f>
        <v>0</v>
      </c>
      <c r="AR170" s="12" t="s">
        <v>381</v>
      </c>
      <c r="AT170" s="12" t="s">
        <v>133</v>
      </c>
      <c r="AU170" s="12" t="s">
        <v>69</v>
      </c>
      <c r="AY170" s="12" t="s">
        <v>132</v>
      </c>
      <c r="BE170" s="165">
        <f>IF(N170="základní",J170,0)</f>
        <v>0</v>
      </c>
      <c r="BF170" s="165">
        <f>IF(N170="snížená",J170,0)</f>
        <v>0</v>
      </c>
      <c r="BG170" s="165">
        <f>IF(N170="zákl. přenesená",J170,0)</f>
        <v>0</v>
      </c>
      <c r="BH170" s="165">
        <f>IF(N170="sníž. přenesená",J170,0)</f>
        <v>0</v>
      </c>
      <c r="BI170" s="165">
        <f>IF(N170="nulová",J170,0)</f>
        <v>0</v>
      </c>
      <c r="BJ170" s="12" t="s">
        <v>8</v>
      </c>
      <c r="BK170" s="165">
        <f>ROUND(I170*H170,0)</f>
        <v>0</v>
      </c>
      <c r="BL170" s="12" t="s">
        <v>381</v>
      </c>
      <c r="BM170" s="12" t="s">
        <v>382</v>
      </c>
    </row>
    <row r="171" spans="2:65" s="1" customFormat="1" ht="16.5" customHeight="1">
      <c r="B171" s="27"/>
      <c r="C171" s="154" t="s">
        <v>383</v>
      </c>
      <c r="D171" s="154" t="s">
        <v>133</v>
      </c>
      <c r="E171" s="155" t="s">
        <v>384</v>
      </c>
      <c r="F171" s="156" t="s">
        <v>385</v>
      </c>
      <c r="G171" s="157" t="s">
        <v>380</v>
      </c>
      <c r="H171" s="158">
        <v>6</v>
      </c>
      <c r="I171" s="159"/>
      <c r="J171" s="160">
        <f>ROUND(I171*H171,0)</f>
        <v>0</v>
      </c>
      <c r="K171" s="156" t="s">
        <v>1</v>
      </c>
      <c r="L171" s="29"/>
      <c r="M171" s="161" t="s">
        <v>1</v>
      </c>
      <c r="N171" s="162" t="s">
        <v>41</v>
      </c>
      <c r="O171" s="48"/>
      <c r="P171" s="163">
        <f>O171*H171</f>
        <v>0</v>
      </c>
      <c r="Q171" s="163">
        <v>0</v>
      </c>
      <c r="R171" s="163">
        <f>Q171*H171</f>
        <v>0</v>
      </c>
      <c r="S171" s="163">
        <v>0</v>
      </c>
      <c r="T171" s="164">
        <f>S171*H171</f>
        <v>0</v>
      </c>
      <c r="AR171" s="12" t="s">
        <v>381</v>
      </c>
      <c r="AT171" s="12" t="s">
        <v>133</v>
      </c>
      <c r="AU171" s="12" t="s">
        <v>69</v>
      </c>
      <c r="AY171" s="12" t="s">
        <v>132</v>
      </c>
      <c r="BE171" s="165">
        <f>IF(N171="základní",J171,0)</f>
        <v>0</v>
      </c>
      <c r="BF171" s="165">
        <f>IF(N171="snížená",J171,0)</f>
        <v>0</v>
      </c>
      <c r="BG171" s="165">
        <f>IF(N171="zákl. přenesená",J171,0)</f>
        <v>0</v>
      </c>
      <c r="BH171" s="165">
        <f>IF(N171="sníž. přenesená",J171,0)</f>
        <v>0</v>
      </c>
      <c r="BI171" s="165">
        <f>IF(N171="nulová",J171,0)</f>
        <v>0</v>
      </c>
      <c r="BJ171" s="12" t="s">
        <v>8</v>
      </c>
      <c r="BK171" s="165">
        <f>ROUND(I171*H171,0)</f>
        <v>0</v>
      </c>
      <c r="BL171" s="12" t="s">
        <v>381</v>
      </c>
      <c r="BM171" s="12" t="s">
        <v>386</v>
      </c>
    </row>
    <row r="172" spans="2:65" s="10" customFormat="1" ht="22.9" customHeight="1">
      <c r="B172" s="140"/>
      <c r="C172" s="141"/>
      <c r="D172" s="142" t="s">
        <v>59</v>
      </c>
      <c r="E172" s="166" t="s">
        <v>387</v>
      </c>
      <c r="F172" s="166" t="s">
        <v>388</v>
      </c>
      <c r="G172" s="141"/>
      <c r="H172" s="141"/>
      <c r="I172" s="144"/>
      <c r="J172" s="167">
        <f>BK172</f>
        <v>0</v>
      </c>
      <c r="K172" s="141"/>
      <c r="L172" s="146"/>
      <c r="M172" s="147"/>
      <c r="N172" s="148"/>
      <c r="O172" s="148"/>
      <c r="P172" s="149">
        <f>SUM(P173:P180)</f>
        <v>0</v>
      </c>
      <c r="Q172" s="148"/>
      <c r="R172" s="149">
        <f>SUM(R173:R180)</f>
        <v>2.97263864</v>
      </c>
      <c r="S172" s="148"/>
      <c r="T172" s="150">
        <f>SUM(T173:T180)</f>
        <v>2.9743468599999998</v>
      </c>
      <c r="AR172" s="151" t="s">
        <v>69</v>
      </c>
      <c r="AT172" s="152" t="s">
        <v>59</v>
      </c>
      <c r="AU172" s="152" t="s">
        <v>8</v>
      </c>
      <c r="AY172" s="151" t="s">
        <v>132</v>
      </c>
      <c r="BK172" s="153">
        <f>SUM(BK173:BK180)</f>
        <v>0</v>
      </c>
    </row>
    <row r="173" spans="2:65" s="1" customFormat="1" ht="16.5" customHeight="1">
      <c r="B173" s="27"/>
      <c r="C173" s="154" t="s">
        <v>389</v>
      </c>
      <c r="D173" s="154" t="s">
        <v>133</v>
      </c>
      <c r="E173" s="155" t="s">
        <v>390</v>
      </c>
      <c r="F173" s="156" t="s">
        <v>391</v>
      </c>
      <c r="G173" s="157" t="s">
        <v>194</v>
      </c>
      <c r="H173" s="158">
        <v>303.45100000000002</v>
      </c>
      <c r="I173" s="159"/>
      <c r="J173" s="160">
        <f>ROUND(I173*H173,0)</f>
        <v>0</v>
      </c>
      <c r="K173" s="156" t="s">
        <v>157</v>
      </c>
      <c r="L173" s="29"/>
      <c r="M173" s="161" t="s">
        <v>1</v>
      </c>
      <c r="N173" s="162" t="s">
        <v>41</v>
      </c>
      <c r="O173" s="48"/>
      <c r="P173" s="163">
        <f>O173*H173</f>
        <v>0</v>
      </c>
      <c r="Q173" s="163">
        <v>0</v>
      </c>
      <c r="R173" s="163">
        <f>Q173*H173</f>
        <v>0</v>
      </c>
      <c r="S173" s="163">
        <v>1.67E-3</v>
      </c>
      <c r="T173" s="164">
        <f>S173*H173</f>
        <v>0.50676317000000004</v>
      </c>
      <c r="AR173" s="12" t="s">
        <v>203</v>
      </c>
      <c r="AT173" s="12" t="s">
        <v>133</v>
      </c>
      <c r="AU173" s="12" t="s">
        <v>69</v>
      </c>
      <c r="AY173" s="12" t="s">
        <v>132</v>
      </c>
      <c r="BE173" s="165">
        <f>IF(N173="základní",J173,0)</f>
        <v>0</v>
      </c>
      <c r="BF173" s="165">
        <f>IF(N173="snížená",J173,0)</f>
        <v>0</v>
      </c>
      <c r="BG173" s="165">
        <f>IF(N173="zákl. přenesená",J173,0)</f>
        <v>0</v>
      </c>
      <c r="BH173" s="165">
        <f>IF(N173="sníž. přenesená",J173,0)</f>
        <v>0</v>
      </c>
      <c r="BI173" s="165">
        <f>IF(N173="nulová",J173,0)</f>
        <v>0</v>
      </c>
      <c r="BJ173" s="12" t="s">
        <v>8</v>
      </c>
      <c r="BK173" s="165">
        <f>ROUND(I173*H173,0)</f>
        <v>0</v>
      </c>
      <c r="BL173" s="12" t="s">
        <v>203</v>
      </c>
      <c r="BM173" s="12" t="s">
        <v>392</v>
      </c>
    </row>
    <row r="174" spans="2:65" s="1" customFormat="1" ht="19.5">
      <c r="B174" s="27"/>
      <c r="C174" s="28"/>
      <c r="D174" s="168" t="s">
        <v>149</v>
      </c>
      <c r="E174" s="28"/>
      <c r="F174" s="169" t="s">
        <v>393</v>
      </c>
      <c r="G174" s="28"/>
      <c r="H174" s="28"/>
      <c r="I174" s="90"/>
      <c r="J174" s="28"/>
      <c r="K174" s="28"/>
      <c r="L174" s="29"/>
      <c r="M174" s="170"/>
      <c r="N174" s="48"/>
      <c r="O174" s="48"/>
      <c r="P174" s="48"/>
      <c r="Q174" s="48"/>
      <c r="R174" s="48"/>
      <c r="S174" s="48"/>
      <c r="T174" s="49"/>
      <c r="AT174" s="12" t="s">
        <v>149</v>
      </c>
      <c r="AU174" s="12" t="s">
        <v>69</v>
      </c>
    </row>
    <row r="175" spans="2:65" s="1" customFormat="1" ht="16.5" customHeight="1">
      <c r="B175" s="27"/>
      <c r="C175" s="154" t="s">
        <v>394</v>
      </c>
      <c r="D175" s="154" t="s">
        <v>133</v>
      </c>
      <c r="E175" s="155" t="s">
        <v>395</v>
      </c>
      <c r="F175" s="156" t="s">
        <v>396</v>
      </c>
      <c r="G175" s="157" t="s">
        <v>194</v>
      </c>
      <c r="H175" s="158">
        <v>303.45100000000002</v>
      </c>
      <c r="I175" s="159"/>
      <c r="J175" s="160">
        <f t="shared" ref="J175:J180" si="10">ROUND(I175*H175,0)</f>
        <v>0</v>
      </c>
      <c r="K175" s="156" t="s">
        <v>232</v>
      </c>
      <c r="L175" s="29"/>
      <c r="M175" s="161" t="s">
        <v>1</v>
      </c>
      <c r="N175" s="162" t="s">
        <v>41</v>
      </c>
      <c r="O175" s="48"/>
      <c r="P175" s="163">
        <f t="shared" ref="P175:P180" si="11">O175*H175</f>
        <v>0</v>
      </c>
      <c r="Q175" s="163">
        <v>2.9099999999999998E-3</v>
      </c>
      <c r="R175" s="163">
        <f t="shared" ref="R175:R180" si="12">Q175*H175</f>
        <v>0.88304241000000006</v>
      </c>
      <c r="S175" s="163">
        <v>0</v>
      </c>
      <c r="T175" s="164">
        <f t="shared" ref="T175:T180" si="13">S175*H175</f>
        <v>0</v>
      </c>
      <c r="AR175" s="12" t="s">
        <v>203</v>
      </c>
      <c r="AT175" s="12" t="s">
        <v>133</v>
      </c>
      <c r="AU175" s="12" t="s">
        <v>69</v>
      </c>
      <c r="AY175" s="12" t="s">
        <v>132</v>
      </c>
      <c r="BE175" s="165">
        <f t="shared" ref="BE175:BE180" si="14">IF(N175="základní",J175,0)</f>
        <v>0</v>
      </c>
      <c r="BF175" s="165">
        <f t="shared" ref="BF175:BF180" si="15">IF(N175="snížená",J175,0)</f>
        <v>0</v>
      </c>
      <c r="BG175" s="165">
        <f t="shared" ref="BG175:BG180" si="16">IF(N175="zákl. přenesená",J175,0)</f>
        <v>0</v>
      </c>
      <c r="BH175" s="165">
        <f t="shared" ref="BH175:BH180" si="17">IF(N175="sníž. přenesená",J175,0)</f>
        <v>0</v>
      </c>
      <c r="BI175" s="165">
        <f t="shared" ref="BI175:BI180" si="18">IF(N175="nulová",J175,0)</f>
        <v>0</v>
      </c>
      <c r="BJ175" s="12" t="s">
        <v>8</v>
      </c>
      <c r="BK175" s="165">
        <f t="shared" ref="BK175:BK180" si="19">ROUND(I175*H175,0)</f>
        <v>0</v>
      </c>
      <c r="BL175" s="12" t="s">
        <v>203</v>
      </c>
      <c r="BM175" s="12" t="s">
        <v>397</v>
      </c>
    </row>
    <row r="176" spans="2:65" s="1" customFormat="1" ht="16.5" customHeight="1">
      <c r="B176" s="27"/>
      <c r="C176" s="154" t="s">
        <v>398</v>
      </c>
      <c r="D176" s="154" t="s">
        <v>133</v>
      </c>
      <c r="E176" s="155" t="s">
        <v>399</v>
      </c>
      <c r="F176" s="156" t="s">
        <v>400</v>
      </c>
      <c r="G176" s="157" t="s">
        <v>194</v>
      </c>
      <c r="H176" s="158">
        <v>420.53100000000001</v>
      </c>
      <c r="I176" s="159"/>
      <c r="J176" s="160">
        <f t="shared" si="10"/>
        <v>0</v>
      </c>
      <c r="K176" s="156" t="s">
        <v>157</v>
      </c>
      <c r="L176" s="29"/>
      <c r="M176" s="161" t="s">
        <v>1</v>
      </c>
      <c r="N176" s="162" t="s">
        <v>41</v>
      </c>
      <c r="O176" s="48"/>
      <c r="P176" s="163">
        <f t="shared" si="11"/>
        <v>0</v>
      </c>
      <c r="Q176" s="163">
        <v>0</v>
      </c>
      <c r="R176" s="163">
        <f t="shared" si="12"/>
        <v>0</v>
      </c>
      <c r="S176" s="163">
        <v>2.2300000000000002E-3</v>
      </c>
      <c r="T176" s="164">
        <f t="shared" si="13"/>
        <v>0.93778413000000005</v>
      </c>
      <c r="AR176" s="12" t="s">
        <v>203</v>
      </c>
      <c r="AT176" s="12" t="s">
        <v>133</v>
      </c>
      <c r="AU176" s="12" t="s">
        <v>69</v>
      </c>
      <c r="AY176" s="12" t="s">
        <v>132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2" t="s">
        <v>8</v>
      </c>
      <c r="BK176" s="165">
        <f t="shared" si="19"/>
        <v>0</v>
      </c>
      <c r="BL176" s="12" t="s">
        <v>203</v>
      </c>
      <c r="BM176" s="12" t="s">
        <v>401</v>
      </c>
    </row>
    <row r="177" spans="2:65" s="1" customFormat="1" ht="16.5" customHeight="1">
      <c r="B177" s="27"/>
      <c r="C177" s="154" t="s">
        <v>402</v>
      </c>
      <c r="D177" s="154" t="s">
        <v>133</v>
      </c>
      <c r="E177" s="155" t="s">
        <v>403</v>
      </c>
      <c r="F177" s="156" t="s">
        <v>404</v>
      </c>
      <c r="G177" s="157" t="s">
        <v>194</v>
      </c>
      <c r="H177" s="158">
        <v>420.53100000000001</v>
      </c>
      <c r="I177" s="159"/>
      <c r="J177" s="160">
        <f t="shared" si="10"/>
        <v>0</v>
      </c>
      <c r="K177" s="156" t="s">
        <v>157</v>
      </c>
      <c r="L177" s="29"/>
      <c r="M177" s="161" t="s">
        <v>1</v>
      </c>
      <c r="N177" s="162" t="s">
        <v>41</v>
      </c>
      <c r="O177" s="48"/>
      <c r="P177" s="163">
        <f t="shared" si="11"/>
        <v>0</v>
      </c>
      <c r="Q177" s="163">
        <v>2.9099999999999998E-3</v>
      </c>
      <c r="R177" s="163">
        <f t="shared" si="12"/>
        <v>1.2237452099999999</v>
      </c>
      <c r="S177" s="163">
        <v>0</v>
      </c>
      <c r="T177" s="164">
        <f t="shared" si="13"/>
        <v>0</v>
      </c>
      <c r="AR177" s="12" t="s">
        <v>203</v>
      </c>
      <c r="AT177" s="12" t="s">
        <v>133</v>
      </c>
      <c r="AU177" s="12" t="s">
        <v>69</v>
      </c>
      <c r="AY177" s="12" t="s">
        <v>132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2" t="s">
        <v>8</v>
      </c>
      <c r="BK177" s="165">
        <f t="shared" si="19"/>
        <v>0</v>
      </c>
      <c r="BL177" s="12" t="s">
        <v>203</v>
      </c>
      <c r="BM177" s="12" t="s">
        <v>405</v>
      </c>
    </row>
    <row r="178" spans="2:65" s="1" customFormat="1" ht="16.5" customHeight="1">
      <c r="B178" s="27"/>
      <c r="C178" s="154" t="s">
        <v>406</v>
      </c>
      <c r="D178" s="154" t="s">
        <v>133</v>
      </c>
      <c r="E178" s="155" t="s">
        <v>407</v>
      </c>
      <c r="F178" s="156" t="s">
        <v>408</v>
      </c>
      <c r="G178" s="157" t="s">
        <v>194</v>
      </c>
      <c r="H178" s="158">
        <v>388.274</v>
      </c>
      <c r="I178" s="159"/>
      <c r="J178" s="160">
        <f t="shared" si="10"/>
        <v>0</v>
      </c>
      <c r="K178" s="156" t="s">
        <v>157</v>
      </c>
      <c r="L178" s="29"/>
      <c r="M178" s="161" t="s">
        <v>1</v>
      </c>
      <c r="N178" s="162" t="s">
        <v>41</v>
      </c>
      <c r="O178" s="48"/>
      <c r="P178" s="163">
        <f t="shared" si="11"/>
        <v>0</v>
      </c>
      <c r="Q178" s="163">
        <v>0</v>
      </c>
      <c r="R178" s="163">
        <f t="shared" si="12"/>
        <v>0</v>
      </c>
      <c r="S178" s="163">
        <v>3.9399999999999999E-3</v>
      </c>
      <c r="T178" s="164">
        <f t="shared" si="13"/>
        <v>1.5297995600000001</v>
      </c>
      <c r="AR178" s="12" t="s">
        <v>203</v>
      </c>
      <c r="AT178" s="12" t="s">
        <v>133</v>
      </c>
      <c r="AU178" s="12" t="s">
        <v>69</v>
      </c>
      <c r="AY178" s="12" t="s">
        <v>132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2" t="s">
        <v>8</v>
      </c>
      <c r="BK178" s="165">
        <f t="shared" si="19"/>
        <v>0</v>
      </c>
      <c r="BL178" s="12" t="s">
        <v>203</v>
      </c>
      <c r="BM178" s="12" t="s">
        <v>409</v>
      </c>
    </row>
    <row r="179" spans="2:65" s="1" customFormat="1" ht="16.5" customHeight="1">
      <c r="B179" s="27"/>
      <c r="C179" s="154" t="s">
        <v>410</v>
      </c>
      <c r="D179" s="154" t="s">
        <v>133</v>
      </c>
      <c r="E179" s="155" t="s">
        <v>411</v>
      </c>
      <c r="F179" s="156" t="s">
        <v>412</v>
      </c>
      <c r="G179" s="157" t="s">
        <v>194</v>
      </c>
      <c r="H179" s="158">
        <v>388.274</v>
      </c>
      <c r="I179" s="159"/>
      <c r="J179" s="160">
        <f t="shared" si="10"/>
        <v>0</v>
      </c>
      <c r="K179" s="156" t="s">
        <v>157</v>
      </c>
      <c r="L179" s="29"/>
      <c r="M179" s="161" t="s">
        <v>1</v>
      </c>
      <c r="N179" s="162" t="s">
        <v>41</v>
      </c>
      <c r="O179" s="48"/>
      <c r="P179" s="163">
        <f t="shared" si="11"/>
        <v>0</v>
      </c>
      <c r="Q179" s="163">
        <v>2.2300000000000002E-3</v>
      </c>
      <c r="R179" s="163">
        <f t="shared" si="12"/>
        <v>0.86585102000000014</v>
      </c>
      <c r="S179" s="163">
        <v>0</v>
      </c>
      <c r="T179" s="164">
        <f t="shared" si="13"/>
        <v>0</v>
      </c>
      <c r="AR179" s="12" t="s">
        <v>203</v>
      </c>
      <c r="AT179" s="12" t="s">
        <v>133</v>
      </c>
      <c r="AU179" s="12" t="s">
        <v>69</v>
      </c>
      <c r="AY179" s="12" t="s">
        <v>132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2" t="s">
        <v>8</v>
      </c>
      <c r="BK179" s="165">
        <f t="shared" si="19"/>
        <v>0</v>
      </c>
      <c r="BL179" s="12" t="s">
        <v>203</v>
      </c>
      <c r="BM179" s="12" t="s">
        <v>413</v>
      </c>
    </row>
    <row r="180" spans="2:65" s="1" customFormat="1" ht="16.5" customHeight="1">
      <c r="B180" s="27"/>
      <c r="C180" s="154" t="s">
        <v>414</v>
      </c>
      <c r="D180" s="154" t="s">
        <v>133</v>
      </c>
      <c r="E180" s="155" t="s">
        <v>415</v>
      </c>
      <c r="F180" s="156" t="s">
        <v>416</v>
      </c>
      <c r="G180" s="157" t="s">
        <v>255</v>
      </c>
      <c r="H180" s="217">
        <v>1</v>
      </c>
      <c r="I180" s="159"/>
      <c r="J180" s="160">
        <f t="shared" si="10"/>
        <v>0</v>
      </c>
      <c r="K180" s="156" t="s">
        <v>157</v>
      </c>
      <c r="L180" s="29"/>
      <c r="M180" s="161" t="s">
        <v>1</v>
      </c>
      <c r="N180" s="162" t="s">
        <v>41</v>
      </c>
      <c r="O180" s="48"/>
      <c r="P180" s="163">
        <f t="shared" si="11"/>
        <v>0</v>
      </c>
      <c r="Q180" s="163">
        <v>0</v>
      </c>
      <c r="R180" s="163">
        <f t="shared" si="12"/>
        <v>0</v>
      </c>
      <c r="S180" s="163">
        <v>0</v>
      </c>
      <c r="T180" s="164">
        <f t="shared" si="13"/>
        <v>0</v>
      </c>
      <c r="AR180" s="12" t="s">
        <v>203</v>
      </c>
      <c r="AT180" s="12" t="s">
        <v>133</v>
      </c>
      <c r="AU180" s="12" t="s">
        <v>69</v>
      </c>
      <c r="AY180" s="12" t="s">
        <v>132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2" t="s">
        <v>8</v>
      </c>
      <c r="BK180" s="165">
        <f t="shared" si="19"/>
        <v>0</v>
      </c>
      <c r="BL180" s="12" t="s">
        <v>203</v>
      </c>
      <c r="BM180" s="12" t="s">
        <v>417</v>
      </c>
    </row>
    <row r="181" spans="2:65" s="10" customFormat="1" ht="22.9" customHeight="1">
      <c r="B181" s="140"/>
      <c r="C181" s="141"/>
      <c r="D181" s="142" t="s">
        <v>59</v>
      </c>
      <c r="E181" s="166" t="s">
        <v>418</v>
      </c>
      <c r="F181" s="166" t="s">
        <v>419</v>
      </c>
      <c r="G181" s="141"/>
      <c r="H181" s="141"/>
      <c r="I181" s="144"/>
      <c r="J181" s="167">
        <f>BK181</f>
        <v>0</v>
      </c>
      <c r="K181" s="141"/>
      <c r="L181" s="146"/>
      <c r="M181" s="147"/>
      <c r="N181" s="148"/>
      <c r="O181" s="148"/>
      <c r="P181" s="149">
        <f>SUM(P182:P203)</f>
        <v>0</v>
      </c>
      <c r="Q181" s="148"/>
      <c r="R181" s="149">
        <f>SUM(R182:R203)</f>
        <v>12.222661899999999</v>
      </c>
      <c r="S181" s="148"/>
      <c r="T181" s="150">
        <f>SUM(T182:T203)</f>
        <v>0.60899999999999999</v>
      </c>
      <c r="AR181" s="151" t="s">
        <v>69</v>
      </c>
      <c r="AT181" s="152" t="s">
        <v>59</v>
      </c>
      <c r="AU181" s="152" t="s">
        <v>8</v>
      </c>
      <c r="AY181" s="151" t="s">
        <v>132</v>
      </c>
      <c r="BK181" s="153">
        <f>SUM(BK182:BK203)</f>
        <v>0</v>
      </c>
    </row>
    <row r="182" spans="2:65" s="1" customFormat="1" ht="16.5" customHeight="1">
      <c r="B182" s="27"/>
      <c r="C182" s="154" t="s">
        <v>381</v>
      </c>
      <c r="D182" s="154" t="s">
        <v>133</v>
      </c>
      <c r="E182" s="155" t="s">
        <v>420</v>
      </c>
      <c r="F182" s="156" t="s">
        <v>421</v>
      </c>
      <c r="G182" s="157" t="s">
        <v>156</v>
      </c>
      <c r="H182" s="158">
        <v>439.88499999999999</v>
      </c>
      <c r="I182" s="159"/>
      <c r="J182" s="160">
        <f>ROUND(I182*H182,0)</f>
        <v>0</v>
      </c>
      <c r="K182" s="156" t="s">
        <v>157</v>
      </c>
      <c r="L182" s="29"/>
      <c r="M182" s="161" t="s">
        <v>1</v>
      </c>
      <c r="N182" s="162" t="s">
        <v>41</v>
      </c>
      <c r="O182" s="48"/>
      <c r="P182" s="163">
        <f>O182*H182</f>
        <v>0</v>
      </c>
      <c r="Q182" s="163">
        <v>2.5999999999999998E-4</v>
      </c>
      <c r="R182" s="163">
        <f>Q182*H182</f>
        <v>0.11437009999999999</v>
      </c>
      <c r="S182" s="163">
        <v>0</v>
      </c>
      <c r="T182" s="164">
        <f>S182*H182</f>
        <v>0</v>
      </c>
      <c r="AR182" s="12" t="s">
        <v>203</v>
      </c>
      <c r="AT182" s="12" t="s">
        <v>133</v>
      </c>
      <c r="AU182" s="12" t="s">
        <v>69</v>
      </c>
      <c r="AY182" s="12" t="s">
        <v>132</v>
      </c>
      <c r="BE182" s="165">
        <f>IF(N182="základní",J182,0)</f>
        <v>0</v>
      </c>
      <c r="BF182" s="165">
        <f>IF(N182="snížená",J182,0)</f>
        <v>0</v>
      </c>
      <c r="BG182" s="165">
        <f>IF(N182="zákl. přenesená",J182,0)</f>
        <v>0</v>
      </c>
      <c r="BH182" s="165">
        <f>IF(N182="sníž. přenesená",J182,0)</f>
        <v>0</v>
      </c>
      <c r="BI182" s="165">
        <f>IF(N182="nulová",J182,0)</f>
        <v>0</v>
      </c>
      <c r="BJ182" s="12" t="s">
        <v>8</v>
      </c>
      <c r="BK182" s="165">
        <f>ROUND(I182*H182,0)</f>
        <v>0</v>
      </c>
      <c r="BL182" s="12" t="s">
        <v>203</v>
      </c>
      <c r="BM182" s="12" t="s">
        <v>422</v>
      </c>
    </row>
    <row r="183" spans="2:65" s="1" customFormat="1" ht="19.5">
      <c r="B183" s="27"/>
      <c r="C183" s="28"/>
      <c r="D183" s="168" t="s">
        <v>149</v>
      </c>
      <c r="E183" s="28"/>
      <c r="F183" s="169" t="s">
        <v>423</v>
      </c>
      <c r="G183" s="28"/>
      <c r="H183" s="28"/>
      <c r="I183" s="90"/>
      <c r="J183" s="28"/>
      <c r="K183" s="28"/>
      <c r="L183" s="29"/>
      <c r="M183" s="170"/>
      <c r="N183" s="48"/>
      <c r="O183" s="48"/>
      <c r="P183" s="48"/>
      <c r="Q183" s="48"/>
      <c r="R183" s="48"/>
      <c r="S183" s="48"/>
      <c r="T183" s="49"/>
      <c r="AT183" s="12" t="s">
        <v>149</v>
      </c>
      <c r="AU183" s="12" t="s">
        <v>69</v>
      </c>
    </row>
    <row r="184" spans="2:65" s="1" customFormat="1" ht="22.5" customHeight="1">
      <c r="B184" s="27"/>
      <c r="C184" s="171" t="s">
        <v>424</v>
      </c>
      <c r="D184" s="171" t="s">
        <v>247</v>
      </c>
      <c r="E184" s="172" t="s">
        <v>425</v>
      </c>
      <c r="F184" s="173" t="s">
        <v>426</v>
      </c>
      <c r="G184" s="174" t="s">
        <v>147</v>
      </c>
      <c r="H184" s="175">
        <v>149</v>
      </c>
      <c r="I184" s="176"/>
      <c r="J184" s="177">
        <f>ROUND(I184*H184,0)</f>
        <v>0</v>
      </c>
      <c r="K184" s="173" t="s">
        <v>1</v>
      </c>
      <c r="L184" s="178"/>
      <c r="M184" s="179" t="s">
        <v>1</v>
      </c>
      <c r="N184" s="180" t="s">
        <v>41</v>
      </c>
      <c r="O184" s="48"/>
      <c r="P184" s="163">
        <f>O184*H184</f>
        <v>0</v>
      </c>
      <c r="Q184" s="163">
        <v>4.3999999999999997E-2</v>
      </c>
      <c r="R184" s="163">
        <f>Q184*H184</f>
        <v>6.556</v>
      </c>
      <c r="S184" s="163">
        <v>0</v>
      </c>
      <c r="T184" s="164">
        <f>S184*H184</f>
        <v>0</v>
      </c>
      <c r="AR184" s="12" t="s">
        <v>273</v>
      </c>
      <c r="AT184" s="12" t="s">
        <v>247</v>
      </c>
      <c r="AU184" s="12" t="s">
        <v>69</v>
      </c>
      <c r="AY184" s="12" t="s">
        <v>132</v>
      </c>
      <c r="BE184" s="165">
        <f>IF(N184="základní",J184,0)</f>
        <v>0</v>
      </c>
      <c r="BF184" s="165">
        <f>IF(N184="snížená",J184,0)</f>
        <v>0</v>
      </c>
      <c r="BG184" s="165">
        <f>IF(N184="zákl. přenesená",J184,0)</f>
        <v>0</v>
      </c>
      <c r="BH184" s="165">
        <f>IF(N184="sníž. přenesená",J184,0)</f>
        <v>0</v>
      </c>
      <c r="BI184" s="165">
        <f>IF(N184="nulová",J184,0)</f>
        <v>0</v>
      </c>
      <c r="BJ184" s="12" t="s">
        <v>8</v>
      </c>
      <c r="BK184" s="165">
        <f>ROUND(I184*H184,0)</f>
        <v>0</v>
      </c>
      <c r="BL184" s="12" t="s">
        <v>203</v>
      </c>
      <c r="BM184" s="12" t="s">
        <v>427</v>
      </c>
    </row>
    <row r="185" spans="2:65" s="1" customFormat="1" ht="48.75">
      <c r="B185" s="27"/>
      <c r="C185" s="28"/>
      <c r="D185" s="168" t="s">
        <v>149</v>
      </c>
      <c r="E185" s="28"/>
      <c r="F185" s="169" t="s">
        <v>428</v>
      </c>
      <c r="G185" s="28"/>
      <c r="H185" s="28"/>
      <c r="I185" s="90"/>
      <c r="J185" s="28"/>
      <c r="K185" s="28"/>
      <c r="L185" s="29"/>
      <c r="M185" s="170"/>
      <c r="N185" s="48"/>
      <c r="O185" s="48"/>
      <c r="P185" s="48"/>
      <c r="Q185" s="48"/>
      <c r="R185" s="48"/>
      <c r="S185" s="48"/>
      <c r="T185" s="49"/>
      <c r="AT185" s="12" t="s">
        <v>149</v>
      </c>
      <c r="AU185" s="12" t="s">
        <v>69</v>
      </c>
    </row>
    <row r="186" spans="2:65" s="1" customFormat="1" ht="22.5" customHeight="1">
      <c r="B186" s="27"/>
      <c r="C186" s="171" t="s">
        <v>429</v>
      </c>
      <c r="D186" s="171" t="s">
        <v>247</v>
      </c>
      <c r="E186" s="172" t="s">
        <v>430</v>
      </c>
      <c r="F186" s="173" t="s">
        <v>431</v>
      </c>
      <c r="G186" s="174" t="s">
        <v>147</v>
      </c>
      <c r="H186" s="175">
        <v>18</v>
      </c>
      <c r="I186" s="176"/>
      <c r="J186" s="177">
        <f>ROUND(I186*H186,0)</f>
        <v>0</v>
      </c>
      <c r="K186" s="173" t="s">
        <v>1</v>
      </c>
      <c r="L186" s="178"/>
      <c r="M186" s="179" t="s">
        <v>1</v>
      </c>
      <c r="N186" s="180" t="s">
        <v>41</v>
      </c>
      <c r="O186" s="48"/>
      <c r="P186" s="163">
        <f>O186*H186</f>
        <v>0</v>
      </c>
      <c r="Q186" s="163">
        <v>4.3999999999999997E-2</v>
      </c>
      <c r="R186" s="163">
        <f>Q186*H186</f>
        <v>0.79199999999999993</v>
      </c>
      <c r="S186" s="163">
        <v>0</v>
      </c>
      <c r="T186" s="164">
        <f>S186*H186</f>
        <v>0</v>
      </c>
      <c r="AR186" s="12" t="s">
        <v>273</v>
      </c>
      <c r="AT186" s="12" t="s">
        <v>247</v>
      </c>
      <c r="AU186" s="12" t="s">
        <v>69</v>
      </c>
      <c r="AY186" s="12" t="s">
        <v>132</v>
      </c>
      <c r="BE186" s="165">
        <f>IF(N186="základní",J186,0)</f>
        <v>0</v>
      </c>
      <c r="BF186" s="165">
        <f>IF(N186="snížená",J186,0)</f>
        <v>0</v>
      </c>
      <c r="BG186" s="165">
        <f>IF(N186="zákl. přenesená",J186,0)</f>
        <v>0</v>
      </c>
      <c r="BH186" s="165">
        <f>IF(N186="sníž. přenesená",J186,0)</f>
        <v>0</v>
      </c>
      <c r="BI186" s="165">
        <f>IF(N186="nulová",J186,0)</f>
        <v>0</v>
      </c>
      <c r="BJ186" s="12" t="s">
        <v>8</v>
      </c>
      <c r="BK186" s="165">
        <f>ROUND(I186*H186,0)</f>
        <v>0</v>
      </c>
      <c r="BL186" s="12" t="s">
        <v>203</v>
      </c>
      <c r="BM186" s="12" t="s">
        <v>432</v>
      </c>
    </row>
    <row r="187" spans="2:65" s="1" customFormat="1" ht="48.75">
      <c r="B187" s="27"/>
      <c r="C187" s="28"/>
      <c r="D187" s="168" t="s">
        <v>149</v>
      </c>
      <c r="E187" s="28"/>
      <c r="F187" s="169" t="s">
        <v>428</v>
      </c>
      <c r="G187" s="28"/>
      <c r="H187" s="28"/>
      <c r="I187" s="90"/>
      <c r="J187" s="28"/>
      <c r="K187" s="28"/>
      <c r="L187" s="29"/>
      <c r="M187" s="170"/>
      <c r="N187" s="48"/>
      <c r="O187" s="48"/>
      <c r="P187" s="48"/>
      <c r="Q187" s="48"/>
      <c r="R187" s="48"/>
      <c r="S187" s="48"/>
      <c r="T187" s="49"/>
      <c r="AT187" s="12" t="s">
        <v>149</v>
      </c>
      <c r="AU187" s="12" t="s">
        <v>69</v>
      </c>
    </row>
    <row r="188" spans="2:65" s="1" customFormat="1" ht="22.5" customHeight="1">
      <c r="B188" s="27"/>
      <c r="C188" s="171" t="s">
        <v>433</v>
      </c>
      <c r="D188" s="171" t="s">
        <v>247</v>
      </c>
      <c r="E188" s="172" t="s">
        <v>434</v>
      </c>
      <c r="F188" s="173" t="s">
        <v>435</v>
      </c>
      <c r="G188" s="174" t="s">
        <v>147</v>
      </c>
      <c r="H188" s="175">
        <v>6</v>
      </c>
      <c r="I188" s="176"/>
      <c r="J188" s="177">
        <f>ROUND(I188*H188,0)</f>
        <v>0</v>
      </c>
      <c r="K188" s="173" t="s">
        <v>1</v>
      </c>
      <c r="L188" s="178"/>
      <c r="M188" s="179" t="s">
        <v>1</v>
      </c>
      <c r="N188" s="180" t="s">
        <v>41</v>
      </c>
      <c r="O188" s="48"/>
      <c r="P188" s="163">
        <f>O188*H188</f>
        <v>0</v>
      </c>
      <c r="Q188" s="163">
        <v>4.3999999999999997E-2</v>
      </c>
      <c r="R188" s="163">
        <f>Q188*H188</f>
        <v>0.26400000000000001</v>
      </c>
      <c r="S188" s="163">
        <v>0</v>
      </c>
      <c r="T188" s="164">
        <f>S188*H188</f>
        <v>0</v>
      </c>
      <c r="AR188" s="12" t="s">
        <v>273</v>
      </c>
      <c r="AT188" s="12" t="s">
        <v>247</v>
      </c>
      <c r="AU188" s="12" t="s">
        <v>69</v>
      </c>
      <c r="AY188" s="12" t="s">
        <v>132</v>
      </c>
      <c r="BE188" s="165">
        <f>IF(N188="základní",J188,0)</f>
        <v>0</v>
      </c>
      <c r="BF188" s="165">
        <f>IF(N188="snížená",J188,0)</f>
        <v>0</v>
      </c>
      <c r="BG188" s="165">
        <f>IF(N188="zákl. přenesená",J188,0)</f>
        <v>0</v>
      </c>
      <c r="BH188" s="165">
        <f>IF(N188="sníž. přenesená",J188,0)</f>
        <v>0</v>
      </c>
      <c r="BI188" s="165">
        <f>IF(N188="nulová",J188,0)</f>
        <v>0</v>
      </c>
      <c r="BJ188" s="12" t="s">
        <v>8</v>
      </c>
      <c r="BK188" s="165">
        <f>ROUND(I188*H188,0)</f>
        <v>0</v>
      </c>
      <c r="BL188" s="12" t="s">
        <v>203</v>
      </c>
      <c r="BM188" s="12" t="s">
        <v>436</v>
      </c>
    </row>
    <row r="189" spans="2:65" s="1" customFormat="1" ht="48.75">
      <c r="B189" s="27"/>
      <c r="C189" s="28"/>
      <c r="D189" s="168" t="s">
        <v>149</v>
      </c>
      <c r="E189" s="28"/>
      <c r="F189" s="169" t="s">
        <v>428</v>
      </c>
      <c r="G189" s="28"/>
      <c r="H189" s="28"/>
      <c r="I189" s="90"/>
      <c r="J189" s="28"/>
      <c r="K189" s="28"/>
      <c r="L189" s="29"/>
      <c r="M189" s="170"/>
      <c r="N189" s="48"/>
      <c r="O189" s="48"/>
      <c r="P189" s="48"/>
      <c r="Q189" s="48"/>
      <c r="R189" s="48"/>
      <c r="S189" s="48"/>
      <c r="T189" s="49"/>
      <c r="AT189" s="12" t="s">
        <v>149</v>
      </c>
      <c r="AU189" s="12" t="s">
        <v>69</v>
      </c>
    </row>
    <row r="190" spans="2:65" s="1" customFormat="1" ht="22.5" customHeight="1">
      <c r="B190" s="27"/>
      <c r="C190" s="171" t="s">
        <v>437</v>
      </c>
      <c r="D190" s="171" t="s">
        <v>247</v>
      </c>
      <c r="E190" s="172" t="s">
        <v>438</v>
      </c>
      <c r="F190" s="173" t="s">
        <v>439</v>
      </c>
      <c r="G190" s="174" t="s">
        <v>147</v>
      </c>
      <c r="H190" s="175">
        <v>24</v>
      </c>
      <c r="I190" s="176"/>
      <c r="J190" s="177">
        <f>ROUND(I190*H190,0)</f>
        <v>0</v>
      </c>
      <c r="K190" s="173" t="s">
        <v>1</v>
      </c>
      <c r="L190" s="178"/>
      <c r="M190" s="179" t="s">
        <v>1</v>
      </c>
      <c r="N190" s="180" t="s">
        <v>41</v>
      </c>
      <c r="O190" s="48"/>
      <c r="P190" s="163">
        <f>O190*H190</f>
        <v>0</v>
      </c>
      <c r="Q190" s="163">
        <v>5.3999999999999999E-2</v>
      </c>
      <c r="R190" s="163">
        <f>Q190*H190</f>
        <v>1.296</v>
      </c>
      <c r="S190" s="163">
        <v>0</v>
      </c>
      <c r="T190" s="164">
        <f>S190*H190</f>
        <v>0</v>
      </c>
      <c r="AR190" s="12" t="s">
        <v>273</v>
      </c>
      <c r="AT190" s="12" t="s">
        <v>247</v>
      </c>
      <c r="AU190" s="12" t="s">
        <v>69</v>
      </c>
      <c r="AY190" s="12" t="s">
        <v>132</v>
      </c>
      <c r="BE190" s="165">
        <f>IF(N190="základní",J190,0)</f>
        <v>0</v>
      </c>
      <c r="BF190" s="165">
        <f>IF(N190="snížená",J190,0)</f>
        <v>0</v>
      </c>
      <c r="BG190" s="165">
        <f>IF(N190="zákl. přenesená",J190,0)</f>
        <v>0</v>
      </c>
      <c r="BH190" s="165">
        <f>IF(N190="sníž. přenesená",J190,0)</f>
        <v>0</v>
      </c>
      <c r="BI190" s="165">
        <f>IF(N190="nulová",J190,0)</f>
        <v>0</v>
      </c>
      <c r="BJ190" s="12" t="s">
        <v>8</v>
      </c>
      <c r="BK190" s="165">
        <f>ROUND(I190*H190,0)</f>
        <v>0</v>
      </c>
      <c r="BL190" s="12" t="s">
        <v>203</v>
      </c>
      <c r="BM190" s="12" t="s">
        <v>440</v>
      </c>
    </row>
    <row r="191" spans="2:65" s="1" customFormat="1" ht="48.75">
      <c r="B191" s="27"/>
      <c r="C191" s="28"/>
      <c r="D191" s="168" t="s">
        <v>149</v>
      </c>
      <c r="E191" s="28"/>
      <c r="F191" s="169" t="s">
        <v>428</v>
      </c>
      <c r="G191" s="28"/>
      <c r="H191" s="28"/>
      <c r="I191" s="90"/>
      <c r="J191" s="28"/>
      <c r="K191" s="28"/>
      <c r="L191" s="29"/>
      <c r="M191" s="170"/>
      <c r="N191" s="48"/>
      <c r="O191" s="48"/>
      <c r="P191" s="48"/>
      <c r="Q191" s="48"/>
      <c r="R191" s="48"/>
      <c r="S191" s="48"/>
      <c r="T191" s="49"/>
      <c r="AT191" s="12" t="s">
        <v>149</v>
      </c>
      <c r="AU191" s="12" t="s">
        <v>69</v>
      </c>
    </row>
    <row r="192" spans="2:65" s="1" customFormat="1" ht="22.5" customHeight="1">
      <c r="B192" s="27"/>
      <c r="C192" s="171" t="s">
        <v>441</v>
      </c>
      <c r="D192" s="171" t="s">
        <v>247</v>
      </c>
      <c r="E192" s="172" t="s">
        <v>442</v>
      </c>
      <c r="F192" s="173" t="s">
        <v>443</v>
      </c>
      <c r="G192" s="174" t="s">
        <v>147</v>
      </c>
      <c r="H192" s="175">
        <v>6</v>
      </c>
      <c r="I192" s="176"/>
      <c r="J192" s="177">
        <f>ROUND(I192*H192,0)</f>
        <v>0</v>
      </c>
      <c r="K192" s="173" t="s">
        <v>1</v>
      </c>
      <c r="L192" s="178"/>
      <c r="M192" s="179" t="s">
        <v>1</v>
      </c>
      <c r="N192" s="180" t="s">
        <v>41</v>
      </c>
      <c r="O192" s="48"/>
      <c r="P192" s="163">
        <f>O192*H192</f>
        <v>0</v>
      </c>
      <c r="Q192" s="163">
        <v>1.2999999999999999E-2</v>
      </c>
      <c r="R192" s="163">
        <f>Q192*H192</f>
        <v>7.8E-2</v>
      </c>
      <c r="S192" s="163">
        <v>0</v>
      </c>
      <c r="T192" s="164">
        <f>S192*H192</f>
        <v>0</v>
      </c>
      <c r="AR192" s="12" t="s">
        <v>273</v>
      </c>
      <c r="AT192" s="12" t="s">
        <v>247</v>
      </c>
      <c r="AU192" s="12" t="s">
        <v>69</v>
      </c>
      <c r="AY192" s="12" t="s">
        <v>132</v>
      </c>
      <c r="BE192" s="165">
        <f>IF(N192="základní",J192,0)</f>
        <v>0</v>
      </c>
      <c r="BF192" s="165">
        <f>IF(N192="snížená",J192,0)</f>
        <v>0</v>
      </c>
      <c r="BG192" s="165">
        <f>IF(N192="zákl. přenesená",J192,0)</f>
        <v>0</v>
      </c>
      <c r="BH192" s="165">
        <f>IF(N192="sníž. přenesená",J192,0)</f>
        <v>0</v>
      </c>
      <c r="BI192" s="165">
        <f>IF(N192="nulová",J192,0)</f>
        <v>0</v>
      </c>
      <c r="BJ192" s="12" t="s">
        <v>8</v>
      </c>
      <c r="BK192" s="165">
        <f>ROUND(I192*H192,0)</f>
        <v>0</v>
      </c>
      <c r="BL192" s="12" t="s">
        <v>203</v>
      </c>
      <c r="BM192" s="12" t="s">
        <v>444</v>
      </c>
    </row>
    <row r="193" spans="2:65" s="1" customFormat="1" ht="58.5">
      <c r="B193" s="27"/>
      <c r="C193" s="28"/>
      <c r="D193" s="168" t="s">
        <v>149</v>
      </c>
      <c r="E193" s="28"/>
      <c r="F193" s="169" t="s">
        <v>445</v>
      </c>
      <c r="G193" s="28"/>
      <c r="H193" s="28"/>
      <c r="I193" s="90"/>
      <c r="J193" s="28"/>
      <c r="K193" s="28"/>
      <c r="L193" s="29"/>
      <c r="M193" s="170"/>
      <c r="N193" s="48"/>
      <c r="O193" s="48"/>
      <c r="P193" s="48"/>
      <c r="Q193" s="48"/>
      <c r="R193" s="48"/>
      <c r="S193" s="48"/>
      <c r="T193" s="49"/>
      <c r="AT193" s="12" t="s">
        <v>149</v>
      </c>
      <c r="AU193" s="12" t="s">
        <v>69</v>
      </c>
    </row>
    <row r="194" spans="2:65" s="1" customFormat="1" ht="16.5" customHeight="1">
      <c r="B194" s="27"/>
      <c r="C194" s="154" t="s">
        <v>446</v>
      </c>
      <c r="D194" s="154" t="s">
        <v>133</v>
      </c>
      <c r="E194" s="155" t="s">
        <v>447</v>
      </c>
      <c r="F194" s="156" t="s">
        <v>448</v>
      </c>
      <c r="G194" s="157" t="s">
        <v>147</v>
      </c>
      <c r="H194" s="158">
        <v>18</v>
      </c>
      <c r="I194" s="159"/>
      <c r="J194" s="160">
        <f>ROUND(I194*H194,0)</f>
        <v>0</v>
      </c>
      <c r="K194" s="156" t="s">
        <v>157</v>
      </c>
      <c r="L194" s="29"/>
      <c r="M194" s="161" t="s">
        <v>1</v>
      </c>
      <c r="N194" s="162" t="s">
        <v>41</v>
      </c>
      <c r="O194" s="48"/>
      <c r="P194" s="163">
        <f>O194*H194</f>
        <v>0</v>
      </c>
      <c r="Q194" s="163">
        <v>8.5999999999999998E-4</v>
      </c>
      <c r="R194" s="163">
        <f>Q194*H194</f>
        <v>1.5479999999999999E-2</v>
      </c>
      <c r="S194" s="163">
        <v>0</v>
      </c>
      <c r="T194" s="164">
        <f>S194*H194</f>
        <v>0</v>
      </c>
      <c r="AR194" s="12" t="s">
        <v>203</v>
      </c>
      <c r="AT194" s="12" t="s">
        <v>133</v>
      </c>
      <c r="AU194" s="12" t="s">
        <v>69</v>
      </c>
      <c r="AY194" s="12" t="s">
        <v>132</v>
      </c>
      <c r="BE194" s="165">
        <f>IF(N194="základní",J194,0)</f>
        <v>0</v>
      </c>
      <c r="BF194" s="165">
        <f>IF(N194="snížená",J194,0)</f>
        <v>0</v>
      </c>
      <c r="BG194" s="165">
        <f>IF(N194="zákl. přenesená",J194,0)</f>
        <v>0</v>
      </c>
      <c r="BH194" s="165">
        <f>IF(N194="sníž. přenesená",J194,0)</f>
        <v>0</v>
      </c>
      <c r="BI194" s="165">
        <f>IF(N194="nulová",J194,0)</f>
        <v>0</v>
      </c>
      <c r="BJ194" s="12" t="s">
        <v>8</v>
      </c>
      <c r="BK194" s="165">
        <f>ROUND(I194*H194,0)</f>
        <v>0</v>
      </c>
      <c r="BL194" s="12" t="s">
        <v>203</v>
      </c>
      <c r="BM194" s="12" t="s">
        <v>449</v>
      </c>
    </row>
    <row r="195" spans="2:65" s="1" customFormat="1" ht="19.5">
      <c r="B195" s="27"/>
      <c r="C195" s="28"/>
      <c r="D195" s="168" t="s">
        <v>149</v>
      </c>
      <c r="E195" s="28"/>
      <c r="F195" s="169" t="s">
        <v>423</v>
      </c>
      <c r="G195" s="28"/>
      <c r="H195" s="28"/>
      <c r="I195" s="90"/>
      <c r="J195" s="28"/>
      <c r="K195" s="28"/>
      <c r="L195" s="29"/>
      <c r="M195" s="170"/>
      <c r="N195" s="48"/>
      <c r="O195" s="48"/>
      <c r="P195" s="48"/>
      <c r="Q195" s="48"/>
      <c r="R195" s="48"/>
      <c r="S195" s="48"/>
      <c r="T195" s="49"/>
      <c r="AT195" s="12" t="s">
        <v>149</v>
      </c>
      <c r="AU195" s="12" t="s">
        <v>69</v>
      </c>
    </row>
    <row r="196" spans="2:65" s="1" customFormat="1" ht="33.75" customHeight="1">
      <c r="B196" s="27"/>
      <c r="C196" s="171" t="s">
        <v>450</v>
      </c>
      <c r="D196" s="171" t="s">
        <v>247</v>
      </c>
      <c r="E196" s="172" t="s">
        <v>451</v>
      </c>
      <c r="F196" s="173" t="s">
        <v>452</v>
      </c>
      <c r="G196" s="174" t="s">
        <v>147</v>
      </c>
      <c r="H196" s="175">
        <v>18</v>
      </c>
      <c r="I196" s="176"/>
      <c r="J196" s="177">
        <f>ROUND(I196*H196,0)</f>
        <v>0</v>
      </c>
      <c r="K196" s="173" t="s">
        <v>1</v>
      </c>
      <c r="L196" s="178"/>
      <c r="M196" s="179" t="s">
        <v>1</v>
      </c>
      <c r="N196" s="180" t="s">
        <v>41</v>
      </c>
      <c r="O196" s="48"/>
      <c r="P196" s="163">
        <f>O196*H196</f>
        <v>0</v>
      </c>
      <c r="Q196" s="163">
        <v>0.14000000000000001</v>
      </c>
      <c r="R196" s="163">
        <f>Q196*H196</f>
        <v>2.5200000000000005</v>
      </c>
      <c r="S196" s="163">
        <v>0</v>
      </c>
      <c r="T196" s="164">
        <f>S196*H196</f>
        <v>0</v>
      </c>
      <c r="AR196" s="12" t="s">
        <v>273</v>
      </c>
      <c r="AT196" s="12" t="s">
        <v>247</v>
      </c>
      <c r="AU196" s="12" t="s">
        <v>69</v>
      </c>
      <c r="AY196" s="12" t="s">
        <v>132</v>
      </c>
      <c r="BE196" s="165">
        <f>IF(N196="základní",J196,0)</f>
        <v>0</v>
      </c>
      <c r="BF196" s="165">
        <f>IF(N196="snížená",J196,0)</f>
        <v>0</v>
      </c>
      <c r="BG196" s="165">
        <f>IF(N196="zákl. přenesená",J196,0)</f>
        <v>0</v>
      </c>
      <c r="BH196" s="165">
        <f>IF(N196="sníž. přenesená",J196,0)</f>
        <v>0</v>
      </c>
      <c r="BI196" s="165">
        <f>IF(N196="nulová",J196,0)</f>
        <v>0</v>
      </c>
      <c r="BJ196" s="12" t="s">
        <v>8</v>
      </c>
      <c r="BK196" s="165">
        <f>ROUND(I196*H196,0)</f>
        <v>0</v>
      </c>
      <c r="BL196" s="12" t="s">
        <v>203</v>
      </c>
      <c r="BM196" s="12" t="s">
        <v>453</v>
      </c>
    </row>
    <row r="197" spans="2:65" s="1" customFormat="1" ht="97.5">
      <c r="B197" s="27"/>
      <c r="C197" s="28"/>
      <c r="D197" s="168" t="s">
        <v>149</v>
      </c>
      <c r="E197" s="28"/>
      <c r="F197" s="169" t="s">
        <v>454</v>
      </c>
      <c r="G197" s="28"/>
      <c r="H197" s="28"/>
      <c r="I197" s="90"/>
      <c r="J197" s="28"/>
      <c r="K197" s="28"/>
      <c r="L197" s="29"/>
      <c r="M197" s="170"/>
      <c r="N197" s="48"/>
      <c r="O197" s="48"/>
      <c r="P197" s="48"/>
      <c r="Q197" s="48"/>
      <c r="R197" s="48"/>
      <c r="S197" s="48"/>
      <c r="T197" s="49"/>
      <c r="AT197" s="12" t="s">
        <v>149</v>
      </c>
      <c r="AU197" s="12" t="s">
        <v>69</v>
      </c>
    </row>
    <row r="198" spans="2:65" s="1" customFormat="1" ht="16.5" customHeight="1">
      <c r="B198" s="27"/>
      <c r="C198" s="154" t="s">
        <v>455</v>
      </c>
      <c r="D198" s="154" t="s">
        <v>133</v>
      </c>
      <c r="E198" s="155" t="s">
        <v>456</v>
      </c>
      <c r="F198" s="156" t="s">
        <v>457</v>
      </c>
      <c r="G198" s="157" t="s">
        <v>147</v>
      </c>
      <c r="H198" s="158">
        <v>203</v>
      </c>
      <c r="I198" s="159"/>
      <c r="J198" s="160">
        <f>ROUND(I198*H198,0)</f>
        <v>0</v>
      </c>
      <c r="K198" s="156" t="s">
        <v>232</v>
      </c>
      <c r="L198" s="29"/>
      <c r="M198" s="161" t="s">
        <v>1</v>
      </c>
      <c r="N198" s="162" t="s">
        <v>41</v>
      </c>
      <c r="O198" s="48"/>
      <c r="P198" s="163">
        <f>O198*H198</f>
        <v>0</v>
      </c>
      <c r="Q198" s="163">
        <v>0</v>
      </c>
      <c r="R198" s="163">
        <f>Q198*H198</f>
        <v>0</v>
      </c>
      <c r="S198" s="163">
        <v>3.0000000000000001E-3</v>
      </c>
      <c r="T198" s="164">
        <f>S198*H198</f>
        <v>0.60899999999999999</v>
      </c>
      <c r="AR198" s="12" t="s">
        <v>203</v>
      </c>
      <c r="AT198" s="12" t="s">
        <v>133</v>
      </c>
      <c r="AU198" s="12" t="s">
        <v>69</v>
      </c>
      <c r="AY198" s="12" t="s">
        <v>132</v>
      </c>
      <c r="BE198" s="165">
        <f>IF(N198="základní",J198,0)</f>
        <v>0</v>
      </c>
      <c r="BF198" s="165">
        <f>IF(N198="snížená",J198,0)</f>
        <v>0</v>
      </c>
      <c r="BG198" s="165">
        <f>IF(N198="zákl. přenesená",J198,0)</f>
        <v>0</v>
      </c>
      <c r="BH198" s="165">
        <f>IF(N198="sníž. přenesená",J198,0)</f>
        <v>0</v>
      </c>
      <c r="BI198" s="165">
        <f>IF(N198="nulová",J198,0)</f>
        <v>0</v>
      </c>
      <c r="BJ198" s="12" t="s">
        <v>8</v>
      </c>
      <c r="BK198" s="165">
        <f>ROUND(I198*H198,0)</f>
        <v>0</v>
      </c>
      <c r="BL198" s="12" t="s">
        <v>203</v>
      </c>
      <c r="BM198" s="12" t="s">
        <v>458</v>
      </c>
    </row>
    <row r="199" spans="2:65" s="1" customFormat="1" ht="16.5" customHeight="1">
      <c r="B199" s="27"/>
      <c r="C199" s="154" t="s">
        <v>459</v>
      </c>
      <c r="D199" s="154" t="s">
        <v>133</v>
      </c>
      <c r="E199" s="155" t="s">
        <v>460</v>
      </c>
      <c r="F199" s="156" t="s">
        <v>461</v>
      </c>
      <c r="G199" s="157" t="s">
        <v>147</v>
      </c>
      <c r="H199" s="158">
        <v>203</v>
      </c>
      <c r="I199" s="159"/>
      <c r="J199" s="160">
        <f>ROUND(I199*H199,0)</f>
        <v>0</v>
      </c>
      <c r="K199" s="156" t="s">
        <v>157</v>
      </c>
      <c r="L199" s="29"/>
      <c r="M199" s="161" t="s">
        <v>1</v>
      </c>
      <c r="N199" s="162" t="s">
        <v>41</v>
      </c>
      <c r="O199" s="48"/>
      <c r="P199" s="163">
        <f>O199*H199</f>
        <v>0</v>
      </c>
      <c r="Q199" s="163">
        <v>0</v>
      </c>
      <c r="R199" s="163">
        <f>Q199*H199</f>
        <v>0</v>
      </c>
      <c r="S199" s="163">
        <v>0</v>
      </c>
      <c r="T199" s="164">
        <f>S199*H199</f>
        <v>0</v>
      </c>
      <c r="AR199" s="12" t="s">
        <v>203</v>
      </c>
      <c r="AT199" s="12" t="s">
        <v>133</v>
      </c>
      <c r="AU199" s="12" t="s">
        <v>69</v>
      </c>
      <c r="AY199" s="12" t="s">
        <v>132</v>
      </c>
      <c r="BE199" s="165">
        <f>IF(N199="základní",J199,0)</f>
        <v>0</v>
      </c>
      <c r="BF199" s="165">
        <f>IF(N199="snížená",J199,0)</f>
        <v>0</v>
      </c>
      <c r="BG199" s="165">
        <f>IF(N199="zákl. přenesená",J199,0)</f>
        <v>0</v>
      </c>
      <c r="BH199" s="165">
        <f>IF(N199="sníž. přenesená",J199,0)</f>
        <v>0</v>
      </c>
      <c r="BI199" s="165">
        <f>IF(N199="nulová",J199,0)</f>
        <v>0</v>
      </c>
      <c r="BJ199" s="12" t="s">
        <v>8</v>
      </c>
      <c r="BK199" s="165">
        <f>ROUND(I199*H199,0)</f>
        <v>0</v>
      </c>
      <c r="BL199" s="12" t="s">
        <v>203</v>
      </c>
      <c r="BM199" s="12" t="s">
        <v>462</v>
      </c>
    </row>
    <row r="200" spans="2:65" s="1" customFormat="1" ht="16.5" customHeight="1">
      <c r="B200" s="27"/>
      <c r="C200" s="171" t="s">
        <v>463</v>
      </c>
      <c r="D200" s="171" t="s">
        <v>247</v>
      </c>
      <c r="E200" s="172" t="s">
        <v>464</v>
      </c>
      <c r="F200" s="173" t="s">
        <v>465</v>
      </c>
      <c r="G200" s="174" t="s">
        <v>194</v>
      </c>
      <c r="H200" s="175">
        <v>303.45100000000002</v>
      </c>
      <c r="I200" s="176"/>
      <c r="J200" s="177">
        <f>ROUND(I200*H200,0)</f>
        <v>0</v>
      </c>
      <c r="K200" s="173" t="s">
        <v>232</v>
      </c>
      <c r="L200" s="178"/>
      <c r="M200" s="179" t="s">
        <v>1</v>
      </c>
      <c r="N200" s="180" t="s">
        <v>41</v>
      </c>
      <c r="O200" s="48"/>
      <c r="P200" s="163">
        <f>O200*H200</f>
        <v>0</v>
      </c>
      <c r="Q200" s="163">
        <v>1.8E-3</v>
      </c>
      <c r="R200" s="163">
        <f>Q200*H200</f>
        <v>0.54621180000000003</v>
      </c>
      <c r="S200" s="163">
        <v>0</v>
      </c>
      <c r="T200" s="164">
        <f>S200*H200</f>
        <v>0</v>
      </c>
      <c r="AR200" s="12" t="s">
        <v>273</v>
      </c>
      <c r="AT200" s="12" t="s">
        <v>247</v>
      </c>
      <c r="AU200" s="12" t="s">
        <v>69</v>
      </c>
      <c r="AY200" s="12" t="s">
        <v>132</v>
      </c>
      <c r="BE200" s="165">
        <f>IF(N200="základní",J200,0)</f>
        <v>0</v>
      </c>
      <c r="BF200" s="165">
        <f>IF(N200="snížená",J200,0)</f>
        <v>0</v>
      </c>
      <c r="BG200" s="165">
        <f>IF(N200="zákl. přenesená",J200,0)</f>
        <v>0</v>
      </c>
      <c r="BH200" s="165">
        <f>IF(N200="sníž. přenesená",J200,0)</f>
        <v>0</v>
      </c>
      <c r="BI200" s="165">
        <f>IF(N200="nulová",J200,0)</f>
        <v>0</v>
      </c>
      <c r="BJ200" s="12" t="s">
        <v>8</v>
      </c>
      <c r="BK200" s="165">
        <f>ROUND(I200*H200,0)</f>
        <v>0</v>
      </c>
      <c r="BL200" s="12" t="s">
        <v>203</v>
      </c>
      <c r="BM200" s="12" t="s">
        <v>466</v>
      </c>
    </row>
    <row r="201" spans="2:65" s="1" customFormat="1" ht="19.5">
      <c r="B201" s="27"/>
      <c r="C201" s="28"/>
      <c r="D201" s="168" t="s">
        <v>149</v>
      </c>
      <c r="E201" s="28"/>
      <c r="F201" s="169" t="s">
        <v>467</v>
      </c>
      <c r="G201" s="28"/>
      <c r="H201" s="28"/>
      <c r="I201" s="90"/>
      <c r="J201" s="28"/>
      <c r="K201" s="28"/>
      <c r="L201" s="29"/>
      <c r="M201" s="170"/>
      <c r="N201" s="48"/>
      <c r="O201" s="48"/>
      <c r="P201" s="48"/>
      <c r="Q201" s="48"/>
      <c r="R201" s="48"/>
      <c r="S201" s="48"/>
      <c r="T201" s="49"/>
      <c r="AT201" s="12" t="s">
        <v>149</v>
      </c>
      <c r="AU201" s="12" t="s">
        <v>69</v>
      </c>
    </row>
    <row r="202" spans="2:65" s="1" customFormat="1" ht="16.5" customHeight="1">
      <c r="B202" s="27"/>
      <c r="C202" s="171" t="s">
        <v>468</v>
      </c>
      <c r="D202" s="171" t="s">
        <v>247</v>
      </c>
      <c r="E202" s="172" t="s">
        <v>469</v>
      </c>
      <c r="F202" s="173" t="s">
        <v>470</v>
      </c>
      <c r="G202" s="174" t="s">
        <v>147</v>
      </c>
      <c r="H202" s="175">
        <v>203</v>
      </c>
      <c r="I202" s="176"/>
      <c r="J202" s="177">
        <f>ROUND(I202*H202,0)</f>
        <v>0</v>
      </c>
      <c r="K202" s="173" t="s">
        <v>232</v>
      </c>
      <c r="L202" s="178"/>
      <c r="M202" s="179" t="s">
        <v>1</v>
      </c>
      <c r="N202" s="180" t="s">
        <v>41</v>
      </c>
      <c r="O202" s="48"/>
      <c r="P202" s="163">
        <f>O202*H202</f>
        <v>0</v>
      </c>
      <c r="Q202" s="163">
        <v>2.0000000000000001E-4</v>
      </c>
      <c r="R202" s="163">
        <f>Q202*H202</f>
        <v>4.0600000000000004E-2</v>
      </c>
      <c r="S202" s="163">
        <v>0</v>
      </c>
      <c r="T202" s="164">
        <f>S202*H202</f>
        <v>0</v>
      </c>
      <c r="AR202" s="12" t="s">
        <v>273</v>
      </c>
      <c r="AT202" s="12" t="s">
        <v>247</v>
      </c>
      <c r="AU202" s="12" t="s">
        <v>69</v>
      </c>
      <c r="AY202" s="12" t="s">
        <v>132</v>
      </c>
      <c r="BE202" s="165">
        <f>IF(N202="základní",J202,0)</f>
        <v>0</v>
      </c>
      <c r="BF202" s="165">
        <f>IF(N202="snížená",J202,0)</f>
        <v>0</v>
      </c>
      <c r="BG202" s="165">
        <f>IF(N202="zákl. přenesená",J202,0)</f>
        <v>0</v>
      </c>
      <c r="BH202" s="165">
        <f>IF(N202="sníž. přenesená",J202,0)</f>
        <v>0</v>
      </c>
      <c r="BI202" s="165">
        <f>IF(N202="nulová",J202,0)</f>
        <v>0</v>
      </c>
      <c r="BJ202" s="12" t="s">
        <v>8</v>
      </c>
      <c r="BK202" s="165">
        <f>ROUND(I202*H202,0)</f>
        <v>0</v>
      </c>
      <c r="BL202" s="12" t="s">
        <v>203</v>
      </c>
      <c r="BM202" s="12" t="s">
        <v>471</v>
      </c>
    </row>
    <row r="203" spans="2:65" s="1" customFormat="1" ht="16.5" customHeight="1">
      <c r="B203" s="27"/>
      <c r="C203" s="154" t="s">
        <v>472</v>
      </c>
      <c r="D203" s="154" t="s">
        <v>133</v>
      </c>
      <c r="E203" s="155" t="s">
        <v>473</v>
      </c>
      <c r="F203" s="156" t="s">
        <v>474</v>
      </c>
      <c r="G203" s="157" t="s">
        <v>255</v>
      </c>
      <c r="H203" s="217">
        <v>1</v>
      </c>
      <c r="I203" s="159"/>
      <c r="J203" s="160">
        <f>ROUND(I203*H203,0)</f>
        <v>0</v>
      </c>
      <c r="K203" s="156" t="s">
        <v>157</v>
      </c>
      <c r="L203" s="29"/>
      <c r="M203" s="161" t="s">
        <v>1</v>
      </c>
      <c r="N203" s="162" t="s">
        <v>41</v>
      </c>
      <c r="O203" s="48"/>
      <c r="P203" s="163">
        <f>O203*H203</f>
        <v>0</v>
      </c>
      <c r="Q203" s="163">
        <v>0</v>
      </c>
      <c r="R203" s="163">
        <f>Q203*H203</f>
        <v>0</v>
      </c>
      <c r="S203" s="163">
        <v>0</v>
      </c>
      <c r="T203" s="164">
        <f>S203*H203</f>
        <v>0</v>
      </c>
      <c r="AR203" s="12" t="s">
        <v>203</v>
      </c>
      <c r="AT203" s="12" t="s">
        <v>133</v>
      </c>
      <c r="AU203" s="12" t="s">
        <v>69</v>
      </c>
      <c r="AY203" s="12" t="s">
        <v>132</v>
      </c>
      <c r="BE203" s="165">
        <f>IF(N203="základní",J203,0)</f>
        <v>0</v>
      </c>
      <c r="BF203" s="165">
        <f>IF(N203="snížená",J203,0)</f>
        <v>0</v>
      </c>
      <c r="BG203" s="165">
        <f>IF(N203="zákl. přenesená",J203,0)</f>
        <v>0</v>
      </c>
      <c r="BH203" s="165">
        <f>IF(N203="sníž. přenesená",J203,0)</f>
        <v>0</v>
      </c>
      <c r="BI203" s="165">
        <f>IF(N203="nulová",J203,0)</f>
        <v>0</v>
      </c>
      <c r="BJ203" s="12" t="s">
        <v>8</v>
      </c>
      <c r="BK203" s="165">
        <f>ROUND(I203*H203,0)</f>
        <v>0</v>
      </c>
      <c r="BL203" s="12" t="s">
        <v>203</v>
      </c>
      <c r="BM203" s="12" t="s">
        <v>475</v>
      </c>
    </row>
    <row r="204" spans="2:65" s="10" customFormat="1" ht="22.9" customHeight="1">
      <c r="B204" s="140"/>
      <c r="C204" s="141"/>
      <c r="D204" s="142" t="s">
        <v>59</v>
      </c>
      <c r="E204" s="166" t="s">
        <v>476</v>
      </c>
      <c r="F204" s="166" t="s">
        <v>477</v>
      </c>
      <c r="G204" s="141"/>
      <c r="H204" s="141"/>
      <c r="I204" s="144"/>
      <c r="J204" s="167">
        <f>BK204</f>
        <v>0</v>
      </c>
      <c r="K204" s="141"/>
      <c r="L204" s="146"/>
      <c r="M204" s="147"/>
      <c r="N204" s="148"/>
      <c r="O204" s="148"/>
      <c r="P204" s="149">
        <f>SUM(P205:P218)</f>
        <v>0</v>
      </c>
      <c r="Q204" s="148"/>
      <c r="R204" s="149">
        <f>SUM(R205:R218)</f>
        <v>0.12309300000000001</v>
      </c>
      <c r="S204" s="148"/>
      <c r="T204" s="150">
        <f>SUM(T205:T218)</f>
        <v>0.29867300000000002</v>
      </c>
      <c r="AR204" s="151" t="s">
        <v>69</v>
      </c>
      <c r="AT204" s="152" t="s">
        <v>59</v>
      </c>
      <c r="AU204" s="152" t="s">
        <v>8</v>
      </c>
      <c r="AY204" s="151" t="s">
        <v>132</v>
      </c>
      <c r="BK204" s="153">
        <f>SUM(BK205:BK218)</f>
        <v>0</v>
      </c>
    </row>
    <row r="205" spans="2:65" s="1" customFormat="1" ht="16.5" customHeight="1">
      <c r="B205" s="27"/>
      <c r="C205" s="154" t="s">
        <v>478</v>
      </c>
      <c r="D205" s="154" t="s">
        <v>133</v>
      </c>
      <c r="E205" s="155" t="s">
        <v>479</v>
      </c>
      <c r="F205" s="156" t="s">
        <v>480</v>
      </c>
      <c r="G205" s="157" t="s">
        <v>156</v>
      </c>
      <c r="H205" s="158">
        <v>9.5579999999999998</v>
      </c>
      <c r="I205" s="159"/>
      <c r="J205" s="160">
        <f>ROUND(I205*H205,0)</f>
        <v>0</v>
      </c>
      <c r="K205" s="156" t="s">
        <v>1</v>
      </c>
      <c r="L205" s="29"/>
      <c r="M205" s="161" t="s">
        <v>1</v>
      </c>
      <c r="N205" s="162" t="s">
        <v>41</v>
      </c>
      <c r="O205" s="48"/>
      <c r="P205" s="163">
        <f>O205*H205</f>
        <v>0</v>
      </c>
      <c r="Q205" s="163">
        <v>0</v>
      </c>
      <c r="R205" s="163">
        <f>Q205*H205</f>
        <v>0</v>
      </c>
      <c r="S205" s="163">
        <v>0</v>
      </c>
      <c r="T205" s="164">
        <f>S205*H205</f>
        <v>0</v>
      </c>
      <c r="AR205" s="12" t="s">
        <v>131</v>
      </c>
      <c r="AT205" s="12" t="s">
        <v>133</v>
      </c>
      <c r="AU205" s="12" t="s">
        <v>69</v>
      </c>
      <c r="AY205" s="12" t="s">
        <v>132</v>
      </c>
      <c r="BE205" s="165">
        <f>IF(N205="základní",J205,0)</f>
        <v>0</v>
      </c>
      <c r="BF205" s="165">
        <f>IF(N205="snížená",J205,0)</f>
        <v>0</v>
      </c>
      <c r="BG205" s="165">
        <f>IF(N205="zákl. přenesená",J205,0)</f>
        <v>0</v>
      </c>
      <c r="BH205" s="165">
        <f>IF(N205="sníž. přenesená",J205,0)</f>
        <v>0</v>
      </c>
      <c r="BI205" s="165">
        <f>IF(N205="nulová",J205,0)</f>
        <v>0</v>
      </c>
      <c r="BJ205" s="12" t="s">
        <v>8</v>
      </c>
      <c r="BK205" s="165">
        <f>ROUND(I205*H205,0)</f>
        <v>0</v>
      </c>
      <c r="BL205" s="12" t="s">
        <v>131</v>
      </c>
      <c r="BM205" s="12" t="s">
        <v>481</v>
      </c>
    </row>
    <row r="206" spans="2:65" s="1" customFormat="1" ht="16.5" customHeight="1">
      <c r="B206" s="27"/>
      <c r="C206" s="154" t="s">
        <v>482</v>
      </c>
      <c r="D206" s="154" t="s">
        <v>133</v>
      </c>
      <c r="E206" s="155" t="s">
        <v>483</v>
      </c>
      <c r="F206" s="156" t="s">
        <v>484</v>
      </c>
      <c r="G206" s="157" t="s">
        <v>156</v>
      </c>
      <c r="H206" s="158">
        <v>21.027000000000001</v>
      </c>
      <c r="I206" s="159"/>
      <c r="J206" s="160">
        <f>ROUND(I206*H206,0)</f>
        <v>0</v>
      </c>
      <c r="K206" s="156" t="s">
        <v>157</v>
      </c>
      <c r="L206" s="29"/>
      <c r="M206" s="161" t="s">
        <v>1</v>
      </c>
      <c r="N206" s="162" t="s">
        <v>41</v>
      </c>
      <c r="O206" s="48"/>
      <c r="P206" s="163">
        <f>O206*H206</f>
        <v>0</v>
      </c>
      <c r="Q206" s="163">
        <v>4.0000000000000002E-4</v>
      </c>
      <c r="R206" s="163">
        <f>Q206*H206</f>
        <v>8.4108000000000013E-3</v>
      </c>
      <c r="S206" s="163">
        <v>0</v>
      </c>
      <c r="T206" s="164">
        <f>S206*H206</f>
        <v>0</v>
      </c>
      <c r="AR206" s="12" t="s">
        <v>203</v>
      </c>
      <c r="AT206" s="12" t="s">
        <v>133</v>
      </c>
      <c r="AU206" s="12" t="s">
        <v>69</v>
      </c>
      <c r="AY206" s="12" t="s">
        <v>132</v>
      </c>
      <c r="BE206" s="165">
        <f>IF(N206="základní",J206,0)</f>
        <v>0</v>
      </c>
      <c r="BF206" s="165">
        <f>IF(N206="snížená",J206,0)</f>
        <v>0</v>
      </c>
      <c r="BG206" s="165">
        <f>IF(N206="zákl. přenesená",J206,0)</f>
        <v>0</v>
      </c>
      <c r="BH206" s="165">
        <f>IF(N206="sníž. přenesená",J206,0)</f>
        <v>0</v>
      </c>
      <c r="BI206" s="165">
        <f>IF(N206="nulová",J206,0)</f>
        <v>0</v>
      </c>
      <c r="BJ206" s="12" t="s">
        <v>8</v>
      </c>
      <c r="BK206" s="165">
        <f>ROUND(I206*H206,0)</f>
        <v>0</v>
      </c>
      <c r="BL206" s="12" t="s">
        <v>203</v>
      </c>
      <c r="BM206" s="12" t="s">
        <v>485</v>
      </c>
    </row>
    <row r="207" spans="2:65" s="1" customFormat="1" ht="22.5" customHeight="1">
      <c r="B207" s="27"/>
      <c r="C207" s="171" t="s">
        <v>486</v>
      </c>
      <c r="D207" s="171" t="s">
        <v>247</v>
      </c>
      <c r="E207" s="172" t="s">
        <v>487</v>
      </c>
      <c r="F207" s="173" t="s">
        <v>488</v>
      </c>
      <c r="G207" s="174" t="s">
        <v>147</v>
      </c>
      <c r="H207" s="175">
        <v>66</v>
      </c>
      <c r="I207" s="176"/>
      <c r="J207" s="177">
        <f>ROUND(I207*H207,0)</f>
        <v>0</v>
      </c>
      <c r="K207" s="173" t="s">
        <v>1</v>
      </c>
      <c r="L207" s="178"/>
      <c r="M207" s="179" t="s">
        <v>1</v>
      </c>
      <c r="N207" s="180" t="s">
        <v>41</v>
      </c>
      <c r="O207" s="48"/>
      <c r="P207" s="163">
        <f>O207*H207</f>
        <v>0</v>
      </c>
      <c r="Q207" s="163">
        <v>0</v>
      </c>
      <c r="R207" s="163">
        <f>Q207*H207</f>
        <v>0</v>
      </c>
      <c r="S207" s="163">
        <v>0</v>
      </c>
      <c r="T207" s="164">
        <f>S207*H207</f>
        <v>0</v>
      </c>
      <c r="AR207" s="12" t="s">
        <v>273</v>
      </c>
      <c r="AT207" s="12" t="s">
        <v>247</v>
      </c>
      <c r="AU207" s="12" t="s">
        <v>69</v>
      </c>
      <c r="AY207" s="12" t="s">
        <v>132</v>
      </c>
      <c r="BE207" s="165">
        <f>IF(N207="základní",J207,0)</f>
        <v>0</v>
      </c>
      <c r="BF207" s="165">
        <f>IF(N207="snížená",J207,0)</f>
        <v>0</v>
      </c>
      <c r="BG207" s="165">
        <f>IF(N207="zákl. přenesená",J207,0)</f>
        <v>0</v>
      </c>
      <c r="BH207" s="165">
        <f>IF(N207="sníž. přenesená",J207,0)</f>
        <v>0</v>
      </c>
      <c r="BI207" s="165">
        <f>IF(N207="nulová",J207,0)</f>
        <v>0</v>
      </c>
      <c r="BJ207" s="12" t="s">
        <v>8</v>
      </c>
      <c r="BK207" s="165">
        <f>ROUND(I207*H207,0)</f>
        <v>0</v>
      </c>
      <c r="BL207" s="12" t="s">
        <v>203</v>
      </c>
      <c r="BM207" s="12" t="s">
        <v>489</v>
      </c>
    </row>
    <row r="208" spans="2:65" s="1" customFormat="1" ht="19.5">
      <c r="B208" s="27"/>
      <c r="C208" s="28"/>
      <c r="D208" s="168" t="s">
        <v>149</v>
      </c>
      <c r="E208" s="28"/>
      <c r="F208" s="169" t="s">
        <v>490</v>
      </c>
      <c r="G208" s="28"/>
      <c r="H208" s="28"/>
      <c r="I208" s="90"/>
      <c r="J208" s="28"/>
      <c r="K208" s="28"/>
      <c r="L208" s="29"/>
      <c r="M208" s="170"/>
      <c r="N208" s="48"/>
      <c r="O208" s="48"/>
      <c r="P208" s="48"/>
      <c r="Q208" s="48"/>
      <c r="R208" s="48"/>
      <c r="S208" s="48"/>
      <c r="T208" s="49"/>
      <c r="AT208" s="12" t="s">
        <v>149</v>
      </c>
      <c r="AU208" s="12" t="s">
        <v>69</v>
      </c>
    </row>
    <row r="209" spans="2:65" s="1" customFormat="1" ht="16.5" customHeight="1">
      <c r="B209" s="27"/>
      <c r="C209" s="154" t="s">
        <v>491</v>
      </c>
      <c r="D209" s="154" t="s">
        <v>133</v>
      </c>
      <c r="E209" s="155" t="s">
        <v>492</v>
      </c>
      <c r="F209" s="156" t="s">
        <v>493</v>
      </c>
      <c r="G209" s="157" t="s">
        <v>147</v>
      </c>
      <c r="H209" s="158">
        <v>18</v>
      </c>
      <c r="I209" s="159"/>
      <c r="J209" s="160">
        <f>ROUND(I209*H209,0)</f>
        <v>0</v>
      </c>
      <c r="K209" s="156" t="s">
        <v>1</v>
      </c>
      <c r="L209" s="29"/>
      <c r="M209" s="161" t="s">
        <v>1</v>
      </c>
      <c r="N209" s="162" t="s">
        <v>41</v>
      </c>
      <c r="O209" s="48"/>
      <c r="P209" s="163">
        <f>O209*H209</f>
        <v>0</v>
      </c>
      <c r="Q209" s="163">
        <v>0</v>
      </c>
      <c r="R209" s="163">
        <f>Q209*H209</f>
        <v>0</v>
      </c>
      <c r="S209" s="163">
        <v>0</v>
      </c>
      <c r="T209" s="164">
        <f>S209*H209</f>
        <v>0</v>
      </c>
      <c r="AR209" s="12" t="s">
        <v>203</v>
      </c>
      <c r="AT209" s="12" t="s">
        <v>133</v>
      </c>
      <c r="AU209" s="12" t="s">
        <v>69</v>
      </c>
      <c r="AY209" s="12" t="s">
        <v>132</v>
      </c>
      <c r="BE209" s="165">
        <f>IF(N209="základní",J209,0)</f>
        <v>0</v>
      </c>
      <c r="BF209" s="165">
        <f>IF(N209="snížená",J209,0)</f>
        <v>0</v>
      </c>
      <c r="BG209" s="165">
        <f>IF(N209="zákl. přenesená",J209,0)</f>
        <v>0</v>
      </c>
      <c r="BH209" s="165">
        <f>IF(N209="sníž. přenesená",J209,0)</f>
        <v>0</v>
      </c>
      <c r="BI209" s="165">
        <f>IF(N209="nulová",J209,0)</f>
        <v>0</v>
      </c>
      <c r="BJ209" s="12" t="s">
        <v>8</v>
      </c>
      <c r="BK209" s="165">
        <f>ROUND(I209*H209,0)</f>
        <v>0</v>
      </c>
      <c r="BL209" s="12" t="s">
        <v>203</v>
      </c>
      <c r="BM209" s="12" t="s">
        <v>494</v>
      </c>
    </row>
    <row r="210" spans="2:65" s="1" customFormat="1" ht="16.5" customHeight="1">
      <c r="B210" s="27"/>
      <c r="C210" s="171" t="s">
        <v>495</v>
      </c>
      <c r="D210" s="171" t="s">
        <v>247</v>
      </c>
      <c r="E210" s="172" t="s">
        <v>496</v>
      </c>
      <c r="F210" s="173" t="s">
        <v>497</v>
      </c>
      <c r="G210" s="174" t="s">
        <v>147</v>
      </c>
      <c r="H210" s="175">
        <v>18</v>
      </c>
      <c r="I210" s="176"/>
      <c r="J210" s="177">
        <f>ROUND(I210*H210,0)</f>
        <v>0</v>
      </c>
      <c r="K210" s="173" t="s">
        <v>232</v>
      </c>
      <c r="L210" s="178"/>
      <c r="M210" s="179" t="s">
        <v>1</v>
      </c>
      <c r="N210" s="180" t="s">
        <v>41</v>
      </c>
      <c r="O210" s="48"/>
      <c r="P210" s="163">
        <f>O210*H210</f>
        <v>0</v>
      </c>
      <c r="Q210" s="163">
        <v>1.4E-3</v>
      </c>
      <c r="R210" s="163">
        <f>Q210*H210</f>
        <v>2.52E-2</v>
      </c>
      <c r="S210" s="163">
        <v>0</v>
      </c>
      <c r="T210" s="164">
        <f>S210*H210</f>
        <v>0</v>
      </c>
      <c r="AR210" s="12" t="s">
        <v>273</v>
      </c>
      <c r="AT210" s="12" t="s">
        <v>247</v>
      </c>
      <c r="AU210" s="12" t="s">
        <v>69</v>
      </c>
      <c r="AY210" s="12" t="s">
        <v>132</v>
      </c>
      <c r="BE210" s="165">
        <f>IF(N210="základní",J210,0)</f>
        <v>0</v>
      </c>
      <c r="BF210" s="165">
        <f>IF(N210="snížená",J210,0)</f>
        <v>0</v>
      </c>
      <c r="BG210" s="165">
        <f>IF(N210="zákl. přenesená",J210,0)</f>
        <v>0</v>
      </c>
      <c r="BH210" s="165">
        <f>IF(N210="sníž. přenesená",J210,0)</f>
        <v>0</v>
      </c>
      <c r="BI210" s="165">
        <f>IF(N210="nulová",J210,0)</f>
        <v>0</v>
      </c>
      <c r="BJ210" s="12" t="s">
        <v>8</v>
      </c>
      <c r="BK210" s="165">
        <f>ROUND(I210*H210,0)</f>
        <v>0</v>
      </c>
      <c r="BL210" s="12" t="s">
        <v>203</v>
      </c>
      <c r="BM210" s="12" t="s">
        <v>498</v>
      </c>
    </row>
    <row r="211" spans="2:65" s="1" customFormat="1" ht="19.5">
      <c r="B211" s="27"/>
      <c r="C211" s="28"/>
      <c r="D211" s="168" t="s">
        <v>149</v>
      </c>
      <c r="E211" s="28"/>
      <c r="F211" s="169" t="s">
        <v>499</v>
      </c>
      <c r="G211" s="28"/>
      <c r="H211" s="28"/>
      <c r="I211" s="90"/>
      <c r="J211" s="28"/>
      <c r="K211" s="28"/>
      <c r="L211" s="29"/>
      <c r="M211" s="170"/>
      <c r="N211" s="48"/>
      <c r="O211" s="48"/>
      <c r="P211" s="48"/>
      <c r="Q211" s="48"/>
      <c r="R211" s="48"/>
      <c r="S211" s="48"/>
      <c r="T211" s="49"/>
      <c r="AT211" s="12" t="s">
        <v>149</v>
      </c>
      <c r="AU211" s="12" t="s">
        <v>69</v>
      </c>
    </row>
    <row r="212" spans="2:65" s="1" customFormat="1" ht="16.5" customHeight="1">
      <c r="B212" s="27"/>
      <c r="C212" s="171" t="s">
        <v>500</v>
      </c>
      <c r="D212" s="171" t="s">
        <v>247</v>
      </c>
      <c r="E212" s="172" t="s">
        <v>501</v>
      </c>
      <c r="F212" s="173" t="s">
        <v>502</v>
      </c>
      <c r="G212" s="174" t="s">
        <v>147</v>
      </c>
      <c r="H212" s="175">
        <v>18</v>
      </c>
      <c r="I212" s="176"/>
      <c r="J212" s="177">
        <f>ROUND(I212*H212,0)</f>
        <v>0</v>
      </c>
      <c r="K212" s="173" t="s">
        <v>232</v>
      </c>
      <c r="L212" s="178"/>
      <c r="M212" s="179" t="s">
        <v>1</v>
      </c>
      <c r="N212" s="180" t="s">
        <v>41</v>
      </c>
      <c r="O212" s="48"/>
      <c r="P212" s="163">
        <f>O212*H212</f>
        <v>0</v>
      </c>
      <c r="Q212" s="163">
        <v>1.4999999999999999E-4</v>
      </c>
      <c r="R212" s="163">
        <f>Q212*H212</f>
        <v>2.6999999999999997E-3</v>
      </c>
      <c r="S212" s="163">
        <v>0</v>
      </c>
      <c r="T212" s="164">
        <f>S212*H212</f>
        <v>0</v>
      </c>
      <c r="AR212" s="12" t="s">
        <v>273</v>
      </c>
      <c r="AT212" s="12" t="s">
        <v>247</v>
      </c>
      <c r="AU212" s="12" t="s">
        <v>69</v>
      </c>
      <c r="AY212" s="12" t="s">
        <v>132</v>
      </c>
      <c r="BE212" s="165">
        <f>IF(N212="základní",J212,0)</f>
        <v>0</v>
      </c>
      <c r="BF212" s="165">
        <f>IF(N212="snížená",J212,0)</f>
        <v>0</v>
      </c>
      <c r="BG212" s="165">
        <f>IF(N212="zákl. přenesená",J212,0)</f>
        <v>0</v>
      </c>
      <c r="BH212" s="165">
        <f>IF(N212="sníž. přenesená",J212,0)</f>
        <v>0</v>
      </c>
      <c r="BI212" s="165">
        <f>IF(N212="nulová",J212,0)</f>
        <v>0</v>
      </c>
      <c r="BJ212" s="12" t="s">
        <v>8</v>
      </c>
      <c r="BK212" s="165">
        <f>ROUND(I212*H212,0)</f>
        <v>0</v>
      </c>
      <c r="BL212" s="12" t="s">
        <v>203</v>
      </c>
      <c r="BM212" s="12" t="s">
        <v>503</v>
      </c>
    </row>
    <row r="213" spans="2:65" s="1" customFormat="1" ht="16.5" customHeight="1">
      <c r="B213" s="27"/>
      <c r="C213" s="154" t="s">
        <v>504</v>
      </c>
      <c r="D213" s="154" t="s">
        <v>133</v>
      </c>
      <c r="E213" s="155" t="s">
        <v>505</v>
      </c>
      <c r="F213" s="156" t="s">
        <v>506</v>
      </c>
      <c r="G213" s="157" t="s">
        <v>147</v>
      </c>
      <c r="H213" s="158">
        <v>18</v>
      </c>
      <c r="I213" s="159"/>
      <c r="J213" s="160">
        <f>ROUND(I213*H213,0)</f>
        <v>0</v>
      </c>
      <c r="K213" s="156" t="s">
        <v>157</v>
      </c>
      <c r="L213" s="29"/>
      <c r="M213" s="161" t="s">
        <v>1</v>
      </c>
      <c r="N213" s="162" t="s">
        <v>41</v>
      </c>
      <c r="O213" s="48"/>
      <c r="P213" s="163">
        <f>O213*H213</f>
        <v>0</v>
      </c>
      <c r="Q213" s="163">
        <v>0</v>
      </c>
      <c r="R213" s="163">
        <f>Q213*H213</f>
        <v>0</v>
      </c>
      <c r="S213" s="163">
        <v>0</v>
      </c>
      <c r="T213" s="164">
        <f>S213*H213</f>
        <v>0</v>
      </c>
      <c r="AR213" s="12" t="s">
        <v>203</v>
      </c>
      <c r="AT213" s="12" t="s">
        <v>133</v>
      </c>
      <c r="AU213" s="12" t="s">
        <v>69</v>
      </c>
      <c r="AY213" s="12" t="s">
        <v>132</v>
      </c>
      <c r="BE213" s="165">
        <f>IF(N213="základní",J213,0)</f>
        <v>0</v>
      </c>
      <c r="BF213" s="165">
        <f>IF(N213="snížená",J213,0)</f>
        <v>0</v>
      </c>
      <c r="BG213" s="165">
        <f>IF(N213="zákl. přenesená",J213,0)</f>
        <v>0</v>
      </c>
      <c r="BH213" s="165">
        <f>IF(N213="sníž. přenesená",J213,0)</f>
        <v>0</v>
      </c>
      <c r="BI213" s="165">
        <f>IF(N213="nulová",J213,0)</f>
        <v>0</v>
      </c>
      <c r="BJ213" s="12" t="s">
        <v>8</v>
      </c>
      <c r="BK213" s="165">
        <f>ROUND(I213*H213,0)</f>
        <v>0</v>
      </c>
      <c r="BL213" s="12" t="s">
        <v>203</v>
      </c>
      <c r="BM213" s="12" t="s">
        <v>507</v>
      </c>
    </row>
    <row r="214" spans="2:65" s="1" customFormat="1" ht="16.5" customHeight="1">
      <c r="B214" s="27"/>
      <c r="C214" s="171" t="s">
        <v>508</v>
      </c>
      <c r="D214" s="171" t="s">
        <v>247</v>
      </c>
      <c r="E214" s="172" t="s">
        <v>509</v>
      </c>
      <c r="F214" s="173" t="s">
        <v>510</v>
      </c>
      <c r="G214" s="174" t="s">
        <v>147</v>
      </c>
      <c r="H214" s="175">
        <v>18</v>
      </c>
      <c r="I214" s="176"/>
      <c r="J214" s="177">
        <f>ROUND(I214*H214,0)</f>
        <v>0</v>
      </c>
      <c r="K214" s="173" t="s">
        <v>232</v>
      </c>
      <c r="L214" s="178"/>
      <c r="M214" s="179" t="s">
        <v>1</v>
      </c>
      <c r="N214" s="180" t="s">
        <v>41</v>
      </c>
      <c r="O214" s="48"/>
      <c r="P214" s="163">
        <f>O214*H214</f>
        <v>0</v>
      </c>
      <c r="Q214" s="163">
        <v>2.3999999999999998E-3</v>
      </c>
      <c r="R214" s="163">
        <f>Q214*H214</f>
        <v>4.3199999999999995E-2</v>
      </c>
      <c r="S214" s="163">
        <v>0</v>
      </c>
      <c r="T214" s="164">
        <f>S214*H214</f>
        <v>0</v>
      </c>
      <c r="AR214" s="12" t="s">
        <v>273</v>
      </c>
      <c r="AT214" s="12" t="s">
        <v>247</v>
      </c>
      <c r="AU214" s="12" t="s">
        <v>69</v>
      </c>
      <c r="AY214" s="12" t="s">
        <v>132</v>
      </c>
      <c r="BE214" s="165">
        <f>IF(N214="základní",J214,0)</f>
        <v>0</v>
      </c>
      <c r="BF214" s="165">
        <f>IF(N214="snížená",J214,0)</f>
        <v>0</v>
      </c>
      <c r="BG214" s="165">
        <f>IF(N214="zákl. přenesená",J214,0)</f>
        <v>0</v>
      </c>
      <c r="BH214" s="165">
        <f>IF(N214="sníž. přenesená",J214,0)</f>
        <v>0</v>
      </c>
      <c r="BI214" s="165">
        <f>IF(N214="nulová",J214,0)</f>
        <v>0</v>
      </c>
      <c r="BJ214" s="12" t="s">
        <v>8</v>
      </c>
      <c r="BK214" s="165">
        <f>ROUND(I214*H214,0)</f>
        <v>0</v>
      </c>
      <c r="BL214" s="12" t="s">
        <v>203</v>
      </c>
      <c r="BM214" s="12" t="s">
        <v>511</v>
      </c>
    </row>
    <row r="215" spans="2:65" s="1" customFormat="1" ht="16.5" customHeight="1">
      <c r="B215" s="27"/>
      <c r="C215" s="154" t="s">
        <v>512</v>
      </c>
      <c r="D215" s="154" t="s">
        <v>133</v>
      </c>
      <c r="E215" s="155" t="s">
        <v>513</v>
      </c>
      <c r="F215" s="156" t="s">
        <v>514</v>
      </c>
      <c r="G215" s="157" t="s">
        <v>156</v>
      </c>
      <c r="H215" s="158">
        <v>57.344999999999999</v>
      </c>
      <c r="I215" s="159"/>
      <c r="J215" s="160">
        <f>ROUND(I215*H215,0)</f>
        <v>0</v>
      </c>
      <c r="K215" s="156" t="s">
        <v>1</v>
      </c>
      <c r="L215" s="29"/>
      <c r="M215" s="161" t="s">
        <v>1</v>
      </c>
      <c r="N215" s="162" t="s">
        <v>41</v>
      </c>
      <c r="O215" s="48"/>
      <c r="P215" s="163">
        <f>O215*H215</f>
        <v>0</v>
      </c>
      <c r="Q215" s="163">
        <v>3.8000000000000002E-4</v>
      </c>
      <c r="R215" s="163">
        <f>Q215*H215</f>
        <v>2.1791100000000001E-2</v>
      </c>
      <c r="S215" s="163">
        <v>0</v>
      </c>
      <c r="T215" s="164">
        <f>S215*H215</f>
        <v>0</v>
      </c>
      <c r="AR215" s="12" t="s">
        <v>203</v>
      </c>
      <c r="AT215" s="12" t="s">
        <v>133</v>
      </c>
      <c r="AU215" s="12" t="s">
        <v>69</v>
      </c>
      <c r="AY215" s="12" t="s">
        <v>132</v>
      </c>
      <c r="BE215" s="165">
        <f>IF(N215="základní",J215,0)</f>
        <v>0</v>
      </c>
      <c r="BF215" s="165">
        <f>IF(N215="snížená",J215,0)</f>
        <v>0</v>
      </c>
      <c r="BG215" s="165">
        <f>IF(N215="zákl. přenesená",J215,0)</f>
        <v>0</v>
      </c>
      <c r="BH215" s="165">
        <f>IF(N215="sníž. přenesená",J215,0)</f>
        <v>0</v>
      </c>
      <c r="BI215" s="165">
        <f>IF(N215="nulová",J215,0)</f>
        <v>0</v>
      </c>
      <c r="BJ215" s="12" t="s">
        <v>8</v>
      </c>
      <c r="BK215" s="165">
        <f>ROUND(I215*H215,0)</f>
        <v>0</v>
      </c>
      <c r="BL215" s="12" t="s">
        <v>203</v>
      </c>
      <c r="BM215" s="12" t="s">
        <v>515</v>
      </c>
    </row>
    <row r="216" spans="2:65" s="1" customFormat="1" ht="19.5">
      <c r="B216" s="27"/>
      <c r="C216" s="28"/>
      <c r="D216" s="168" t="s">
        <v>149</v>
      </c>
      <c r="E216" s="28"/>
      <c r="F216" s="169" t="s">
        <v>516</v>
      </c>
      <c r="G216" s="28"/>
      <c r="H216" s="28"/>
      <c r="I216" s="90"/>
      <c r="J216" s="28"/>
      <c r="K216" s="28"/>
      <c r="L216" s="29"/>
      <c r="M216" s="170"/>
      <c r="N216" s="48"/>
      <c r="O216" s="48"/>
      <c r="P216" s="48"/>
      <c r="Q216" s="48"/>
      <c r="R216" s="48"/>
      <c r="S216" s="48"/>
      <c r="T216" s="49"/>
      <c r="AT216" s="12" t="s">
        <v>149</v>
      </c>
      <c r="AU216" s="12" t="s">
        <v>69</v>
      </c>
    </row>
    <row r="217" spans="2:65" s="1" customFormat="1" ht="16.5" customHeight="1">
      <c r="B217" s="27"/>
      <c r="C217" s="154" t="s">
        <v>517</v>
      </c>
      <c r="D217" s="154" t="s">
        <v>133</v>
      </c>
      <c r="E217" s="155" t="s">
        <v>518</v>
      </c>
      <c r="F217" s="156" t="s">
        <v>519</v>
      </c>
      <c r="G217" s="157" t="s">
        <v>156</v>
      </c>
      <c r="H217" s="158">
        <v>57.344999999999999</v>
      </c>
      <c r="I217" s="159"/>
      <c r="J217" s="160">
        <f>ROUND(I217*H217,0)</f>
        <v>0</v>
      </c>
      <c r="K217" s="156" t="s">
        <v>1</v>
      </c>
      <c r="L217" s="29"/>
      <c r="M217" s="161" t="s">
        <v>1</v>
      </c>
      <c r="N217" s="162" t="s">
        <v>41</v>
      </c>
      <c r="O217" s="48"/>
      <c r="P217" s="163">
        <f>O217*H217</f>
        <v>0</v>
      </c>
      <c r="Q217" s="163">
        <v>3.8000000000000002E-4</v>
      </c>
      <c r="R217" s="163">
        <f>Q217*H217</f>
        <v>2.1791100000000001E-2</v>
      </c>
      <c r="S217" s="163">
        <v>0</v>
      </c>
      <c r="T217" s="164">
        <f>S217*H217</f>
        <v>0</v>
      </c>
      <c r="AR217" s="12" t="s">
        <v>203</v>
      </c>
      <c r="AT217" s="12" t="s">
        <v>133</v>
      </c>
      <c r="AU217" s="12" t="s">
        <v>69</v>
      </c>
      <c r="AY217" s="12" t="s">
        <v>132</v>
      </c>
      <c r="BE217" s="165">
        <f>IF(N217="základní",J217,0)</f>
        <v>0</v>
      </c>
      <c r="BF217" s="165">
        <f>IF(N217="snížená",J217,0)</f>
        <v>0</v>
      </c>
      <c r="BG217" s="165">
        <f>IF(N217="zákl. přenesená",J217,0)</f>
        <v>0</v>
      </c>
      <c r="BH217" s="165">
        <f>IF(N217="sníž. přenesená",J217,0)</f>
        <v>0</v>
      </c>
      <c r="BI217" s="165">
        <f>IF(N217="nulová",J217,0)</f>
        <v>0</v>
      </c>
      <c r="BJ217" s="12" t="s">
        <v>8</v>
      </c>
      <c r="BK217" s="165">
        <f>ROUND(I217*H217,0)</f>
        <v>0</v>
      </c>
      <c r="BL217" s="12" t="s">
        <v>203</v>
      </c>
      <c r="BM217" s="12" t="s">
        <v>520</v>
      </c>
    </row>
    <row r="218" spans="2:65" s="1" customFormat="1" ht="16.5" customHeight="1">
      <c r="B218" s="27"/>
      <c r="C218" s="154" t="s">
        <v>521</v>
      </c>
      <c r="D218" s="154" t="s">
        <v>133</v>
      </c>
      <c r="E218" s="155" t="s">
        <v>522</v>
      </c>
      <c r="F218" s="156" t="s">
        <v>523</v>
      </c>
      <c r="G218" s="157" t="s">
        <v>524</v>
      </c>
      <c r="H218" s="158">
        <v>298.673</v>
      </c>
      <c r="I218" s="159"/>
      <c r="J218" s="160">
        <f>ROUND(I218*H218,0)</f>
        <v>0</v>
      </c>
      <c r="K218" s="156" t="s">
        <v>157</v>
      </c>
      <c r="L218" s="29"/>
      <c r="M218" s="161" t="s">
        <v>1</v>
      </c>
      <c r="N218" s="162" t="s">
        <v>41</v>
      </c>
      <c r="O218" s="48"/>
      <c r="P218" s="163">
        <f>O218*H218</f>
        <v>0</v>
      </c>
      <c r="Q218" s="163">
        <v>0</v>
      </c>
      <c r="R218" s="163">
        <f>Q218*H218</f>
        <v>0</v>
      </c>
      <c r="S218" s="163">
        <v>1E-3</v>
      </c>
      <c r="T218" s="164">
        <f>S218*H218</f>
        <v>0.29867300000000002</v>
      </c>
      <c r="AR218" s="12" t="s">
        <v>203</v>
      </c>
      <c r="AT218" s="12" t="s">
        <v>133</v>
      </c>
      <c r="AU218" s="12" t="s">
        <v>69</v>
      </c>
      <c r="AY218" s="12" t="s">
        <v>132</v>
      </c>
      <c r="BE218" s="165">
        <f>IF(N218="základní",J218,0)</f>
        <v>0</v>
      </c>
      <c r="BF218" s="165">
        <f>IF(N218="snížená",J218,0)</f>
        <v>0</v>
      </c>
      <c r="BG218" s="165">
        <f>IF(N218="zákl. přenesená",J218,0)</f>
        <v>0</v>
      </c>
      <c r="BH218" s="165">
        <f>IF(N218="sníž. přenesená",J218,0)</f>
        <v>0</v>
      </c>
      <c r="BI218" s="165">
        <f>IF(N218="nulová",J218,0)</f>
        <v>0</v>
      </c>
      <c r="BJ218" s="12" t="s">
        <v>8</v>
      </c>
      <c r="BK218" s="165">
        <f>ROUND(I218*H218,0)</f>
        <v>0</v>
      </c>
      <c r="BL218" s="12" t="s">
        <v>203</v>
      </c>
      <c r="BM218" s="12" t="s">
        <v>525</v>
      </c>
    </row>
    <row r="219" spans="2:65" s="10" customFormat="1" ht="22.9" customHeight="1">
      <c r="B219" s="140"/>
      <c r="C219" s="141"/>
      <c r="D219" s="142" t="s">
        <v>59</v>
      </c>
      <c r="E219" s="166" t="s">
        <v>526</v>
      </c>
      <c r="F219" s="166" t="s">
        <v>527</v>
      </c>
      <c r="G219" s="141"/>
      <c r="H219" s="141"/>
      <c r="I219" s="144"/>
      <c r="J219" s="167">
        <f>BK219</f>
        <v>0</v>
      </c>
      <c r="K219" s="141"/>
      <c r="L219" s="146"/>
      <c r="M219" s="147"/>
      <c r="N219" s="148"/>
      <c r="O219" s="148"/>
      <c r="P219" s="149">
        <f>SUM(P220:P225)</f>
        <v>0</v>
      </c>
      <c r="Q219" s="148"/>
      <c r="R219" s="149">
        <f>SUM(R220:R225)</f>
        <v>3.7589370900000003</v>
      </c>
      <c r="S219" s="148"/>
      <c r="T219" s="150">
        <f>SUM(T220:T225)</f>
        <v>0</v>
      </c>
      <c r="AR219" s="151" t="s">
        <v>69</v>
      </c>
      <c r="AT219" s="152" t="s">
        <v>59</v>
      </c>
      <c r="AU219" s="152" t="s">
        <v>8</v>
      </c>
      <c r="AY219" s="151" t="s">
        <v>132</v>
      </c>
      <c r="BK219" s="153">
        <f>SUM(BK220:BK225)</f>
        <v>0</v>
      </c>
    </row>
    <row r="220" spans="2:65" s="1" customFormat="1" ht="16.5" customHeight="1">
      <c r="B220" s="27"/>
      <c r="C220" s="154" t="s">
        <v>528</v>
      </c>
      <c r="D220" s="154" t="s">
        <v>133</v>
      </c>
      <c r="E220" s="155" t="s">
        <v>529</v>
      </c>
      <c r="F220" s="156" t="s">
        <v>530</v>
      </c>
      <c r="G220" s="157" t="s">
        <v>156</v>
      </c>
      <c r="H220" s="158">
        <v>179.20400000000001</v>
      </c>
      <c r="I220" s="159"/>
      <c r="J220" s="160">
        <f t="shared" ref="J220:J225" si="20">ROUND(I220*H220,0)</f>
        <v>0</v>
      </c>
      <c r="K220" s="156" t="s">
        <v>1</v>
      </c>
      <c r="L220" s="29"/>
      <c r="M220" s="161" t="s">
        <v>1</v>
      </c>
      <c r="N220" s="162" t="s">
        <v>41</v>
      </c>
      <c r="O220" s="48"/>
      <c r="P220" s="163">
        <f t="shared" ref="P220:P225" si="21">O220*H220</f>
        <v>0</v>
      </c>
      <c r="Q220" s="163">
        <v>2.9999999999999997E-4</v>
      </c>
      <c r="R220" s="163">
        <f t="shared" ref="R220:R225" si="22">Q220*H220</f>
        <v>5.3761199999999995E-2</v>
      </c>
      <c r="S220" s="163">
        <v>0</v>
      </c>
      <c r="T220" s="164">
        <f t="shared" ref="T220:T225" si="23">S220*H220</f>
        <v>0</v>
      </c>
      <c r="AR220" s="12" t="s">
        <v>203</v>
      </c>
      <c r="AT220" s="12" t="s">
        <v>133</v>
      </c>
      <c r="AU220" s="12" t="s">
        <v>69</v>
      </c>
      <c r="AY220" s="12" t="s">
        <v>132</v>
      </c>
      <c r="BE220" s="165">
        <f t="shared" ref="BE220:BE225" si="24">IF(N220="základní",J220,0)</f>
        <v>0</v>
      </c>
      <c r="BF220" s="165">
        <f t="shared" ref="BF220:BF225" si="25">IF(N220="snížená",J220,0)</f>
        <v>0</v>
      </c>
      <c r="BG220" s="165">
        <f t="shared" ref="BG220:BG225" si="26">IF(N220="zákl. přenesená",J220,0)</f>
        <v>0</v>
      </c>
      <c r="BH220" s="165">
        <f t="shared" ref="BH220:BH225" si="27">IF(N220="sníž. přenesená",J220,0)</f>
        <v>0</v>
      </c>
      <c r="BI220" s="165">
        <f t="shared" ref="BI220:BI225" si="28">IF(N220="nulová",J220,0)</f>
        <v>0</v>
      </c>
      <c r="BJ220" s="12" t="s">
        <v>8</v>
      </c>
      <c r="BK220" s="165">
        <f t="shared" ref="BK220:BK225" si="29">ROUND(I220*H220,0)</f>
        <v>0</v>
      </c>
      <c r="BL220" s="12" t="s">
        <v>203</v>
      </c>
      <c r="BM220" s="12" t="s">
        <v>531</v>
      </c>
    </row>
    <row r="221" spans="2:65" s="1" customFormat="1" ht="16.5" customHeight="1">
      <c r="B221" s="27"/>
      <c r="C221" s="154" t="s">
        <v>532</v>
      </c>
      <c r="D221" s="154" t="s">
        <v>133</v>
      </c>
      <c r="E221" s="155" t="s">
        <v>533</v>
      </c>
      <c r="F221" s="156" t="s">
        <v>534</v>
      </c>
      <c r="G221" s="157" t="s">
        <v>156</v>
      </c>
      <c r="H221" s="158">
        <v>179.20400000000001</v>
      </c>
      <c r="I221" s="159"/>
      <c r="J221" s="160">
        <f t="shared" si="20"/>
        <v>0</v>
      </c>
      <c r="K221" s="156" t="s">
        <v>535</v>
      </c>
      <c r="L221" s="29"/>
      <c r="M221" s="161" t="s">
        <v>1</v>
      </c>
      <c r="N221" s="162" t="s">
        <v>41</v>
      </c>
      <c r="O221" s="48"/>
      <c r="P221" s="163">
        <f t="shared" si="21"/>
        <v>0</v>
      </c>
      <c r="Q221" s="163">
        <v>6.6E-4</v>
      </c>
      <c r="R221" s="163">
        <f t="shared" si="22"/>
        <v>0.11827464</v>
      </c>
      <c r="S221" s="163">
        <v>0</v>
      </c>
      <c r="T221" s="164">
        <f t="shared" si="23"/>
        <v>0</v>
      </c>
      <c r="AR221" s="12" t="s">
        <v>203</v>
      </c>
      <c r="AT221" s="12" t="s">
        <v>133</v>
      </c>
      <c r="AU221" s="12" t="s">
        <v>69</v>
      </c>
      <c r="AY221" s="12" t="s">
        <v>132</v>
      </c>
      <c r="BE221" s="165">
        <f t="shared" si="24"/>
        <v>0</v>
      </c>
      <c r="BF221" s="165">
        <f t="shared" si="25"/>
        <v>0</v>
      </c>
      <c r="BG221" s="165">
        <f t="shared" si="26"/>
        <v>0</v>
      </c>
      <c r="BH221" s="165">
        <f t="shared" si="27"/>
        <v>0</v>
      </c>
      <c r="BI221" s="165">
        <f t="shared" si="28"/>
        <v>0</v>
      </c>
      <c r="BJ221" s="12" t="s">
        <v>8</v>
      </c>
      <c r="BK221" s="165">
        <f t="shared" si="29"/>
        <v>0</v>
      </c>
      <c r="BL221" s="12" t="s">
        <v>203</v>
      </c>
      <c r="BM221" s="12" t="s">
        <v>536</v>
      </c>
    </row>
    <row r="222" spans="2:65" s="1" customFormat="1" ht="16.5" customHeight="1">
      <c r="B222" s="27"/>
      <c r="C222" s="154" t="s">
        <v>537</v>
      </c>
      <c r="D222" s="154" t="s">
        <v>133</v>
      </c>
      <c r="E222" s="155" t="s">
        <v>538</v>
      </c>
      <c r="F222" s="156" t="s">
        <v>539</v>
      </c>
      <c r="G222" s="157" t="s">
        <v>156</v>
      </c>
      <c r="H222" s="158">
        <v>4122.875</v>
      </c>
      <c r="I222" s="159"/>
      <c r="J222" s="160">
        <f t="shared" si="20"/>
        <v>0</v>
      </c>
      <c r="K222" s="156" t="s">
        <v>157</v>
      </c>
      <c r="L222" s="29"/>
      <c r="M222" s="161" t="s">
        <v>1</v>
      </c>
      <c r="N222" s="162" t="s">
        <v>41</v>
      </c>
      <c r="O222" s="48"/>
      <c r="P222" s="163">
        <f t="shared" si="21"/>
        <v>0</v>
      </c>
      <c r="Q222" s="163">
        <v>1.1E-4</v>
      </c>
      <c r="R222" s="163">
        <f t="shared" si="22"/>
        <v>0.45351625000000001</v>
      </c>
      <c r="S222" s="163">
        <v>0</v>
      </c>
      <c r="T222" s="164">
        <f t="shared" si="23"/>
        <v>0</v>
      </c>
      <c r="AR222" s="12" t="s">
        <v>203</v>
      </c>
      <c r="AT222" s="12" t="s">
        <v>133</v>
      </c>
      <c r="AU222" s="12" t="s">
        <v>69</v>
      </c>
      <c r="AY222" s="12" t="s">
        <v>132</v>
      </c>
      <c r="BE222" s="165">
        <f t="shared" si="24"/>
        <v>0</v>
      </c>
      <c r="BF222" s="165">
        <f t="shared" si="25"/>
        <v>0</v>
      </c>
      <c r="BG222" s="165">
        <f t="shared" si="26"/>
        <v>0</v>
      </c>
      <c r="BH222" s="165">
        <f t="shared" si="27"/>
        <v>0</v>
      </c>
      <c r="BI222" s="165">
        <f t="shared" si="28"/>
        <v>0</v>
      </c>
      <c r="BJ222" s="12" t="s">
        <v>8</v>
      </c>
      <c r="BK222" s="165">
        <f t="shared" si="29"/>
        <v>0</v>
      </c>
      <c r="BL222" s="12" t="s">
        <v>203</v>
      </c>
      <c r="BM222" s="12" t="s">
        <v>540</v>
      </c>
    </row>
    <row r="223" spans="2:65" s="1" customFormat="1" ht="16.5" customHeight="1">
      <c r="B223" s="27"/>
      <c r="C223" s="154" t="s">
        <v>541</v>
      </c>
      <c r="D223" s="154" t="s">
        <v>133</v>
      </c>
      <c r="E223" s="155" t="s">
        <v>542</v>
      </c>
      <c r="F223" s="156" t="s">
        <v>543</v>
      </c>
      <c r="G223" s="157" t="s">
        <v>156</v>
      </c>
      <c r="H223" s="158">
        <v>4122.875</v>
      </c>
      <c r="I223" s="159"/>
      <c r="J223" s="160">
        <f t="shared" si="20"/>
        <v>0</v>
      </c>
      <c r="K223" s="156" t="s">
        <v>157</v>
      </c>
      <c r="L223" s="29"/>
      <c r="M223" s="161" t="s">
        <v>1</v>
      </c>
      <c r="N223" s="162" t="s">
        <v>41</v>
      </c>
      <c r="O223" s="48"/>
      <c r="P223" s="163">
        <f t="shared" si="21"/>
        <v>0</v>
      </c>
      <c r="Q223" s="163">
        <v>7.2000000000000005E-4</v>
      </c>
      <c r="R223" s="163">
        <f t="shared" si="22"/>
        <v>2.9684700000000004</v>
      </c>
      <c r="S223" s="163">
        <v>0</v>
      </c>
      <c r="T223" s="164">
        <f t="shared" si="23"/>
        <v>0</v>
      </c>
      <c r="AR223" s="12" t="s">
        <v>203</v>
      </c>
      <c r="AT223" s="12" t="s">
        <v>133</v>
      </c>
      <c r="AU223" s="12" t="s">
        <v>69</v>
      </c>
      <c r="AY223" s="12" t="s">
        <v>132</v>
      </c>
      <c r="BE223" s="165">
        <f t="shared" si="24"/>
        <v>0</v>
      </c>
      <c r="BF223" s="165">
        <f t="shared" si="25"/>
        <v>0</v>
      </c>
      <c r="BG223" s="165">
        <f t="shared" si="26"/>
        <v>0</v>
      </c>
      <c r="BH223" s="165">
        <f t="shared" si="27"/>
        <v>0</v>
      </c>
      <c r="BI223" s="165">
        <f t="shared" si="28"/>
        <v>0</v>
      </c>
      <c r="BJ223" s="12" t="s">
        <v>8</v>
      </c>
      <c r="BK223" s="165">
        <f t="shared" si="29"/>
        <v>0</v>
      </c>
      <c r="BL223" s="12" t="s">
        <v>203</v>
      </c>
      <c r="BM223" s="12" t="s">
        <v>544</v>
      </c>
    </row>
    <row r="224" spans="2:65" s="1" customFormat="1" ht="16.5" customHeight="1">
      <c r="B224" s="27"/>
      <c r="C224" s="154" t="s">
        <v>545</v>
      </c>
      <c r="D224" s="154" t="s">
        <v>133</v>
      </c>
      <c r="E224" s="155" t="s">
        <v>546</v>
      </c>
      <c r="F224" s="156" t="s">
        <v>547</v>
      </c>
      <c r="G224" s="157" t="s">
        <v>156</v>
      </c>
      <c r="H224" s="158">
        <v>4122.875</v>
      </c>
      <c r="I224" s="159"/>
      <c r="J224" s="160">
        <f t="shared" si="20"/>
        <v>0</v>
      </c>
      <c r="K224" s="156" t="s">
        <v>157</v>
      </c>
      <c r="L224" s="29"/>
      <c r="M224" s="161" t="s">
        <v>1</v>
      </c>
      <c r="N224" s="162" t="s">
        <v>41</v>
      </c>
      <c r="O224" s="48"/>
      <c r="P224" s="163">
        <f t="shared" si="21"/>
        <v>0</v>
      </c>
      <c r="Q224" s="163">
        <v>4.0000000000000003E-5</v>
      </c>
      <c r="R224" s="163">
        <f t="shared" si="22"/>
        <v>0.16491500000000001</v>
      </c>
      <c r="S224" s="163">
        <v>0</v>
      </c>
      <c r="T224" s="164">
        <f t="shared" si="23"/>
        <v>0</v>
      </c>
      <c r="AR224" s="12" t="s">
        <v>203</v>
      </c>
      <c r="AT224" s="12" t="s">
        <v>133</v>
      </c>
      <c r="AU224" s="12" t="s">
        <v>69</v>
      </c>
      <c r="AY224" s="12" t="s">
        <v>132</v>
      </c>
      <c r="BE224" s="165">
        <f t="shared" si="24"/>
        <v>0</v>
      </c>
      <c r="BF224" s="165">
        <f t="shared" si="25"/>
        <v>0</v>
      </c>
      <c r="BG224" s="165">
        <f t="shared" si="26"/>
        <v>0</v>
      </c>
      <c r="BH224" s="165">
        <f t="shared" si="27"/>
        <v>0</v>
      </c>
      <c r="BI224" s="165">
        <f t="shared" si="28"/>
        <v>0</v>
      </c>
      <c r="BJ224" s="12" t="s">
        <v>8</v>
      </c>
      <c r="BK224" s="165">
        <f t="shared" si="29"/>
        <v>0</v>
      </c>
      <c r="BL224" s="12" t="s">
        <v>203</v>
      </c>
      <c r="BM224" s="12" t="s">
        <v>548</v>
      </c>
    </row>
    <row r="225" spans="2:65" s="1" customFormat="1" ht="16.5" customHeight="1">
      <c r="B225" s="27"/>
      <c r="C225" s="154" t="s">
        <v>549</v>
      </c>
      <c r="D225" s="154" t="s">
        <v>133</v>
      </c>
      <c r="E225" s="155" t="s">
        <v>550</v>
      </c>
      <c r="F225" s="156" t="s">
        <v>551</v>
      </c>
      <c r="G225" s="157" t="s">
        <v>156</v>
      </c>
      <c r="H225" s="158">
        <v>4122.875</v>
      </c>
      <c r="I225" s="159"/>
      <c r="J225" s="160">
        <f t="shared" si="20"/>
        <v>0</v>
      </c>
      <c r="K225" s="156" t="s">
        <v>157</v>
      </c>
      <c r="L225" s="29"/>
      <c r="M225" s="161" t="s">
        <v>1</v>
      </c>
      <c r="N225" s="162" t="s">
        <v>41</v>
      </c>
      <c r="O225" s="48"/>
      <c r="P225" s="163">
        <f t="shared" si="21"/>
        <v>0</v>
      </c>
      <c r="Q225" s="163">
        <v>0</v>
      </c>
      <c r="R225" s="163">
        <f t="shared" si="22"/>
        <v>0</v>
      </c>
      <c r="S225" s="163">
        <v>0</v>
      </c>
      <c r="T225" s="164">
        <f t="shared" si="23"/>
        <v>0</v>
      </c>
      <c r="AR225" s="12" t="s">
        <v>203</v>
      </c>
      <c r="AT225" s="12" t="s">
        <v>133</v>
      </c>
      <c r="AU225" s="12" t="s">
        <v>69</v>
      </c>
      <c r="AY225" s="12" t="s">
        <v>132</v>
      </c>
      <c r="BE225" s="165">
        <f t="shared" si="24"/>
        <v>0</v>
      </c>
      <c r="BF225" s="165">
        <f t="shared" si="25"/>
        <v>0</v>
      </c>
      <c r="BG225" s="165">
        <f t="shared" si="26"/>
        <v>0</v>
      </c>
      <c r="BH225" s="165">
        <f t="shared" si="27"/>
        <v>0</v>
      </c>
      <c r="BI225" s="165">
        <f t="shared" si="28"/>
        <v>0</v>
      </c>
      <c r="BJ225" s="12" t="s">
        <v>8</v>
      </c>
      <c r="BK225" s="165">
        <f t="shared" si="29"/>
        <v>0</v>
      </c>
      <c r="BL225" s="12" t="s">
        <v>203</v>
      </c>
      <c r="BM225" s="12" t="s">
        <v>552</v>
      </c>
    </row>
    <row r="226" spans="2:65" s="10" customFormat="1" ht="22.9" customHeight="1">
      <c r="B226" s="140"/>
      <c r="C226" s="141"/>
      <c r="D226" s="142" t="s">
        <v>59</v>
      </c>
      <c r="E226" s="166" t="s">
        <v>553</v>
      </c>
      <c r="F226" s="166" t="s">
        <v>554</v>
      </c>
      <c r="G226" s="141"/>
      <c r="H226" s="141"/>
      <c r="I226" s="144"/>
      <c r="J226" s="167">
        <f>BK226</f>
        <v>0</v>
      </c>
      <c r="K226" s="141"/>
      <c r="L226" s="146"/>
      <c r="M226" s="147"/>
      <c r="N226" s="148"/>
      <c r="O226" s="148"/>
      <c r="P226" s="149">
        <f>SUM(P227:P229)</f>
        <v>0</v>
      </c>
      <c r="Q226" s="148"/>
      <c r="R226" s="149">
        <f>SUM(R227:R229)</f>
        <v>0.54140969999999999</v>
      </c>
      <c r="S226" s="148"/>
      <c r="T226" s="150">
        <f>SUM(T227:T229)</f>
        <v>0</v>
      </c>
      <c r="AR226" s="151" t="s">
        <v>69</v>
      </c>
      <c r="AT226" s="152" t="s">
        <v>59</v>
      </c>
      <c r="AU226" s="152" t="s">
        <v>8</v>
      </c>
      <c r="AY226" s="151" t="s">
        <v>132</v>
      </c>
      <c r="BK226" s="153">
        <f>SUM(BK227:BK229)</f>
        <v>0</v>
      </c>
    </row>
    <row r="227" spans="2:65" s="1" customFormat="1" ht="16.5" customHeight="1">
      <c r="B227" s="27"/>
      <c r="C227" s="154" t="s">
        <v>555</v>
      </c>
      <c r="D227" s="154" t="s">
        <v>133</v>
      </c>
      <c r="E227" s="155" t="s">
        <v>556</v>
      </c>
      <c r="F227" s="156" t="s">
        <v>557</v>
      </c>
      <c r="G227" s="157" t="s">
        <v>156</v>
      </c>
      <c r="H227" s="158">
        <v>416.46899999999999</v>
      </c>
      <c r="I227" s="159"/>
      <c r="J227" s="160">
        <f>ROUND(I227*H227,0)</f>
        <v>0</v>
      </c>
      <c r="K227" s="156" t="s">
        <v>232</v>
      </c>
      <c r="L227" s="29"/>
      <c r="M227" s="161" t="s">
        <v>1</v>
      </c>
      <c r="N227" s="162" t="s">
        <v>41</v>
      </c>
      <c r="O227" s="48"/>
      <c r="P227" s="163">
        <f>O227*H227</f>
        <v>0</v>
      </c>
      <c r="Q227" s="163">
        <v>0</v>
      </c>
      <c r="R227" s="163">
        <f>Q227*H227</f>
        <v>0</v>
      </c>
      <c r="S227" s="163">
        <v>0</v>
      </c>
      <c r="T227" s="164">
        <f>S227*H227</f>
        <v>0</v>
      </c>
      <c r="AR227" s="12" t="s">
        <v>203</v>
      </c>
      <c r="AT227" s="12" t="s">
        <v>133</v>
      </c>
      <c r="AU227" s="12" t="s">
        <v>69</v>
      </c>
      <c r="AY227" s="12" t="s">
        <v>132</v>
      </c>
      <c r="BE227" s="165">
        <f>IF(N227="základní",J227,0)</f>
        <v>0</v>
      </c>
      <c r="BF227" s="165">
        <f>IF(N227="snížená",J227,0)</f>
        <v>0</v>
      </c>
      <c r="BG227" s="165">
        <f>IF(N227="zákl. přenesená",J227,0)</f>
        <v>0</v>
      </c>
      <c r="BH227" s="165">
        <f>IF(N227="sníž. přenesená",J227,0)</f>
        <v>0</v>
      </c>
      <c r="BI227" s="165">
        <f>IF(N227="nulová",J227,0)</f>
        <v>0</v>
      </c>
      <c r="BJ227" s="12" t="s">
        <v>8</v>
      </c>
      <c r="BK227" s="165">
        <f>ROUND(I227*H227,0)</f>
        <v>0</v>
      </c>
      <c r="BL227" s="12" t="s">
        <v>203</v>
      </c>
      <c r="BM227" s="12" t="s">
        <v>558</v>
      </c>
    </row>
    <row r="228" spans="2:65" s="1" customFormat="1" ht="16.5" customHeight="1">
      <c r="B228" s="27"/>
      <c r="C228" s="171" t="s">
        <v>559</v>
      </c>
      <c r="D228" s="171" t="s">
        <v>247</v>
      </c>
      <c r="E228" s="172" t="s">
        <v>560</v>
      </c>
      <c r="F228" s="173" t="s">
        <v>561</v>
      </c>
      <c r="G228" s="174" t="s">
        <v>156</v>
      </c>
      <c r="H228" s="175">
        <v>416.46899999999999</v>
      </c>
      <c r="I228" s="176"/>
      <c r="J228" s="177">
        <f>ROUND(I228*H228,0)</f>
        <v>0</v>
      </c>
      <c r="K228" s="173" t="s">
        <v>157</v>
      </c>
      <c r="L228" s="178"/>
      <c r="M228" s="179" t="s">
        <v>1</v>
      </c>
      <c r="N228" s="180" t="s">
        <v>41</v>
      </c>
      <c r="O228" s="48"/>
      <c r="P228" s="163">
        <f>O228*H228</f>
        <v>0</v>
      </c>
      <c r="Q228" s="163">
        <v>1.2999999999999999E-3</v>
      </c>
      <c r="R228" s="163">
        <f>Q228*H228</f>
        <v>0.54140969999999999</v>
      </c>
      <c r="S228" s="163">
        <v>0</v>
      </c>
      <c r="T228" s="164">
        <f>S228*H228</f>
        <v>0</v>
      </c>
      <c r="AR228" s="12" t="s">
        <v>273</v>
      </c>
      <c r="AT228" s="12" t="s">
        <v>247</v>
      </c>
      <c r="AU228" s="12" t="s">
        <v>69</v>
      </c>
      <c r="AY228" s="12" t="s">
        <v>132</v>
      </c>
      <c r="BE228" s="165">
        <f>IF(N228="základní",J228,0)</f>
        <v>0</v>
      </c>
      <c r="BF228" s="165">
        <f>IF(N228="snížená",J228,0)</f>
        <v>0</v>
      </c>
      <c r="BG228" s="165">
        <f>IF(N228="zákl. přenesená",J228,0)</f>
        <v>0</v>
      </c>
      <c r="BH228" s="165">
        <f>IF(N228="sníž. přenesená",J228,0)</f>
        <v>0</v>
      </c>
      <c r="BI228" s="165">
        <f>IF(N228="nulová",J228,0)</f>
        <v>0</v>
      </c>
      <c r="BJ228" s="12" t="s">
        <v>8</v>
      </c>
      <c r="BK228" s="165">
        <f>ROUND(I228*H228,0)</f>
        <v>0</v>
      </c>
      <c r="BL228" s="12" t="s">
        <v>203</v>
      </c>
      <c r="BM228" s="12" t="s">
        <v>562</v>
      </c>
    </row>
    <row r="229" spans="2:65" s="1" customFormat="1" ht="16.5" customHeight="1">
      <c r="B229" s="27"/>
      <c r="C229" s="154" t="s">
        <v>563</v>
      </c>
      <c r="D229" s="154" t="s">
        <v>133</v>
      </c>
      <c r="E229" s="155" t="s">
        <v>564</v>
      </c>
      <c r="F229" s="156" t="s">
        <v>565</v>
      </c>
      <c r="G229" s="157" t="s">
        <v>255</v>
      </c>
      <c r="H229" s="217">
        <v>1</v>
      </c>
      <c r="I229" s="159"/>
      <c r="J229" s="160">
        <f>ROUND(I229*H229,0)</f>
        <v>0</v>
      </c>
      <c r="K229" s="156" t="s">
        <v>157</v>
      </c>
      <c r="L229" s="29"/>
      <c r="M229" s="161" t="s">
        <v>1</v>
      </c>
      <c r="N229" s="162" t="s">
        <v>41</v>
      </c>
      <c r="O229" s="48"/>
      <c r="P229" s="163">
        <f>O229*H229</f>
        <v>0</v>
      </c>
      <c r="Q229" s="163">
        <v>0</v>
      </c>
      <c r="R229" s="163">
        <f>Q229*H229</f>
        <v>0</v>
      </c>
      <c r="S229" s="163">
        <v>0</v>
      </c>
      <c r="T229" s="164">
        <f>S229*H229</f>
        <v>0</v>
      </c>
      <c r="AR229" s="12" t="s">
        <v>203</v>
      </c>
      <c r="AT229" s="12" t="s">
        <v>133</v>
      </c>
      <c r="AU229" s="12" t="s">
        <v>69</v>
      </c>
      <c r="AY229" s="12" t="s">
        <v>132</v>
      </c>
      <c r="BE229" s="165">
        <f>IF(N229="základní",J229,0)</f>
        <v>0</v>
      </c>
      <c r="BF229" s="165">
        <f>IF(N229="snížená",J229,0)</f>
        <v>0</v>
      </c>
      <c r="BG229" s="165">
        <f>IF(N229="zákl. přenesená",J229,0)</f>
        <v>0</v>
      </c>
      <c r="BH229" s="165">
        <f>IF(N229="sníž. přenesená",J229,0)</f>
        <v>0</v>
      </c>
      <c r="BI229" s="165">
        <f>IF(N229="nulová",J229,0)</f>
        <v>0</v>
      </c>
      <c r="BJ229" s="12" t="s">
        <v>8</v>
      </c>
      <c r="BK229" s="165">
        <f>ROUND(I229*H229,0)</f>
        <v>0</v>
      </c>
      <c r="BL229" s="12" t="s">
        <v>203</v>
      </c>
      <c r="BM229" s="12" t="s">
        <v>566</v>
      </c>
    </row>
    <row r="230" spans="2:65" s="10" customFormat="1" ht="25.9" customHeight="1">
      <c r="B230" s="140"/>
      <c r="C230" s="141"/>
      <c r="D230" s="142" t="s">
        <v>59</v>
      </c>
      <c r="E230" s="143" t="s">
        <v>567</v>
      </c>
      <c r="F230" s="143" t="s">
        <v>568</v>
      </c>
      <c r="G230" s="141"/>
      <c r="H230" s="141"/>
      <c r="I230" s="144"/>
      <c r="J230" s="145">
        <f>BK230</f>
        <v>0</v>
      </c>
      <c r="K230" s="141"/>
      <c r="L230" s="146"/>
      <c r="M230" s="147"/>
      <c r="N230" s="148"/>
      <c r="O230" s="148"/>
      <c r="P230" s="149">
        <f>P231+SUM(P232:P243)</f>
        <v>0</v>
      </c>
      <c r="Q230" s="148"/>
      <c r="R230" s="149">
        <f>R231+SUM(R232:R243)</f>
        <v>7.6319999999999999E-2</v>
      </c>
      <c r="S230" s="148"/>
      <c r="T230" s="150">
        <f>T231+SUM(T232:T243)</f>
        <v>0</v>
      </c>
      <c r="AR230" s="151" t="s">
        <v>139</v>
      </c>
      <c r="AT230" s="152" t="s">
        <v>59</v>
      </c>
      <c r="AU230" s="152" t="s">
        <v>60</v>
      </c>
      <c r="AY230" s="151" t="s">
        <v>132</v>
      </c>
      <c r="BK230" s="153">
        <f>BK231+SUM(BK232:BK243)</f>
        <v>0</v>
      </c>
    </row>
    <row r="231" spans="2:65" s="1" customFormat="1" ht="16.5" customHeight="1">
      <c r="B231" s="27"/>
      <c r="C231" s="154" t="s">
        <v>569</v>
      </c>
      <c r="D231" s="154" t="s">
        <v>133</v>
      </c>
      <c r="E231" s="155" t="s">
        <v>570</v>
      </c>
      <c r="F231" s="156" t="s">
        <v>571</v>
      </c>
      <c r="G231" s="157" t="s">
        <v>147</v>
      </c>
      <c r="H231" s="158">
        <v>6</v>
      </c>
      <c r="I231" s="159"/>
      <c r="J231" s="160">
        <f>ROUND(I231*H231,0)</f>
        <v>0</v>
      </c>
      <c r="K231" s="156" t="s">
        <v>535</v>
      </c>
      <c r="L231" s="29"/>
      <c r="M231" s="161" t="s">
        <v>1</v>
      </c>
      <c r="N231" s="162" t="s">
        <v>41</v>
      </c>
      <c r="O231" s="48"/>
      <c r="P231" s="163">
        <f>O231*H231</f>
        <v>0</v>
      </c>
      <c r="Q231" s="163">
        <v>1.3600000000000001E-3</v>
      </c>
      <c r="R231" s="163">
        <f>Q231*H231</f>
        <v>8.1600000000000006E-3</v>
      </c>
      <c r="S231" s="163">
        <v>0</v>
      </c>
      <c r="T231" s="164">
        <f>S231*H231</f>
        <v>0</v>
      </c>
      <c r="AR231" s="12" t="s">
        <v>381</v>
      </c>
      <c r="AT231" s="12" t="s">
        <v>133</v>
      </c>
      <c r="AU231" s="12" t="s">
        <v>8</v>
      </c>
      <c r="AY231" s="12" t="s">
        <v>132</v>
      </c>
      <c r="BE231" s="165">
        <f>IF(N231="základní",J231,0)</f>
        <v>0</v>
      </c>
      <c r="BF231" s="165">
        <f>IF(N231="snížená",J231,0)</f>
        <v>0</v>
      </c>
      <c r="BG231" s="165">
        <f>IF(N231="zákl. přenesená",J231,0)</f>
        <v>0</v>
      </c>
      <c r="BH231" s="165">
        <f>IF(N231="sníž. přenesená",J231,0)</f>
        <v>0</v>
      </c>
      <c r="BI231" s="165">
        <f>IF(N231="nulová",J231,0)</f>
        <v>0</v>
      </c>
      <c r="BJ231" s="12" t="s">
        <v>8</v>
      </c>
      <c r="BK231" s="165">
        <f>ROUND(I231*H231,0)</f>
        <v>0</v>
      </c>
      <c r="BL231" s="12" t="s">
        <v>381</v>
      </c>
      <c r="BM231" s="12" t="s">
        <v>572</v>
      </c>
    </row>
    <row r="232" spans="2:65" s="1" customFormat="1" ht="16.5" customHeight="1">
      <c r="B232" s="27"/>
      <c r="C232" s="154" t="s">
        <v>573</v>
      </c>
      <c r="D232" s="154" t="s">
        <v>133</v>
      </c>
      <c r="E232" s="155" t="s">
        <v>574</v>
      </c>
      <c r="F232" s="156" t="s">
        <v>575</v>
      </c>
      <c r="G232" s="157" t="s">
        <v>147</v>
      </c>
      <c r="H232" s="158">
        <v>6</v>
      </c>
      <c r="I232" s="159"/>
      <c r="J232" s="160">
        <f>ROUND(I232*H232,0)</f>
        <v>0</v>
      </c>
      <c r="K232" s="156" t="s">
        <v>535</v>
      </c>
      <c r="L232" s="29"/>
      <c r="M232" s="161" t="s">
        <v>1</v>
      </c>
      <c r="N232" s="162" t="s">
        <v>41</v>
      </c>
      <c r="O232" s="48"/>
      <c r="P232" s="163">
        <f>O232*H232</f>
        <v>0</v>
      </c>
      <c r="Q232" s="163">
        <v>1.3600000000000001E-3</v>
      </c>
      <c r="R232" s="163">
        <f>Q232*H232</f>
        <v>8.1600000000000006E-3</v>
      </c>
      <c r="S232" s="163">
        <v>0</v>
      </c>
      <c r="T232" s="164">
        <f>S232*H232</f>
        <v>0</v>
      </c>
      <c r="AR232" s="12" t="s">
        <v>381</v>
      </c>
      <c r="AT232" s="12" t="s">
        <v>133</v>
      </c>
      <c r="AU232" s="12" t="s">
        <v>8</v>
      </c>
      <c r="AY232" s="12" t="s">
        <v>132</v>
      </c>
      <c r="BE232" s="165">
        <f>IF(N232="základní",J232,0)</f>
        <v>0</v>
      </c>
      <c r="BF232" s="165">
        <f>IF(N232="snížená",J232,0)</f>
        <v>0</v>
      </c>
      <c r="BG232" s="165">
        <f>IF(N232="zákl. přenesená",J232,0)</f>
        <v>0</v>
      </c>
      <c r="BH232" s="165">
        <f>IF(N232="sníž. přenesená",J232,0)</f>
        <v>0</v>
      </c>
      <c r="BI232" s="165">
        <f>IF(N232="nulová",J232,0)</f>
        <v>0</v>
      </c>
      <c r="BJ232" s="12" t="s">
        <v>8</v>
      </c>
      <c r="BK232" s="165">
        <f>ROUND(I232*H232,0)</f>
        <v>0</v>
      </c>
      <c r="BL232" s="12" t="s">
        <v>381</v>
      </c>
      <c r="BM232" s="12" t="s">
        <v>576</v>
      </c>
    </row>
    <row r="233" spans="2:65" s="1" customFormat="1" ht="16.5" customHeight="1">
      <c r="B233" s="27"/>
      <c r="C233" s="171" t="s">
        <v>333</v>
      </c>
      <c r="D233" s="171" t="s">
        <v>247</v>
      </c>
      <c r="E233" s="172" t="s">
        <v>577</v>
      </c>
      <c r="F233" s="173" t="s">
        <v>578</v>
      </c>
      <c r="G233" s="174" t="s">
        <v>147</v>
      </c>
      <c r="H233" s="175">
        <v>6</v>
      </c>
      <c r="I233" s="176"/>
      <c r="J233" s="177">
        <f>ROUND(I233*H233,0)</f>
        <v>0</v>
      </c>
      <c r="K233" s="173" t="s">
        <v>1</v>
      </c>
      <c r="L233" s="178"/>
      <c r="M233" s="179" t="s">
        <v>1</v>
      </c>
      <c r="N233" s="180" t="s">
        <v>41</v>
      </c>
      <c r="O233" s="48"/>
      <c r="P233" s="163">
        <f>O233*H233</f>
        <v>0</v>
      </c>
      <c r="Q233" s="163">
        <v>0.01</v>
      </c>
      <c r="R233" s="163">
        <f>Q233*H233</f>
        <v>0.06</v>
      </c>
      <c r="S233" s="163">
        <v>0</v>
      </c>
      <c r="T233" s="164">
        <f>S233*H233</f>
        <v>0</v>
      </c>
      <c r="AR233" s="12" t="s">
        <v>579</v>
      </c>
      <c r="AT233" s="12" t="s">
        <v>247</v>
      </c>
      <c r="AU233" s="12" t="s">
        <v>8</v>
      </c>
      <c r="AY233" s="12" t="s">
        <v>132</v>
      </c>
      <c r="BE233" s="165">
        <f>IF(N233="základní",J233,0)</f>
        <v>0</v>
      </c>
      <c r="BF233" s="165">
        <f>IF(N233="snížená",J233,0)</f>
        <v>0</v>
      </c>
      <c r="BG233" s="165">
        <f>IF(N233="zákl. přenesená",J233,0)</f>
        <v>0</v>
      </c>
      <c r="BH233" s="165">
        <f>IF(N233="sníž. přenesená",J233,0)</f>
        <v>0</v>
      </c>
      <c r="BI233" s="165">
        <f>IF(N233="nulová",J233,0)</f>
        <v>0</v>
      </c>
      <c r="BJ233" s="12" t="s">
        <v>8</v>
      </c>
      <c r="BK233" s="165">
        <f>ROUND(I233*H233,0)</f>
        <v>0</v>
      </c>
      <c r="BL233" s="12" t="s">
        <v>579</v>
      </c>
      <c r="BM233" s="12" t="s">
        <v>580</v>
      </c>
    </row>
    <row r="234" spans="2:65" s="1" customFormat="1" ht="16.5" customHeight="1">
      <c r="B234" s="27"/>
      <c r="C234" s="154" t="s">
        <v>26</v>
      </c>
      <c r="D234" s="154" t="s">
        <v>133</v>
      </c>
      <c r="E234" s="155" t="s">
        <v>581</v>
      </c>
      <c r="F234" s="156" t="s">
        <v>582</v>
      </c>
      <c r="G234" s="157" t="s">
        <v>147</v>
      </c>
      <c r="H234" s="158">
        <v>24</v>
      </c>
      <c r="I234" s="159"/>
      <c r="J234" s="160">
        <f>ROUND(I234*H234,0)</f>
        <v>0</v>
      </c>
      <c r="K234" s="156" t="s">
        <v>1</v>
      </c>
      <c r="L234" s="29"/>
      <c r="M234" s="161" t="s">
        <v>1</v>
      </c>
      <c r="N234" s="162" t="s">
        <v>41</v>
      </c>
      <c r="O234" s="48"/>
      <c r="P234" s="163">
        <f>O234*H234</f>
        <v>0</v>
      </c>
      <c r="Q234" s="163">
        <v>0</v>
      </c>
      <c r="R234" s="163">
        <f>Q234*H234</f>
        <v>0</v>
      </c>
      <c r="S234" s="163">
        <v>0</v>
      </c>
      <c r="T234" s="164">
        <f>S234*H234</f>
        <v>0</v>
      </c>
      <c r="AR234" s="12" t="s">
        <v>381</v>
      </c>
      <c r="AT234" s="12" t="s">
        <v>133</v>
      </c>
      <c r="AU234" s="12" t="s">
        <v>8</v>
      </c>
      <c r="AY234" s="12" t="s">
        <v>132</v>
      </c>
      <c r="BE234" s="165">
        <f>IF(N234="základní",J234,0)</f>
        <v>0</v>
      </c>
      <c r="BF234" s="165">
        <f>IF(N234="snížená",J234,0)</f>
        <v>0</v>
      </c>
      <c r="BG234" s="165">
        <f>IF(N234="zákl. přenesená",J234,0)</f>
        <v>0</v>
      </c>
      <c r="BH234" s="165">
        <f>IF(N234="sníž. přenesená",J234,0)</f>
        <v>0</v>
      </c>
      <c r="BI234" s="165">
        <f>IF(N234="nulová",J234,0)</f>
        <v>0</v>
      </c>
      <c r="BJ234" s="12" t="s">
        <v>8</v>
      </c>
      <c r="BK234" s="165">
        <f>ROUND(I234*H234,0)</f>
        <v>0</v>
      </c>
      <c r="BL234" s="12" t="s">
        <v>381</v>
      </c>
      <c r="BM234" s="12" t="s">
        <v>583</v>
      </c>
    </row>
    <row r="235" spans="2:65" s="1" customFormat="1" ht="19.5">
      <c r="B235" s="27"/>
      <c r="C235" s="28"/>
      <c r="D235" s="168" t="s">
        <v>149</v>
      </c>
      <c r="E235" s="28"/>
      <c r="F235" s="169" t="s">
        <v>584</v>
      </c>
      <c r="G235" s="28"/>
      <c r="H235" s="28"/>
      <c r="I235" s="90"/>
      <c r="J235" s="28"/>
      <c r="K235" s="28"/>
      <c r="L235" s="29"/>
      <c r="M235" s="170"/>
      <c r="N235" s="48"/>
      <c r="O235" s="48"/>
      <c r="P235" s="48"/>
      <c r="Q235" s="48"/>
      <c r="R235" s="48"/>
      <c r="S235" s="48"/>
      <c r="T235" s="49"/>
      <c r="AT235" s="12" t="s">
        <v>149</v>
      </c>
      <c r="AU235" s="12" t="s">
        <v>8</v>
      </c>
    </row>
    <row r="236" spans="2:65" s="1" customFormat="1" ht="16.5" customHeight="1">
      <c r="B236" s="27"/>
      <c r="C236" s="154" t="s">
        <v>585</v>
      </c>
      <c r="D236" s="154" t="s">
        <v>133</v>
      </c>
      <c r="E236" s="155" t="s">
        <v>586</v>
      </c>
      <c r="F236" s="156" t="s">
        <v>587</v>
      </c>
      <c r="G236" s="157" t="s">
        <v>147</v>
      </c>
      <c r="H236" s="158">
        <v>24</v>
      </c>
      <c r="I236" s="159"/>
      <c r="J236" s="160">
        <f>ROUND(I236*H236,0)</f>
        <v>0</v>
      </c>
      <c r="K236" s="156" t="s">
        <v>1</v>
      </c>
      <c r="L236" s="29"/>
      <c r="M236" s="161" t="s">
        <v>1</v>
      </c>
      <c r="N236" s="162" t="s">
        <v>41</v>
      </c>
      <c r="O236" s="48"/>
      <c r="P236" s="163">
        <f>O236*H236</f>
        <v>0</v>
      </c>
      <c r="Q236" s="163">
        <v>0</v>
      </c>
      <c r="R236" s="163">
        <f>Q236*H236</f>
        <v>0</v>
      </c>
      <c r="S236" s="163">
        <v>0</v>
      </c>
      <c r="T236" s="164">
        <f>S236*H236</f>
        <v>0</v>
      </c>
      <c r="AR236" s="12" t="s">
        <v>381</v>
      </c>
      <c r="AT236" s="12" t="s">
        <v>133</v>
      </c>
      <c r="AU236" s="12" t="s">
        <v>8</v>
      </c>
      <c r="AY236" s="12" t="s">
        <v>132</v>
      </c>
      <c r="BE236" s="165">
        <f>IF(N236="základní",J236,0)</f>
        <v>0</v>
      </c>
      <c r="BF236" s="165">
        <f>IF(N236="snížená",J236,0)</f>
        <v>0</v>
      </c>
      <c r="BG236" s="165">
        <f>IF(N236="zákl. přenesená",J236,0)</f>
        <v>0</v>
      </c>
      <c r="BH236" s="165">
        <f>IF(N236="sníž. přenesená",J236,0)</f>
        <v>0</v>
      </c>
      <c r="BI236" s="165">
        <f>IF(N236="nulová",J236,0)</f>
        <v>0</v>
      </c>
      <c r="BJ236" s="12" t="s">
        <v>8</v>
      </c>
      <c r="BK236" s="165">
        <f>ROUND(I236*H236,0)</f>
        <v>0</v>
      </c>
      <c r="BL236" s="12" t="s">
        <v>381</v>
      </c>
      <c r="BM236" s="12" t="s">
        <v>588</v>
      </c>
    </row>
    <row r="237" spans="2:65" s="1" customFormat="1" ht="19.5">
      <c r="B237" s="27"/>
      <c r="C237" s="28"/>
      <c r="D237" s="168" t="s">
        <v>149</v>
      </c>
      <c r="E237" s="28"/>
      <c r="F237" s="169" t="s">
        <v>584</v>
      </c>
      <c r="G237" s="28"/>
      <c r="H237" s="28"/>
      <c r="I237" s="90"/>
      <c r="J237" s="28"/>
      <c r="K237" s="28"/>
      <c r="L237" s="29"/>
      <c r="M237" s="170"/>
      <c r="N237" s="48"/>
      <c r="O237" s="48"/>
      <c r="P237" s="48"/>
      <c r="Q237" s="48"/>
      <c r="R237" s="48"/>
      <c r="S237" s="48"/>
      <c r="T237" s="49"/>
      <c r="AT237" s="12" t="s">
        <v>149</v>
      </c>
      <c r="AU237" s="12" t="s">
        <v>8</v>
      </c>
    </row>
    <row r="238" spans="2:65" s="1" customFormat="1" ht="16.5" customHeight="1">
      <c r="B238" s="27"/>
      <c r="C238" s="171" t="s">
        <v>589</v>
      </c>
      <c r="D238" s="171" t="s">
        <v>247</v>
      </c>
      <c r="E238" s="172" t="s">
        <v>590</v>
      </c>
      <c r="F238" s="173" t="s">
        <v>591</v>
      </c>
      <c r="G238" s="174" t="s">
        <v>147</v>
      </c>
      <c r="H238" s="175">
        <v>24</v>
      </c>
      <c r="I238" s="176"/>
      <c r="J238" s="177">
        <f>ROUND(I238*H238,0)</f>
        <v>0</v>
      </c>
      <c r="K238" s="173" t="s">
        <v>1</v>
      </c>
      <c r="L238" s="178"/>
      <c r="M238" s="179" t="s">
        <v>1</v>
      </c>
      <c r="N238" s="180" t="s">
        <v>41</v>
      </c>
      <c r="O238" s="48"/>
      <c r="P238" s="163">
        <f>O238*H238</f>
        <v>0</v>
      </c>
      <c r="Q238" s="163">
        <v>0</v>
      </c>
      <c r="R238" s="163">
        <f>Q238*H238</f>
        <v>0</v>
      </c>
      <c r="S238" s="163">
        <v>0</v>
      </c>
      <c r="T238" s="164">
        <f>S238*H238</f>
        <v>0</v>
      </c>
      <c r="AR238" s="12" t="s">
        <v>592</v>
      </c>
      <c r="AT238" s="12" t="s">
        <v>247</v>
      </c>
      <c r="AU238" s="12" t="s">
        <v>8</v>
      </c>
      <c r="AY238" s="12" t="s">
        <v>132</v>
      </c>
      <c r="BE238" s="165">
        <f>IF(N238="základní",J238,0)</f>
        <v>0</v>
      </c>
      <c r="BF238" s="165">
        <f>IF(N238="snížená",J238,0)</f>
        <v>0</v>
      </c>
      <c r="BG238" s="165">
        <f>IF(N238="zákl. přenesená",J238,0)</f>
        <v>0</v>
      </c>
      <c r="BH238" s="165">
        <f>IF(N238="sníž. přenesená",J238,0)</f>
        <v>0</v>
      </c>
      <c r="BI238" s="165">
        <f>IF(N238="nulová",J238,0)</f>
        <v>0</v>
      </c>
      <c r="BJ238" s="12" t="s">
        <v>8</v>
      </c>
      <c r="BK238" s="165">
        <f>ROUND(I238*H238,0)</f>
        <v>0</v>
      </c>
      <c r="BL238" s="12" t="s">
        <v>381</v>
      </c>
      <c r="BM238" s="12" t="s">
        <v>593</v>
      </c>
    </row>
    <row r="239" spans="2:65" s="1" customFormat="1" ht="19.5">
      <c r="B239" s="27"/>
      <c r="C239" s="28"/>
      <c r="D239" s="168" t="s">
        <v>149</v>
      </c>
      <c r="E239" s="28"/>
      <c r="F239" s="169" t="s">
        <v>584</v>
      </c>
      <c r="G239" s="28"/>
      <c r="H239" s="28"/>
      <c r="I239" s="90"/>
      <c r="J239" s="28"/>
      <c r="K239" s="28"/>
      <c r="L239" s="29"/>
      <c r="M239" s="170"/>
      <c r="N239" s="48"/>
      <c r="O239" s="48"/>
      <c r="P239" s="48"/>
      <c r="Q239" s="48"/>
      <c r="R239" s="48"/>
      <c r="S239" s="48"/>
      <c r="T239" s="49"/>
      <c r="AT239" s="12" t="s">
        <v>149</v>
      </c>
      <c r="AU239" s="12" t="s">
        <v>8</v>
      </c>
    </row>
    <row r="240" spans="2:65" s="1" customFormat="1" ht="16.5" customHeight="1">
      <c r="B240" s="27"/>
      <c r="C240" s="154" t="s">
        <v>594</v>
      </c>
      <c r="D240" s="154" t="s">
        <v>133</v>
      </c>
      <c r="E240" s="155" t="s">
        <v>595</v>
      </c>
      <c r="F240" s="156" t="s">
        <v>596</v>
      </c>
      <c r="G240" s="157" t="s">
        <v>255</v>
      </c>
      <c r="H240" s="158">
        <v>6</v>
      </c>
      <c r="I240" s="159"/>
      <c r="J240" s="160">
        <f>ROUND(I240*H240,0)</f>
        <v>0</v>
      </c>
      <c r="K240" s="156" t="s">
        <v>1</v>
      </c>
      <c r="L240" s="29"/>
      <c r="M240" s="161" t="s">
        <v>1</v>
      </c>
      <c r="N240" s="162" t="s">
        <v>41</v>
      </c>
      <c r="O240" s="48"/>
      <c r="P240" s="163">
        <f>O240*H240</f>
        <v>0</v>
      </c>
      <c r="Q240" s="163">
        <v>0</v>
      </c>
      <c r="R240" s="163">
        <f>Q240*H240</f>
        <v>0</v>
      </c>
      <c r="S240" s="163">
        <v>0</v>
      </c>
      <c r="T240" s="164">
        <f>S240*H240</f>
        <v>0</v>
      </c>
      <c r="AR240" s="12" t="s">
        <v>381</v>
      </c>
      <c r="AT240" s="12" t="s">
        <v>133</v>
      </c>
      <c r="AU240" s="12" t="s">
        <v>8</v>
      </c>
      <c r="AY240" s="12" t="s">
        <v>132</v>
      </c>
      <c r="BE240" s="165">
        <f>IF(N240="základní",J240,0)</f>
        <v>0</v>
      </c>
      <c r="BF240" s="165">
        <f>IF(N240="snížená",J240,0)</f>
        <v>0</v>
      </c>
      <c r="BG240" s="165">
        <f>IF(N240="zákl. přenesená",J240,0)</f>
        <v>0</v>
      </c>
      <c r="BH240" s="165">
        <f>IF(N240="sníž. přenesená",J240,0)</f>
        <v>0</v>
      </c>
      <c r="BI240" s="165">
        <f>IF(N240="nulová",J240,0)</f>
        <v>0</v>
      </c>
      <c r="BJ240" s="12" t="s">
        <v>8</v>
      </c>
      <c r="BK240" s="165">
        <f>ROUND(I240*H240,0)</f>
        <v>0</v>
      </c>
      <c r="BL240" s="12" t="s">
        <v>381</v>
      </c>
      <c r="BM240" s="12" t="s">
        <v>597</v>
      </c>
    </row>
    <row r="241" spans="2:65" s="1" customFormat="1" ht="58.5">
      <c r="B241" s="27"/>
      <c r="C241" s="28"/>
      <c r="D241" s="168" t="s">
        <v>149</v>
      </c>
      <c r="E241" s="28"/>
      <c r="F241" s="169" t="s">
        <v>598</v>
      </c>
      <c r="G241" s="28"/>
      <c r="H241" s="28"/>
      <c r="I241" s="90"/>
      <c r="J241" s="28"/>
      <c r="K241" s="28"/>
      <c r="L241" s="29"/>
      <c r="M241" s="170"/>
      <c r="N241" s="48"/>
      <c r="O241" s="48"/>
      <c r="P241" s="48"/>
      <c r="Q241" s="48"/>
      <c r="R241" s="48"/>
      <c r="S241" s="48"/>
      <c r="T241" s="49"/>
      <c r="AT241" s="12" t="s">
        <v>149</v>
      </c>
      <c r="AU241" s="12" t="s">
        <v>8</v>
      </c>
    </row>
    <row r="242" spans="2:65" s="1" customFormat="1" ht="16.5" customHeight="1">
      <c r="B242" s="27"/>
      <c r="C242" s="154" t="s">
        <v>599</v>
      </c>
      <c r="D242" s="154" t="s">
        <v>133</v>
      </c>
      <c r="E242" s="155" t="s">
        <v>600</v>
      </c>
      <c r="F242" s="156" t="s">
        <v>601</v>
      </c>
      <c r="G242" s="157" t="s">
        <v>147</v>
      </c>
      <c r="H242" s="158">
        <v>24</v>
      </c>
      <c r="I242" s="159"/>
      <c r="J242" s="160">
        <f>ROUND(I242*H242,0)</f>
        <v>0</v>
      </c>
      <c r="K242" s="156" t="s">
        <v>157</v>
      </c>
      <c r="L242" s="29"/>
      <c r="M242" s="161" t="s">
        <v>1</v>
      </c>
      <c r="N242" s="162" t="s">
        <v>41</v>
      </c>
      <c r="O242" s="48"/>
      <c r="P242" s="163">
        <f>O242*H242</f>
        <v>0</v>
      </c>
      <c r="Q242" s="163">
        <v>0</v>
      </c>
      <c r="R242" s="163">
        <f>Q242*H242</f>
        <v>0</v>
      </c>
      <c r="S242" s="163">
        <v>0</v>
      </c>
      <c r="T242" s="164">
        <f>S242*H242</f>
        <v>0</v>
      </c>
      <c r="AR242" s="12" t="s">
        <v>381</v>
      </c>
      <c r="AT242" s="12" t="s">
        <v>133</v>
      </c>
      <c r="AU242" s="12" t="s">
        <v>8</v>
      </c>
      <c r="AY242" s="12" t="s">
        <v>132</v>
      </c>
      <c r="BE242" s="165">
        <f>IF(N242="základní",J242,0)</f>
        <v>0</v>
      </c>
      <c r="BF242" s="165">
        <f>IF(N242="snížená",J242,0)</f>
        <v>0</v>
      </c>
      <c r="BG242" s="165">
        <f>IF(N242="zákl. přenesená",J242,0)</f>
        <v>0</v>
      </c>
      <c r="BH242" s="165">
        <f>IF(N242="sníž. přenesená",J242,0)</f>
        <v>0</v>
      </c>
      <c r="BI242" s="165">
        <f>IF(N242="nulová",J242,0)</f>
        <v>0</v>
      </c>
      <c r="BJ242" s="12" t="s">
        <v>8</v>
      </c>
      <c r="BK242" s="165">
        <f>ROUND(I242*H242,0)</f>
        <v>0</v>
      </c>
      <c r="BL242" s="12" t="s">
        <v>381</v>
      </c>
      <c r="BM242" s="12" t="s">
        <v>602</v>
      </c>
    </row>
    <row r="243" spans="2:65" s="10" customFormat="1" ht="22.9" customHeight="1">
      <c r="B243" s="140"/>
      <c r="C243" s="141"/>
      <c r="D243" s="142" t="s">
        <v>59</v>
      </c>
      <c r="E243" s="166" t="s">
        <v>603</v>
      </c>
      <c r="F243" s="166" t="s">
        <v>604</v>
      </c>
      <c r="G243" s="141"/>
      <c r="H243" s="141"/>
      <c r="I243" s="144"/>
      <c r="J243" s="167">
        <f>BK243</f>
        <v>0</v>
      </c>
      <c r="K243" s="141"/>
      <c r="L243" s="146"/>
      <c r="M243" s="147"/>
      <c r="N243" s="148"/>
      <c r="O243" s="148"/>
      <c r="P243" s="149">
        <f>SUM(P244:P248)</f>
        <v>0</v>
      </c>
      <c r="Q243" s="148"/>
      <c r="R243" s="149">
        <f>SUM(R244:R248)</f>
        <v>0</v>
      </c>
      <c r="S243" s="148"/>
      <c r="T243" s="150">
        <f>SUM(T244:T248)</f>
        <v>0</v>
      </c>
      <c r="AR243" s="151" t="s">
        <v>8</v>
      </c>
      <c r="AT243" s="152" t="s">
        <v>59</v>
      </c>
      <c r="AU243" s="152" t="s">
        <v>8</v>
      </c>
      <c r="AY243" s="151" t="s">
        <v>132</v>
      </c>
      <c r="BK243" s="153">
        <f>SUM(BK244:BK248)</f>
        <v>0</v>
      </c>
    </row>
    <row r="244" spans="2:65" s="1" customFormat="1" ht="16.5" customHeight="1">
      <c r="B244" s="27"/>
      <c r="C244" s="154" t="s">
        <v>605</v>
      </c>
      <c r="D244" s="154" t="s">
        <v>133</v>
      </c>
      <c r="E244" s="155" t="s">
        <v>606</v>
      </c>
      <c r="F244" s="156" t="s">
        <v>607</v>
      </c>
      <c r="G244" s="157" t="s">
        <v>147</v>
      </c>
      <c r="H244" s="158">
        <v>36</v>
      </c>
      <c r="I244" s="159"/>
      <c r="J244" s="160">
        <f>ROUND(I244*H244,0)</f>
        <v>0</v>
      </c>
      <c r="K244" s="156" t="s">
        <v>1</v>
      </c>
      <c r="L244" s="29"/>
      <c r="M244" s="161" t="s">
        <v>1</v>
      </c>
      <c r="N244" s="162" t="s">
        <v>41</v>
      </c>
      <c r="O244" s="48"/>
      <c r="P244" s="163">
        <f>O244*H244</f>
        <v>0</v>
      </c>
      <c r="Q244" s="163">
        <v>0</v>
      </c>
      <c r="R244" s="163">
        <f>Q244*H244</f>
        <v>0</v>
      </c>
      <c r="S244" s="163">
        <v>0</v>
      </c>
      <c r="T244" s="164">
        <f>S244*H244</f>
        <v>0</v>
      </c>
      <c r="AR244" s="12" t="s">
        <v>131</v>
      </c>
      <c r="AT244" s="12" t="s">
        <v>133</v>
      </c>
      <c r="AU244" s="12" t="s">
        <v>69</v>
      </c>
      <c r="AY244" s="12" t="s">
        <v>132</v>
      </c>
      <c r="BE244" s="165">
        <f>IF(N244="základní",J244,0)</f>
        <v>0</v>
      </c>
      <c r="BF244" s="165">
        <f>IF(N244="snížená",J244,0)</f>
        <v>0</v>
      </c>
      <c r="BG244" s="165">
        <f>IF(N244="zákl. přenesená",J244,0)</f>
        <v>0</v>
      </c>
      <c r="BH244" s="165">
        <f>IF(N244="sníž. přenesená",J244,0)</f>
        <v>0</v>
      </c>
      <c r="BI244" s="165">
        <f>IF(N244="nulová",J244,0)</f>
        <v>0</v>
      </c>
      <c r="BJ244" s="12" t="s">
        <v>8</v>
      </c>
      <c r="BK244" s="165">
        <f>ROUND(I244*H244,0)</f>
        <v>0</v>
      </c>
      <c r="BL244" s="12" t="s">
        <v>131</v>
      </c>
      <c r="BM244" s="12" t="s">
        <v>608</v>
      </c>
    </row>
    <row r="245" spans="2:65" s="1" customFormat="1" ht="19.5">
      <c r="B245" s="27"/>
      <c r="C245" s="28"/>
      <c r="D245" s="168" t="s">
        <v>149</v>
      </c>
      <c r="E245" s="28"/>
      <c r="F245" s="169" t="s">
        <v>609</v>
      </c>
      <c r="G245" s="28"/>
      <c r="H245" s="28"/>
      <c r="I245" s="90"/>
      <c r="J245" s="28"/>
      <c r="K245" s="28"/>
      <c r="L245" s="29"/>
      <c r="M245" s="170"/>
      <c r="N245" s="48"/>
      <c r="O245" s="48"/>
      <c r="P245" s="48"/>
      <c r="Q245" s="48"/>
      <c r="R245" s="48"/>
      <c r="S245" s="48"/>
      <c r="T245" s="49"/>
      <c r="AT245" s="12" t="s">
        <v>149</v>
      </c>
      <c r="AU245" s="12" t="s">
        <v>69</v>
      </c>
    </row>
    <row r="246" spans="2:65" s="1" customFormat="1" ht="16.5" customHeight="1">
      <c r="B246" s="27"/>
      <c r="C246" s="154" t="s">
        <v>610</v>
      </c>
      <c r="D246" s="154" t="s">
        <v>133</v>
      </c>
      <c r="E246" s="155" t="s">
        <v>611</v>
      </c>
      <c r="F246" s="156" t="s">
        <v>612</v>
      </c>
      <c r="G246" s="157" t="s">
        <v>147</v>
      </c>
      <c r="H246" s="158">
        <v>12</v>
      </c>
      <c r="I246" s="159"/>
      <c r="J246" s="160">
        <f>ROUND(I246*H246,0)</f>
        <v>0</v>
      </c>
      <c r="K246" s="156" t="s">
        <v>1</v>
      </c>
      <c r="L246" s="29"/>
      <c r="M246" s="161" t="s">
        <v>1</v>
      </c>
      <c r="N246" s="162" t="s">
        <v>41</v>
      </c>
      <c r="O246" s="48"/>
      <c r="P246" s="163">
        <f>O246*H246</f>
        <v>0</v>
      </c>
      <c r="Q246" s="163">
        <v>0</v>
      </c>
      <c r="R246" s="163">
        <f>Q246*H246</f>
        <v>0</v>
      </c>
      <c r="S246" s="163">
        <v>0</v>
      </c>
      <c r="T246" s="164">
        <f>S246*H246</f>
        <v>0</v>
      </c>
      <c r="AR246" s="12" t="s">
        <v>131</v>
      </c>
      <c r="AT246" s="12" t="s">
        <v>133</v>
      </c>
      <c r="AU246" s="12" t="s">
        <v>69</v>
      </c>
      <c r="AY246" s="12" t="s">
        <v>132</v>
      </c>
      <c r="BE246" s="165">
        <f>IF(N246="základní",J246,0)</f>
        <v>0</v>
      </c>
      <c r="BF246" s="165">
        <f>IF(N246="snížená",J246,0)</f>
        <v>0</v>
      </c>
      <c r="BG246" s="165">
        <f>IF(N246="zákl. přenesená",J246,0)</f>
        <v>0</v>
      </c>
      <c r="BH246" s="165">
        <f>IF(N246="sníž. přenesená",J246,0)</f>
        <v>0</v>
      </c>
      <c r="BI246" s="165">
        <f>IF(N246="nulová",J246,0)</f>
        <v>0</v>
      </c>
      <c r="BJ246" s="12" t="s">
        <v>8</v>
      </c>
      <c r="BK246" s="165">
        <f>ROUND(I246*H246,0)</f>
        <v>0</v>
      </c>
      <c r="BL246" s="12" t="s">
        <v>131</v>
      </c>
      <c r="BM246" s="12" t="s">
        <v>613</v>
      </c>
    </row>
    <row r="247" spans="2:65" s="1" customFormat="1" ht="29.25">
      <c r="B247" s="27"/>
      <c r="C247" s="28"/>
      <c r="D247" s="168" t="s">
        <v>149</v>
      </c>
      <c r="E247" s="28"/>
      <c r="F247" s="169" t="s">
        <v>614</v>
      </c>
      <c r="G247" s="28"/>
      <c r="H247" s="28"/>
      <c r="I247" s="90"/>
      <c r="J247" s="28"/>
      <c r="K247" s="28"/>
      <c r="L247" s="29"/>
      <c r="M247" s="170"/>
      <c r="N247" s="48"/>
      <c r="O247" s="48"/>
      <c r="P247" s="48"/>
      <c r="Q247" s="48"/>
      <c r="R247" s="48"/>
      <c r="S247" s="48"/>
      <c r="T247" s="49"/>
      <c r="AT247" s="12" t="s">
        <v>149</v>
      </c>
      <c r="AU247" s="12" t="s">
        <v>69</v>
      </c>
    </row>
    <row r="248" spans="2:65" s="1" customFormat="1" ht="16.5" customHeight="1">
      <c r="B248" s="27"/>
      <c r="C248" s="154" t="s">
        <v>615</v>
      </c>
      <c r="D248" s="154" t="s">
        <v>133</v>
      </c>
      <c r="E248" s="155" t="s">
        <v>616</v>
      </c>
      <c r="F248" s="156" t="s">
        <v>617</v>
      </c>
      <c r="G248" s="157" t="s">
        <v>255</v>
      </c>
      <c r="H248" s="158">
        <v>6</v>
      </c>
      <c r="I248" s="159"/>
      <c r="J248" s="160">
        <f>ROUND(I248*H248,0)</f>
        <v>0</v>
      </c>
      <c r="K248" s="156" t="s">
        <v>1</v>
      </c>
      <c r="L248" s="29"/>
      <c r="M248" s="181" t="s">
        <v>1</v>
      </c>
      <c r="N248" s="182" t="s">
        <v>41</v>
      </c>
      <c r="O248" s="183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AR248" s="12" t="s">
        <v>131</v>
      </c>
      <c r="AT248" s="12" t="s">
        <v>133</v>
      </c>
      <c r="AU248" s="12" t="s">
        <v>69</v>
      </c>
      <c r="AY248" s="12" t="s">
        <v>132</v>
      </c>
      <c r="BE248" s="165">
        <f>IF(N248="základní",J248,0)</f>
        <v>0</v>
      </c>
      <c r="BF248" s="165">
        <f>IF(N248="snížená",J248,0)</f>
        <v>0</v>
      </c>
      <c r="BG248" s="165">
        <f>IF(N248="zákl. přenesená",J248,0)</f>
        <v>0</v>
      </c>
      <c r="BH248" s="165">
        <f>IF(N248="sníž. přenesená",J248,0)</f>
        <v>0</v>
      </c>
      <c r="BI248" s="165">
        <f>IF(N248="nulová",J248,0)</f>
        <v>0</v>
      </c>
      <c r="BJ248" s="12" t="s">
        <v>8</v>
      </c>
      <c r="BK248" s="165">
        <f>ROUND(I248*H248,0)</f>
        <v>0</v>
      </c>
      <c r="BL248" s="12" t="s">
        <v>131</v>
      </c>
      <c r="BM248" s="12" t="s">
        <v>618</v>
      </c>
    </row>
    <row r="249" spans="2:65" s="1" customFormat="1" ht="6.95" customHeight="1">
      <c r="B249" s="34"/>
      <c r="C249" s="35"/>
      <c r="D249" s="35"/>
      <c r="E249" s="35"/>
      <c r="F249" s="35"/>
      <c r="G249" s="35"/>
      <c r="H249" s="35"/>
      <c r="I249" s="106"/>
      <c r="J249" s="35"/>
      <c r="K249" s="35"/>
      <c r="L249" s="29"/>
    </row>
  </sheetData>
  <sheetProtection selectLockedCells="1" selectUnlockedCells="1"/>
  <autoFilter ref="C97:K248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93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8"/>
  <sheetViews>
    <sheetView showGridLines="0" workbookViewId="0">
      <selection activeCell="D4" sqref="D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hidden="1" customWidth="1"/>
    <col min="6" max="6" width="100.83203125" customWidth="1"/>
    <col min="7" max="7" width="8.6640625" customWidth="1"/>
    <col min="8" max="8" width="11.1640625" customWidth="1"/>
    <col min="9" max="9" width="14.1640625" style="85" hidden="1" customWidth="1"/>
    <col min="10" max="10" width="23.5" hidden="1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2" t="s">
        <v>72</v>
      </c>
    </row>
    <row r="3" spans="2:46" ht="6.95" customHeight="1">
      <c r="B3" s="86"/>
      <c r="C3" s="87"/>
      <c r="D3" s="87"/>
      <c r="E3" s="87"/>
      <c r="F3" s="87"/>
      <c r="G3" s="87"/>
      <c r="H3" s="87"/>
      <c r="I3" s="88"/>
      <c r="J3" s="87"/>
      <c r="K3" s="87"/>
      <c r="L3" s="15"/>
      <c r="AT3" s="12" t="s">
        <v>69</v>
      </c>
    </row>
    <row r="4" spans="2:46" ht="24.95" customHeight="1">
      <c r="B4" s="15"/>
      <c r="D4" s="215" t="s">
        <v>2486</v>
      </c>
      <c r="L4" s="15"/>
      <c r="M4" s="19" t="s">
        <v>11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89" t="s">
        <v>18</v>
      </c>
      <c r="L6" s="15"/>
    </row>
    <row r="7" spans="2:46" ht="16.5" customHeight="1">
      <c r="B7" s="15"/>
      <c r="E7" s="269" t="str">
        <f>'Rekapitulace stavby'!K6</f>
        <v>Údržbové a dílčí opravné práce na objektech ve Správě pozemních staveb</v>
      </c>
      <c r="F7" s="270"/>
      <c r="G7" s="270"/>
      <c r="H7" s="270"/>
      <c r="L7" s="15"/>
    </row>
    <row r="8" spans="2:46" s="1" customFormat="1" ht="12" customHeight="1">
      <c r="B8" s="29"/>
      <c r="D8" s="89" t="s">
        <v>92</v>
      </c>
      <c r="I8" s="90"/>
      <c r="L8" s="29"/>
    </row>
    <row r="9" spans="2:46" s="1" customFormat="1" ht="36.950000000000003" customHeight="1">
      <c r="B9" s="29"/>
      <c r="E9" s="271" t="s">
        <v>619</v>
      </c>
      <c r="F9" s="272"/>
      <c r="G9" s="272"/>
      <c r="H9" s="272"/>
      <c r="I9" s="90"/>
      <c r="L9" s="29"/>
    </row>
    <row r="10" spans="2:46" s="1" customFormat="1">
      <c r="B10" s="29"/>
      <c r="I10" s="90"/>
      <c r="L10" s="29"/>
    </row>
    <row r="11" spans="2:46" s="1" customFormat="1" ht="12" customHeight="1">
      <c r="B11" s="29"/>
      <c r="D11" s="89" t="s">
        <v>19</v>
      </c>
      <c r="F11" s="12" t="s">
        <v>1</v>
      </c>
      <c r="I11" s="91" t="s">
        <v>20</v>
      </c>
      <c r="J11" s="12" t="s">
        <v>1</v>
      </c>
      <c r="L11" s="29"/>
    </row>
    <row r="12" spans="2:46" s="1" customFormat="1" ht="12" customHeight="1">
      <c r="B12" s="29"/>
      <c r="D12" s="89" t="s">
        <v>21</v>
      </c>
      <c r="F12" s="12" t="s">
        <v>22</v>
      </c>
      <c r="I12" s="91" t="s">
        <v>23</v>
      </c>
      <c r="J12" s="92" t="str">
        <f>'Rekapitulace stavby'!AN8</f>
        <v>16. 2. 2019</v>
      </c>
      <c r="L12" s="29"/>
    </row>
    <row r="13" spans="2:46" s="1" customFormat="1" ht="10.9" customHeight="1">
      <c r="B13" s="29"/>
      <c r="I13" s="90"/>
      <c r="L13" s="29"/>
    </row>
    <row r="14" spans="2:46" s="1" customFormat="1" ht="12" customHeight="1">
      <c r="B14" s="29"/>
      <c r="D14" s="89" t="s">
        <v>27</v>
      </c>
      <c r="I14" s="91" t="s">
        <v>28</v>
      </c>
      <c r="J14" s="12" t="s">
        <v>29</v>
      </c>
      <c r="L14" s="29"/>
    </row>
    <row r="15" spans="2:46" s="1" customFormat="1" ht="18" customHeight="1">
      <c r="B15" s="29"/>
      <c r="E15" s="12" t="s">
        <v>30</v>
      </c>
      <c r="I15" s="91" t="s">
        <v>31</v>
      </c>
      <c r="J15" s="12" t="s">
        <v>32</v>
      </c>
      <c r="L15" s="29"/>
    </row>
    <row r="16" spans="2:46" s="1" customFormat="1" ht="6.95" customHeight="1">
      <c r="B16" s="29"/>
      <c r="I16" s="90"/>
      <c r="L16" s="29"/>
    </row>
    <row r="17" spans="2:12" s="1" customFormat="1" ht="12" customHeight="1">
      <c r="B17" s="29"/>
      <c r="D17" s="89" t="s">
        <v>33</v>
      </c>
      <c r="I17" s="91" t="s">
        <v>28</v>
      </c>
      <c r="J17" s="25">
        <f>'Rekapitulace stavby'!AN13</f>
        <v>0</v>
      </c>
      <c r="L17" s="29"/>
    </row>
    <row r="18" spans="2:12" s="1" customFormat="1" ht="18" customHeight="1">
      <c r="B18" s="29"/>
      <c r="E18" s="273"/>
      <c r="F18" s="274"/>
      <c r="G18" s="274"/>
      <c r="H18" s="274"/>
      <c r="I18" s="91" t="s">
        <v>31</v>
      </c>
      <c r="J18" s="25">
        <f>'Rekapitulace stavby'!AN14</f>
        <v>0</v>
      </c>
      <c r="L18" s="29"/>
    </row>
    <row r="19" spans="2:12" s="1" customFormat="1" ht="6.95" customHeight="1">
      <c r="B19" s="29"/>
      <c r="I19" s="90"/>
      <c r="L19" s="29"/>
    </row>
    <row r="20" spans="2:12" s="1" customFormat="1" ht="12" customHeight="1">
      <c r="B20" s="29"/>
      <c r="D20" s="89" t="s">
        <v>34</v>
      </c>
      <c r="I20" s="91" t="s">
        <v>28</v>
      </c>
      <c r="J20" s="12" t="str">
        <f>IF('Rekapitulace stavby'!AN16="","",'Rekapitulace stavby'!AN16)</f>
        <v/>
      </c>
      <c r="L20" s="29"/>
    </row>
    <row r="21" spans="2:12" s="1" customFormat="1" ht="18" customHeight="1">
      <c r="B21" s="29"/>
      <c r="E21" s="12" t="str">
        <f>IF('Rekapitulace stavby'!E17="","",'Rekapitulace stavby'!E17)</f>
        <v xml:space="preserve"> </v>
      </c>
      <c r="I21" s="91" t="s">
        <v>31</v>
      </c>
      <c r="J21" s="12" t="str">
        <f>IF('Rekapitulace stavby'!AN17="","",'Rekapitulace stavby'!AN17)</f>
        <v/>
      </c>
      <c r="L21" s="29"/>
    </row>
    <row r="22" spans="2:12" s="1" customFormat="1" ht="6.95" customHeight="1">
      <c r="B22" s="29"/>
      <c r="I22" s="90"/>
      <c r="L22" s="29"/>
    </row>
    <row r="23" spans="2:12" s="1" customFormat="1" ht="12" customHeight="1">
      <c r="B23" s="29"/>
      <c r="D23" s="89" t="s">
        <v>36</v>
      </c>
      <c r="I23" s="91" t="s">
        <v>28</v>
      </c>
      <c r="J23" s="12" t="str">
        <f>IF('Rekapitulace stavby'!AN19="","",'Rekapitulace stavby'!AN19)</f>
        <v/>
      </c>
      <c r="L23" s="29"/>
    </row>
    <row r="24" spans="2:12" s="1" customFormat="1" ht="18" customHeight="1">
      <c r="B24" s="29"/>
      <c r="E24" s="12" t="str">
        <f>IF('Rekapitulace stavby'!E20="","",'Rekapitulace stavby'!E20)</f>
        <v xml:space="preserve"> </v>
      </c>
      <c r="I24" s="91" t="s">
        <v>31</v>
      </c>
      <c r="J24" s="12" t="str">
        <f>IF('Rekapitulace stavby'!AN20="","",'Rekapitulace stavby'!AN20)</f>
        <v/>
      </c>
      <c r="L24" s="29"/>
    </row>
    <row r="25" spans="2:12" s="1" customFormat="1" ht="6.95" customHeight="1">
      <c r="B25" s="29"/>
      <c r="I25" s="90"/>
      <c r="L25" s="29"/>
    </row>
    <row r="26" spans="2:12" s="1" customFormat="1" ht="12" customHeight="1">
      <c r="B26" s="29"/>
      <c r="D26" s="89" t="s">
        <v>37</v>
      </c>
      <c r="I26" s="90"/>
      <c r="L26" s="29"/>
    </row>
    <row r="27" spans="2:12" s="6" customFormat="1" ht="16.5" customHeight="1">
      <c r="B27" s="93"/>
      <c r="C27" s="224"/>
      <c r="D27" s="224"/>
      <c r="E27" s="276" t="s">
        <v>1</v>
      </c>
      <c r="F27" s="276"/>
      <c r="G27" s="276"/>
      <c r="H27" s="276"/>
      <c r="I27" s="225"/>
      <c r="J27" s="224"/>
      <c r="L27" s="93"/>
    </row>
    <row r="28" spans="2:12" s="1" customFormat="1" ht="6.95" customHeight="1">
      <c r="B28" s="29"/>
      <c r="C28" s="201"/>
      <c r="D28" s="201"/>
      <c r="E28" s="201"/>
      <c r="F28" s="201"/>
      <c r="G28" s="201"/>
      <c r="H28" s="201"/>
      <c r="I28" s="202"/>
      <c r="J28" s="201"/>
      <c r="L28" s="29"/>
    </row>
    <row r="29" spans="2:12" s="1" customFormat="1" ht="6.95" customHeight="1">
      <c r="B29" s="29"/>
      <c r="C29" s="201"/>
      <c r="D29" s="201"/>
      <c r="E29" s="201"/>
      <c r="F29" s="201"/>
      <c r="G29" s="201"/>
      <c r="H29" s="201"/>
      <c r="I29" s="202"/>
      <c r="J29" s="201"/>
      <c r="K29" s="44"/>
      <c r="L29" s="29"/>
    </row>
    <row r="30" spans="2:12" s="1" customFormat="1" ht="25.35" customHeight="1">
      <c r="B30" s="29"/>
      <c r="C30" s="201"/>
      <c r="D30" s="203"/>
      <c r="E30" s="201"/>
      <c r="F30" s="201"/>
      <c r="G30" s="201"/>
      <c r="H30" s="201"/>
      <c r="I30" s="202"/>
      <c r="J30" s="204"/>
      <c r="L30" s="29"/>
    </row>
    <row r="31" spans="2:12" s="1" customFormat="1" ht="6.95" customHeight="1">
      <c r="B31" s="29"/>
      <c r="C31" s="201"/>
      <c r="D31" s="201"/>
      <c r="E31" s="201"/>
      <c r="F31" s="201"/>
      <c r="G31" s="201"/>
      <c r="H31" s="201"/>
      <c r="I31" s="202"/>
      <c r="J31" s="201"/>
      <c r="K31" s="44"/>
      <c r="L31" s="29"/>
    </row>
    <row r="32" spans="2:12" s="1" customFormat="1" ht="14.45" customHeight="1">
      <c r="B32" s="29"/>
      <c r="C32" s="201"/>
      <c r="D32" s="201"/>
      <c r="E32" s="201"/>
      <c r="F32" s="205"/>
      <c r="G32" s="201"/>
      <c r="H32" s="201"/>
      <c r="I32" s="206"/>
      <c r="J32" s="205"/>
      <c r="L32" s="29"/>
    </row>
    <row r="33" spans="2:12" s="1" customFormat="1" ht="14.45" customHeight="1">
      <c r="B33" s="29"/>
      <c r="C33" s="201"/>
      <c r="D33" s="207"/>
      <c r="E33" s="207"/>
      <c r="F33" s="208"/>
      <c r="G33" s="201"/>
      <c r="H33" s="201"/>
      <c r="I33" s="209"/>
      <c r="J33" s="208"/>
      <c r="L33" s="29"/>
    </row>
    <row r="34" spans="2:12" s="1" customFormat="1" ht="14.45" customHeight="1">
      <c r="B34" s="29"/>
      <c r="C34" s="201"/>
      <c r="D34" s="201"/>
      <c r="E34" s="207"/>
      <c r="F34" s="208"/>
      <c r="G34" s="201"/>
      <c r="H34" s="201"/>
      <c r="I34" s="209"/>
      <c r="J34" s="208"/>
      <c r="L34" s="29"/>
    </row>
    <row r="35" spans="2:12" s="1" customFormat="1" ht="14.45" hidden="1" customHeight="1">
      <c r="B35" s="29"/>
      <c r="C35" s="201"/>
      <c r="D35" s="201"/>
      <c r="E35" s="207"/>
      <c r="F35" s="208"/>
      <c r="G35" s="201"/>
      <c r="H35" s="201"/>
      <c r="I35" s="209"/>
      <c r="J35" s="208"/>
      <c r="L35" s="29"/>
    </row>
    <row r="36" spans="2:12" s="1" customFormat="1" ht="14.45" hidden="1" customHeight="1">
      <c r="B36" s="29"/>
      <c r="C36" s="201"/>
      <c r="D36" s="201"/>
      <c r="E36" s="207"/>
      <c r="F36" s="208"/>
      <c r="G36" s="201"/>
      <c r="H36" s="201"/>
      <c r="I36" s="209"/>
      <c r="J36" s="208"/>
      <c r="L36" s="29"/>
    </row>
    <row r="37" spans="2:12" s="1" customFormat="1" ht="14.45" hidden="1" customHeight="1">
      <c r="B37" s="29"/>
      <c r="C37" s="201"/>
      <c r="D37" s="201"/>
      <c r="E37" s="207"/>
      <c r="F37" s="208"/>
      <c r="G37" s="201"/>
      <c r="H37" s="201"/>
      <c r="I37" s="209"/>
      <c r="J37" s="208"/>
      <c r="L37" s="29"/>
    </row>
    <row r="38" spans="2:12" s="1" customFormat="1" ht="6.95" customHeight="1">
      <c r="B38" s="29"/>
      <c r="C38" s="201"/>
      <c r="D38" s="201"/>
      <c r="E38" s="201"/>
      <c r="F38" s="201"/>
      <c r="G38" s="201"/>
      <c r="H38" s="201"/>
      <c r="I38" s="202"/>
      <c r="J38" s="201"/>
      <c r="L38" s="29"/>
    </row>
    <row r="39" spans="2:12" s="1" customFormat="1" ht="25.35" customHeight="1">
      <c r="B39" s="29"/>
      <c r="C39" s="201"/>
      <c r="D39" s="210"/>
      <c r="E39" s="201"/>
      <c r="F39" s="201"/>
      <c r="G39" s="211"/>
      <c r="H39" s="212"/>
      <c r="I39" s="202"/>
      <c r="J39" s="213"/>
      <c r="K39" s="103"/>
      <c r="L39" s="29"/>
    </row>
    <row r="40" spans="2:12" s="1" customFormat="1" ht="14.45" customHeight="1">
      <c r="B40" s="104"/>
      <c r="C40" s="105"/>
      <c r="D40" s="105"/>
      <c r="E40" s="105"/>
      <c r="F40" s="105"/>
      <c r="G40" s="105"/>
      <c r="H40" s="105"/>
      <c r="I40" s="106"/>
      <c r="J40" s="105"/>
      <c r="K40" s="105"/>
      <c r="L40" s="29"/>
    </row>
    <row r="44" spans="2:12" s="1" customFormat="1" ht="6.95" customHeight="1">
      <c r="B44" s="107"/>
      <c r="C44" s="108"/>
      <c r="D44" s="108"/>
      <c r="E44" s="108"/>
      <c r="F44" s="108"/>
      <c r="G44" s="108"/>
      <c r="H44" s="108"/>
      <c r="I44" s="109"/>
      <c r="J44" s="108"/>
      <c r="K44" s="108"/>
      <c r="L44" s="29"/>
    </row>
    <row r="45" spans="2:12" s="1" customFormat="1" ht="24.95" customHeight="1">
      <c r="B45" s="27"/>
      <c r="C45" s="216" t="s">
        <v>2485</v>
      </c>
      <c r="D45" s="28"/>
      <c r="E45" s="28"/>
      <c r="F45" s="28"/>
      <c r="G45" s="28"/>
      <c r="H45" s="28"/>
      <c r="I45" s="90"/>
      <c r="J45" s="28"/>
      <c r="K45" s="28"/>
      <c r="L45" s="29"/>
    </row>
    <row r="46" spans="2:12" s="1" customFormat="1" ht="6.95" customHeight="1">
      <c r="B46" s="27"/>
      <c r="C46" s="28"/>
      <c r="D46" s="28"/>
      <c r="E46" s="28"/>
      <c r="F46" s="28"/>
      <c r="G46" s="28"/>
      <c r="H46" s="28"/>
      <c r="I46" s="90"/>
      <c r="J46" s="28"/>
      <c r="K46" s="28"/>
      <c r="L46" s="29"/>
    </row>
    <row r="47" spans="2:12" s="1" customFormat="1" ht="12" customHeight="1">
      <c r="B47" s="27"/>
      <c r="C47" s="24" t="s">
        <v>18</v>
      </c>
      <c r="D47" s="28"/>
      <c r="E47" s="28"/>
      <c r="F47" s="28"/>
      <c r="G47" s="28"/>
      <c r="H47" s="28"/>
      <c r="I47" s="90"/>
      <c r="J47" s="28"/>
      <c r="K47" s="28"/>
      <c r="L47" s="29"/>
    </row>
    <row r="48" spans="2:12" s="1" customFormat="1" ht="16.5" customHeight="1">
      <c r="B48" s="27"/>
      <c r="C48" s="28"/>
      <c r="D48" s="28"/>
      <c r="E48" s="267" t="str">
        <f>E7</f>
        <v>Údržbové a dílčí opravné práce na objektech ve Správě pozemních staveb</v>
      </c>
      <c r="F48" s="268"/>
      <c r="G48" s="268"/>
      <c r="H48" s="268"/>
      <c r="I48" s="90"/>
      <c r="J48" s="28"/>
      <c r="K48" s="28"/>
      <c r="L48" s="29"/>
    </row>
    <row r="49" spans="2:47" s="1" customFormat="1" ht="12" customHeight="1">
      <c r="B49" s="27"/>
      <c r="C49" s="24" t="s">
        <v>92</v>
      </c>
      <c r="D49" s="28"/>
      <c r="E49" s="28"/>
      <c r="F49" s="28"/>
      <c r="G49" s="28"/>
      <c r="H49" s="28"/>
      <c r="I49" s="90"/>
      <c r="J49" s="28"/>
      <c r="K49" s="28"/>
      <c r="L49" s="29"/>
    </row>
    <row r="50" spans="2:47" s="1" customFormat="1" ht="16.5" customHeight="1">
      <c r="B50" s="27"/>
      <c r="C50" s="28"/>
      <c r="D50" s="28"/>
      <c r="E50" s="242" t="str">
        <f>E9</f>
        <v>002 - Oprava střech</v>
      </c>
      <c r="F50" s="241"/>
      <c r="G50" s="241"/>
      <c r="H50" s="241"/>
      <c r="I50" s="90"/>
      <c r="J50" s="28"/>
      <c r="K50" s="28"/>
      <c r="L50" s="29"/>
    </row>
    <row r="51" spans="2:47" s="1" customFormat="1" ht="6.95" customHeight="1">
      <c r="B51" s="27"/>
      <c r="C51" s="28"/>
      <c r="D51" s="28"/>
      <c r="E51" s="28"/>
      <c r="F51" s="28"/>
      <c r="G51" s="28"/>
      <c r="H51" s="28"/>
      <c r="I51" s="90"/>
      <c r="J51" s="28"/>
      <c r="K51" s="28"/>
      <c r="L51" s="29"/>
    </row>
    <row r="52" spans="2:47" s="1" customFormat="1" ht="12" customHeight="1">
      <c r="B52" s="27"/>
      <c r="C52" s="24" t="s">
        <v>21</v>
      </c>
      <c r="D52" s="28"/>
      <c r="E52" s="28"/>
      <c r="F52" s="22" t="str">
        <f>F12</f>
        <v xml:space="preserve"> </v>
      </c>
      <c r="G52" s="28"/>
      <c r="H52" s="28"/>
      <c r="I52" s="91" t="s">
        <v>23</v>
      </c>
      <c r="J52" s="43" t="str">
        <f>IF(J12="","",J12)</f>
        <v>16. 2. 2019</v>
      </c>
      <c r="K52" s="28"/>
      <c r="L52" s="29"/>
    </row>
    <row r="53" spans="2:47" s="1" customFormat="1" ht="6.95" customHeight="1">
      <c r="B53" s="27"/>
      <c r="C53" s="28"/>
      <c r="D53" s="28"/>
      <c r="E53" s="28"/>
      <c r="F53" s="28"/>
      <c r="G53" s="28"/>
      <c r="H53" s="28"/>
      <c r="I53" s="90"/>
      <c r="J53" s="28"/>
      <c r="K53" s="28"/>
      <c r="L53" s="29"/>
    </row>
    <row r="54" spans="2:47" s="1" customFormat="1" ht="13.7" customHeight="1">
      <c r="B54" s="27"/>
      <c r="C54" s="24" t="s">
        <v>27</v>
      </c>
      <c r="D54" s="28"/>
      <c r="E54" s="28"/>
      <c r="F54" s="22" t="str">
        <f>E15</f>
        <v>SŽDC, s.o.</v>
      </c>
      <c r="G54" s="28"/>
      <c r="H54" s="28"/>
      <c r="I54" s="91" t="s">
        <v>34</v>
      </c>
      <c r="J54" s="26" t="str">
        <f>E21</f>
        <v xml:space="preserve"> </v>
      </c>
      <c r="K54" s="28"/>
      <c r="L54" s="29"/>
    </row>
    <row r="55" spans="2:47" s="1" customFormat="1" ht="13.7" customHeight="1">
      <c r="B55" s="27"/>
      <c r="C55" s="24" t="s">
        <v>33</v>
      </c>
      <c r="D55" s="28"/>
      <c r="E55" s="28"/>
      <c r="F55" s="22" t="str">
        <f>IF(E18="","",E18)</f>
        <v/>
      </c>
      <c r="G55" s="28"/>
      <c r="H55" s="28"/>
      <c r="I55" s="91" t="s">
        <v>36</v>
      </c>
      <c r="J55" s="26" t="str">
        <f>E24</f>
        <v xml:space="preserve"> </v>
      </c>
      <c r="K55" s="28"/>
      <c r="L55" s="29"/>
    </row>
    <row r="56" spans="2:47" s="1" customFormat="1" ht="10.35" customHeight="1">
      <c r="B56" s="27"/>
      <c r="C56" s="28"/>
      <c r="D56" s="28"/>
      <c r="E56" s="28"/>
      <c r="F56" s="28"/>
      <c r="G56" s="28"/>
      <c r="H56" s="28"/>
      <c r="I56" s="90"/>
      <c r="J56" s="28"/>
      <c r="K56" s="28"/>
      <c r="L56" s="29"/>
    </row>
    <row r="57" spans="2:47" s="1" customFormat="1" ht="29.25" customHeight="1">
      <c r="B57" s="27"/>
      <c r="C57" s="110" t="s">
        <v>94</v>
      </c>
      <c r="D57" s="111"/>
      <c r="E57" s="111"/>
      <c r="F57" s="111"/>
      <c r="G57" s="111"/>
      <c r="H57" s="111"/>
      <c r="I57" s="112"/>
      <c r="J57" s="113" t="s">
        <v>95</v>
      </c>
      <c r="K57" s="111"/>
      <c r="L57" s="29"/>
    </row>
    <row r="58" spans="2:47" s="1" customFormat="1" ht="10.35" customHeight="1">
      <c r="B58" s="27"/>
      <c r="C58" s="28"/>
      <c r="D58" s="28"/>
      <c r="E58" s="28"/>
      <c r="F58" s="28"/>
      <c r="G58" s="28"/>
      <c r="H58" s="28"/>
      <c r="I58" s="90"/>
      <c r="J58" s="28"/>
      <c r="K58" s="28"/>
      <c r="L58" s="29"/>
    </row>
    <row r="59" spans="2:47" s="1" customFormat="1" ht="22.9" customHeight="1">
      <c r="B59" s="27"/>
      <c r="C59" s="114" t="s">
        <v>96</v>
      </c>
      <c r="D59" s="28"/>
      <c r="E59" s="28"/>
      <c r="F59" s="28"/>
      <c r="G59" s="28"/>
      <c r="H59" s="28"/>
      <c r="I59" s="90"/>
      <c r="J59" s="61">
        <f>J92</f>
        <v>0</v>
      </c>
      <c r="K59" s="28"/>
      <c r="L59" s="29"/>
      <c r="AU59" s="12" t="s">
        <v>97</v>
      </c>
    </row>
    <row r="60" spans="2:47" s="7" customFormat="1" ht="24.95" customHeight="1">
      <c r="B60" s="115"/>
      <c r="C60" s="116"/>
      <c r="D60" s="117" t="s">
        <v>98</v>
      </c>
      <c r="E60" s="118"/>
      <c r="F60" s="118"/>
      <c r="G60" s="118"/>
      <c r="H60" s="118"/>
      <c r="I60" s="119"/>
      <c r="J60" s="120">
        <f>J93</f>
        <v>0</v>
      </c>
      <c r="K60" s="116"/>
      <c r="L60" s="121"/>
    </row>
    <row r="61" spans="2:47" s="7" customFormat="1" ht="24.95" customHeight="1">
      <c r="B61" s="115"/>
      <c r="C61" s="116"/>
      <c r="D61" s="117" t="s">
        <v>99</v>
      </c>
      <c r="E61" s="118"/>
      <c r="F61" s="118"/>
      <c r="G61" s="118"/>
      <c r="H61" s="118"/>
      <c r="I61" s="119"/>
      <c r="J61" s="120">
        <f>J96</f>
        <v>0</v>
      </c>
      <c r="K61" s="116"/>
      <c r="L61" s="121"/>
    </row>
    <row r="62" spans="2:47" s="8" customFormat="1" ht="19.899999999999999" customHeight="1">
      <c r="B62" s="122"/>
      <c r="C62" s="123"/>
      <c r="D62" s="124" t="s">
        <v>100</v>
      </c>
      <c r="E62" s="125"/>
      <c r="F62" s="125"/>
      <c r="G62" s="125"/>
      <c r="H62" s="125"/>
      <c r="I62" s="126"/>
      <c r="J62" s="127">
        <f>J97</f>
        <v>0</v>
      </c>
      <c r="K62" s="123"/>
      <c r="L62" s="128"/>
    </row>
    <row r="63" spans="2:47" s="8" customFormat="1" ht="19.899999999999999" customHeight="1">
      <c r="B63" s="122"/>
      <c r="C63" s="123"/>
      <c r="D63" s="124" t="s">
        <v>620</v>
      </c>
      <c r="E63" s="125"/>
      <c r="F63" s="125"/>
      <c r="G63" s="125"/>
      <c r="H63" s="125"/>
      <c r="I63" s="126"/>
      <c r="J63" s="127">
        <f>J100</f>
        <v>0</v>
      </c>
      <c r="K63" s="123"/>
      <c r="L63" s="128"/>
    </row>
    <row r="64" spans="2:47" s="8" customFormat="1" ht="19.899999999999999" customHeight="1">
      <c r="B64" s="122"/>
      <c r="C64" s="123"/>
      <c r="D64" s="124" t="s">
        <v>621</v>
      </c>
      <c r="E64" s="125"/>
      <c r="F64" s="125"/>
      <c r="G64" s="125"/>
      <c r="H64" s="125"/>
      <c r="I64" s="126"/>
      <c r="J64" s="127">
        <f>J105</f>
        <v>0</v>
      </c>
      <c r="K64" s="123"/>
      <c r="L64" s="128"/>
    </row>
    <row r="65" spans="2:12" s="8" customFormat="1" ht="19.899999999999999" customHeight="1">
      <c r="B65" s="122"/>
      <c r="C65" s="123"/>
      <c r="D65" s="124" t="s">
        <v>622</v>
      </c>
      <c r="E65" s="125"/>
      <c r="F65" s="125"/>
      <c r="G65" s="125"/>
      <c r="H65" s="125"/>
      <c r="I65" s="126"/>
      <c r="J65" s="127">
        <f>J116</f>
        <v>0</v>
      </c>
      <c r="K65" s="123"/>
      <c r="L65" s="128"/>
    </row>
    <row r="66" spans="2:12" s="7" customFormat="1" ht="24.95" customHeight="1">
      <c r="B66" s="115"/>
      <c r="C66" s="116"/>
      <c r="D66" s="117" t="s">
        <v>107</v>
      </c>
      <c r="E66" s="118"/>
      <c r="F66" s="118"/>
      <c r="G66" s="118"/>
      <c r="H66" s="118"/>
      <c r="I66" s="119"/>
      <c r="J66" s="120">
        <f>J118</f>
        <v>0</v>
      </c>
      <c r="K66" s="116"/>
      <c r="L66" s="121"/>
    </row>
    <row r="67" spans="2:12" s="8" customFormat="1" ht="19.899999999999999" customHeight="1">
      <c r="B67" s="122"/>
      <c r="C67" s="123"/>
      <c r="D67" s="124" t="s">
        <v>623</v>
      </c>
      <c r="E67" s="125"/>
      <c r="F67" s="125"/>
      <c r="G67" s="125"/>
      <c r="H67" s="125"/>
      <c r="I67" s="126"/>
      <c r="J67" s="127">
        <f>J119</f>
        <v>0</v>
      </c>
      <c r="K67" s="123"/>
      <c r="L67" s="128"/>
    </row>
    <row r="68" spans="2:12" s="8" customFormat="1" ht="19.899999999999999" customHeight="1">
      <c r="B68" s="122"/>
      <c r="C68" s="123"/>
      <c r="D68" s="124" t="s">
        <v>624</v>
      </c>
      <c r="E68" s="125"/>
      <c r="F68" s="125"/>
      <c r="G68" s="125"/>
      <c r="H68" s="125"/>
      <c r="I68" s="126"/>
      <c r="J68" s="127">
        <f>J122</f>
        <v>0</v>
      </c>
      <c r="K68" s="123"/>
      <c r="L68" s="128"/>
    </row>
    <row r="69" spans="2:12" s="8" customFormat="1" ht="19.899999999999999" customHeight="1">
      <c r="B69" s="122"/>
      <c r="C69" s="123"/>
      <c r="D69" s="124" t="s">
        <v>110</v>
      </c>
      <c r="E69" s="125"/>
      <c r="F69" s="125"/>
      <c r="G69" s="125"/>
      <c r="H69" s="125"/>
      <c r="I69" s="126"/>
      <c r="J69" s="127">
        <f>J148</f>
        <v>0</v>
      </c>
      <c r="K69" s="123"/>
      <c r="L69" s="128"/>
    </row>
    <row r="70" spans="2:12" s="8" customFormat="1" ht="19.899999999999999" customHeight="1">
      <c r="B70" s="122"/>
      <c r="C70" s="123"/>
      <c r="D70" s="124" t="s">
        <v>625</v>
      </c>
      <c r="E70" s="125"/>
      <c r="F70" s="125"/>
      <c r="G70" s="125"/>
      <c r="H70" s="125"/>
      <c r="I70" s="126"/>
      <c r="J70" s="127">
        <f>J183</f>
        <v>0</v>
      </c>
      <c r="K70" s="123"/>
      <c r="L70" s="128"/>
    </row>
    <row r="71" spans="2:12" s="8" customFormat="1" ht="19.899999999999999" customHeight="1">
      <c r="B71" s="122"/>
      <c r="C71" s="123"/>
      <c r="D71" s="124" t="s">
        <v>112</v>
      </c>
      <c r="E71" s="125"/>
      <c r="F71" s="125"/>
      <c r="G71" s="125"/>
      <c r="H71" s="125"/>
      <c r="I71" s="126"/>
      <c r="J71" s="127">
        <f>J193</f>
        <v>0</v>
      </c>
      <c r="K71" s="123"/>
      <c r="L71" s="128"/>
    </row>
    <row r="72" spans="2:12" s="8" customFormat="1" ht="19.899999999999999" customHeight="1">
      <c r="B72" s="122"/>
      <c r="C72" s="123"/>
      <c r="D72" s="124" t="s">
        <v>626</v>
      </c>
      <c r="E72" s="125"/>
      <c r="F72" s="125"/>
      <c r="G72" s="125"/>
      <c r="H72" s="125"/>
      <c r="I72" s="126"/>
      <c r="J72" s="127">
        <f>J198</f>
        <v>0</v>
      </c>
      <c r="K72" s="123"/>
      <c r="L72" s="128"/>
    </row>
    <row r="73" spans="2:12" s="1" customFormat="1" ht="21.75" customHeight="1">
      <c r="B73" s="27"/>
      <c r="C73" s="28"/>
      <c r="D73" s="28"/>
      <c r="E73" s="28"/>
      <c r="F73" s="28"/>
      <c r="G73" s="28"/>
      <c r="H73" s="28"/>
      <c r="I73" s="90"/>
      <c r="J73" s="28"/>
      <c r="K73" s="28"/>
      <c r="L73" s="29"/>
    </row>
    <row r="74" spans="2:12" s="1" customFormat="1" ht="6.95" customHeight="1">
      <c r="B74" s="34"/>
      <c r="C74" s="35"/>
      <c r="D74" s="35"/>
      <c r="E74" s="35"/>
      <c r="F74" s="35"/>
      <c r="G74" s="35"/>
      <c r="H74" s="35"/>
      <c r="I74" s="106"/>
      <c r="J74" s="35"/>
      <c r="K74" s="35"/>
      <c r="L74" s="29"/>
    </row>
    <row r="78" spans="2:12" s="1" customFormat="1" ht="6.95" customHeight="1">
      <c r="B78" s="36"/>
      <c r="C78" s="37"/>
      <c r="D78" s="37"/>
      <c r="E78" s="37"/>
      <c r="F78" s="37"/>
      <c r="G78" s="37"/>
      <c r="H78" s="37"/>
      <c r="I78" s="109"/>
      <c r="J78" s="37"/>
      <c r="K78" s="37"/>
      <c r="L78" s="29"/>
    </row>
    <row r="79" spans="2:12" s="1" customFormat="1" ht="24.95" customHeight="1">
      <c r="B79" s="27"/>
      <c r="C79" s="216" t="s">
        <v>2484</v>
      </c>
      <c r="D79" s="28"/>
      <c r="E79" s="28"/>
      <c r="F79" s="28"/>
      <c r="G79" s="28"/>
      <c r="H79" s="28"/>
      <c r="I79" s="90"/>
      <c r="J79" s="28"/>
      <c r="K79" s="28"/>
      <c r="L79" s="29"/>
    </row>
    <row r="80" spans="2:12" s="1" customFormat="1" ht="6.95" customHeight="1">
      <c r="B80" s="27"/>
      <c r="C80" s="28"/>
      <c r="D80" s="28"/>
      <c r="E80" s="28"/>
      <c r="F80" s="28"/>
      <c r="G80" s="28"/>
      <c r="H80" s="28"/>
      <c r="I80" s="90"/>
      <c r="J80" s="28"/>
      <c r="K80" s="28"/>
      <c r="L80" s="29"/>
    </row>
    <row r="81" spans="2:65" s="1" customFormat="1" ht="12" customHeight="1">
      <c r="B81" s="27"/>
      <c r="C81" s="24" t="s">
        <v>18</v>
      </c>
      <c r="D81" s="28"/>
      <c r="E81" s="28"/>
      <c r="F81" s="28"/>
      <c r="G81" s="28"/>
      <c r="H81" s="28"/>
      <c r="I81" s="90"/>
      <c r="J81" s="28"/>
      <c r="K81" s="28"/>
      <c r="L81" s="29"/>
    </row>
    <row r="82" spans="2:65" s="1" customFormat="1" ht="16.5" customHeight="1">
      <c r="B82" s="27"/>
      <c r="C82" s="28"/>
      <c r="D82" s="28"/>
      <c r="E82" s="267" t="str">
        <f>E7</f>
        <v>Údržbové a dílčí opravné práce na objektech ve Správě pozemních staveb</v>
      </c>
      <c r="F82" s="268"/>
      <c r="G82" s="268"/>
      <c r="H82" s="268"/>
      <c r="I82" s="90"/>
      <c r="J82" s="28"/>
      <c r="K82" s="28"/>
      <c r="L82" s="29"/>
    </row>
    <row r="83" spans="2:65" s="1" customFormat="1" ht="12" customHeight="1">
      <c r="B83" s="27"/>
      <c r="C83" s="24" t="s">
        <v>92</v>
      </c>
      <c r="D83" s="28"/>
      <c r="E83" s="28"/>
      <c r="F83" s="28"/>
      <c r="G83" s="28"/>
      <c r="H83" s="28"/>
      <c r="I83" s="90"/>
      <c r="J83" s="28"/>
      <c r="K83" s="28"/>
      <c r="L83" s="29"/>
    </row>
    <row r="84" spans="2:65" s="1" customFormat="1" ht="16.5" customHeight="1">
      <c r="B84" s="27"/>
      <c r="C84" s="28"/>
      <c r="D84" s="28"/>
      <c r="E84" s="242" t="str">
        <f>E9</f>
        <v>002 - Oprava střech</v>
      </c>
      <c r="F84" s="241"/>
      <c r="G84" s="241"/>
      <c r="H84" s="241"/>
      <c r="I84" s="90"/>
      <c r="J84" s="28"/>
      <c r="K84" s="28"/>
      <c r="L84" s="29"/>
    </row>
    <row r="85" spans="2:65" s="1" customFormat="1" ht="6.95" customHeight="1">
      <c r="B85" s="27"/>
      <c r="C85" s="28"/>
      <c r="D85" s="28"/>
      <c r="E85" s="28"/>
      <c r="F85" s="28"/>
      <c r="G85" s="28"/>
      <c r="H85" s="28"/>
      <c r="I85" s="90"/>
      <c r="J85" s="28"/>
      <c r="K85" s="28"/>
      <c r="L85" s="29"/>
    </row>
    <row r="86" spans="2:65" s="1" customFormat="1" ht="12" customHeight="1">
      <c r="B86" s="27"/>
      <c r="C86" s="24" t="s">
        <v>21</v>
      </c>
      <c r="D86" s="28"/>
      <c r="E86" s="28"/>
      <c r="F86" s="22" t="str">
        <f>F12</f>
        <v xml:space="preserve"> </v>
      </c>
      <c r="G86" s="28"/>
      <c r="H86" s="28"/>
      <c r="I86" s="91" t="s">
        <v>23</v>
      </c>
      <c r="J86" s="43" t="str">
        <f>IF(J12="","",J12)</f>
        <v>16. 2. 2019</v>
      </c>
      <c r="K86" s="28"/>
      <c r="L86" s="29"/>
    </row>
    <row r="87" spans="2:65" s="1" customFormat="1" ht="6.95" customHeight="1">
      <c r="B87" s="27"/>
      <c r="C87" s="28"/>
      <c r="D87" s="28"/>
      <c r="E87" s="28"/>
      <c r="F87" s="28"/>
      <c r="G87" s="28"/>
      <c r="H87" s="28"/>
      <c r="I87" s="90"/>
      <c r="J87" s="28"/>
      <c r="K87" s="28"/>
      <c r="L87" s="29"/>
    </row>
    <row r="88" spans="2:65" s="1" customFormat="1" ht="13.7" customHeight="1">
      <c r="B88" s="27"/>
      <c r="C88" s="24" t="s">
        <v>27</v>
      </c>
      <c r="D88" s="28"/>
      <c r="E88" s="28"/>
      <c r="F88" s="22" t="str">
        <f>E15</f>
        <v>SŽDC, s.o.</v>
      </c>
      <c r="G88" s="28"/>
      <c r="H88" s="28"/>
      <c r="I88" s="91" t="s">
        <v>34</v>
      </c>
      <c r="J88" s="26" t="str">
        <f>E21</f>
        <v xml:space="preserve"> </v>
      </c>
      <c r="K88" s="28"/>
      <c r="L88" s="29"/>
    </row>
    <row r="89" spans="2:65" s="1" customFormat="1" ht="13.7" customHeight="1">
      <c r="B89" s="27"/>
      <c r="C89" s="24" t="s">
        <v>33</v>
      </c>
      <c r="D89" s="28"/>
      <c r="E89" s="28"/>
      <c r="F89" s="22" t="str">
        <f>IF(E18="","",E18)</f>
        <v/>
      </c>
      <c r="G89" s="28"/>
      <c r="H89" s="28"/>
      <c r="I89" s="91" t="s">
        <v>36</v>
      </c>
      <c r="J89" s="26" t="str">
        <f>E24</f>
        <v xml:space="preserve"> </v>
      </c>
      <c r="K89" s="28"/>
      <c r="L89" s="29"/>
    </row>
    <row r="90" spans="2:65" s="1" customFormat="1" ht="10.35" customHeight="1">
      <c r="B90" s="27"/>
      <c r="C90" s="28"/>
      <c r="D90" s="28"/>
      <c r="E90" s="28"/>
      <c r="F90" s="28"/>
      <c r="G90" s="28"/>
      <c r="H90" s="28"/>
      <c r="I90" s="90"/>
      <c r="J90" s="28"/>
      <c r="K90" s="28"/>
      <c r="L90" s="29"/>
    </row>
    <row r="91" spans="2:65" s="9" customFormat="1" ht="29.25" customHeight="1">
      <c r="B91" s="129"/>
      <c r="C91" s="130" t="s">
        <v>117</v>
      </c>
      <c r="D91" s="131" t="s">
        <v>45</v>
      </c>
      <c r="E91" s="131" t="s">
        <v>43</v>
      </c>
      <c r="F91" s="131" t="s">
        <v>44</v>
      </c>
      <c r="G91" s="131" t="s">
        <v>118</v>
      </c>
      <c r="H91" s="131" t="s">
        <v>119</v>
      </c>
      <c r="I91" s="132" t="s">
        <v>120</v>
      </c>
      <c r="J91" s="133" t="s">
        <v>95</v>
      </c>
      <c r="K91" s="134" t="s">
        <v>121</v>
      </c>
      <c r="L91" s="135"/>
      <c r="M91" s="52" t="s">
        <v>1</v>
      </c>
      <c r="N91" s="53" t="s">
        <v>40</v>
      </c>
      <c r="O91" s="53" t="s">
        <v>122</v>
      </c>
      <c r="P91" s="53" t="s">
        <v>123</v>
      </c>
      <c r="Q91" s="53" t="s">
        <v>124</v>
      </c>
      <c r="R91" s="53" t="s">
        <v>125</v>
      </c>
      <c r="S91" s="53" t="s">
        <v>126</v>
      </c>
      <c r="T91" s="54" t="s">
        <v>127</v>
      </c>
    </row>
    <row r="92" spans="2:65" s="1" customFormat="1" ht="22.9" customHeight="1">
      <c r="B92" s="27"/>
      <c r="C92" s="59" t="s">
        <v>128</v>
      </c>
      <c r="D92" s="28"/>
      <c r="E92" s="28"/>
      <c r="F92" s="28"/>
      <c r="G92" s="28"/>
      <c r="H92" s="28"/>
      <c r="I92" s="90"/>
      <c r="J92" s="136">
        <f>BK92</f>
        <v>0</v>
      </c>
      <c r="K92" s="28"/>
      <c r="L92" s="29"/>
      <c r="M92" s="55"/>
      <c r="N92" s="56"/>
      <c r="O92" s="56"/>
      <c r="P92" s="137">
        <f>P93+P96+P118</f>
        <v>0</v>
      </c>
      <c r="Q92" s="56"/>
      <c r="R92" s="137">
        <f>R93+R96+R118</f>
        <v>198.21336592</v>
      </c>
      <c r="S92" s="56"/>
      <c r="T92" s="138">
        <f>T93+T96+T118</f>
        <v>292.58486368000001</v>
      </c>
      <c r="AT92" s="12" t="s">
        <v>59</v>
      </c>
      <c r="AU92" s="12" t="s">
        <v>97</v>
      </c>
      <c r="BK92" s="139">
        <f>BK93+BK96+BK118</f>
        <v>0</v>
      </c>
    </row>
    <row r="93" spans="2:65" s="10" customFormat="1" ht="25.9" customHeight="1">
      <c r="B93" s="140"/>
      <c r="C93" s="141"/>
      <c r="D93" s="142" t="s">
        <v>59</v>
      </c>
      <c r="E93" s="143" t="s">
        <v>129</v>
      </c>
      <c r="F93" s="143" t="s">
        <v>130</v>
      </c>
      <c r="G93" s="141"/>
      <c r="H93" s="141"/>
      <c r="I93" s="144"/>
      <c r="J93" s="145">
        <f>BK93</f>
        <v>0</v>
      </c>
      <c r="K93" s="141"/>
      <c r="L93" s="146"/>
      <c r="M93" s="147"/>
      <c r="N93" s="148"/>
      <c r="O93" s="148"/>
      <c r="P93" s="149">
        <f>SUM(P94:P95)</f>
        <v>0</v>
      </c>
      <c r="Q93" s="148"/>
      <c r="R93" s="149">
        <f>SUM(R94:R95)</f>
        <v>0</v>
      </c>
      <c r="S93" s="148"/>
      <c r="T93" s="150">
        <f>SUM(T94:T95)</f>
        <v>0</v>
      </c>
      <c r="AR93" s="151" t="s">
        <v>131</v>
      </c>
      <c r="AT93" s="152" t="s">
        <v>59</v>
      </c>
      <c r="AU93" s="152" t="s">
        <v>60</v>
      </c>
      <c r="AY93" s="151" t="s">
        <v>132</v>
      </c>
      <c r="BK93" s="153">
        <f>SUM(BK94:BK95)</f>
        <v>0</v>
      </c>
    </row>
    <row r="94" spans="2:65" s="1" customFormat="1" ht="16.5" customHeight="1">
      <c r="B94" s="27"/>
      <c r="C94" s="154" t="s">
        <v>8</v>
      </c>
      <c r="D94" s="154" t="s">
        <v>133</v>
      </c>
      <c r="E94" s="155" t="s">
        <v>134</v>
      </c>
      <c r="F94" s="156" t="s">
        <v>130</v>
      </c>
      <c r="G94" s="157" t="s">
        <v>1</v>
      </c>
      <c r="H94" s="158">
        <v>0</v>
      </c>
      <c r="I94" s="159"/>
      <c r="J94" s="160">
        <f>ROUND(I94*H94,0)</f>
        <v>0</v>
      </c>
      <c r="K94" s="156" t="s">
        <v>1</v>
      </c>
      <c r="L94" s="29"/>
      <c r="M94" s="161" t="s">
        <v>1</v>
      </c>
      <c r="N94" s="162" t="s">
        <v>41</v>
      </c>
      <c r="O94" s="48"/>
      <c r="P94" s="163">
        <f>O94*H94</f>
        <v>0</v>
      </c>
      <c r="Q94" s="163">
        <v>0</v>
      </c>
      <c r="R94" s="163">
        <f>Q94*H94</f>
        <v>0</v>
      </c>
      <c r="S94" s="163">
        <v>0</v>
      </c>
      <c r="T94" s="164">
        <f>S94*H94</f>
        <v>0</v>
      </c>
      <c r="AR94" s="12" t="s">
        <v>135</v>
      </c>
      <c r="AT94" s="12" t="s">
        <v>133</v>
      </c>
      <c r="AU94" s="12" t="s">
        <v>8</v>
      </c>
      <c r="AY94" s="12" t="s">
        <v>132</v>
      </c>
      <c r="BE94" s="165">
        <f>IF(N94="základní",J94,0)</f>
        <v>0</v>
      </c>
      <c r="BF94" s="165">
        <f>IF(N94="snížená",J94,0)</f>
        <v>0</v>
      </c>
      <c r="BG94" s="165">
        <f>IF(N94="zákl. přenesená",J94,0)</f>
        <v>0</v>
      </c>
      <c r="BH94" s="165">
        <f>IF(N94="sníž. přenesená",J94,0)</f>
        <v>0</v>
      </c>
      <c r="BI94" s="165">
        <f>IF(N94="nulová",J94,0)</f>
        <v>0</v>
      </c>
      <c r="BJ94" s="12" t="s">
        <v>8</v>
      </c>
      <c r="BK94" s="165">
        <f>ROUND(I94*H94,0)</f>
        <v>0</v>
      </c>
      <c r="BL94" s="12" t="s">
        <v>135</v>
      </c>
      <c r="BM94" s="12" t="s">
        <v>627</v>
      </c>
    </row>
    <row r="95" spans="2:65" s="1" customFormat="1" ht="87.75">
      <c r="B95" s="27"/>
      <c r="C95" s="28"/>
      <c r="D95" s="168" t="s">
        <v>149</v>
      </c>
      <c r="E95" s="28"/>
      <c r="F95" s="169" t="s">
        <v>628</v>
      </c>
      <c r="G95" s="28"/>
      <c r="H95" s="28"/>
      <c r="I95" s="90"/>
      <c r="J95" s="28"/>
      <c r="K95" s="28"/>
      <c r="L95" s="29"/>
      <c r="M95" s="170"/>
      <c r="N95" s="48"/>
      <c r="O95" s="48"/>
      <c r="P95" s="48"/>
      <c r="Q95" s="48"/>
      <c r="R95" s="48"/>
      <c r="S95" s="48"/>
      <c r="T95" s="49"/>
      <c r="AT95" s="12" t="s">
        <v>149</v>
      </c>
      <c r="AU95" s="12" t="s">
        <v>8</v>
      </c>
    </row>
    <row r="96" spans="2:65" s="10" customFormat="1" ht="25.9" customHeight="1">
      <c r="B96" s="140"/>
      <c r="C96" s="141"/>
      <c r="D96" s="142" t="s">
        <v>59</v>
      </c>
      <c r="E96" s="143" t="s">
        <v>137</v>
      </c>
      <c r="F96" s="143" t="s">
        <v>138</v>
      </c>
      <c r="G96" s="141"/>
      <c r="H96" s="141"/>
      <c r="I96" s="144"/>
      <c r="J96" s="145">
        <f>BK96</f>
        <v>0</v>
      </c>
      <c r="K96" s="141"/>
      <c r="L96" s="146"/>
      <c r="M96" s="147"/>
      <c r="N96" s="148"/>
      <c r="O96" s="148"/>
      <c r="P96" s="149">
        <f>P97+P100+P105+P116</f>
        <v>0</v>
      </c>
      <c r="Q96" s="148"/>
      <c r="R96" s="149">
        <f>R97+R100+R105+R116</f>
        <v>62.865174000000003</v>
      </c>
      <c r="S96" s="148"/>
      <c r="T96" s="150">
        <f>T97+T100+T105+T116</f>
        <v>166.39848400000002</v>
      </c>
      <c r="AR96" s="151" t="s">
        <v>8</v>
      </c>
      <c r="AT96" s="152" t="s">
        <v>59</v>
      </c>
      <c r="AU96" s="152" t="s">
        <v>60</v>
      </c>
      <c r="AY96" s="151" t="s">
        <v>132</v>
      </c>
      <c r="BK96" s="153">
        <f>BK97+BK100+BK105+BK116</f>
        <v>0</v>
      </c>
    </row>
    <row r="97" spans="2:65" s="10" customFormat="1" ht="22.9" customHeight="1">
      <c r="B97" s="140"/>
      <c r="C97" s="141"/>
      <c r="D97" s="142" t="s">
        <v>59</v>
      </c>
      <c r="E97" s="166" t="s">
        <v>139</v>
      </c>
      <c r="F97" s="166" t="s">
        <v>140</v>
      </c>
      <c r="G97" s="141"/>
      <c r="H97" s="141"/>
      <c r="I97" s="144"/>
      <c r="J97" s="167">
        <f>BK97</f>
        <v>0</v>
      </c>
      <c r="K97" s="141"/>
      <c r="L97" s="146"/>
      <c r="M97" s="147"/>
      <c r="N97" s="148"/>
      <c r="O97" s="148"/>
      <c r="P97" s="149">
        <f>SUM(P98:P99)</f>
        <v>0</v>
      </c>
      <c r="Q97" s="148"/>
      <c r="R97" s="149">
        <f>SUM(R98:R99)</f>
        <v>62.746104000000003</v>
      </c>
      <c r="S97" s="148"/>
      <c r="T97" s="150">
        <f>SUM(T98:T99)</f>
        <v>0</v>
      </c>
      <c r="AR97" s="151" t="s">
        <v>8</v>
      </c>
      <c r="AT97" s="152" t="s">
        <v>59</v>
      </c>
      <c r="AU97" s="152" t="s">
        <v>8</v>
      </c>
      <c r="AY97" s="151" t="s">
        <v>132</v>
      </c>
      <c r="BK97" s="153">
        <f>SUM(BK98:BK99)</f>
        <v>0</v>
      </c>
    </row>
    <row r="98" spans="2:65" s="1" customFormat="1" ht="22.5" customHeight="1">
      <c r="B98" s="27"/>
      <c r="C98" s="154" t="s">
        <v>69</v>
      </c>
      <c r="D98" s="154" t="s">
        <v>133</v>
      </c>
      <c r="E98" s="155" t="s">
        <v>629</v>
      </c>
      <c r="F98" s="156" t="s">
        <v>630</v>
      </c>
      <c r="G98" s="157" t="s">
        <v>143</v>
      </c>
      <c r="H98" s="158">
        <v>30.465</v>
      </c>
      <c r="I98" s="159"/>
      <c r="J98" s="160">
        <f>ROUND(I98*H98,0)</f>
        <v>0</v>
      </c>
      <c r="K98" s="156" t="s">
        <v>1</v>
      </c>
      <c r="L98" s="29"/>
      <c r="M98" s="161" t="s">
        <v>1</v>
      </c>
      <c r="N98" s="162" t="s">
        <v>41</v>
      </c>
      <c r="O98" s="48"/>
      <c r="P98" s="163">
        <f>O98*H98</f>
        <v>0</v>
      </c>
      <c r="Q98" s="163">
        <v>1.8056000000000001</v>
      </c>
      <c r="R98" s="163">
        <f>Q98*H98</f>
        <v>55.007604000000001</v>
      </c>
      <c r="S98" s="163">
        <v>0</v>
      </c>
      <c r="T98" s="164">
        <f>S98*H98</f>
        <v>0</v>
      </c>
      <c r="AR98" s="12" t="s">
        <v>131</v>
      </c>
      <c r="AT98" s="12" t="s">
        <v>133</v>
      </c>
      <c r="AU98" s="12" t="s">
        <v>69</v>
      </c>
      <c r="AY98" s="12" t="s">
        <v>132</v>
      </c>
      <c r="BE98" s="165">
        <f>IF(N98="základní",J98,0)</f>
        <v>0</v>
      </c>
      <c r="BF98" s="165">
        <f>IF(N98="snížená",J98,0)</f>
        <v>0</v>
      </c>
      <c r="BG98" s="165">
        <f>IF(N98="zákl. přenesená",J98,0)</f>
        <v>0</v>
      </c>
      <c r="BH98" s="165">
        <f>IF(N98="sníž. přenesená",J98,0)</f>
        <v>0</v>
      </c>
      <c r="BI98" s="165">
        <f>IF(N98="nulová",J98,0)</f>
        <v>0</v>
      </c>
      <c r="BJ98" s="12" t="s">
        <v>8</v>
      </c>
      <c r="BK98" s="165">
        <f>ROUND(I98*H98,0)</f>
        <v>0</v>
      </c>
      <c r="BL98" s="12" t="s">
        <v>131</v>
      </c>
      <c r="BM98" s="12" t="s">
        <v>631</v>
      </c>
    </row>
    <row r="99" spans="2:65" s="1" customFormat="1" ht="16.5" customHeight="1">
      <c r="B99" s="27"/>
      <c r="C99" s="154" t="s">
        <v>139</v>
      </c>
      <c r="D99" s="154" t="s">
        <v>133</v>
      </c>
      <c r="E99" s="155" t="s">
        <v>632</v>
      </c>
      <c r="F99" s="156" t="s">
        <v>633</v>
      </c>
      <c r="G99" s="157" t="s">
        <v>147</v>
      </c>
      <c r="H99" s="158">
        <v>30</v>
      </c>
      <c r="I99" s="159"/>
      <c r="J99" s="160">
        <f>ROUND(I99*H99,0)</f>
        <v>0</v>
      </c>
      <c r="K99" s="156" t="s">
        <v>1</v>
      </c>
      <c r="L99" s="29"/>
      <c r="M99" s="161" t="s">
        <v>1</v>
      </c>
      <c r="N99" s="162" t="s">
        <v>41</v>
      </c>
      <c r="O99" s="48"/>
      <c r="P99" s="163">
        <f>O99*H99</f>
        <v>0</v>
      </c>
      <c r="Q99" s="163">
        <v>0.25795000000000001</v>
      </c>
      <c r="R99" s="163">
        <f>Q99*H99</f>
        <v>7.7385000000000002</v>
      </c>
      <c r="S99" s="163">
        <v>0</v>
      </c>
      <c r="T99" s="164">
        <f>S99*H99</f>
        <v>0</v>
      </c>
      <c r="AR99" s="12" t="s">
        <v>131</v>
      </c>
      <c r="AT99" s="12" t="s">
        <v>133</v>
      </c>
      <c r="AU99" s="12" t="s">
        <v>69</v>
      </c>
      <c r="AY99" s="12" t="s">
        <v>132</v>
      </c>
      <c r="BE99" s="165">
        <f>IF(N99="základní",J99,0)</f>
        <v>0</v>
      </c>
      <c r="BF99" s="165">
        <f>IF(N99="snížená",J99,0)</f>
        <v>0</v>
      </c>
      <c r="BG99" s="165">
        <f>IF(N99="zákl. přenesená",J99,0)</f>
        <v>0</v>
      </c>
      <c r="BH99" s="165">
        <f>IF(N99="sníž. přenesená",J99,0)</f>
        <v>0</v>
      </c>
      <c r="BI99" s="165">
        <f>IF(N99="nulová",J99,0)</f>
        <v>0</v>
      </c>
      <c r="BJ99" s="12" t="s">
        <v>8</v>
      </c>
      <c r="BK99" s="165">
        <f>ROUND(I99*H99,0)</f>
        <v>0</v>
      </c>
      <c r="BL99" s="12" t="s">
        <v>131</v>
      </c>
      <c r="BM99" s="12" t="s">
        <v>634</v>
      </c>
    </row>
    <row r="100" spans="2:65" s="10" customFormat="1" ht="22.9" customHeight="1">
      <c r="B100" s="140"/>
      <c r="C100" s="141"/>
      <c r="D100" s="142" t="s">
        <v>59</v>
      </c>
      <c r="E100" s="166" t="s">
        <v>175</v>
      </c>
      <c r="F100" s="166" t="s">
        <v>635</v>
      </c>
      <c r="G100" s="141"/>
      <c r="H100" s="141"/>
      <c r="I100" s="144"/>
      <c r="J100" s="167">
        <f>BK100</f>
        <v>0</v>
      </c>
      <c r="K100" s="141"/>
      <c r="L100" s="146"/>
      <c r="M100" s="147"/>
      <c r="N100" s="148"/>
      <c r="O100" s="148"/>
      <c r="P100" s="149">
        <f>SUM(P101:P104)</f>
        <v>0</v>
      </c>
      <c r="Q100" s="148"/>
      <c r="R100" s="149">
        <f>SUM(R101:R104)</f>
        <v>0.11907000000000001</v>
      </c>
      <c r="S100" s="148"/>
      <c r="T100" s="150">
        <f>SUM(T101:T104)</f>
        <v>166.39848400000002</v>
      </c>
      <c r="AR100" s="151" t="s">
        <v>8</v>
      </c>
      <c r="AT100" s="152" t="s">
        <v>59</v>
      </c>
      <c r="AU100" s="152" t="s">
        <v>8</v>
      </c>
      <c r="AY100" s="151" t="s">
        <v>132</v>
      </c>
      <c r="BK100" s="153">
        <f>SUM(BK101:BK104)</f>
        <v>0</v>
      </c>
    </row>
    <row r="101" spans="2:65" s="1" customFormat="1" ht="16.5" customHeight="1">
      <c r="B101" s="27"/>
      <c r="C101" s="154" t="s">
        <v>131</v>
      </c>
      <c r="D101" s="154" t="s">
        <v>133</v>
      </c>
      <c r="E101" s="155" t="s">
        <v>270</v>
      </c>
      <c r="F101" s="156" t="s">
        <v>636</v>
      </c>
      <c r="G101" s="157" t="s">
        <v>255</v>
      </c>
      <c r="H101" s="158">
        <v>6</v>
      </c>
      <c r="I101" s="159"/>
      <c r="J101" s="160">
        <f>ROUND(I101*H101,0)</f>
        <v>0</v>
      </c>
      <c r="K101" s="156" t="s">
        <v>1</v>
      </c>
      <c r="L101" s="29"/>
      <c r="M101" s="161" t="s">
        <v>1</v>
      </c>
      <c r="N101" s="162" t="s">
        <v>41</v>
      </c>
      <c r="O101" s="48"/>
      <c r="P101" s="163">
        <f>O101*H101</f>
        <v>0</v>
      </c>
      <c r="Q101" s="163">
        <v>0</v>
      </c>
      <c r="R101" s="163">
        <f>Q101*H101</f>
        <v>0</v>
      </c>
      <c r="S101" s="163">
        <v>0</v>
      </c>
      <c r="T101" s="164">
        <f>S101*H101</f>
        <v>0</v>
      </c>
      <c r="AR101" s="12" t="s">
        <v>131</v>
      </c>
      <c r="AT101" s="12" t="s">
        <v>133</v>
      </c>
      <c r="AU101" s="12" t="s">
        <v>69</v>
      </c>
      <c r="AY101" s="12" t="s">
        <v>132</v>
      </c>
      <c r="BE101" s="165">
        <f>IF(N101="základní",J101,0)</f>
        <v>0</v>
      </c>
      <c r="BF101" s="165">
        <f>IF(N101="snížená",J101,0)</f>
        <v>0</v>
      </c>
      <c r="BG101" s="165">
        <f>IF(N101="zákl. přenesená",J101,0)</f>
        <v>0</v>
      </c>
      <c r="BH101" s="165">
        <f>IF(N101="sníž. přenesená",J101,0)</f>
        <v>0</v>
      </c>
      <c r="BI101" s="165">
        <f>IF(N101="nulová",J101,0)</f>
        <v>0</v>
      </c>
      <c r="BJ101" s="12" t="s">
        <v>8</v>
      </c>
      <c r="BK101" s="165">
        <f>ROUND(I101*H101,0)</f>
        <v>0</v>
      </c>
      <c r="BL101" s="12" t="s">
        <v>131</v>
      </c>
      <c r="BM101" s="12" t="s">
        <v>637</v>
      </c>
    </row>
    <row r="102" spans="2:65" s="1" customFormat="1" ht="16.5" customHeight="1">
      <c r="B102" s="27"/>
      <c r="C102" s="154" t="s">
        <v>159</v>
      </c>
      <c r="D102" s="154" t="s">
        <v>133</v>
      </c>
      <c r="E102" s="155" t="s">
        <v>638</v>
      </c>
      <c r="F102" s="156" t="s">
        <v>639</v>
      </c>
      <c r="G102" s="157" t="s">
        <v>156</v>
      </c>
      <c r="H102" s="158">
        <v>567</v>
      </c>
      <c r="I102" s="159"/>
      <c r="J102" s="160">
        <f>ROUND(I102*H102,0)</f>
        <v>0</v>
      </c>
      <c r="K102" s="156" t="s">
        <v>157</v>
      </c>
      <c r="L102" s="29"/>
      <c r="M102" s="161" t="s">
        <v>1</v>
      </c>
      <c r="N102" s="162" t="s">
        <v>41</v>
      </c>
      <c r="O102" s="48"/>
      <c r="P102" s="163">
        <f>O102*H102</f>
        <v>0</v>
      </c>
      <c r="Q102" s="163">
        <v>2.1000000000000001E-4</v>
      </c>
      <c r="R102" s="163">
        <f>Q102*H102</f>
        <v>0.11907000000000001</v>
      </c>
      <c r="S102" s="163">
        <v>0</v>
      </c>
      <c r="T102" s="164">
        <f>S102*H102</f>
        <v>0</v>
      </c>
      <c r="AR102" s="12" t="s">
        <v>131</v>
      </c>
      <c r="AT102" s="12" t="s">
        <v>133</v>
      </c>
      <c r="AU102" s="12" t="s">
        <v>69</v>
      </c>
      <c r="AY102" s="12" t="s">
        <v>132</v>
      </c>
      <c r="BE102" s="165">
        <f>IF(N102="základní",J102,0)</f>
        <v>0</v>
      </c>
      <c r="BF102" s="165">
        <f>IF(N102="snížená",J102,0)</f>
        <v>0</v>
      </c>
      <c r="BG102" s="165">
        <f>IF(N102="zákl. přenesená",J102,0)</f>
        <v>0</v>
      </c>
      <c r="BH102" s="165">
        <f>IF(N102="sníž. přenesená",J102,0)</f>
        <v>0</v>
      </c>
      <c r="BI102" s="165">
        <f>IF(N102="nulová",J102,0)</f>
        <v>0</v>
      </c>
      <c r="BJ102" s="12" t="s">
        <v>8</v>
      </c>
      <c r="BK102" s="165">
        <f>ROUND(I102*H102,0)</f>
        <v>0</v>
      </c>
      <c r="BL102" s="12" t="s">
        <v>131</v>
      </c>
      <c r="BM102" s="12" t="s">
        <v>640</v>
      </c>
    </row>
    <row r="103" spans="2:65" s="1" customFormat="1" ht="16.5" customHeight="1">
      <c r="B103" s="27"/>
      <c r="C103" s="154" t="s">
        <v>152</v>
      </c>
      <c r="D103" s="154" t="s">
        <v>133</v>
      </c>
      <c r="E103" s="155" t="s">
        <v>641</v>
      </c>
      <c r="F103" s="156" t="s">
        <v>642</v>
      </c>
      <c r="G103" s="157" t="s">
        <v>143</v>
      </c>
      <c r="H103" s="158">
        <v>100.354</v>
      </c>
      <c r="I103" s="159"/>
      <c r="J103" s="160">
        <f>ROUND(I103*H103,0)</f>
        <v>0</v>
      </c>
      <c r="K103" s="156" t="s">
        <v>157</v>
      </c>
      <c r="L103" s="29"/>
      <c r="M103" s="161" t="s">
        <v>1</v>
      </c>
      <c r="N103" s="162" t="s">
        <v>41</v>
      </c>
      <c r="O103" s="48"/>
      <c r="P103" s="163">
        <f>O103*H103</f>
        <v>0</v>
      </c>
      <c r="Q103" s="163">
        <v>0</v>
      </c>
      <c r="R103" s="163">
        <f>Q103*H103</f>
        <v>0</v>
      </c>
      <c r="S103" s="163">
        <v>1.5940000000000001</v>
      </c>
      <c r="T103" s="164">
        <f>S103*H103</f>
        <v>159.96427600000001</v>
      </c>
      <c r="AR103" s="12" t="s">
        <v>131</v>
      </c>
      <c r="AT103" s="12" t="s">
        <v>133</v>
      </c>
      <c r="AU103" s="12" t="s">
        <v>69</v>
      </c>
      <c r="AY103" s="12" t="s">
        <v>132</v>
      </c>
      <c r="BE103" s="165">
        <f>IF(N103="základní",J103,0)</f>
        <v>0</v>
      </c>
      <c r="BF103" s="165">
        <f>IF(N103="snížená",J103,0)</f>
        <v>0</v>
      </c>
      <c r="BG103" s="165">
        <f>IF(N103="zákl. přenesená",J103,0)</f>
        <v>0</v>
      </c>
      <c r="BH103" s="165">
        <f>IF(N103="sníž. přenesená",J103,0)</f>
        <v>0</v>
      </c>
      <c r="BI103" s="165">
        <f>IF(N103="nulová",J103,0)</f>
        <v>0</v>
      </c>
      <c r="BJ103" s="12" t="s">
        <v>8</v>
      </c>
      <c r="BK103" s="165">
        <f>ROUND(I103*H103,0)</f>
        <v>0</v>
      </c>
      <c r="BL103" s="12" t="s">
        <v>131</v>
      </c>
      <c r="BM103" s="12" t="s">
        <v>643</v>
      </c>
    </row>
    <row r="104" spans="2:65" s="1" customFormat="1" ht="16.5" customHeight="1">
      <c r="B104" s="27"/>
      <c r="C104" s="154" t="s">
        <v>166</v>
      </c>
      <c r="D104" s="154" t="s">
        <v>133</v>
      </c>
      <c r="E104" s="155" t="s">
        <v>644</v>
      </c>
      <c r="F104" s="156" t="s">
        <v>645</v>
      </c>
      <c r="G104" s="157" t="s">
        <v>156</v>
      </c>
      <c r="H104" s="158">
        <v>36.558</v>
      </c>
      <c r="I104" s="159"/>
      <c r="J104" s="160">
        <f>ROUND(I104*H104,0)</f>
        <v>0</v>
      </c>
      <c r="K104" s="156" t="s">
        <v>646</v>
      </c>
      <c r="L104" s="29"/>
      <c r="M104" s="161" t="s">
        <v>1</v>
      </c>
      <c r="N104" s="162" t="s">
        <v>41</v>
      </c>
      <c r="O104" s="48"/>
      <c r="P104" s="163">
        <f>O104*H104</f>
        <v>0</v>
      </c>
      <c r="Q104" s="163">
        <v>0</v>
      </c>
      <c r="R104" s="163">
        <f>Q104*H104</f>
        <v>0</v>
      </c>
      <c r="S104" s="163">
        <v>0.17599999999999999</v>
      </c>
      <c r="T104" s="164">
        <f>S104*H104</f>
        <v>6.4342079999999999</v>
      </c>
      <c r="AR104" s="12" t="s">
        <v>131</v>
      </c>
      <c r="AT104" s="12" t="s">
        <v>133</v>
      </c>
      <c r="AU104" s="12" t="s">
        <v>69</v>
      </c>
      <c r="AY104" s="12" t="s">
        <v>132</v>
      </c>
      <c r="BE104" s="165">
        <f>IF(N104="základní",J104,0)</f>
        <v>0</v>
      </c>
      <c r="BF104" s="165">
        <f>IF(N104="snížená",J104,0)</f>
        <v>0</v>
      </c>
      <c r="BG104" s="165">
        <f>IF(N104="zákl. přenesená",J104,0)</f>
        <v>0</v>
      </c>
      <c r="BH104" s="165">
        <f>IF(N104="sníž. přenesená",J104,0)</f>
        <v>0</v>
      </c>
      <c r="BI104" s="165">
        <f>IF(N104="nulová",J104,0)</f>
        <v>0</v>
      </c>
      <c r="BJ104" s="12" t="s">
        <v>8</v>
      </c>
      <c r="BK104" s="165">
        <f>ROUND(I104*H104,0)</f>
        <v>0</v>
      </c>
      <c r="BL104" s="12" t="s">
        <v>131</v>
      </c>
      <c r="BM104" s="12" t="s">
        <v>647</v>
      </c>
    </row>
    <row r="105" spans="2:65" s="10" customFormat="1" ht="22.9" customHeight="1">
      <c r="B105" s="140"/>
      <c r="C105" s="141"/>
      <c r="D105" s="142" t="s">
        <v>59</v>
      </c>
      <c r="E105" s="166" t="s">
        <v>340</v>
      </c>
      <c r="F105" s="166" t="s">
        <v>648</v>
      </c>
      <c r="G105" s="141"/>
      <c r="H105" s="141"/>
      <c r="I105" s="144"/>
      <c r="J105" s="167">
        <f>BK105</f>
        <v>0</v>
      </c>
      <c r="K105" s="141"/>
      <c r="L105" s="146"/>
      <c r="M105" s="147"/>
      <c r="N105" s="148"/>
      <c r="O105" s="148"/>
      <c r="P105" s="149">
        <f>SUM(P106:P115)</f>
        <v>0</v>
      </c>
      <c r="Q105" s="148"/>
      <c r="R105" s="149">
        <f>SUM(R106:R115)</f>
        <v>0</v>
      </c>
      <c r="S105" s="148"/>
      <c r="T105" s="150">
        <f>SUM(T106:T115)</f>
        <v>0</v>
      </c>
      <c r="AR105" s="151" t="s">
        <v>8</v>
      </c>
      <c r="AT105" s="152" t="s">
        <v>59</v>
      </c>
      <c r="AU105" s="152" t="s">
        <v>8</v>
      </c>
      <c r="AY105" s="151" t="s">
        <v>132</v>
      </c>
      <c r="BK105" s="153">
        <f>SUM(BK106:BK115)</f>
        <v>0</v>
      </c>
    </row>
    <row r="106" spans="2:65" s="1" customFormat="1" ht="16.5" customHeight="1">
      <c r="B106" s="27"/>
      <c r="C106" s="154" t="s">
        <v>170</v>
      </c>
      <c r="D106" s="154" t="s">
        <v>133</v>
      </c>
      <c r="E106" s="155" t="s">
        <v>343</v>
      </c>
      <c r="F106" s="156" t="s">
        <v>344</v>
      </c>
      <c r="G106" s="157" t="s">
        <v>338</v>
      </c>
      <c r="H106" s="158">
        <v>352.31400000000002</v>
      </c>
      <c r="I106" s="159"/>
      <c r="J106" s="160">
        <f>ROUND(I106*H106,0)</f>
        <v>0</v>
      </c>
      <c r="K106" s="156" t="s">
        <v>649</v>
      </c>
      <c r="L106" s="29"/>
      <c r="M106" s="161" t="s">
        <v>1</v>
      </c>
      <c r="N106" s="162" t="s">
        <v>41</v>
      </c>
      <c r="O106" s="48"/>
      <c r="P106" s="163">
        <f>O106*H106</f>
        <v>0</v>
      </c>
      <c r="Q106" s="163">
        <v>0</v>
      </c>
      <c r="R106" s="163">
        <f>Q106*H106</f>
        <v>0</v>
      </c>
      <c r="S106" s="163">
        <v>0</v>
      </c>
      <c r="T106" s="164">
        <f>S106*H106</f>
        <v>0</v>
      </c>
      <c r="AR106" s="12" t="s">
        <v>131</v>
      </c>
      <c r="AT106" s="12" t="s">
        <v>133</v>
      </c>
      <c r="AU106" s="12" t="s">
        <v>69</v>
      </c>
      <c r="AY106" s="12" t="s">
        <v>132</v>
      </c>
      <c r="BE106" s="165">
        <f>IF(N106="základní",J106,0)</f>
        <v>0</v>
      </c>
      <c r="BF106" s="165">
        <f>IF(N106="snížená",J106,0)</f>
        <v>0</v>
      </c>
      <c r="BG106" s="165">
        <f>IF(N106="zákl. přenesená",J106,0)</f>
        <v>0</v>
      </c>
      <c r="BH106" s="165">
        <f>IF(N106="sníž. přenesená",J106,0)</f>
        <v>0</v>
      </c>
      <c r="BI106" s="165">
        <f>IF(N106="nulová",J106,0)</f>
        <v>0</v>
      </c>
      <c r="BJ106" s="12" t="s">
        <v>8</v>
      </c>
      <c r="BK106" s="165">
        <f>ROUND(I106*H106,0)</f>
        <v>0</v>
      </c>
      <c r="BL106" s="12" t="s">
        <v>131</v>
      </c>
      <c r="BM106" s="12" t="s">
        <v>650</v>
      </c>
    </row>
    <row r="107" spans="2:65" s="1" customFormat="1" ht="16.5" customHeight="1">
      <c r="B107" s="27"/>
      <c r="C107" s="154" t="s">
        <v>175</v>
      </c>
      <c r="D107" s="154" t="s">
        <v>133</v>
      </c>
      <c r="E107" s="155" t="s">
        <v>347</v>
      </c>
      <c r="F107" s="156" t="s">
        <v>348</v>
      </c>
      <c r="G107" s="157" t="s">
        <v>338</v>
      </c>
      <c r="H107" s="158">
        <v>345.36700000000002</v>
      </c>
      <c r="I107" s="159"/>
      <c r="J107" s="160">
        <f>ROUND(I107*H107,0)</f>
        <v>0</v>
      </c>
      <c r="K107" s="156" t="s">
        <v>157</v>
      </c>
      <c r="L107" s="29"/>
      <c r="M107" s="161" t="s">
        <v>1</v>
      </c>
      <c r="N107" s="162" t="s">
        <v>41</v>
      </c>
      <c r="O107" s="48"/>
      <c r="P107" s="163">
        <f>O107*H107</f>
        <v>0</v>
      </c>
      <c r="Q107" s="163">
        <v>0</v>
      </c>
      <c r="R107" s="163">
        <f>Q107*H107</f>
        <v>0</v>
      </c>
      <c r="S107" s="163">
        <v>0</v>
      </c>
      <c r="T107" s="164">
        <f>S107*H107</f>
        <v>0</v>
      </c>
      <c r="AR107" s="12" t="s">
        <v>131</v>
      </c>
      <c r="AT107" s="12" t="s">
        <v>133</v>
      </c>
      <c r="AU107" s="12" t="s">
        <v>69</v>
      </c>
      <c r="AY107" s="12" t="s">
        <v>132</v>
      </c>
      <c r="BE107" s="165">
        <f>IF(N107="základní",J107,0)</f>
        <v>0</v>
      </c>
      <c r="BF107" s="165">
        <f>IF(N107="snížená",J107,0)</f>
        <v>0</v>
      </c>
      <c r="BG107" s="165">
        <f>IF(N107="zákl. přenesená",J107,0)</f>
        <v>0</v>
      </c>
      <c r="BH107" s="165">
        <f>IF(N107="sníž. přenesená",J107,0)</f>
        <v>0</v>
      </c>
      <c r="BI107" s="165">
        <f>IF(N107="nulová",J107,0)</f>
        <v>0</v>
      </c>
      <c r="BJ107" s="12" t="s">
        <v>8</v>
      </c>
      <c r="BK107" s="165">
        <f>ROUND(I107*H107,0)</f>
        <v>0</v>
      </c>
      <c r="BL107" s="12" t="s">
        <v>131</v>
      </c>
      <c r="BM107" s="12" t="s">
        <v>651</v>
      </c>
    </row>
    <row r="108" spans="2:65" s="1" customFormat="1" ht="16.5" customHeight="1">
      <c r="B108" s="27"/>
      <c r="C108" s="154" t="s">
        <v>25</v>
      </c>
      <c r="D108" s="154" t="s">
        <v>133</v>
      </c>
      <c r="E108" s="155" t="s">
        <v>351</v>
      </c>
      <c r="F108" s="156" t="s">
        <v>352</v>
      </c>
      <c r="G108" s="157" t="s">
        <v>338</v>
      </c>
      <c r="H108" s="158">
        <v>6561.9719999999998</v>
      </c>
      <c r="I108" s="159"/>
      <c r="J108" s="160">
        <f>ROUND(I108*H108,0)</f>
        <v>0</v>
      </c>
      <c r="K108" s="156" t="s">
        <v>157</v>
      </c>
      <c r="L108" s="29"/>
      <c r="M108" s="161" t="s">
        <v>1</v>
      </c>
      <c r="N108" s="162" t="s">
        <v>41</v>
      </c>
      <c r="O108" s="48"/>
      <c r="P108" s="163">
        <f>O108*H108</f>
        <v>0</v>
      </c>
      <c r="Q108" s="163">
        <v>0</v>
      </c>
      <c r="R108" s="163">
        <f>Q108*H108</f>
        <v>0</v>
      </c>
      <c r="S108" s="163">
        <v>0</v>
      </c>
      <c r="T108" s="164">
        <f>S108*H108</f>
        <v>0</v>
      </c>
      <c r="AR108" s="12" t="s">
        <v>131</v>
      </c>
      <c r="AT108" s="12" t="s">
        <v>133</v>
      </c>
      <c r="AU108" s="12" t="s">
        <v>69</v>
      </c>
      <c r="AY108" s="12" t="s">
        <v>132</v>
      </c>
      <c r="BE108" s="165">
        <f>IF(N108="základní",J108,0)</f>
        <v>0</v>
      </c>
      <c r="BF108" s="165">
        <f>IF(N108="snížená",J108,0)</f>
        <v>0</v>
      </c>
      <c r="BG108" s="165">
        <f>IF(N108="zákl. přenesená",J108,0)</f>
        <v>0</v>
      </c>
      <c r="BH108" s="165">
        <f>IF(N108="sníž. přenesená",J108,0)</f>
        <v>0</v>
      </c>
      <c r="BI108" s="165">
        <f>IF(N108="nulová",J108,0)</f>
        <v>0</v>
      </c>
      <c r="BJ108" s="12" t="s">
        <v>8</v>
      </c>
      <c r="BK108" s="165">
        <f>ROUND(I108*H108,0)</f>
        <v>0</v>
      </c>
      <c r="BL108" s="12" t="s">
        <v>131</v>
      </c>
      <c r="BM108" s="12" t="s">
        <v>652</v>
      </c>
    </row>
    <row r="109" spans="2:65" s="1" customFormat="1" ht="16.5" customHeight="1">
      <c r="B109" s="27"/>
      <c r="C109" s="154" t="s">
        <v>182</v>
      </c>
      <c r="D109" s="154" t="s">
        <v>133</v>
      </c>
      <c r="E109" s="155" t="s">
        <v>355</v>
      </c>
      <c r="F109" s="156" t="s">
        <v>356</v>
      </c>
      <c r="G109" s="157" t="s">
        <v>338</v>
      </c>
      <c r="H109" s="158">
        <v>6.9470000000000001</v>
      </c>
      <c r="I109" s="159"/>
      <c r="J109" s="160">
        <f>ROUND(I109*H109,0)</f>
        <v>0</v>
      </c>
      <c r="K109" s="156" t="s">
        <v>1</v>
      </c>
      <c r="L109" s="29"/>
      <c r="M109" s="161" t="s">
        <v>1</v>
      </c>
      <c r="N109" s="162" t="s">
        <v>41</v>
      </c>
      <c r="O109" s="48"/>
      <c r="P109" s="163">
        <f>O109*H109</f>
        <v>0</v>
      </c>
      <c r="Q109" s="163">
        <v>0</v>
      </c>
      <c r="R109" s="163">
        <f>Q109*H109</f>
        <v>0</v>
      </c>
      <c r="S109" s="163">
        <v>0</v>
      </c>
      <c r="T109" s="164">
        <f>S109*H109</f>
        <v>0</v>
      </c>
      <c r="AR109" s="12" t="s">
        <v>131</v>
      </c>
      <c r="AT109" s="12" t="s">
        <v>133</v>
      </c>
      <c r="AU109" s="12" t="s">
        <v>69</v>
      </c>
      <c r="AY109" s="12" t="s">
        <v>132</v>
      </c>
      <c r="BE109" s="165">
        <f>IF(N109="základní",J109,0)</f>
        <v>0</v>
      </c>
      <c r="BF109" s="165">
        <f>IF(N109="snížená",J109,0)</f>
        <v>0</v>
      </c>
      <c r="BG109" s="165">
        <f>IF(N109="zákl. přenesená",J109,0)</f>
        <v>0</v>
      </c>
      <c r="BH109" s="165">
        <f>IF(N109="sníž. přenesená",J109,0)</f>
        <v>0</v>
      </c>
      <c r="BI109" s="165">
        <f>IF(N109="nulová",J109,0)</f>
        <v>0</v>
      </c>
      <c r="BJ109" s="12" t="s">
        <v>8</v>
      </c>
      <c r="BK109" s="165">
        <f>ROUND(I109*H109,0)</f>
        <v>0</v>
      </c>
      <c r="BL109" s="12" t="s">
        <v>131</v>
      </c>
      <c r="BM109" s="12" t="s">
        <v>653</v>
      </c>
    </row>
    <row r="110" spans="2:65" s="1" customFormat="1" ht="58.5">
      <c r="B110" s="27"/>
      <c r="C110" s="28"/>
      <c r="D110" s="168" t="s">
        <v>149</v>
      </c>
      <c r="E110" s="28"/>
      <c r="F110" s="169" t="s">
        <v>358</v>
      </c>
      <c r="G110" s="28"/>
      <c r="H110" s="28"/>
      <c r="I110" s="90"/>
      <c r="J110" s="28"/>
      <c r="K110" s="28"/>
      <c r="L110" s="29"/>
      <c r="M110" s="170"/>
      <c r="N110" s="48"/>
      <c r="O110" s="48"/>
      <c r="P110" s="48"/>
      <c r="Q110" s="48"/>
      <c r="R110" s="48"/>
      <c r="S110" s="48"/>
      <c r="T110" s="49"/>
      <c r="AT110" s="12" t="s">
        <v>149</v>
      </c>
      <c r="AU110" s="12" t="s">
        <v>69</v>
      </c>
    </row>
    <row r="111" spans="2:65" s="1" customFormat="1" ht="16.5" customHeight="1">
      <c r="B111" s="27"/>
      <c r="C111" s="154" t="s">
        <v>187</v>
      </c>
      <c r="D111" s="154" t="s">
        <v>133</v>
      </c>
      <c r="E111" s="155" t="s">
        <v>654</v>
      </c>
      <c r="F111" s="156" t="s">
        <v>655</v>
      </c>
      <c r="G111" s="157" t="s">
        <v>338</v>
      </c>
      <c r="H111" s="158">
        <v>6.4329999999999998</v>
      </c>
      <c r="I111" s="159"/>
      <c r="J111" s="160">
        <f>ROUND(I111*H111,0)</f>
        <v>0</v>
      </c>
      <c r="K111" s="156" t="s">
        <v>157</v>
      </c>
      <c r="L111" s="29"/>
      <c r="M111" s="161" t="s">
        <v>1</v>
      </c>
      <c r="N111" s="162" t="s">
        <v>41</v>
      </c>
      <c r="O111" s="48"/>
      <c r="P111" s="163">
        <f>O111*H111</f>
        <v>0</v>
      </c>
      <c r="Q111" s="163">
        <v>0</v>
      </c>
      <c r="R111" s="163">
        <f>Q111*H111</f>
        <v>0</v>
      </c>
      <c r="S111" s="163">
        <v>0</v>
      </c>
      <c r="T111" s="164">
        <f>S111*H111</f>
        <v>0</v>
      </c>
      <c r="AR111" s="12" t="s">
        <v>131</v>
      </c>
      <c r="AT111" s="12" t="s">
        <v>133</v>
      </c>
      <c r="AU111" s="12" t="s">
        <v>69</v>
      </c>
      <c r="AY111" s="12" t="s">
        <v>132</v>
      </c>
      <c r="BE111" s="165">
        <f>IF(N111="základní",J111,0)</f>
        <v>0</v>
      </c>
      <c r="BF111" s="165">
        <f>IF(N111="snížená",J111,0)</f>
        <v>0</v>
      </c>
      <c r="BG111" s="165">
        <f>IF(N111="zákl. přenesená",J111,0)</f>
        <v>0</v>
      </c>
      <c r="BH111" s="165">
        <f>IF(N111="sníž. přenesená",J111,0)</f>
        <v>0</v>
      </c>
      <c r="BI111" s="165">
        <f>IF(N111="nulová",J111,0)</f>
        <v>0</v>
      </c>
      <c r="BJ111" s="12" t="s">
        <v>8</v>
      </c>
      <c r="BK111" s="165">
        <f>ROUND(I111*H111,0)</f>
        <v>0</v>
      </c>
      <c r="BL111" s="12" t="s">
        <v>131</v>
      </c>
      <c r="BM111" s="12" t="s">
        <v>656</v>
      </c>
    </row>
    <row r="112" spans="2:65" s="1" customFormat="1" ht="16.5" customHeight="1">
      <c r="B112" s="27"/>
      <c r="C112" s="154" t="s">
        <v>191</v>
      </c>
      <c r="D112" s="154" t="s">
        <v>133</v>
      </c>
      <c r="E112" s="155" t="s">
        <v>657</v>
      </c>
      <c r="F112" s="156" t="s">
        <v>658</v>
      </c>
      <c r="G112" s="157" t="s">
        <v>338</v>
      </c>
      <c r="H112" s="158">
        <v>159.96299999999999</v>
      </c>
      <c r="I112" s="159"/>
      <c r="J112" s="160">
        <f>ROUND(I112*H112,0)</f>
        <v>0</v>
      </c>
      <c r="K112" s="156" t="s">
        <v>649</v>
      </c>
      <c r="L112" s="29"/>
      <c r="M112" s="161" t="s">
        <v>1</v>
      </c>
      <c r="N112" s="162" t="s">
        <v>41</v>
      </c>
      <c r="O112" s="48"/>
      <c r="P112" s="163">
        <f>O112*H112</f>
        <v>0</v>
      </c>
      <c r="Q112" s="163">
        <v>0</v>
      </c>
      <c r="R112" s="163">
        <f>Q112*H112</f>
        <v>0</v>
      </c>
      <c r="S112" s="163">
        <v>0</v>
      </c>
      <c r="T112" s="164">
        <f>S112*H112</f>
        <v>0</v>
      </c>
      <c r="AR112" s="12" t="s">
        <v>131</v>
      </c>
      <c r="AT112" s="12" t="s">
        <v>133</v>
      </c>
      <c r="AU112" s="12" t="s">
        <v>69</v>
      </c>
      <c r="AY112" s="12" t="s">
        <v>132</v>
      </c>
      <c r="BE112" s="165">
        <f>IF(N112="základní",J112,0)</f>
        <v>0</v>
      </c>
      <c r="BF112" s="165">
        <f>IF(N112="snížená",J112,0)</f>
        <v>0</v>
      </c>
      <c r="BG112" s="165">
        <f>IF(N112="zákl. přenesená",J112,0)</f>
        <v>0</v>
      </c>
      <c r="BH112" s="165">
        <f>IF(N112="sníž. přenesená",J112,0)</f>
        <v>0</v>
      </c>
      <c r="BI112" s="165">
        <f>IF(N112="nulová",J112,0)</f>
        <v>0</v>
      </c>
      <c r="BJ112" s="12" t="s">
        <v>8</v>
      </c>
      <c r="BK112" s="165">
        <f>ROUND(I112*H112,0)</f>
        <v>0</v>
      </c>
      <c r="BL112" s="12" t="s">
        <v>131</v>
      </c>
      <c r="BM112" s="12" t="s">
        <v>659</v>
      </c>
    </row>
    <row r="113" spans="2:65" s="1" customFormat="1" ht="16.5" customHeight="1">
      <c r="B113" s="27"/>
      <c r="C113" s="154" t="s">
        <v>196</v>
      </c>
      <c r="D113" s="154" t="s">
        <v>133</v>
      </c>
      <c r="E113" s="155" t="s">
        <v>660</v>
      </c>
      <c r="F113" s="156" t="s">
        <v>661</v>
      </c>
      <c r="G113" s="157" t="s">
        <v>338</v>
      </c>
      <c r="H113" s="158">
        <v>74.076999999999998</v>
      </c>
      <c r="I113" s="159"/>
      <c r="J113" s="160">
        <f>ROUND(I113*H113,0)</f>
        <v>0</v>
      </c>
      <c r="K113" s="156" t="s">
        <v>157</v>
      </c>
      <c r="L113" s="29"/>
      <c r="M113" s="161" t="s">
        <v>1</v>
      </c>
      <c r="N113" s="162" t="s">
        <v>41</v>
      </c>
      <c r="O113" s="48"/>
      <c r="P113" s="163">
        <f>O113*H113</f>
        <v>0</v>
      </c>
      <c r="Q113" s="163">
        <v>0</v>
      </c>
      <c r="R113" s="163">
        <f>Q113*H113</f>
        <v>0</v>
      </c>
      <c r="S113" s="163">
        <v>0</v>
      </c>
      <c r="T113" s="164">
        <f>S113*H113</f>
        <v>0</v>
      </c>
      <c r="AR113" s="12" t="s">
        <v>131</v>
      </c>
      <c r="AT113" s="12" t="s">
        <v>133</v>
      </c>
      <c r="AU113" s="12" t="s">
        <v>69</v>
      </c>
      <c r="AY113" s="12" t="s">
        <v>132</v>
      </c>
      <c r="BE113" s="165">
        <f>IF(N113="základní",J113,0)</f>
        <v>0</v>
      </c>
      <c r="BF113" s="165">
        <f>IF(N113="snížená",J113,0)</f>
        <v>0</v>
      </c>
      <c r="BG113" s="165">
        <f>IF(N113="zákl. přenesená",J113,0)</f>
        <v>0</v>
      </c>
      <c r="BH113" s="165">
        <f>IF(N113="sníž. přenesená",J113,0)</f>
        <v>0</v>
      </c>
      <c r="BI113" s="165">
        <f>IF(N113="nulová",J113,0)</f>
        <v>0</v>
      </c>
      <c r="BJ113" s="12" t="s">
        <v>8</v>
      </c>
      <c r="BK113" s="165">
        <f>ROUND(I113*H113,0)</f>
        <v>0</v>
      </c>
      <c r="BL113" s="12" t="s">
        <v>131</v>
      </c>
      <c r="BM113" s="12" t="s">
        <v>662</v>
      </c>
    </row>
    <row r="114" spans="2:65" s="1" customFormat="1" ht="16.5" customHeight="1">
      <c r="B114" s="27"/>
      <c r="C114" s="154" t="s">
        <v>9</v>
      </c>
      <c r="D114" s="154" t="s">
        <v>133</v>
      </c>
      <c r="E114" s="155" t="s">
        <v>663</v>
      </c>
      <c r="F114" s="156" t="s">
        <v>664</v>
      </c>
      <c r="G114" s="157" t="s">
        <v>338</v>
      </c>
      <c r="H114" s="158">
        <v>45.158999999999999</v>
      </c>
      <c r="I114" s="159"/>
      <c r="J114" s="160">
        <f>ROUND(I114*H114,0)</f>
        <v>0</v>
      </c>
      <c r="K114" s="156" t="s">
        <v>157</v>
      </c>
      <c r="L114" s="29"/>
      <c r="M114" s="161" t="s">
        <v>1</v>
      </c>
      <c r="N114" s="162" t="s">
        <v>41</v>
      </c>
      <c r="O114" s="48"/>
      <c r="P114" s="163">
        <f>O114*H114</f>
        <v>0</v>
      </c>
      <c r="Q114" s="163">
        <v>0</v>
      </c>
      <c r="R114" s="163">
        <f>Q114*H114</f>
        <v>0</v>
      </c>
      <c r="S114" s="163">
        <v>0</v>
      </c>
      <c r="T114" s="164">
        <f>S114*H114</f>
        <v>0</v>
      </c>
      <c r="AR114" s="12" t="s">
        <v>131</v>
      </c>
      <c r="AT114" s="12" t="s">
        <v>133</v>
      </c>
      <c r="AU114" s="12" t="s">
        <v>69</v>
      </c>
      <c r="AY114" s="12" t="s">
        <v>132</v>
      </c>
      <c r="BE114" s="165">
        <f>IF(N114="základní",J114,0)</f>
        <v>0</v>
      </c>
      <c r="BF114" s="165">
        <f>IF(N114="snížená",J114,0)</f>
        <v>0</v>
      </c>
      <c r="BG114" s="165">
        <f>IF(N114="zákl. přenesená",J114,0)</f>
        <v>0</v>
      </c>
      <c r="BH114" s="165">
        <f>IF(N114="sníž. přenesená",J114,0)</f>
        <v>0</v>
      </c>
      <c r="BI114" s="165">
        <f>IF(N114="nulová",J114,0)</f>
        <v>0</v>
      </c>
      <c r="BJ114" s="12" t="s">
        <v>8</v>
      </c>
      <c r="BK114" s="165">
        <f>ROUND(I114*H114,0)</f>
        <v>0</v>
      </c>
      <c r="BL114" s="12" t="s">
        <v>131</v>
      </c>
      <c r="BM114" s="12" t="s">
        <v>665</v>
      </c>
    </row>
    <row r="115" spans="2:65" s="1" customFormat="1" ht="16.5" customHeight="1">
      <c r="B115" s="27"/>
      <c r="C115" s="154" t="s">
        <v>203</v>
      </c>
      <c r="D115" s="154" t="s">
        <v>133</v>
      </c>
      <c r="E115" s="155" t="s">
        <v>364</v>
      </c>
      <c r="F115" s="156" t="s">
        <v>365</v>
      </c>
      <c r="G115" s="157" t="s">
        <v>338</v>
      </c>
      <c r="H115" s="158">
        <v>59.734999999999999</v>
      </c>
      <c r="I115" s="159"/>
      <c r="J115" s="160">
        <f>ROUND(I115*H115,0)</f>
        <v>0</v>
      </c>
      <c r="K115" s="156" t="s">
        <v>157</v>
      </c>
      <c r="L115" s="29"/>
      <c r="M115" s="161" t="s">
        <v>1</v>
      </c>
      <c r="N115" s="162" t="s">
        <v>41</v>
      </c>
      <c r="O115" s="48"/>
      <c r="P115" s="163">
        <f>O115*H115</f>
        <v>0</v>
      </c>
      <c r="Q115" s="163">
        <v>0</v>
      </c>
      <c r="R115" s="163">
        <f>Q115*H115</f>
        <v>0</v>
      </c>
      <c r="S115" s="163">
        <v>0</v>
      </c>
      <c r="T115" s="164">
        <f>S115*H115</f>
        <v>0</v>
      </c>
      <c r="AR115" s="12" t="s">
        <v>131</v>
      </c>
      <c r="AT115" s="12" t="s">
        <v>133</v>
      </c>
      <c r="AU115" s="12" t="s">
        <v>69</v>
      </c>
      <c r="AY115" s="12" t="s">
        <v>132</v>
      </c>
      <c r="BE115" s="165">
        <f>IF(N115="základní",J115,0)</f>
        <v>0</v>
      </c>
      <c r="BF115" s="165">
        <f>IF(N115="snížená",J115,0)</f>
        <v>0</v>
      </c>
      <c r="BG115" s="165">
        <f>IF(N115="zákl. přenesená",J115,0)</f>
        <v>0</v>
      </c>
      <c r="BH115" s="165">
        <f>IF(N115="sníž. přenesená",J115,0)</f>
        <v>0</v>
      </c>
      <c r="BI115" s="165">
        <f>IF(N115="nulová",J115,0)</f>
        <v>0</v>
      </c>
      <c r="BJ115" s="12" t="s">
        <v>8</v>
      </c>
      <c r="BK115" s="165">
        <f>ROUND(I115*H115,0)</f>
        <v>0</v>
      </c>
      <c r="BL115" s="12" t="s">
        <v>131</v>
      </c>
      <c r="BM115" s="12" t="s">
        <v>666</v>
      </c>
    </row>
    <row r="116" spans="2:65" s="10" customFormat="1" ht="22.9" customHeight="1">
      <c r="B116" s="140"/>
      <c r="C116" s="141"/>
      <c r="D116" s="142" t="s">
        <v>59</v>
      </c>
      <c r="E116" s="166" t="s">
        <v>667</v>
      </c>
      <c r="F116" s="166" t="s">
        <v>334</v>
      </c>
      <c r="G116" s="141"/>
      <c r="H116" s="141"/>
      <c r="I116" s="144"/>
      <c r="J116" s="167">
        <f>BK116</f>
        <v>0</v>
      </c>
      <c r="K116" s="141"/>
      <c r="L116" s="146"/>
      <c r="M116" s="147"/>
      <c r="N116" s="148"/>
      <c r="O116" s="148"/>
      <c r="P116" s="149">
        <f>P117</f>
        <v>0</v>
      </c>
      <c r="Q116" s="148"/>
      <c r="R116" s="149">
        <f>R117</f>
        <v>0</v>
      </c>
      <c r="S116" s="148"/>
      <c r="T116" s="150">
        <f>T117</f>
        <v>0</v>
      </c>
      <c r="AR116" s="151" t="s">
        <v>8</v>
      </c>
      <c r="AT116" s="152" t="s">
        <v>59</v>
      </c>
      <c r="AU116" s="152" t="s">
        <v>8</v>
      </c>
      <c r="AY116" s="151" t="s">
        <v>132</v>
      </c>
      <c r="BK116" s="153">
        <f>BK117</f>
        <v>0</v>
      </c>
    </row>
    <row r="117" spans="2:65" s="1" customFormat="1" ht="16.5" customHeight="1">
      <c r="B117" s="27"/>
      <c r="C117" s="154" t="s">
        <v>208</v>
      </c>
      <c r="D117" s="154" t="s">
        <v>133</v>
      </c>
      <c r="E117" s="155" t="s">
        <v>336</v>
      </c>
      <c r="F117" s="156" t="s">
        <v>337</v>
      </c>
      <c r="G117" s="157" t="s">
        <v>338</v>
      </c>
      <c r="H117" s="158">
        <v>62.865000000000002</v>
      </c>
      <c r="I117" s="159"/>
      <c r="J117" s="160">
        <f>ROUND(I117*H117,0)</f>
        <v>0</v>
      </c>
      <c r="K117" s="156" t="s">
        <v>157</v>
      </c>
      <c r="L117" s="29"/>
      <c r="M117" s="161" t="s">
        <v>1</v>
      </c>
      <c r="N117" s="162" t="s">
        <v>41</v>
      </c>
      <c r="O117" s="48"/>
      <c r="P117" s="163">
        <f>O117*H117</f>
        <v>0</v>
      </c>
      <c r="Q117" s="163">
        <v>0</v>
      </c>
      <c r="R117" s="163">
        <f>Q117*H117</f>
        <v>0</v>
      </c>
      <c r="S117" s="163">
        <v>0</v>
      </c>
      <c r="T117" s="164">
        <f>S117*H117</f>
        <v>0</v>
      </c>
      <c r="AR117" s="12" t="s">
        <v>131</v>
      </c>
      <c r="AT117" s="12" t="s">
        <v>133</v>
      </c>
      <c r="AU117" s="12" t="s">
        <v>69</v>
      </c>
      <c r="AY117" s="12" t="s">
        <v>132</v>
      </c>
      <c r="BE117" s="165">
        <f>IF(N117="základní",J117,0)</f>
        <v>0</v>
      </c>
      <c r="BF117" s="165">
        <f>IF(N117="snížená",J117,0)</f>
        <v>0</v>
      </c>
      <c r="BG117" s="165">
        <f>IF(N117="zákl. přenesená",J117,0)</f>
        <v>0</v>
      </c>
      <c r="BH117" s="165">
        <f>IF(N117="sníž. přenesená",J117,0)</f>
        <v>0</v>
      </c>
      <c r="BI117" s="165">
        <f>IF(N117="nulová",J117,0)</f>
        <v>0</v>
      </c>
      <c r="BJ117" s="12" t="s">
        <v>8</v>
      </c>
      <c r="BK117" s="165">
        <f>ROUND(I117*H117,0)</f>
        <v>0</v>
      </c>
      <c r="BL117" s="12" t="s">
        <v>131</v>
      </c>
      <c r="BM117" s="12" t="s">
        <v>668</v>
      </c>
    </row>
    <row r="118" spans="2:65" s="10" customFormat="1" ht="25.9" customHeight="1">
      <c r="B118" s="140"/>
      <c r="C118" s="141"/>
      <c r="D118" s="142" t="s">
        <v>59</v>
      </c>
      <c r="E118" s="143" t="s">
        <v>367</v>
      </c>
      <c r="F118" s="143" t="s">
        <v>368</v>
      </c>
      <c r="G118" s="141"/>
      <c r="H118" s="141"/>
      <c r="I118" s="144"/>
      <c r="J118" s="145">
        <f>BK118</f>
        <v>0</v>
      </c>
      <c r="K118" s="141"/>
      <c r="L118" s="146"/>
      <c r="M118" s="147"/>
      <c r="N118" s="148"/>
      <c r="O118" s="148"/>
      <c r="P118" s="149">
        <f>P119+P122+P148+P183+P193+P198</f>
        <v>0</v>
      </c>
      <c r="Q118" s="148"/>
      <c r="R118" s="149">
        <f>R119+R122+R148+R183+R193+R198</f>
        <v>135.34819192</v>
      </c>
      <c r="S118" s="148"/>
      <c r="T118" s="150">
        <f>T119+T122+T148+T183+T193+T198</f>
        <v>126.18637967999999</v>
      </c>
      <c r="AR118" s="151" t="s">
        <v>69</v>
      </c>
      <c r="AT118" s="152" t="s">
        <v>59</v>
      </c>
      <c r="AU118" s="152" t="s">
        <v>60</v>
      </c>
      <c r="AY118" s="151" t="s">
        <v>132</v>
      </c>
      <c r="BK118" s="153">
        <f>BK119+BK122+BK148+BK183+BK193+BK198</f>
        <v>0</v>
      </c>
    </row>
    <row r="119" spans="2:65" s="10" customFormat="1" ht="22.9" customHeight="1">
      <c r="B119" s="140"/>
      <c r="C119" s="141"/>
      <c r="D119" s="142" t="s">
        <v>59</v>
      </c>
      <c r="E119" s="166" t="s">
        <v>669</v>
      </c>
      <c r="F119" s="166" t="s">
        <v>670</v>
      </c>
      <c r="G119" s="141"/>
      <c r="H119" s="141"/>
      <c r="I119" s="144"/>
      <c r="J119" s="167">
        <f>BK119</f>
        <v>0</v>
      </c>
      <c r="K119" s="141"/>
      <c r="L119" s="146"/>
      <c r="M119" s="147"/>
      <c r="N119" s="148"/>
      <c r="O119" s="148"/>
      <c r="P119" s="149">
        <f>SUM(P120:P121)</f>
        <v>0</v>
      </c>
      <c r="Q119" s="148"/>
      <c r="R119" s="149">
        <f>SUM(R120:R121)</f>
        <v>0.94799999999999995</v>
      </c>
      <c r="S119" s="148"/>
      <c r="T119" s="150">
        <f>SUM(T120:T121)</f>
        <v>0</v>
      </c>
      <c r="AR119" s="151" t="s">
        <v>69</v>
      </c>
      <c r="AT119" s="152" t="s">
        <v>59</v>
      </c>
      <c r="AU119" s="152" t="s">
        <v>8</v>
      </c>
      <c r="AY119" s="151" t="s">
        <v>132</v>
      </c>
      <c r="BK119" s="153">
        <f>SUM(BK120:BK121)</f>
        <v>0</v>
      </c>
    </row>
    <row r="120" spans="2:65" s="1" customFormat="1" ht="16.5" customHeight="1">
      <c r="B120" s="27"/>
      <c r="C120" s="154" t="s">
        <v>212</v>
      </c>
      <c r="D120" s="154" t="s">
        <v>133</v>
      </c>
      <c r="E120" s="155" t="s">
        <v>671</v>
      </c>
      <c r="F120" s="156" t="s">
        <v>672</v>
      </c>
      <c r="G120" s="157" t="s">
        <v>147</v>
      </c>
      <c r="H120" s="158">
        <v>12</v>
      </c>
      <c r="I120" s="159"/>
      <c r="J120" s="160">
        <f>ROUND(I120*H120,0)</f>
        <v>0</v>
      </c>
      <c r="K120" s="156" t="s">
        <v>1</v>
      </c>
      <c r="L120" s="29"/>
      <c r="M120" s="161" t="s">
        <v>1</v>
      </c>
      <c r="N120" s="162" t="s">
        <v>41</v>
      </c>
      <c r="O120" s="48"/>
      <c r="P120" s="163">
        <f>O120*H120</f>
        <v>0</v>
      </c>
      <c r="Q120" s="163">
        <v>0</v>
      </c>
      <c r="R120" s="163">
        <f>Q120*H120</f>
        <v>0</v>
      </c>
      <c r="S120" s="163">
        <v>0</v>
      </c>
      <c r="T120" s="164">
        <f>S120*H120</f>
        <v>0</v>
      </c>
      <c r="AR120" s="12" t="s">
        <v>203</v>
      </c>
      <c r="AT120" s="12" t="s">
        <v>133</v>
      </c>
      <c r="AU120" s="12" t="s">
        <v>69</v>
      </c>
      <c r="AY120" s="12" t="s">
        <v>132</v>
      </c>
      <c r="BE120" s="165">
        <f>IF(N120="základní",J120,0)</f>
        <v>0</v>
      </c>
      <c r="BF120" s="165">
        <f>IF(N120="snížená",J120,0)</f>
        <v>0</v>
      </c>
      <c r="BG120" s="165">
        <f>IF(N120="zákl. přenesená",J120,0)</f>
        <v>0</v>
      </c>
      <c r="BH120" s="165">
        <f>IF(N120="sníž. přenesená",J120,0)</f>
        <v>0</v>
      </c>
      <c r="BI120" s="165">
        <f>IF(N120="nulová",J120,0)</f>
        <v>0</v>
      </c>
      <c r="BJ120" s="12" t="s">
        <v>8</v>
      </c>
      <c r="BK120" s="165">
        <f>ROUND(I120*H120,0)</f>
        <v>0</v>
      </c>
      <c r="BL120" s="12" t="s">
        <v>203</v>
      </c>
      <c r="BM120" s="12" t="s">
        <v>673</v>
      </c>
    </row>
    <row r="121" spans="2:65" s="1" customFormat="1" ht="16.5" customHeight="1">
      <c r="B121" s="27"/>
      <c r="C121" s="171" t="s">
        <v>216</v>
      </c>
      <c r="D121" s="171" t="s">
        <v>247</v>
      </c>
      <c r="E121" s="172" t="s">
        <v>674</v>
      </c>
      <c r="F121" s="173" t="s">
        <v>675</v>
      </c>
      <c r="G121" s="174" t="s">
        <v>147</v>
      </c>
      <c r="H121" s="175">
        <v>12</v>
      </c>
      <c r="I121" s="176"/>
      <c r="J121" s="177">
        <f>ROUND(I121*H121,0)</f>
        <v>0</v>
      </c>
      <c r="K121" s="173" t="s">
        <v>1</v>
      </c>
      <c r="L121" s="178"/>
      <c r="M121" s="179" t="s">
        <v>1</v>
      </c>
      <c r="N121" s="180" t="s">
        <v>41</v>
      </c>
      <c r="O121" s="48"/>
      <c r="P121" s="163">
        <f>O121*H121</f>
        <v>0</v>
      </c>
      <c r="Q121" s="163">
        <v>7.9000000000000001E-2</v>
      </c>
      <c r="R121" s="163">
        <f>Q121*H121</f>
        <v>0.94799999999999995</v>
      </c>
      <c r="S121" s="163">
        <v>0</v>
      </c>
      <c r="T121" s="164">
        <f>S121*H121</f>
        <v>0</v>
      </c>
      <c r="AR121" s="12" t="s">
        <v>273</v>
      </c>
      <c r="AT121" s="12" t="s">
        <v>247</v>
      </c>
      <c r="AU121" s="12" t="s">
        <v>69</v>
      </c>
      <c r="AY121" s="12" t="s">
        <v>132</v>
      </c>
      <c r="BE121" s="165">
        <f>IF(N121="základní",J121,0)</f>
        <v>0</v>
      </c>
      <c r="BF121" s="165">
        <f>IF(N121="snížená",J121,0)</f>
        <v>0</v>
      </c>
      <c r="BG121" s="165">
        <f>IF(N121="zákl. přenesená",J121,0)</f>
        <v>0</v>
      </c>
      <c r="BH121" s="165">
        <f>IF(N121="sníž. přenesená",J121,0)</f>
        <v>0</v>
      </c>
      <c r="BI121" s="165">
        <f>IF(N121="nulová",J121,0)</f>
        <v>0</v>
      </c>
      <c r="BJ121" s="12" t="s">
        <v>8</v>
      </c>
      <c r="BK121" s="165">
        <f>ROUND(I121*H121,0)</f>
        <v>0</v>
      </c>
      <c r="BL121" s="12" t="s">
        <v>203</v>
      </c>
      <c r="BM121" s="12" t="s">
        <v>676</v>
      </c>
    </row>
    <row r="122" spans="2:65" s="10" customFormat="1" ht="22.9" customHeight="1">
      <c r="B122" s="140"/>
      <c r="C122" s="141"/>
      <c r="D122" s="142" t="s">
        <v>59</v>
      </c>
      <c r="E122" s="166" t="s">
        <v>677</v>
      </c>
      <c r="F122" s="166" t="s">
        <v>678</v>
      </c>
      <c r="G122" s="141"/>
      <c r="H122" s="141"/>
      <c r="I122" s="144"/>
      <c r="J122" s="167">
        <f>BK122</f>
        <v>0</v>
      </c>
      <c r="K122" s="141"/>
      <c r="L122" s="146"/>
      <c r="M122" s="147"/>
      <c r="N122" s="148"/>
      <c r="O122" s="148"/>
      <c r="P122" s="149">
        <f>SUM(P123:P147)</f>
        <v>0</v>
      </c>
      <c r="Q122" s="148"/>
      <c r="R122" s="149">
        <f>SUM(R123:R147)</f>
        <v>92.409430420000007</v>
      </c>
      <c r="S122" s="148"/>
      <c r="T122" s="150">
        <f>SUM(T123:T147)</f>
        <v>74.07759999999999</v>
      </c>
      <c r="AR122" s="151" t="s">
        <v>69</v>
      </c>
      <c r="AT122" s="152" t="s">
        <v>59</v>
      </c>
      <c r="AU122" s="152" t="s">
        <v>8</v>
      </c>
      <c r="AY122" s="151" t="s">
        <v>132</v>
      </c>
      <c r="BK122" s="153">
        <f>SUM(BK123:BK147)</f>
        <v>0</v>
      </c>
    </row>
    <row r="123" spans="2:65" s="1" customFormat="1" ht="16.5" customHeight="1">
      <c r="B123" s="27"/>
      <c r="C123" s="154" t="s">
        <v>220</v>
      </c>
      <c r="D123" s="154" t="s">
        <v>133</v>
      </c>
      <c r="E123" s="155" t="s">
        <v>679</v>
      </c>
      <c r="F123" s="156" t="s">
        <v>680</v>
      </c>
      <c r="G123" s="157" t="s">
        <v>194</v>
      </c>
      <c r="H123" s="158">
        <v>3795.53</v>
      </c>
      <c r="I123" s="159"/>
      <c r="J123" s="160">
        <f t="shared" ref="J123:J141" si="0">ROUND(I123*H123,0)</f>
        <v>0</v>
      </c>
      <c r="K123" s="156" t="s">
        <v>649</v>
      </c>
      <c r="L123" s="29"/>
      <c r="M123" s="161" t="s">
        <v>1</v>
      </c>
      <c r="N123" s="162" t="s">
        <v>41</v>
      </c>
      <c r="O123" s="48"/>
      <c r="P123" s="163">
        <f t="shared" ref="P123:P141" si="1">O123*H123</f>
        <v>0</v>
      </c>
      <c r="Q123" s="163">
        <v>0</v>
      </c>
      <c r="R123" s="163">
        <f t="shared" ref="R123:R141" si="2">Q123*H123</f>
        <v>0</v>
      </c>
      <c r="S123" s="163">
        <v>0</v>
      </c>
      <c r="T123" s="164">
        <f t="shared" ref="T123:T141" si="3">S123*H123</f>
        <v>0</v>
      </c>
      <c r="AR123" s="12" t="s">
        <v>203</v>
      </c>
      <c r="AT123" s="12" t="s">
        <v>133</v>
      </c>
      <c r="AU123" s="12" t="s">
        <v>69</v>
      </c>
      <c r="AY123" s="12" t="s">
        <v>132</v>
      </c>
      <c r="BE123" s="165">
        <f t="shared" ref="BE123:BE141" si="4">IF(N123="základní",J123,0)</f>
        <v>0</v>
      </c>
      <c r="BF123" s="165">
        <f t="shared" ref="BF123:BF141" si="5">IF(N123="snížená",J123,0)</f>
        <v>0</v>
      </c>
      <c r="BG123" s="165">
        <f t="shared" ref="BG123:BG141" si="6">IF(N123="zákl. přenesená",J123,0)</f>
        <v>0</v>
      </c>
      <c r="BH123" s="165">
        <f t="shared" ref="BH123:BH141" si="7">IF(N123="sníž. přenesená",J123,0)</f>
        <v>0</v>
      </c>
      <c r="BI123" s="165">
        <f t="shared" ref="BI123:BI141" si="8">IF(N123="nulová",J123,0)</f>
        <v>0</v>
      </c>
      <c r="BJ123" s="12" t="s">
        <v>8</v>
      </c>
      <c r="BK123" s="165">
        <f t="shared" ref="BK123:BK141" si="9">ROUND(I123*H123,0)</f>
        <v>0</v>
      </c>
      <c r="BL123" s="12" t="s">
        <v>203</v>
      </c>
      <c r="BM123" s="12" t="s">
        <v>681</v>
      </c>
    </row>
    <row r="124" spans="2:65" s="1" customFormat="1" ht="16.5" customHeight="1">
      <c r="B124" s="27"/>
      <c r="C124" s="154" t="s">
        <v>7</v>
      </c>
      <c r="D124" s="154" t="s">
        <v>133</v>
      </c>
      <c r="E124" s="155" t="s">
        <v>682</v>
      </c>
      <c r="F124" s="156" t="s">
        <v>683</v>
      </c>
      <c r="G124" s="157" t="s">
        <v>194</v>
      </c>
      <c r="H124" s="158">
        <v>569.33000000000004</v>
      </c>
      <c r="I124" s="159"/>
      <c r="J124" s="160">
        <f t="shared" si="0"/>
        <v>0</v>
      </c>
      <c r="K124" s="156" t="s">
        <v>1</v>
      </c>
      <c r="L124" s="29"/>
      <c r="M124" s="161" t="s">
        <v>1</v>
      </c>
      <c r="N124" s="162" t="s">
        <v>41</v>
      </c>
      <c r="O124" s="48"/>
      <c r="P124" s="163">
        <f t="shared" si="1"/>
        <v>0</v>
      </c>
      <c r="Q124" s="163">
        <v>1.363E-2</v>
      </c>
      <c r="R124" s="163">
        <f t="shared" si="2"/>
        <v>7.7599679000000004</v>
      </c>
      <c r="S124" s="163">
        <v>1.4E-2</v>
      </c>
      <c r="T124" s="164">
        <f t="shared" si="3"/>
        <v>7.9706200000000011</v>
      </c>
      <c r="AR124" s="12" t="s">
        <v>203</v>
      </c>
      <c r="AT124" s="12" t="s">
        <v>133</v>
      </c>
      <c r="AU124" s="12" t="s">
        <v>69</v>
      </c>
      <c r="AY124" s="12" t="s">
        <v>132</v>
      </c>
      <c r="BE124" s="165">
        <f t="shared" si="4"/>
        <v>0</v>
      </c>
      <c r="BF124" s="165">
        <f t="shared" si="5"/>
        <v>0</v>
      </c>
      <c r="BG124" s="165">
        <f t="shared" si="6"/>
        <v>0</v>
      </c>
      <c r="BH124" s="165">
        <f t="shared" si="7"/>
        <v>0</v>
      </c>
      <c r="BI124" s="165">
        <f t="shared" si="8"/>
        <v>0</v>
      </c>
      <c r="BJ124" s="12" t="s">
        <v>8</v>
      </c>
      <c r="BK124" s="165">
        <f t="shared" si="9"/>
        <v>0</v>
      </c>
      <c r="BL124" s="12" t="s">
        <v>203</v>
      </c>
      <c r="BM124" s="12" t="s">
        <v>684</v>
      </c>
    </row>
    <row r="125" spans="2:65" s="1" customFormat="1" ht="16.5" customHeight="1">
      <c r="B125" s="27"/>
      <c r="C125" s="154" t="s">
        <v>229</v>
      </c>
      <c r="D125" s="154" t="s">
        <v>133</v>
      </c>
      <c r="E125" s="155" t="s">
        <v>685</v>
      </c>
      <c r="F125" s="156" t="s">
        <v>686</v>
      </c>
      <c r="G125" s="157" t="s">
        <v>156</v>
      </c>
      <c r="H125" s="158">
        <v>3269.5079999999998</v>
      </c>
      <c r="I125" s="159"/>
      <c r="J125" s="160">
        <f t="shared" si="0"/>
        <v>0</v>
      </c>
      <c r="K125" s="156" t="s">
        <v>157</v>
      </c>
      <c r="L125" s="29"/>
      <c r="M125" s="161" t="s">
        <v>1</v>
      </c>
      <c r="N125" s="162" t="s">
        <v>41</v>
      </c>
      <c r="O125" s="48"/>
      <c r="P125" s="163">
        <f t="shared" si="1"/>
        <v>0</v>
      </c>
      <c r="Q125" s="163">
        <v>0</v>
      </c>
      <c r="R125" s="163">
        <f t="shared" si="2"/>
        <v>0</v>
      </c>
      <c r="S125" s="163">
        <v>1.4999999999999999E-2</v>
      </c>
      <c r="T125" s="164">
        <f t="shared" si="3"/>
        <v>49.042619999999992</v>
      </c>
      <c r="AR125" s="12" t="s">
        <v>203</v>
      </c>
      <c r="AT125" s="12" t="s">
        <v>133</v>
      </c>
      <c r="AU125" s="12" t="s">
        <v>69</v>
      </c>
      <c r="AY125" s="12" t="s">
        <v>132</v>
      </c>
      <c r="BE125" s="165">
        <f t="shared" si="4"/>
        <v>0</v>
      </c>
      <c r="BF125" s="165">
        <f t="shared" si="5"/>
        <v>0</v>
      </c>
      <c r="BG125" s="165">
        <f t="shared" si="6"/>
        <v>0</v>
      </c>
      <c r="BH125" s="165">
        <f t="shared" si="7"/>
        <v>0</v>
      </c>
      <c r="BI125" s="165">
        <f t="shared" si="8"/>
        <v>0</v>
      </c>
      <c r="BJ125" s="12" t="s">
        <v>8</v>
      </c>
      <c r="BK125" s="165">
        <f t="shared" si="9"/>
        <v>0</v>
      </c>
      <c r="BL125" s="12" t="s">
        <v>203</v>
      </c>
      <c r="BM125" s="12" t="s">
        <v>687</v>
      </c>
    </row>
    <row r="126" spans="2:65" s="1" customFormat="1" ht="16.5" customHeight="1">
      <c r="B126" s="27"/>
      <c r="C126" s="154" t="s">
        <v>234</v>
      </c>
      <c r="D126" s="154" t="s">
        <v>133</v>
      </c>
      <c r="E126" s="155" t="s">
        <v>688</v>
      </c>
      <c r="F126" s="156" t="s">
        <v>689</v>
      </c>
      <c r="G126" s="157" t="s">
        <v>156</v>
      </c>
      <c r="H126" s="158">
        <v>1630.752</v>
      </c>
      <c r="I126" s="159"/>
      <c r="J126" s="160">
        <f t="shared" si="0"/>
        <v>0</v>
      </c>
      <c r="K126" s="156" t="s">
        <v>157</v>
      </c>
      <c r="L126" s="29"/>
      <c r="M126" s="161" t="s">
        <v>1</v>
      </c>
      <c r="N126" s="162" t="s">
        <v>41</v>
      </c>
      <c r="O126" s="4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AR126" s="12" t="s">
        <v>203</v>
      </c>
      <c r="AT126" s="12" t="s">
        <v>133</v>
      </c>
      <c r="AU126" s="12" t="s">
        <v>69</v>
      </c>
      <c r="AY126" s="12" t="s">
        <v>132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2" t="s">
        <v>8</v>
      </c>
      <c r="BK126" s="165">
        <f t="shared" si="9"/>
        <v>0</v>
      </c>
      <c r="BL126" s="12" t="s">
        <v>203</v>
      </c>
      <c r="BM126" s="12" t="s">
        <v>690</v>
      </c>
    </row>
    <row r="127" spans="2:65" s="1" customFormat="1" ht="16.5" customHeight="1">
      <c r="B127" s="27"/>
      <c r="C127" s="171" t="s">
        <v>238</v>
      </c>
      <c r="D127" s="171" t="s">
        <v>247</v>
      </c>
      <c r="E127" s="172" t="s">
        <v>691</v>
      </c>
      <c r="F127" s="173" t="s">
        <v>692</v>
      </c>
      <c r="G127" s="174" t="s">
        <v>143</v>
      </c>
      <c r="H127" s="175">
        <v>44.845999999999997</v>
      </c>
      <c r="I127" s="176"/>
      <c r="J127" s="177">
        <f t="shared" si="0"/>
        <v>0</v>
      </c>
      <c r="K127" s="173" t="s">
        <v>157</v>
      </c>
      <c r="L127" s="178"/>
      <c r="M127" s="179" t="s">
        <v>1</v>
      </c>
      <c r="N127" s="180" t="s">
        <v>41</v>
      </c>
      <c r="O127" s="48"/>
      <c r="P127" s="163">
        <f t="shared" si="1"/>
        <v>0</v>
      </c>
      <c r="Q127" s="163">
        <v>0.55000000000000004</v>
      </c>
      <c r="R127" s="163">
        <f t="shared" si="2"/>
        <v>24.665299999999998</v>
      </c>
      <c r="S127" s="163">
        <v>0</v>
      </c>
      <c r="T127" s="164">
        <f t="shared" si="3"/>
        <v>0</v>
      </c>
      <c r="AR127" s="12" t="s">
        <v>273</v>
      </c>
      <c r="AT127" s="12" t="s">
        <v>247</v>
      </c>
      <c r="AU127" s="12" t="s">
        <v>69</v>
      </c>
      <c r="AY127" s="12" t="s">
        <v>132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2" t="s">
        <v>8</v>
      </c>
      <c r="BK127" s="165">
        <f t="shared" si="9"/>
        <v>0</v>
      </c>
      <c r="BL127" s="12" t="s">
        <v>203</v>
      </c>
      <c r="BM127" s="12" t="s">
        <v>693</v>
      </c>
    </row>
    <row r="128" spans="2:65" s="1" customFormat="1" ht="16.5" customHeight="1">
      <c r="B128" s="27"/>
      <c r="C128" s="154" t="s">
        <v>242</v>
      </c>
      <c r="D128" s="154" t="s">
        <v>133</v>
      </c>
      <c r="E128" s="155" t="s">
        <v>694</v>
      </c>
      <c r="F128" s="156" t="s">
        <v>695</v>
      </c>
      <c r="G128" s="157" t="s">
        <v>156</v>
      </c>
      <c r="H128" s="158">
        <v>1638.7560000000001</v>
      </c>
      <c r="I128" s="159"/>
      <c r="J128" s="160">
        <f t="shared" si="0"/>
        <v>0</v>
      </c>
      <c r="K128" s="156" t="s">
        <v>157</v>
      </c>
      <c r="L128" s="29"/>
      <c r="M128" s="161" t="s">
        <v>1</v>
      </c>
      <c r="N128" s="162" t="s">
        <v>41</v>
      </c>
      <c r="O128" s="4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AR128" s="12" t="s">
        <v>203</v>
      </c>
      <c r="AT128" s="12" t="s">
        <v>133</v>
      </c>
      <c r="AU128" s="12" t="s">
        <v>69</v>
      </c>
      <c r="AY128" s="12" t="s">
        <v>132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2" t="s">
        <v>8</v>
      </c>
      <c r="BK128" s="165">
        <f t="shared" si="9"/>
        <v>0</v>
      </c>
      <c r="BL128" s="12" t="s">
        <v>203</v>
      </c>
      <c r="BM128" s="12" t="s">
        <v>696</v>
      </c>
    </row>
    <row r="129" spans="2:65" s="1" customFormat="1" ht="16.5" customHeight="1">
      <c r="B129" s="27"/>
      <c r="C129" s="171" t="s">
        <v>246</v>
      </c>
      <c r="D129" s="171" t="s">
        <v>247</v>
      </c>
      <c r="E129" s="172" t="s">
        <v>697</v>
      </c>
      <c r="F129" s="173" t="s">
        <v>698</v>
      </c>
      <c r="G129" s="174" t="s">
        <v>156</v>
      </c>
      <c r="H129" s="175">
        <v>1802.6320000000001</v>
      </c>
      <c r="I129" s="176"/>
      <c r="J129" s="177">
        <f t="shared" si="0"/>
        <v>0</v>
      </c>
      <c r="K129" s="173" t="s">
        <v>157</v>
      </c>
      <c r="L129" s="178"/>
      <c r="M129" s="179" t="s">
        <v>1</v>
      </c>
      <c r="N129" s="180" t="s">
        <v>41</v>
      </c>
      <c r="O129" s="48"/>
      <c r="P129" s="163">
        <f t="shared" si="1"/>
        <v>0</v>
      </c>
      <c r="Q129" s="163">
        <v>7.3499999999999998E-3</v>
      </c>
      <c r="R129" s="163">
        <f t="shared" si="2"/>
        <v>13.2493452</v>
      </c>
      <c r="S129" s="163">
        <v>0</v>
      </c>
      <c r="T129" s="164">
        <f t="shared" si="3"/>
        <v>0</v>
      </c>
      <c r="AR129" s="12" t="s">
        <v>273</v>
      </c>
      <c r="AT129" s="12" t="s">
        <v>247</v>
      </c>
      <c r="AU129" s="12" t="s">
        <v>69</v>
      </c>
      <c r="AY129" s="12" t="s">
        <v>132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2" t="s">
        <v>8</v>
      </c>
      <c r="BK129" s="165">
        <f t="shared" si="9"/>
        <v>0</v>
      </c>
      <c r="BL129" s="12" t="s">
        <v>203</v>
      </c>
      <c r="BM129" s="12" t="s">
        <v>699</v>
      </c>
    </row>
    <row r="130" spans="2:65" s="1" customFormat="1" ht="16.5" customHeight="1">
      <c r="B130" s="27"/>
      <c r="C130" s="154" t="s">
        <v>252</v>
      </c>
      <c r="D130" s="154" t="s">
        <v>133</v>
      </c>
      <c r="E130" s="155" t="s">
        <v>700</v>
      </c>
      <c r="F130" s="156" t="s">
        <v>701</v>
      </c>
      <c r="G130" s="157" t="s">
        <v>156</v>
      </c>
      <c r="H130" s="158">
        <v>1638.7560000000001</v>
      </c>
      <c r="I130" s="159"/>
      <c r="J130" s="160">
        <f t="shared" si="0"/>
        <v>0</v>
      </c>
      <c r="K130" s="156" t="s">
        <v>157</v>
      </c>
      <c r="L130" s="29"/>
      <c r="M130" s="161" t="s">
        <v>1</v>
      </c>
      <c r="N130" s="162" t="s">
        <v>41</v>
      </c>
      <c r="O130" s="48"/>
      <c r="P130" s="163">
        <f t="shared" si="1"/>
        <v>0</v>
      </c>
      <c r="Q130" s="163">
        <v>6.8599999999999998E-3</v>
      </c>
      <c r="R130" s="163">
        <f t="shared" si="2"/>
        <v>11.241866160000001</v>
      </c>
      <c r="S130" s="163">
        <v>0</v>
      </c>
      <c r="T130" s="164">
        <f t="shared" si="3"/>
        <v>0</v>
      </c>
      <c r="AR130" s="12" t="s">
        <v>203</v>
      </c>
      <c r="AT130" s="12" t="s">
        <v>133</v>
      </c>
      <c r="AU130" s="12" t="s">
        <v>69</v>
      </c>
      <c r="AY130" s="12" t="s">
        <v>132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2" t="s">
        <v>8</v>
      </c>
      <c r="BK130" s="165">
        <f t="shared" si="9"/>
        <v>0</v>
      </c>
      <c r="BL130" s="12" t="s">
        <v>203</v>
      </c>
      <c r="BM130" s="12" t="s">
        <v>702</v>
      </c>
    </row>
    <row r="131" spans="2:65" s="1" customFormat="1" ht="16.5" customHeight="1">
      <c r="B131" s="27"/>
      <c r="C131" s="154" t="s">
        <v>257</v>
      </c>
      <c r="D131" s="154" t="s">
        <v>133</v>
      </c>
      <c r="E131" s="155" t="s">
        <v>703</v>
      </c>
      <c r="F131" s="156" t="s">
        <v>704</v>
      </c>
      <c r="G131" s="157" t="s">
        <v>156</v>
      </c>
      <c r="H131" s="158">
        <v>47.787999999999997</v>
      </c>
      <c r="I131" s="159"/>
      <c r="J131" s="160">
        <f t="shared" si="0"/>
        <v>0</v>
      </c>
      <c r="K131" s="156" t="s">
        <v>157</v>
      </c>
      <c r="L131" s="29"/>
      <c r="M131" s="161" t="s">
        <v>1</v>
      </c>
      <c r="N131" s="162" t="s">
        <v>41</v>
      </c>
      <c r="O131" s="48"/>
      <c r="P131" s="163">
        <f t="shared" si="1"/>
        <v>0</v>
      </c>
      <c r="Q131" s="163">
        <v>0</v>
      </c>
      <c r="R131" s="163">
        <f t="shared" si="2"/>
        <v>0</v>
      </c>
      <c r="S131" s="163">
        <v>1.4999999999999999E-2</v>
      </c>
      <c r="T131" s="164">
        <f t="shared" si="3"/>
        <v>0.7168199999999999</v>
      </c>
      <c r="AR131" s="12" t="s">
        <v>203</v>
      </c>
      <c r="AT131" s="12" t="s">
        <v>133</v>
      </c>
      <c r="AU131" s="12" t="s">
        <v>69</v>
      </c>
      <c r="AY131" s="12" t="s">
        <v>132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2" t="s">
        <v>8</v>
      </c>
      <c r="BK131" s="165">
        <f t="shared" si="9"/>
        <v>0</v>
      </c>
      <c r="BL131" s="12" t="s">
        <v>203</v>
      </c>
      <c r="BM131" s="12" t="s">
        <v>705</v>
      </c>
    </row>
    <row r="132" spans="2:65" s="1" customFormat="1" ht="22.5" customHeight="1">
      <c r="B132" s="27"/>
      <c r="C132" s="154" t="s">
        <v>261</v>
      </c>
      <c r="D132" s="154" t="s">
        <v>133</v>
      </c>
      <c r="E132" s="155" t="s">
        <v>706</v>
      </c>
      <c r="F132" s="156" t="s">
        <v>707</v>
      </c>
      <c r="G132" s="157" t="s">
        <v>156</v>
      </c>
      <c r="H132" s="158">
        <v>47.787999999999997</v>
      </c>
      <c r="I132" s="159"/>
      <c r="J132" s="160">
        <f t="shared" si="0"/>
        <v>0</v>
      </c>
      <c r="K132" s="156" t="s">
        <v>157</v>
      </c>
      <c r="L132" s="29"/>
      <c r="M132" s="161" t="s">
        <v>1</v>
      </c>
      <c r="N132" s="162" t="s">
        <v>41</v>
      </c>
      <c r="O132" s="4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AR132" s="12" t="s">
        <v>203</v>
      </c>
      <c r="AT132" s="12" t="s">
        <v>133</v>
      </c>
      <c r="AU132" s="12" t="s">
        <v>69</v>
      </c>
      <c r="AY132" s="12" t="s">
        <v>132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2" t="s">
        <v>8</v>
      </c>
      <c r="BK132" s="165">
        <f t="shared" si="9"/>
        <v>0</v>
      </c>
      <c r="BL132" s="12" t="s">
        <v>203</v>
      </c>
      <c r="BM132" s="12" t="s">
        <v>708</v>
      </c>
    </row>
    <row r="133" spans="2:65" s="1" customFormat="1" ht="16.5" customHeight="1">
      <c r="B133" s="27"/>
      <c r="C133" s="171" t="s">
        <v>265</v>
      </c>
      <c r="D133" s="171" t="s">
        <v>247</v>
      </c>
      <c r="E133" s="172" t="s">
        <v>709</v>
      </c>
      <c r="F133" s="173" t="s">
        <v>710</v>
      </c>
      <c r="G133" s="174" t="s">
        <v>143</v>
      </c>
      <c r="H133" s="175">
        <v>3.1539999999999999</v>
      </c>
      <c r="I133" s="176"/>
      <c r="J133" s="177">
        <f t="shared" si="0"/>
        <v>0</v>
      </c>
      <c r="K133" s="173" t="s">
        <v>649</v>
      </c>
      <c r="L133" s="178"/>
      <c r="M133" s="179" t="s">
        <v>1</v>
      </c>
      <c r="N133" s="180" t="s">
        <v>41</v>
      </c>
      <c r="O133" s="48"/>
      <c r="P133" s="163">
        <f t="shared" si="1"/>
        <v>0</v>
      </c>
      <c r="Q133" s="163">
        <v>0.55000000000000004</v>
      </c>
      <c r="R133" s="163">
        <f t="shared" si="2"/>
        <v>1.7347000000000001</v>
      </c>
      <c r="S133" s="163">
        <v>0</v>
      </c>
      <c r="T133" s="164">
        <f t="shared" si="3"/>
        <v>0</v>
      </c>
      <c r="AR133" s="12" t="s">
        <v>273</v>
      </c>
      <c r="AT133" s="12" t="s">
        <v>247</v>
      </c>
      <c r="AU133" s="12" t="s">
        <v>69</v>
      </c>
      <c r="AY133" s="12" t="s">
        <v>132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2" t="s">
        <v>8</v>
      </c>
      <c r="BK133" s="165">
        <f t="shared" si="9"/>
        <v>0</v>
      </c>
      <c r="BL133" s="12" t="s">
        <v>203</v>
      </c>
      <c r="BM133" s="12" t="s">
        <v>711</v>
      </c>
    </row>
    <row r="134" spans="2:65" s="1" customFormat="1" ht="16.5" customHeight="1">
      <c r="B134" s="27"/>
      <c r="C134" s="154" t="s">
        <v>269</v>
      </c>
      <c r="D134" s="154" t="s">
        <v>133</v>
      </c>
      <c r="E134" s="155" t="s">
        <v>712</v>
      </c>
      <c r="F134" s="156" t="s">
        <v>713</v>
      </c>
      <c r="G134" s="157" t="s">
        <v>143</v>
      </c>
      <c r="H134" s="158">
        <v>75.043999999999997</v>
      </c>
      <c r="I134" s="159"/>
      <c r="J134" s="160">
        <f t="shared" si="0"/>
        <v>0</v>
      </c>
      <c r="K134" s="156" t="s">
        <v>157</v>
      </c>
      <c r="L134" s="29"/>
      <c r="M134" s="161" t="s">
        <v>1</v>
      </c>
      <c r="N134" s="162" t="s">
        <v>41</v>
      </c>
      <c r="O134" s="48"/>
      <c r="P134" s="163">
        <f t="shared" si="1"/>
        <v>0</v>
      </c>
      <c r="Q134" s="163">
        <v>1.89E-3</v>
      </c>
      <c r="R134" s="163">
        <f t="shared" si="2"/>
        <v>0.14183315999999999</v>
      </c>
      <c r="S134" s="163">
        <v>0</v>
      </c>
      <c r="T134" s="164">
        <f t="shared" si="3"/>
        <v>0</v>
      </c>
      <c r="AR134" s="12" t="s">
        <v>203</v>
      </c>
      <c r="AT134" s="12" t="s">
        <v>133</v>
      </c>
      <c r="AU134" s="12" t="s">
        <v>69</v>
      </c>
      <c r="AY134" s="12" t="s">
        <v>132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2" t="s">
        <v>8</v>
      </c>
      <c r="BK134" s="165">
        <f t="shared" si="9"/>
        <v>0</v>
      </c>
      <c r="BL134" s="12" t="s">
        <v>203</v>
      </c>
      <c r="BM134" s="12" t="s">
        <v>714</v>
      </c>
    </row>
    <row r="135" spans="2:65" s="1" customFormat="1" ht="16.5" customHeight="1">
      <c r="B135" s="27"/>
      <c r="C135" s="154" t="s">
        <v>273</v>
      </c>
      <c r="D135" s="154" t="s">
        <v>133</v>
      </c>
      <c r="E135" s="155" t="s">
        <v>715</v>
      </c>
      <c r="F135" s="156" t="s">
        <v>716</v>
      </c>
      <c r="G135" s="157" t="s">
        <v>156</v>
      </c>
      <c r="H135" s="158">
        <v>3269.5079999999998</v>
      </c>
      <c r="I135" s="159"/>
      <c r="J135" s="160">
        <f t="shared" si="0"/>
        <v>0</v>
      </c>
      <c r="K135" s="156" t="s">
        <v>157</v>
      </c>
      <c r="L135" s="29"/>
      <c r="M135" s="161" t="s">
        <v>1</v>
      </c>
      <c r="N135" s="162" t="s">
        <v>41</v>
      </c>
      <c r="O135" s="48"/>
      <c r="P135" s="163">
        <f t="shared" si="1"/>
        <v>0</v>
      </c>
      <c r="Q135" s="163">
        <v>0</v>
      </c>
      <c r="R135" s="163">
        <f t="shared" si="2"/>
        <v>0</v>
      </c>
      <c r="S135" s="163">
        <v>5.0000000000000001E-3</v>
      </c>
      <c r="T135" s="164">
        <f t="shared" si="3"/>
        <v>16.347539999999999</v>
      </c>
      <c r="AR135" s="12" t="s">
        <v>203</v>
      </c>
      <c r="AT135" s="12" t="s">
        <v>133</v>
      </c>
      <c r="AU135" s="12" t="s">
        <v>69</v>
      </c>
      <c r="AY135" s="12" t="s">
        <v>132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2" t="s">
        <v>8</v>
      </c>
      <c r="BK135" s="165">
        <f t="shared" si="9"/>
        <v>0</v>
      </c>
      <c r="BL135" s="12" t="s">
        <v>203</v>
      </c>
      <c r="BM135" s="12" t="s">
        <v>717</v>
      </c>
    </row>
    <row r="136" spans="2:65" s="1" customFormat="1" ht="16.5" customHeight="1">
      <c r="B136" s="27"/>
      <c r="C136" s="154" t="s">
        <v>277</v>
      </c>
      <c r="D136" s="154" t="s">
        <v>133</v>
      </c>
      <c r="E136" s="155" t="s">
        <v>718</v>
      </c>
      <c r="F136" s="156" t="s">
        <v>719</v>
      </c>
      <c r="G136" s="157" t="s">
        <v>156</v>
      </c>
      <c r="H136" s="158">
        <v>3269.5079999999998</v>
      </c>
      <c r="I136" s="159"/>
      <c r="J136" s="160">
        <f t="shared" si="0"/>
        <v>0</v>
      </c>
      <c r="K136" s="156" t="s">
        <v>157</v>
      </c>
      <c r="L136" s="29"/>
      <c r="M136" s="161" t="s">
        <v>1</v>
      </c>
      <c r="N136" s="162" t="s">
        <v>41</v>
      </c>
      <c r="O136" s="4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AR136" s="12" t="s">
        <v>203</v>
      </c>
      <c r="AT136" s="12" t="s">
        <v>133</v>
      </c>
      <c r="AU136" s="12" t="s">
        <v>69</v>
      </c>
      <c r="AY136" s="12" t="s">
        <v>132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2" t="s">
        <v>8</v>
      </c>
      <c r="BK136" s="165">
        <f t="shared" si="9"/>
        <v>0</v>
      </c>
      <c r="BL136" s="12" t="s">
        <v>203</v>
      </c>
      <c r="BM136" s="12" t="s">
        <v>720</v>
      </c>
    </row>
    <row r="137" spans="2:65" s="1" customFormat="1" ht="16.5" customHeight="1">
      <c r="B137" s="27"/>
      <c r="C137" s="171" t="s">
        <v>281</v>
      </c>
      <c r="D137" s="171" t="s">
        <v>247</v>
      </c>
      <c r="E137" s="172" t="s">
        <v>721</v>
      </c>
      <c r="F137" s="173" t="s">
        <v>722</v>
      </c>
      <c r="G137" s="174" t="s">
        <v>143</v>
      </c>
      <c r="H137" s="175">
        <v>26.001000000000001</v>
      </c>
      <c r="I137" s="176"/>
      <c r="J137" s="177">
        <f t="shared" si="0"/>
        <v>0</v>
      </c>
      <c r="K137" s="173" t="s">
        <v>157</v>
      </c>
      <c r="L137" s="178"/>
      <c r="M137" s="179" t="s">
        <v>1</v>
      </c>
      <c r="N137" s="180" t="s">
        <v>41</v>
      </c>
      <c r="O137" s="48"/>
      <c r="P137" s="163">
        <f t="shared" si="1"/>
        <v>0</v>
      </c>
      <c r="Q137" s="163">
        <v>0.55000000000000004</v>
      </c>
      <c r="R137" s="163">
        <f t="shared" si="2"/>
        <v>14.300550000000001</v>
      </c>
      <c r="S137" s="163">
        <v>0</v>
      </c>
      <c r="T137" s="164">
        <f t="shared" si="3"/>
        <v>0</v>
      </c>
      <c r="AR137" s="12" t="s">
        <v>273</v>
      </c>
      <c r="AT137" s="12" t="s">
        <v>247</v>
      </c>
      <c r="AU137" s="12" t="s">
        <v>69</v>
      </c>
      <c r="AY137" s="12" t="s">
        <v>132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2" t="s">
        <v>8</v>
      </c>
      <c r="BK137" s="165">
        <f t="shared" si="9"/>
        <v>0</v>
      </c>
      <c r="BL137" s="12" t="s">
        <v>203</v>
      </c>
      <c r="BM137" s="12" t="s">
        <v>723</v>
      </c>
    </row>
    <row r="138" spans="2:65" s="1" customFormat="1" ht="16.5" customHeight="1">
      <c r="B138" s="27"/>
      <c r="C138" s="154" t="s">
        <v>285</v>
      </c>
      <c r="D138" s="154" t="s">
        <v>133</v>
      </c>
      <c r="E138" s="155" t="s">
        <v>724</v>
      </c>
      <c r="F138" s="156" t="s">
        <v>725</v>
      </c>
      <c r="G138" s="157" t="s">
        <v>194</v>
      </c>
      <c r="H138" s="158">
        <v>3795.53</v>
      </c>
      <c r="I138" s="159"/>
      <c r="J138" s="160">
        <f t="shared" si="0"/>
        <v>0</v>
      </c>
      <c r="K138" s="156" t="s">
        <v>157</v>
      </c>
      <c r="L138" s="29"/>
      <c r="M138" s="161" t="s">
        <v>1</v>
      </c>
      <c r="N138" s="162" t="s">
        <v>41</v>
      </c>
      <c r="O138" s="4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AR138" s="12" t="s">
        <v>203</v>
      </c>
      <c r="AT138" s="12" t="s">
        <v>133</v>
      </c>
      <c r="AU138" s="12" t="s">
        <v>69</v>
      </c>
      <c r="AY138" s="12" t="s">
        <v>132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2" t="s">
        <v>8</v>
      </c>
      <c r="BK138" s="165">
        <f t="shared" si="9"/>
        <v>0</v>
      </c>
      <c r="BL138" s="12" t="s">
        <v>203</v>
      </c>
      <c r="BM138" s="12" t="s">
        <v>726</v>
      </c>
    </row>
    <row r="139" spans="2:65" s="1" customFormat="1" ht="16.5" customHeight="1">
      <c r="B139" s="27"/>
      <c r="C139" s="171" t="s">
        <v>289</v>
      </c>
      <c r="D139" s="171" t="s">
        <v>247</v>
      </c>
      <c r="E139" s="172" t="s">
        <v>721</v>
      </c>
      <c r="F139" s="173" t="s">
        <v>722</v>
      </c>
      <c r="G139" s="174" t="s">
        <v>143</v>
      </c>
      <c r="H139" s="175">
        <v>15.026999999999999</v>
      </c>
      <c r="I139" s="176"/>
      <c r="J139" s="177">
        <f t="shared" si="0"/>
        <v>0</v>
      </c>
      <c r="K139" s="173" t="s">
        <v>157</v>
      </c>
      <c r="L139" s="178"/>
      <c r="M139" s="179" t="s">
        <v>1</v>
      </c>
      <c r="N139" s="180" t="s">
        <v>41</v>
      </c>
      <c r="O139" s="48"/>
      <c r="P139" s="163">
        <f t="shared" si="1"/>
        <v>0</v>
      </c>
      <c r="Q139" s="163">
        <v>0.55000000000000004</v>
      </c>
      <c r="R139" s="163">
        <f t="shared" si="2"/>
        <v>8.2648500000000009</v>
      </c>
      <c r="S139" s="163">
        <v>0</v>
      </c>
      <c r="T139" s="164">
        <f t="shared" si="3"/>
        <v>0</v>
      </c>
      <c r="AR139" s="12" t="s">
        <v>273</v>
      </c>
      <c r="AT139" s="12" t="s">
        <v>247</v>
      </c>
      <c r="AU139" s="12" t="s">
        <v>69</v>
      </c>
      <c r="AY139" s="12" t="s">
        <v>132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2" t="s">
        <v>8</v>
      </c>
      <c r="BK139" s="165">
        <f t="shared" si="9"/>
        <v>0</v>
      </c>
      <c r="BL139" s="12" t="s">
        <v>203</v>
      </c>
      <c r="BM139" s="12" t="s">
        <v>727</v>
      </c>
    </row>
    <row r="140" spans="2:65" s="1" customFormat="1" ht="16.5" customHeight="1">
      <c r="B140" s="27"/>
      <c r="C140" s="154" t="s">
        <v>293</v>
      </c>
      <c r="D140" s="154" t="s">
        <v>133</v>
      </c>
      <c r="E140" s="155" t="s">
        <v>728</v>
      </c>
      <c r="F140" s="156" t="s">
        <v>729</v>
      </c>
      <c r="G140" s="157" t="s">
        <v>143</v>
      </c>
      <c r="H140" s="158">
        <v>116.07599999999999</v>
      </c>
      <c r="I140" s="159"/>
      <c r="J140" s="160">
        <f t="shared" si="0"/>
        <v>0</v>
      </c>
      <c r="K140" s="156" t="s">
        <v>157</v>
      </c>
      <c r="L140" s="29"/>
      <c r="M140" s="161" t="s">
        <v>1</v>
      </c>
      <c r="N140" s="162" t="s">
        <v>41</v>
      </c>
      <c r="O140" s="48"/>
      <c r="P140" s="163">
        <f t="shared" si="1"/>
        <v>0</v>
      </c>
      <c r="Q140" s="163">
        <v>2.3369999999999998E-2</v>
      </c>
      <c r="R140" s="163">
        <f t="shared" si="2"/>
        <v>2.7126961199999995</v>
      </c>
      <c r="S140" s="163">
        <v>0</v>
      </c>
      <c r="T140" s="164">
        <f t="shared" si="3"/>
        <v>0</v>
      </c>
      <c r="AR140" s="12" t="s">
        <v>203</v>
      </c>
      <c r="AT140" s="12" t="s">
        <v>133</v>
      </c>
      <c r="AU140" s="12" t="s">
        <v>69</v>
      </c>
      <c r="AY140" s="12" t="s">
        <v>132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2" t="s">
        <v>8</v>
      </c>
      <c r="BK140" s="165">
        <f t="shared" si="9"/>
        <v>0</v>
      </c>
      <c r="BL140" s="12" t="s">
        <v>203</v>
      </c>
      <c r="BM140" s="12" t="s">
        <v>730</v>
      </c>
    </row>
    <row r="141" spans="2:65" s="1" customFormat="1" ht="22.5" customHeight="1">
      <c r="B141" s="27"/>
      <c r="C141" s="154" t="s">
        <v>297</v>
      </c>
      <c r="D141" s="154" t="s">
        <v>133</v>
      </c>
      <c r="E141" s="155" t="s">
        <v>731</v>
      </c>
      <c r="F141" s="156" t="s">
        <v>732</v>
      </c>
      <c r="G141" s="157" t="s">
        <v>156</v>
      </c>
      <c r="H141" s="158">
        <v>162.47800000000001</v>
      </c>
      <c r="I141" s="159"/>
      <c r="J141" s="160">
        <f t="shared" si="0"/>
        <v>0</v>
      </c>
      <c r="K141" s="156" t="s">
        <v>1</v>
      </c>
      <c r="L141" s="29"/>
      <c r="M141" s="161" t="s">
        <v>1</v>
      </c>
      <c r="N141" s="162" t="s">
        <v>41</v>
      </c>
      <c r="O141" s="48"/>
      <c r="P141" s="163">
        <f t="shared" si="1"/>
        <v>0</v>
      </c>
      <c r="Q141" s="163">
        <v>1.9460000000000002E-2</v>
      </c>
      <c r="R141" s="163">
        <f t="shared" si="2"/>
        <v>3.1618218800000006</v>
      </c>
      <c r="S141" s="163">
        <v>0</v>
      </c>
      <c r="T141" s="164">
        <f t="shared" si="3"/>
        <v>0</v>
      </c>
      <c r="AR141" s="12" t="s">
        <v>203</v>
      </c>
      <c r="AT141" s="12" t="s">
        <v>133</v>
      </c>
      <c r="AU141" s="12" t="s">
        <v>69</v>
      </c>
      <c r="AY141" s="12" t="s">
        <v>132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2" t="s">
        <v>8</v>
      </c>
      <c r="BK141" s="165">
        <f t="shared" si="9"/>
        <v>0</v>
      </c>
      <c r="BL141" s="12" t="s">
        <v>203</v>
      </c>
      <c r="BM141" s="12" t="s">
        <v>733</v>
      </c>
    </row>
    <row r="142" spans="2:65" s="1" customFormat="1" ht="48.75">
      <c r="B142" s="27"/>
      <c r="C142" s="28"/>
      <c r="D142" s="168" t="s">
        <v>149</v>
      </c>
      <c r="E142" s="28"/>
      <c r="F142" s="169" t="s">
        <v>734</v>
      </c>
      <c r="G142" s="28"/>
      <c r="H142" s="28"/>
      <c r="I142" s="90"/>
      <c r="J142" s="28"/>
      <c r="K142" s="28"/>
      <c r="L142" s="29"/>
      <c r="M142" s="170"/>
      <c r="N142" s="48"/>
      <c r="O142" s="48"/>
      <c r="P142" s="48"/>
      <c r="Q142" s="48"/>
      <c r="R142" s="48"/>
      <c r="S142" s="48"/>
      <c r="T142" s="49"/>
      <c r="AT142" s="12" t="s">
        <v>149</v>
      </c>
      <c r="AU142" s="12" t="s">
        <v>69</v>
      </c>
    </row>
    <row r="143" spans="2:65" s="1" customFormat="1" ht="22.5" customHeight="1">
      <c r="B143" s="27"/>
      <c r="C143" s="171" t="s">
        <v>301</v>
      </c>
      <c r="D143" s="171" t="s">
        <v>247</v>
      </c>
      <c r="E143" s="172" t="s">
        <v>735</v>
      </c>
      <c r="F143" s="173" t="s">
        <v>736</v>
      </c>
      <c r="G143" s="174" t="s">
        <v>147</v>
      </c>
      <c r="H143" s="175">
        <v>36</v>
      </c>
      <c r="I143" s="176"/>
      <c r="J143" s="177">
        <f>ROUND(I143*H143,0)</f>
        <v>0</v>
      </c>
      <c r="K143" s="173" t="s">
        <v>1</v>
      </c>
      <c r="L143" s="178"/>
      <c r="M143" s="179" t="s">
        <v>1</v>
      </c>
      <c r="N143" s="180" t="s">
        <v>41</v>
      </c>
      <c r="O143" s="48"/>
      <c r="P143" s="163">
        <f>O143*H143</f>
        <v>0</v>
      </c>
      <c r="Q143" s="163">
        <v>5.8999999999999997E-2</v>
      </c>
      <c r="R143" s="163">
        <f>Q143*H143</f>
        <v>2.1239999999999997</v>
      </c>
      <c r="S143" s="163">
        <v>0</v>
      </c>
      <c r="T143" s="164">
        <f>S143*H143</f>
        <v>0</v>
      </c>
      <c r="AR143" s="12" t="s">
        <v>273</v>
      </c>
      <c r="AT143" s="12" t="s">
        <v>247</v>
      </c>
      <c r="AU143" s="12" t="s">
        <v>69</v>
      </c>
      <c r="AY143" s="12" t="s">
        <v>132</v>
      </c>
      <c r="BE143" s="165">
        <f>IF(N143="základní",J143,0)</f>
        <v>0</v>
      </c>
      <c r="BF143" s="165">
        <f>IF(N143="snížená",J143,0)</f>
        <v>0</v>
      </c>
      <c r="BG143" s="165">
        <f>IF(N143="zákl. přenesená",J143,0)</f>
        <v>0</v>
      </c>
      <c r="BH143" s="165">
        <f>IF(N143="sníž. přenesená",J143,0)</f>
        <v>0</v>
      </c>
      <c r="BI143" s="165">
        <f>IF(N143="nulová",J143,0)</f>
        <v>0</v>
      </c>
      <c r="BJ143" s="12" t="s">
        <v>8</v>
      </c>
      <c r="BK143" s="165">
        <f>ROUND(I143*H143,0)</f>
        <v>0</v>
      </c>
      <c r="BL143" s="12" t="s">
        <v>203</v>
      </c>
      <c r="BM143" s="12" t="s">
        <v>737</v>
      </c>
    </row>
    <row r="144" spans="2:65" s="1" customFormat="1" ht="19.5">
      <c r="B144" s="27"/>
      <c r="C144" s="28"/>
      <c r="D144" s="168" t="s">
        <v>149</v>
      </c>
      <c r="E144" s="28"/>
      <c r="F144" s="169" t="s">
        <v>738</v>
      </c>
      <c r="G144" s="28"/>
      <c r="H144" s="28"/>
      <c r="I144" s="90"/>
      <c r="J144" s="28"/>
      <c r="K144" s="28"/>
      <c r="L144" s="29"/>
      <c r="M144" s="170"/>
      <c r="N144" s="48"/>
      <c r="O144" s="48"/>
      <c r="P144" s="48"/>
      <c r="Q144" s="48"/>
      <c r="R144" s="48"/>
      <c r="S144" s="48"/>
      <c r="T144" s="49"/>
      <c r="AT144" s="12" t="s">
        <v>149</v>
      </c>
      <c r="AU144" s="12" t="s">
        <v>69</v>
      </c>
    </row>
    <row r="145" spans="2:65" s="1" customFormat="1" ht="16.5" customHeight="1">
      <c r="B145" s="27"/>
      <c r="C145" s="154" t="s">
        <v>305</v>
      </c>
      <c r="D145" s="154" t="s">
        <v>133</v>
      </c>
      <c r="E145" s="155" t="s">
        <v>739</v>
      </c>
      <c r="F145" s="156" t="s">
        <v>740</v>
      </c>
      <c r="G145" s="157" t="s">
        <v>255</v>
      </c>
      <c r="H145" s="158">
        <v>30</v>
      </c>
      <c r="I145" s="159"/>
      <c r="J145" s="160">
        <f>ROUND(I145*H145,0)</f>
        <v>0</v>
      </c>
      <c r="K145" s="156" t="s">
        <v>1</v>
      </c>
      <c r="L145" s="29"/>
      <c r="M145" s="161" t="s">
        <v>1</v>
      </c>
      <c r="N145" s="162" t="s">
        <v>41</v>
      </c>
      <c r="O145" s="48"/>
      <c r="P145" s="163">
        <f>O145*H145</f>
        <v>0</v>
      </c>
      <c r="Q145" s="163">
        <v>0.10174999999999999</v>
      </c>
      <c r="R145" s="163">
        <f>Q145*H145</f>
        <v>3.0524999999999998</v>
      </c>
      <c r="S145" s="163">
        <v>0</v>
      </c>
      <c r="T145" s="164">
        <f>S145*H145</f>
        <v>0</v>
      </c>
      <c r="AR145" s="12" t="s">
        <v>203</v>
      </c>
      <c r="AT145" s="12" t="s">
        <v>133</v>
      </c>
      <c r="AU145" s="12" t="s">
        <v>69</v>
      </c>
      <c r="AY145" s="12" t="s">
        <v>132</v>
      </c>
      <c r="BE145" s="165">
        <f>IF(N145="základní",J145,0)</f>
        <v>0</v>
      </c>
      <c r="BF145" s="165">
        <f>IF(N145="snížená",J145,0)</f>
        <v>0</v>
      </c>
      <c r="BG145" s="165">
        <f>IF(N145="zákl. přenesená",J145,0)</f>
        <v>0</v>
      </c>
      <c r="BH145" s="165">
        <f>IF(N145="sníž. přenesená",J145,0)</f>
        <v>0</v>
      </c>
      <c r="BI145" s="165">
        <f>IF(N145="nulová",J145,0)</f>
        <v>0</v>
      </c>
      <c r="BJ145" s="12" t="s">
        <v>8</v>
      </c>
      <c r="BK145" s="165">
        <f>ROUND(I145*H145,0)</f>
        <v>0</v>
      </c>
      <c r="BL145" s="12" t="s">
        <v>203</v>
      </c>
      <c r="BM145" s="12" t="s">
        <v>741</v>
      </c>
    </row>
    <row r="146" spans="2:65" s="1" customFormat="1" ht="19.5">
      <c r="B146" s="27"/>
      <c r="C146" s="28"/>
      <c r="D146" s="168" t="s">
        <v>149</v>
      </c>
      <c r="E146" s="28"/>
      <c r="F146" s="169" t="s">
        <v>742</v>
      </c>
      <c r="G146" s="28"/>
      <c r="H146" s="28"/>
      <c r="I146" s="90"/>
      <c r="J146" s="28"/>
      <c r="K146" s="28"/>
      <c r="L146" s="29"/>
      <c r="M146" s="170"/>
      <c r="N146" s="48"/>
      <c r="O146" s="48"/>
      <c r="P146" s="48"/>
      <c r="Q146" s="48"/>
      <c r="R146" s="48"/>
      <c r="S146" s="48"/>
      <c r="T146" s="49"/>
      <c r="AT146" s="12" t="s">
        <v>149</v>
      </c>
      <c r="AU146" s="12" t="s">
        <v>69</v>
      </c>
    </row>
    <row r="147" spans="2:65" s="1" customFormat="1" ht="16.5" customHeight="1">
      <c r="B147" s="27"/>
      <c r="C147" s="154" t="s">
        <v>309</v>
      </c>
      <c r="D147" s="154" t="s">
        <v>133</v>
      </c>
      <c r="E147" s="155" t="s">
        <v>743</v>
      </c>
      <c r="F147" s="156" t="s">
        <v>744</v>
      </c>
      <c r="G147" s="157" t="s">
        <v>255</v>
      </c>
      <c r="H147" s="217">
        <v>1</v>
      </c>
      <c r="I147" s="159"/>
      <c r="J147" s="160">
        <f>ROUND(I147*H147,0)</f>
        <v>0</v>
      </c>
      <c r="K147" s="156" t="s">
        <v>157</v>
      </c>
      <c r="L147" s="29"/>
      <c r="M147" s="161" t="s">
        <v>1</v>
      </c>
      <c r="N147" s="162" t="s">
        <v>41</v>
      </c>
      <c r="O147" s="48"/>
      <c r="P147" s="163">
        <f>O147*H147</f>
        <v>0</v>
      </c>
      <c r="Q147" s="163">
        <v>0</v>
      </c>
      <c r="R147" s="163">
        <f>Q147*H147</f>
        <v>0</v>
      </c>
      <c r="S147" s="163">
        <v>0</v>
      </c>
      <c r="T147" s="164">
        <f>S147*H147</f>
        <v>0</v>
      </c>
      <c r="AR147" s="12" t="s">
        <v>203</v>
      </c>
      <c r="AT147" s="12" t="s">
        <v>133</v>
      </c>
      <c r="AU147" s="12" t="s">
        <v>69</v>
      </c>
      <c r="AY147" s="12" t="s">
        <v>132</v>
      </c>
      <c r="BE147" s="165">
        <f>IF(N147="základní",J147,0)</f>
        <v>0</v>
      </c>
      <c r="BF147" s="165">
        <f>IF(N147="snížená",J147,0)</f>
        <v>0</v>
      </c>
      <c r="BG147" s="165">
        <f>IF(N147="zákl. přenesená",J147,0)</f>
        <v>0</v>
      </c>
      <c r="BH147" s="165">
        <f>IF(N147="sníž. přenesená",J147,0)</f>
        <v>0</v>
      </c>
      <c r="BI147" s="165">
        <f>IF(N147="nulová",J147,0)</f>
        <v>0</v>
      </c>
      <c r="BJ147" s="12" t="s">
        <v>8</v>
      </c>
      <c r="BK147" s="165">
        <f>ROUND(I147*H147,0)</f>
        <v>0</v>
      </c>
      <c r="BL147" s="12" t="s">
        <v>203</v>
      </c>
      <c r="BM147" s="12" t="s">
        <v>745</v>
      </c>
    </row>
    <row r="148" spans="2:65" s="10" customFormat="1" ht="22.9" customHeight="1">
      <c r="B148" s="140"/>
      <c r="C148" s="141"/>
      <c r="D148" s="142" t="s">
        <v>59</v>
      </c>
      <c r="E148" s="166" t="s">
        <v>387</v>
      </c>
      <c r="F148" s="166" t="s">
        <v>388</v>
      </c>
      <c r="G148" s="141"/>
      <c r="H148" s="141"/>
      <c r="I148" s="144"/>
      <c r="J148" s="167">
        <f>BK148</f>
        <v>0</v>
      </c>
      <c r="K148" s="141"/>
      <c r="L148" s="146"/>
      <c r="M148" s="147"/>
      <c r="N148" s="148"/>
      <c r="O148" s="148"/>
      <c r="P148" s="149">
        <f>SUM(P149:P182)</f>
        <v>0</v>
      </c>
      <c r="Q148" s="148"/>
      <c r="R148" s="149">
        <f>SUM(R149:R182)</f>
        <v>30.783525140000002</v>
      </c>
      <c r="S148" s="148"/>
      <c r="T148" s="150">
        <f>SUM(T149:T182)</f>
        <v>6.9494448999999987</v>
      </c>
      <c r="AR148" s="151" t="s">
        <v>69</v>
      </c>
      <c r="AT148" s="152" t="s">
        <v>59</v>
      </c>
      <c r="AU148" s="152" t="s">
        <v>8</v>
      </c>
      <c r="AY148" s="151" t="s">
        <v>132</v>
      </c>
      <c r="BK148" s="153">
        <f>SUM(BK149:BK182)</f>
        <v>0</v>
      </c>
    </row>
    <row r="149" spans="2:65" s="1" customFormat="1" ht="16.5" customHeight="1">
      <c r="B149" s="27"/>
      <c r="C149" s="154" t="s">
        <v>313</v>
      </c>
      <c r="D149" s="154" t="s">
        <v>133</v>
      </c>
      <c r="E149" s="155" t="s">
        <v>746</v>
      </c>
      <c r="F149" s="156" t="s">
        <v>747</v>
      </c>
      <c r="G149" s="157" t="s">
        <v>156</v>
      </c>
      <c r="H149" s="158">
        <v>796.5</v>
      </c>
      <c r="I149" s="159"/>
      <c r="J149" s="160">
        <f>ROUND(I149*H149,0)</f>
        <v>0</v>
      </c>
      <c r="K149" s="156" t="s">
        <v>157</v>
      </c>
      <c r="L149" s="29"/>
      <c r="M149" s="161" t="s">
        <v>1</v>
      </c>
      <c r="N149" s="162" t="s">
        <v>41</v>
      </c>
      <c r="O149" s="48"/>
      <c r="P149" s="163">
        <f>O149*H149</f>
        <v>0</v>
      </c>
      <c r="Q149" s="163">
        <v>0</v>
      </c>
      <c r="R149" s="163">
        <f>Q149*H149</f>
        <v>0</v>
      </c>
      <c r="S149" s="163">
        <v>3.1199999999999999E-3</v>
      </c>
      <c r="T149" s="164">
        <f>S149*H149</f>
        <v>2.48508</v>
      </c>
      <c r="AR149" s="12" t="s">
        <v>203</v>
      </c>
      <c r="AT149" s="12" t="s">
        <v>133</v>
      </c>
      <c r="AU149" s="12" t="s">
        <v>69</v>
      </c>
      <c r="AY149" s="12" t="s">
        <v>132</v>
      </c>
      <c r="BE149" s="165">
        <f>IF(N149="základní",J149,0)</f>
        <v>0</v>
      </c>
      <c r="BF149" s="165">
        <f>IF(N149="snížená",J149,0)</f>
        <v>0</v>
      </c>
      <c r="BG149" s="165">
        <f>IF(N149="zákl. přenesená",J149,0)</f>
        <v>0</v>
      </c>
      <c r="BH149" s="165">
        <f>IF(N149="sníž. přenesená",J149,0)</f>
        <v>0</v>
      </c>
      <c r="BI149" s="165">
        <f>IF(N149="nulová",J149,0)</f>
        <v>0</v>
      </c>
      <c r="BJ149" s="12" t="s">
        <v>8</v>
      </c>
      <c r="BK149" s="165">
        <f>ROUND(I149*H149,0)</f>
        <v>0</v>
      </c>
      <c r="BL149" s="12" t="s">
        <v>203</v>
      </c>
      <c r="BM149" s="12" t="s">
        <v>748</v>
      </c>
    </row>
    <row r="150" spans="2:65" s="1" customFormat="1" ht="16.5" customHeight="1">
      <c r="B150" s="27"/>
      <c r="C150" s="154" t="s">
        <v>317</v>
      </c>
      <c r="D150" s="154" t="s">
        <v>133</v>
      </c>
      <c r="E150" s="155" t="s">
        <v>749</v>
      </c>
      <c r="F150" s="156" t="s">
        <v>750</v>
      </c>
      <c r="G150" s="157" t="s">
        <v>156</v>
      </c>
      <c r="H150" s="158">
        <v>796.5</v>
      </c>
      <c r="I150" s="159"/>
      <c r="J150" s="160">
        <f>ROUND(I150*H150,0)</f>
        <v>0</v>
      </c>
      <c r="K150" s="156" t="s">
        <v>157</v>
      </c>
      <c r="L150" s="29"/>
      <c r="M150" s="161" t="s">
        <v>1</v>
      </c>
      <c r="N150" s="162" t="s">
        <v>41</v>
      </c>
      <c r="O150" s="48"/>
      <c r="P150" s="163">
        <f>O150*H150</f>
        <v>0</v>
      </c>
      <c r="Q150" s="163">
        <v>7.2399999999999999E-3</v>
      </c>
      <c r="R150" s="163">
        <f>Q150*H150</f>
        <v>5.7666599999999999</v>
      </c>
      <c r="S150" s="163">
        <v>0</v>
      </c>
      <c r="T150" s="164">
        <f>S150*H150</f>
        <v>0</v>
      </c>
      <c r="AR150" s="12" t="s">
        <v>203</v>
      </c>
      <c r="AT150" s="12" t="s">
        <v>133</v>
      </c>
      <c r="AU150" s="12" t="s">
        <v>69</v>
      </c>
      <c r="AY150" s="12" t="s">
        <v>132</v>
      </c>
      <c r="BE150" s="165">
        <f>IF(N150="základní",J150,0)</f>
        <v>0</v>
      </c>
      <c r="BF150" s="165">
        <f>IF(N150="snížená",J150,0)</f>
        <v>0</v>
      </c>
      <c r="BG150" s="165">
        <f>IF(N150="zákl. přenesená",J150,0)</f>
        <v>0</v>
      </c>
      <c r="BH150" s="165">
        <f>IF(N150="sníž. přenesená",J150,0)</f>
        <v>0</v>
      </c>
      <c r="BI150" s="165">
        <f>IF(N150="nulová",J150,0)</f>
        <v>0</v>
      </c>
      <c r="BJ150" s="12" t="s">
        <v>8</v>
      </c>
      <c r="BK150" s="165">
        <f>ROUND(I150*H150,0)</f>
        <v>0</v>
      </c>
      <c r="BL150" s="12" t="s">
        <v>203</v>
      </c>
      <c r="BM150" s="12" t="s">
        <v>751</v>
      </c>
    </row>
    <row r="151" spans="2:65" s="1" customFormat="1" ht="68.25">
      <c r="B151" s="27"/>
      <c r="C151" s="28"/>
      <c r="D151" s="168" t="s">
        <v>149</v>
      </c>
      <c r="E151" s="28"/>
      <c r="F151" s="169" t="s">
        <v>752</v>
      </c>
      <c r="G151" s="28"/>
      <c r="H151" s="28"/>
      <c r="I151" s="90"/>
      <c r="J151" s="28"/>
      <c r="K151" s="28"/>
      <c r="L151" s="29"/>
      <c r="M151" s="170"/>
      <c r="N151" s="48"/>
      <c r="O151" s="48"/>
      <c r="P151" s="48"/>
      <c r="Q151" s="48"/>
      <c r="R151" s="48"/>
      <c r="S151" s="48"/>
      <c r="T151" s="49"/>
      <c r="AT151" s="12" t="s">
        <v>149</v>
      </c>
      <c r="AU151" s="12" t="s">
        <v>69</v>
      </c>
    </row>
    <row r="152" spans="2:65" s="1" customFormat="1" ht="16.5" customHeight="1">
      <c r="B152" s="27"/>
      <c r="C152" s="154" t="s">
        <v>321</v>
      </c>
      <c r="D152" s="154" t="s">
        <v>133</v>
      </c>
      <c r="E152" s="155" t="s">
        <v>753</v>
      </c>
      <c r="F152" s="156" t="s">
        <v>754</v>
      </c>
      <c r="G152" s="157" t="s">
        <v>156</v>
      </c>
      <c r="H152" s="158">
        <v>2473.0079999999998</v>
      </c>
      <c r="I152" s="159"/>
      <c r="J152" s="160">
        <f>ROUND(I152*H152,0)</f>
        <v>0</v>
      </c>
      <c r="K152" s="156" t="s">
        <v>1</v>
      </c>
      <c r="L152" s="29"/>
      <c r="M152" s="161" t="s">
        <v>1</v>
      </c>
      <c r="N152" s="162" t="s">
        <v>41</v>
      </c>
      <c r="O152" s="48"/>
      <c r="P152" s="163">
        <f>O152*H152</f>
        <v>0</v>
      </c>
      <c r="Q152" s="163">
        <v>6.4999999999999997E-3</v>
      </c>
      <c r="R152" s="163">
        <f>Q152*H152</f>
        <v>16.074551999999997</v>
      </c>
      <c r="S152" s="163">
        <v>0</v>
      </c>
      <c r="T152" s="164">
        <f>S152*H152</f>
        <v>0</v>
      </c>
      <c r="AR152" s="12" t="s">
        <v>203</v>
      </c>
      <c r="AT152" s="12" t="s">
        <v>133</v>
      </c>
      <c r="AU152" s="12" t="s">
        <v>69</v>
      </c>
      <c r="AY152" s="12" t="s">
        <v>132</v>
      </c>
      <c r="BE152" s="165">
        <f>IF(N152="základní",J152,0)</f>
        <v>0</v>
      </c>
      <c r="BF152" s="165">
        <f>IF(N152="snížená",J152,0)</f>
        <v>0</v>
      </c>
      <c r="BG152" s="165">
        <f>IF(N152="zákl. přenesená",J152,0)</f>
        <v>0</v>
      </c>
      <c r="BH152" s="165">
        <f>IF(N152="sníž. přenesená",J152,0)</f>
        <v>0</v>
      </c>
      <c r="BI152" s="165">
        <f>IF(N152="nulová",J152,0)</f>
        <v>0</v>
      </c>
      <c r="BJ152" s="12" t="s">
        <v>8</v>
      </c>
      <c r="BK152" s="165">
        <f>ROUND(I152*H152,0)</f>
        <v>0</v>
      </c>
      <c r="BL152" s="12" t="s">
        <v>203</v>
      </c>
      <c r="BM152" s="12" t="s">
        <v>755</v>
      </c>
    </row>
    <row r="153" spans="2:65" s="1" customFormat="1" ht="68.25">
      <c r="B153" s="27"/>
      <c r="C153" s="28"/>
      <c r="D153" s="168" t="s">
        <v>149</v>
      </c>
      <c r="E153" s="28"/>
      <c r="F153" s="169" t="s">
        <v>756</v>
      </c>
      <c r="G153" s="28"/>
      <c r="H153" s="28"/>
      <c r="I153" s="90"/>
      <c r="J153" s="28"/>
      <c r="K153" s="28"/>
      <c r="L153" s="29"/>
      <c r="M153" s="170"/>
      <c r="N153" s="48"/>
      <c r="O153" s="48"/>
      <c r="P153" s="48"/>
      <c r="Q153" s="48"/>
      <c r="R153" s="48"/>
      <c r="S153" s="48"/>
      <c r="T153" s="49"/>
      <c r="AT153" s="12" t="s">
        <v>149</v>
      </c>
      <c r="AU153" s="12" t="s">
        <v>69</v>
      </c>
    </row>
    <row r="154" spans="2:65" s="1" customFormat="1" ht="16.5" customHeight="1">
      <c r="B154" s="27"/>
      <c r="C154" s="154" t="s">
        <v>325</v>
      </c>
      <c r="D154" s="154" t="s">
        <v>133</v>
      </c>
      <c r="E154" s="155" t="s">
        <v>757</v>
      </c>
      <c r="F154" s="156" t="s">
        <v>758</v>
      </c>
      <c r="G154" s="157" t="s">
        <v>194</v>
      </c>
      <c r="H154" s="158">
        <v>256.858</v>
      </c>
      <c r="I154" s="159"/>
      <c r="J154" s="160">
        <f>ROUND(I154*H154,0)</f>
        <v>0</v>
      </c>
      <c r="K154" s="156" t="s">
        <v>157</v>
      </c>
      <c r="L154" s="29"/>
      <c r="M154" s="161" t="s">
        <v>1</v>
      </c>
      <c r="N154" s="162" t="s">
        <v>41</v>
      </c>
      <c r="O154" s="48"/>
      <c r="P154" s="163">
        <f>O154*H154</f>
        <v>0</v>
      </c>
      <c r="Q154" s="163">
        <v>4.2199999999999998E-3</v>
      </c>
      <c r="R154" s="163">
        <f>Q154*H154</f>
        <v>1.0839407599999999</v>
      </c>
      <c r="S154" s="163">
        <v>0</v>
      </c>
      <c r="T154" s="164">
        <f>S154*H154</f>
        <v>0</v>
      </c>
      <c r="AR154" s="12" t="s">
        <v>203</v>
      </c>
      <c r="AT154" s="12" t="s">
        <v>133</v>
      </c>
      <c r="AU154" s="12" t="s">
        <v>69</v>
      </c>
      <c r="AY154" s="12" t="s">
        <v>132</v>
      </c>
      <c r="BE154" s="165">
        <f>IF(N154="základní",J154,0)</f>
        <v>0</v>
      </c>
      <c r="BF154" s="165">
        <f>IF(N154="snížená",J154,0)</f>
        <v>0</v>
      </c>
      <c r="BG154" s="165">
        <f>IF(N154="zákl. přenesená",J154,0)</f>
        <v>0</v>
      </c>
      <c r="BH154" s="165">
        <f>IF(N154="sníž. přenesená",J154,0)</f>
        <v>0</v>
      </c>
      <c r="BI154" s="165">
        <f>IF(N154="nulová",J154,0)</f>
        <v>0</v>
      </c>
      <c r="BJ154" s="12" t="s">
        <v>8</v>
      </c>
      <c r="BK154" s="165">
        <f>ROUND(I154*H154,0)</f>
        <v>0</v>
      </c>
      <c r="BL154" s="12" t="s">
        <v>203</v>
      </c>
      <c r="BM154" s="12" t="s">
        <v>759</v>
      </c>
    </row>
    <row r="155" spans="2:65" s="1" customFormat="1" ht="48.75">
      <c r="B155" s="27"/>
      <c r="C155" s="28"/>
      <c r="D155" s="168" t="s">
        <v>149</v>
      </c>
      <c r="E155" s="28"/>
      <c r="F155" s="169" t="s">
        <v>760</v>
      </c>
      <c r="G155" s="28"/>
      <c r="H155" s="28"/>
      <c r="I155" s="90"/>
      <c r="J155" s="28"/>
      <c r="K155" s="28"/>
      <c r="L155" s="29"/>
      <c r="M155" s="170"/>
      <c r="N155" s="48"/>
      <c r="O155" s="48"/>
      <c r="P155" s="48"/>
      <c r="Q155" s="48"/>
      <c r="R155" s="48"/>
      <c r="S155" s="48"/>
      <c r="T155" s="49"/>
      <c r="AT155" s="12" t="s">
        <v>149</v>
      </c>
      <c r="AU155" s="12" t="s">
        <v>69</v>
      </c>
    </row>
    <row r="156" spans="2:65" s="1" customFormat="1" ht="16.5" customHeight="1">
      <c r="B156" s="27"/>
      <c r="C156" s="154" t="s">
        <v>329</v>
      </c>
      <c r="D156" s="154" t="s">
        <v>133</v>
      </c>
      <c r="E156" s="155" t="s">
        <v>761</v>
      </c>
      <c r="F156" s="156" t="s">
        <v>762</v>
      </c>
      <c r="G156" s="157" t="s">
        <v>194</v>
      </c>
      <c r="H156" s="158">
        <v>167.25700000000001</v>
      </c>
      <c r="I156" s="159"/>
      <c r="J156" s="160">
        <f>ROUND(I156*H156,0)</f>
        <v>0</v>
      </c>
      <c r="K156" s="156" t="s">
        <v>157</v>
      </c>
      <c r="L156" s="29"/>
      <c r="M156" s="161" t="s">
        <v>1</v>
      </c>
      <c r="N156" s="162" t="s">
        <v>41</v>
      </c>
      <c r="O156" s="48"/>
      <c r="P156" s="163">
        <f>O156*H156</f>
        <v>0</v>
      </c>
      <c r="Q156" s="163">
        <v>0</v>
      </c>
      <c r="R156" s="163">
        <f>Q156*H156</f>
        <v>0</v>
      </c>
      <c r="S156" s="163">
        <v>3.48E-3</v>
      </c>
      <c r="T156" s="164">
        <f>S156*H156</f>
        <v>0.58205435999999999</v>
      </c>
      <c r="AR156" s="12" t="s">
        <v>203</v>
      </c>
      <c r="AT156" s="12" t="s">
        <v>133</v>
      </c>
      <c r="AU156" s="12" t="s">
        <v>69</v>
      </c>
      <c r="AY156" s="12" t="s">
        <v>132</v>
      </c>
      <c r="BE156" s="165">
        <f>IF(N156="základní",J156,0)</f>
        <v>0</v>
      </c>
      <c r="BF156" s="165">
        <f>IF(N156="snížená",J156,0)</f>
        <v>0</v>
      </c>
      <c r="BG156" s="165">
        <f>IF(N156="zákl. přenesená",J156,0)</f>
        <v>0</v>
      </c>
      <c r="BH156" s="165">
        <f>IF(N156="sníž. přenesená",J156,0)</f>
        <v>0</v>
      </c>
      <c r="BI156" s="165">
        <f>IF(N156="nulová",J156,0)</f>
        <v>0</v>
      </c>
      <c r="BJ156" s="12" t="s">
        <v>8</v>
      </c>
      <c r="BK156" s="165">
        <f>ROUND(I156*H156,0)</f>
        <v>0</v>
      </c>
      <c r="BL156" s="12" t="s">
        <v>203</v>
      </c>
      <c r="BM156" s="12" t="s">
        <v>763</v>
      </c>
    </row>
    <row r="157" spans="2:65" s="1" customFormat="1" ht="16.5" customHeight="1">
      <c r="B157" s="27"/>
      <c r="C157" s="154" t="s">
        <v>335</v>
      </c>
      <c r="D157" s="154" t="s">
        <v>133</v>
      </c>
      <c r="E157" s="155" t="s">
        <v>764</v>
      </c>
      <c r="F157" s="156" t="s">
        <v>765</v>
      </c>
      <c r="G157" s="157" t="s">
        <v>194</v>
      </c>
      <c r="H157" s="158">
        <v>167.25700000000001</v>
      </c>
      <c r="I157" s="159"/>
      <c r="J157" s="160">
        <f>ROUND(I157*H157,0)</f>
        <v>0</v>
      </c>
      <c r="K157" s="156" t="s">
        <v>157</v>
      </c>
      <c r="L157" s="29"/>
      <c r="M157" s="161" t="s">
        <v>1</v>
      </c>
      <c r="N157" s="162" t="s">
        <v>41</v>
      </c>
      <c r="O157" s="48"/>
      <c r="P157" s="163">
        <f>O157*H157</f>
        <v>0</v>
      </c>
      <c r="Q157" s="163">
        <v>4.3899999999999998E-3</v>
      </c>
      <c r="R157" s="163">
        <f>Q157*H157</f>
        <v>0.73425823000000001</v>
      </c>
      <c r="S157" s="163">
        <v>0</v>
      </c>
      <c r="T157" s="164">
        <f>S157*H157</f>
        <v>0</v>
      </c>
      <c r="AR157" s="12" t="s">
        <v>203</v>
      </c>
      <c r="AT157" s="12" t="s">
        <v>133</v>
      </c>
      <c r="AU157" s="12" t="s">
        <v>69</v>
      </c>
      <c r="AY157" s="12" t="s">
        <v>132</v>
      </c>
      <c r="BE157" s="165">
        <f>IF(N157="základní",J157,0)</f>
        <v>0</v>
      </c>
      <c r="BF157" s="165">
        <f>IF(N157="snížená",J157,0)</f>
        <v>0</v>
      </c>
      <c r="BG157" s="165">
        <f>IF(N157="zákl. přenesená",J157,0)</f>
        <v>0</v>
      </c>
      <c r="BH157" s="165">
        <f>IF(N157="sníž. přenesená",J157,0)</f>
        <v>0</v>
      </c>
      <c r="BI157" s="165">
        <f>IF(N157="nulová",J157,0)</f>
        <v>0</v>
      </c>
      <c r="BJ157" s="12" t="s">
        <v>8</v>
      </c>
      <c r="BK157" s="165">
        <f>ROUND(I157*H157,0)</f>
        <v>0</v>
      </c>
      <c r="BL157" s="12" t="s">
        <v>203</v>
      </c>
      <c r="BM157" s="12" t="s">
        <v>766</v>
      </c>
    </row>
    <row r="158" spans="2:65" s="1" customFormat="1" ht="48.75">
      <c r="B158" s="27"/>
      <c r="C158" s="28"/>
      <c r="D158" s="168" t="s">
        <v>149</v>
      </c>
      <c r="E158" s="28"/>
      <c r="F158" s="169" t="s">
        <v>760</v>
      </c>
      <c r="G158" s="28"/>
      <c r="H158" s="28"/>
      <c r="I158" s="90"/>
      <c r="J158" s="28"/>
      <c r="K158" s="28"/>
      <c r="L158" s="29"/>
      <c r="M158" s="170"/>
      <c r="N158" s="48"/>
      <c r="O158" s="48"/>
      <c r="P158" s="48"/>
      <c r="Q158" s="48"/>
      <c r="R158" s="48"/>
      <c r="S158" s="48"/>
      <c r="T158" s="49"/>
      <c r="AT158" s="12" t="s">
        <v>149</v>
      </c>
      <c r="AU158" s="12" t="s">
        <v>69</v>
      </c>
    </row>
    <row r="159" spans="2:65" s="1" customFormat="1" ht="16.5" customHeight="1">
      <c r="B159" s="27"/>
      <c r="C159" s="154" t="s">
        <v>342</v>
      </c>
      <c r="D159" s="154" t="s">
        <v>133</v>
      </c>
      <c r="E159" s="155" t="s">
        <v>767</v>
      </c>
      <c r="F159" s="156" t="s">
        <v>768</v>
      </c>
      <c r="G159" s="157" t="s">
        <v>194</v>
      </c>
      <c r="H159" s="158">
        <v>309.42500000000001</v>
      </c>
      <c r="I159" s="159"/>
      <c r="J159" s="160">
        <f>ROUND(I159*H159,0)</f>
        <v>0</v>
      </c>
      <c r="K159" s="156" t="s">
        <v>157</v>
      </c>
      <c r="L159" s="29"/>
      <c r="M159" s="161" t="s">
        <v>1</v>
      </c>
      <c r="N159" s="162" t="s">
        <v>41</v>
      </c>
      <c r="O159" s="48"/>
      <c r="P159" s="163">
        <f>O159*H159</f>
        <v>0</v>
      </c>
      <c r="Q159" s="163">
        <v>0</v>
      </c>
      <c r="R159" s="163">
        <f>Q159*H159</f>
        <v>0</v>
      </c>
      <c r="S159" s="163">
        <v>1.6999999999999999E-3</v>
      </c>
      <c r="T159" s="164">
        <f>S159*H159</f>
        <v>0.52602249999999995</v>
      </c>
      <c r="AR159" s="12" t="s">
        <v>203</v>
      </c>
      <c r="AT159" s="12" t="s">
        <v>133</v>
      </c>
      <c r="AU159" s="12" t="s">
        <v>69</v>
      </c>
      <c r="AY159" s="12" t="s">
        <v>132</v>
      </c>
      <c r="BE159" s="165">
        <f>IF(N159="základní",J159,0)</f>
        <v>0</v>
      </c>
      <c r="BF159" s="165">
        <f>IF(N159="snížená",J159,0)</f>
        <v>0</v>
      </c>
      <c r="BG159" s="165">
        <f>IF(N159="zákl. přenesená",J159,0)</f>
        <v>0</v>
      </c>
      <c r="BH159" s="165">
        <f>IF(N159="sníž. přenesená",J159,0)</f>
        <v>0</v>
      </c>
      <c r="BI159" s="165">
        <f>IF(N159="nulová",J159,0)</f>
        <v>0</v>
      </c>
      <c r="BJ159" s="12" t="s">
        <v>8</v>
      </c>
      <c r="BK159" s="165">
        <f>ROUND(I159*H159,0)</f>
        <v>0</v>
      </c>
      <c r="BL159" s="12" t="s">
        <v>203</v>
      </c>
      <c r="BM159" s="12" t="s">
        <v>769</v>
      </c>
    </row>
    <row r="160" spans="2:65" s="1" customFormat="1" ht="16.5" customHeight="1">
      <c r="B160" s="27"/>
      <c r="C160" s="154" t="s">
        <v>346</v>
      </c>
      <c r="D160" s="154" t="s">
        <v>133</v>
      </c>
      <c r="E160" s="155" t="s">
        <v>770</v>
      </c>
      <c r="F160" s="156" t="s">
        <v>771</v>
      </c>
      <c r="G160" s="157" t="s">
        <v>194</v>
      </c>
      <c r="H160" s="158">
        <v>309.42500000000001</v>
      </c>
      <c r="I160" s="159"/>
      <c r="J160" s="160">
        <f>ROUND(I160*H160,0)</f>
        <v>0</v>
      </c>
      <c r="K160" s="156" t="s">
        <v>157</v>
      </c>
      <c r="L160" s="29"/>
      <c r="M160" s="161" t="s">
        <v>1</v>
      </c>
      <c r="N160" s="162" t="s">
        <v>41</v>
      </c>
      <c r="O160" s="48"/>
      <c r="P160" s="163">
        <f>O160*H160</f>
        <v>0</v>
      </c>
      <c r="Q160" s="163">
        <v>3.47E-3</v>
      </c>
      <c r="R160" s="163">
        <f>Q160*H160</f>
        <v>1.0737047500000001</v>
      </c>
      <c r="S160" s="163">
        <v>0</v>
      </c>
      <c r="T160" s="164">
        <f>S160*H160</f>
        <v>0</v>
      </c>
      <c r="AR160" s="12" t="s">
        <v>203</v>
      </c>
      <c r="AT160" s="12" t="s">
        <v>133</v>
      </c>
      <c r="AU160" s="12" t="s">
        <v>69</v>
      </c>
      <c r="AY160" s="12" t="s">
        <v>132</v>
      </c>
      <c r="BE160" s="165">
        <f>IF(N160="základní",J160,0)</f>
        <v>0</v>
      </c>
      <c r="BF160" s="165">
        <f>IF(N160="snížená",J160,0)</f>
        <v>0</v>
      </c>
      <c r="BG160" s="165">
        <f>IF(N160="zákl. přenesená",J160,0)</f>
        <v>0</v>
      </c>
      <c r="BH160" s="165">
        <f>IF(N160="sníž. přenesená",J160,0)</f>
        <v>0</v>
      </c>
      <c r="BI160" s="165">
        <f>IF(N160="nulová",J160,0)</f>
        <v>0</v>
      </c>
      <c r="BJ160" s="12" t="s">
        <v>8</v>
      </c>
      <c r="BK160" s="165">
        <f>ROUND(I160*H160,0)</f>
        <v>0</v>
      </c>
      <c r="BL160" s="12" t="s">
        <v>203</v>
      </c>
      <c r="BM160" s="12" t="s">
        <v>772</v>
      </c>
    </row>
    <row r="161" spans="2:65" s="1" customFormat="1" ht="48.75">
      <c r="B161" s="27"/>
      <c r="C161" s="28"/>
      <c r="D161" s="168" t="s">
        <v>149</v>
      </c>
      <c r="E161" s="28"/>
      <c r="F161" s="169" t="s">
        <v>760</v>
      </c>
      <c r="G161" s="28"/>
      <c r="H161" s="28"/>
      <c r="I161" s="90"/>
      <c r="J161" s="28"/>
      <c r="K161" s="28"/>
      <c r="L161" s="29"/>
      <c r="M161" s="170"/>
      <c r="N161" s="48"/>
      <c r="O161" s="48"/>
      <c r="P161" s="48"/>
      <c r="Q161" s="48"/>
      <c r="R161" s="48"/>
      <c r="S161" s="48"/>
      <c r="T161" s="49"/>
      <c r="AT161" s="12" t="s">
        <v>149</v>
      </c>
      <c r="AU161" s="12" t="s">
        <v>69</v>
      </c>
    </row>
    <row r="162" spans="2:65" s="1" customFormat="1" ht="16.5" customHeight="1">
      <c r="B162" s="27"/>
      <c r="C162" s="154" t="s">
        <v>350</v>
      </c>
      <c r="D162" s="154" t="s">
        <v>133</v>
      </c>
      <c r="E162" s="155" t="s">
        <v>773</v>
      </c>
      <c r="F162" s="156" t="s">
        <v>774</v>
      </c>
      <c r="G162" s="157" t="s">
        <v>194</v>
      </c>
      <c r="H162" s="158">
        <v>517.30100000000004</v>
      </c>
      <c r="I162" s="159"/>
      <c r="J162" s="160">
        <f>ROUND(I162*H162,0)</f>
        <v>0</v>
      </c>
      <c r="K162" s="156" t="s">
        <v>157</v>
      </c>
      <c r="L162" s="29"/>
      <c r="M162" s="161" t="s">
        <v>1</v>
      </c>
      <c r="N162" s="162" t="s">
        <v>41</v>
      </c>
      <c r="O162" s="48"/>
      <c r="P162" s="163">
        <f>O162*H162</f>
        <v>0</v>
      </c>
      <c r="Q162" s="163">
        <v>0</v>
      </c>
      <c r="R162" s="163">
        <f>Q162*H162</f>
        <v>0</v>
      </c>
      <c r="S162" s="163">
        <v>1.7700000000000001E-3</v>
      </c>
      <c r="T162" s="164">
        <f>S162*H162</f>
        <v>0.91562277000000014</v>
      </c>
      <c r="AR162" s="12" t="s">
        <v>203</v>
      </c>
      <c r="AT162" s="12" t="s">
        <v>133</v>
      </c>
      <c r="AU162" s="12" t="s">
        <v>69</v>
      </c>
      <c r="AY162" s="12" t="s">
        <v>132</v>
      </c>
      <c r="BE162" s="165">
        <f>IF(N162="základní",J162,0)</f>
        <v>0</v>
      </c>
      <c r="BF162" s="165">
        <f>IF(N162="snížená",J162,0)</f>
        <v>0</v>
      </c>
      <c r="BG162" s="165">
        <f>IF(N162="zákl. přenesená",J162,0)</f>
        <v>0</v>
      </c>
      <c r="BH162" s="165">
        <f>IF(N162="sníž. přenesená",J162,0)</f>
        <v>0</v>
      </c>
      <c r="BI162" s="165">
        <f>IF(N162="nulová",J162,0)</f>
        <v>0</v>
      </c>
      <c r="BJ162" s="12" t="s">
        <v>8</v>
      </c>
      <c r="BK162" s="165">
        <f>ROUND(I162*H162,0)</f>
        <v>0</v>
      </c>
      <c r="BL162" s="12" t="s">
        <v>203</v>
      </c>
      <c r="BM162" s="12" t="s">
        <v>775</v>
      </c>
    </row>
    <row r="163" spans="2:65" s="1" customFormat="1" ht="16.5" customHeight="1">
      <c r="B163" s="27"/>
      <c r="C163" s="154" t="s">
        <v>354</v>
      </c>
      <c r="D163" s="154" t="s">
        <v>133</v>
      </c>
      <c r="E163" s="155" t="s">
        <v>776</v>
      </c>
      <c r="F163" s="156" t="s">
        <v>777</v>
      </c>
      <c r="G163" s="157" t="s">
        <v>194</v>
      </c>
      <c r="H163" s="158">
        <v>517.30100000000004</v>
      </c>
      <c r="I163" s="159"/>
      <c r="J163" s="160">
        <f>ROUND(I163*H163,0)</f>
        <v>0</v>
      </c>
      <c r="K163" s="156" t="s">
        <v>1</v>
      </c>
      <c r="L163" s="29"/>
      <c r="M163" s="161" t="s">
        <v>1</v>
      </c>
      <c r="N163" s="162" t="s">
        <v>41</v>
      </c>
      <c r="O163" s="48"/>
      <c r="P163" s="163">
        <f>O163*H163</f>
        <v>0</v>
      </c>
      <c r="Q163" s="163">
        <v>3.5699999999999998E-3</v>
      </c>
      <c r="R163" s="163">
        <f>Q163*H163</f>
        <v>1.8467645700000002</v>
      </c>
      <c r="S163" s="163">
        <v>0</v>
      </c>
      <c r="T163" s="164">
        <f>S163*H163</f>
        <v>0</v>
      </c>
      <c r="AR163" s="12" t="s">
        <v>203</v>
      </c>
      <c r="AT163" s="12" t="s">
        <v>133</v>
      </c>
      <c r="AU163" s="12" t="s">
        <v>69</v>
      </c>
      <c r="AY163" s="12" t="s">
        <v>132</v>
      </c>
      <c r="BE163" s="165">
        <f>IF(N163="základní",J163,0)</f>
        <v>0</v>
      </c>
      <c r="BF163" s="165">
        <f>IF(N163="snížená",J163,0)</f>
        <v>0</v>
      </c>
      <c r="BG163" s="165">
        <f>IF(N163="zákl. přenesená",J163,0)</f>
        <v>0</v>
      </c>
      <c r="BH163" s="165">
        <f>IF(N163="sníž. přenesená",J163,0)</f>
        <v>0</v>
      </c>
      <c r="BI163" s="165">
        <f>IF(N163="nulová",J163,0)</f>
        <v>0</v>
      </c>
      <c r="BJ163" s="12" t="s">
        <v>8</v>
      </c>
      <c r="BK163" s="165">
        <f>ROUND(I163*H163,0)</f>
        <v>0</v>
      </c>
      <c r="BL163" s="12" t="s">
        <v>203</v>
      </c>
      <c r="BM163" s="12" t="s">
        <v>778</v>
      </c>
    </row>
    <row r="164" spans="2:65" s="1" customFormat="1" ht="48.75">
      <c r="B164" s="27"/>
      <c r="C164" s="28"/>
      <c r="D164" s="168" t="s">
        <v>149</v>
      </c>
      <c r="E164" s="28"/>
      <c r="F164" s="169" t="s">
        <v>760</v>
      </c>
      <c r="G164" s="28"/>
      <c r="H164" s="28"/>
      <c r="I164" s="90"/>
      <c r="J164" s="28"/>
      <c r="K164" s="28"/>
      <c r="L164" s="29"/>
      <c r="M164" s="170"/>
      <c r="N164" s="48"/>
      <c r="O164" s="48"/>
      <c r="P164" s="48"/>
      <c r="Q164" s="48"/>
      <c r="R164" s="48"/>
      <c r="S164" s="48"/>
      <c r="T164" s="49"/>
      <c r="AT164" s="12" t="s">
        <v>149</v>
      </c>
      <c r="AU164" s="12" t="s">
        <v>69</v>
      </c>
    </row>
    <row r="165" spans="2:65" s="1" customFormat="1" ht="16.5" customHeight="1">
      <c r="B165" s="27"/>
      <c r="C165" s="154" t="s">
        <v>359</v>
      </c>
      <c r="D165" s="154" t="s">
        <v>133</v>
      </c>
      <c r="E165" s="155" t="s">
        <v>779</v>
      </c>
      <c r="F165" s="156" t="s">
        <v>780</v>
      </c>
      <c r="G165" s="157" t="s">
        <v>147</v>
      </c>
      <c r="H165" s="158">
        <v>36</v>
      </c>
      <c r="I165" s="159"/>
      <c r="J165" s="160">
        <f>ROUND(I165*H165,0)</f>
        <v>0</v>
      </c>
      <c r="K165" s="156" t="s">
        <v>157</v>
      </c>
      <c r="L165" s="29"/>
      <c r="M165" s="161" t="s">
        <v>1</v>
      </c>
      <c r="N165" s="162" t="s">
        <v>41</v>
      </c>
      <c r="O165" s="48"/>
      <c r="P165" s="163">
        <f>O165*H165</f>
        <v>0</v>
      </c>
      <c r="Q165" s="163">
        <v>0</v>
      </c>
      <c r="R165" s="163">
        <f>Q165*H165</f>
        <v>0</v>
      </c>
      <c r="S165" s="163">
        <v>9.0600000000000003E-3</v>
      </c>
      <c r="T165" s="164">
        <f>S165*H165</f>
        <v>0.32616000000000001</v>
      </c>
      <c r="AR165" s="12" t="s">
        <v>203</v>
      </c>
      <c r="AT165" s="12" t="s">
        <v>133</v>
      </c>
      <c r="AU165" s="12" t="s">
        <v>69</v>
      </c>
      <c r="AY165" s="12" t="s">
        <v>132</v>
      </c>
      <c r="BE165" s="165">
        <f>IF(N165="základní",J165,0)</f>
        <v>0</v>
      </c>
      <c r="BF165" s="165">
        <f>IF(N165="snížená",J165,0)</f>
        <v>0</v>
      </c>
      <c r="BG165" s="165">
        <f>IF(N165="zákl. přenesená",J165,0)</f>
        <v>0</v>
      </c>
      <c r="BH165" s="165">
        <f>IF(N165="sníž. přenesená",J165,0)</f>
        <v>0</v>
      </c>
      <c r="BI165" s="165">
        <f>IF(N165="nulová",J165,0)</f>
        <v>0</v>
      </c>
      <c r="BJ165" s="12" t="s">
        <v>8</v>
      </c>
      <c r="BK165" s="165">
        <f>ROUND(I165*H165,0)</f>
        <v>0</v>
      </c>
      <c r="BL165" s="12" t="s">
        <v>203</v>
      </c>
      <c r="BM165" s="12" t="s">
        <v>781</v>
      </c>
    </row>
    <row r="166" spans="2:65" s="1" customFormat="1" ht="22.5" customHeight="1">
      <c r="B166" s="27"/>
      <c r="C166" s="154" t="s">
        <v>363</v>
      </c>
      <c r="D166" s="154" t="s">
        <v>133</v>
      </c>
      <c r="E166" s="155" t="s">
        <v>782</v>
      </c>
      <c r="F166" s="156" t="s">
        <v>783</v>
      </c>
      <c r="G166" s="157" t="s">
        <v>147</v>
      </c>
      <c r="H166" s="158">
        <v>30</v>
      </c>
      <c r="I166" s="159"/>
      <c r="J166" s="160">
        <f>ROUND(I166*H166,0)</f>
        <v>0</v>
      </c>
      <c r="K166" s="156" t="s">
        <v>1</v>
      </c>
      <c r="L166" s="29"/>
      <c r="M166" s="161" t="s">
        <v>1</v>
      </c>
      <c r="N166" s="162" t="s">
        <v>41</v>
      </c>
      <c r="O166" s="48"/>
      <c r="P166" s="163">
        <f>O166*H166</f>
        <v>0</v>
      </c>
      <c r="Q166" s="163">
        <v>3.5999999999999999E-3</v>
      </c>
      <c r="R166" s="163">
        <f>Q166*H166</f>
        <v>0.108</v>
      </c>
      <c r="S166" s="163">
        <v>0</v>
      </c>
      <c r="T166" s="164">
        <f>S166*H166</f>
        <v>0</v>
      </c>
      <c r="AR166" s="12" t="s">
        <v>203</v>
      </c>
      <c r="AT166" s="12" t="s">
        <v>133</v>
      </c>
      <c r="AU166" s="12" t="s">
        <v>69</v>
      </c>
      <c r="AY166" s="12" t="s">
        <v>132</v>
      </c>
      <c r="BE166" s="165">
        <f>IF(N166="základní",J166,0)</f>
        <v>0</v>
      </c>
      <c r="BF166" s="165">
        <f>IF(N166="snížená",J166,0)</f>
        <v>0</v>
      </c>
      <c r="BG166" s="165">
        <f>IF(N166="zákl. přenesená",J166,0)</f>
        <v>0</v>
      </c>
      <c r="BH166" s="165">
        <f>IF(N166="sníž. přenesená",J166,0)</f>
        <v>0</v>
      </c>
      <c r="BI166" s="165">
        <f>IF(N166="nulová",J166,0)</f>
        <v>0</v>
      </c>
      <c r="BJ166" s="12" t="s">
        <v>8</v>
      </c>
      <c r="BK166" s="165">
        <f>ROUND(I166*H166,0)</f>
        <v>0</v>
      </c>
      <c r="BL166" s="12" t="s">
        <v>203</v>
      </c>
      <c r="BM166" s="12" t="s">
        <v>784</v>
      </c>
    </row>
    <row r="167" spans="2:65" s="1" customFormat="1" ht="48.75">
      <c r="B167" s="27"/>
      <c r="C167" s="28"/>
      <c r="D167" s="168" t="s">
        <v>149</v>
      </c>
      <c r="E167" s="28"/>
      <c r="F167" s="169" t="s">
        <v>760</v>
      </c>
      <c r="G167" s="28"/>
      <c r="H167" s="28"/>
      <c r="I167" s="90"/>
      <c r="J167" s="28"/>
      <c r="K167" s="28"/>
      <c r="L167" s="29"/>
      <c r="M167" s="170"/>
      <c r="N167" s="48"/>
      <c r="O167" s="48"/>
      <c r="P167" s="48"/>
      <c r="Q167" s="48"/>
      <c r="R167" s="48"/>
      <c r="S167" s="48"/>
      <c r="T167" s="49"/>
      <c r="AT167" s="12" t="s">
        <v>149</v>
      </c>
      <c r="AU167" s="12" t="s">
        <v>69</v>
      </c>
    </row>
    <row r="168" spans="2:65" s="1" customFormat="1" ht="16.5" customHeight="1">
      <c r="B168" s="27"/>
      <c r="C168" s="154" t="s">
        <v>371</v>
      </c>
      <c r="D168" s="154" t="s">
        <v>133</v>
      </c>
      <c r="E168" s="155" t="s">
        <v>785</v>
      </c>
      <c r="F168" s="156" t="s">
        <v>786</v>
      </c>
      <c r="G168" s="157" t="s">
        <v>194</v>
      </c>
      <c r="H168" s="158">
        <v>254.46899999999999</v>
      </c>
      <c r="I168" s="159"/>
      <c r="J168" s="160">
        <f>ROUND(I168*H168,0)</f>
        <v>0</v>
      </c>
      <c r="K168" s="156" t="s">
        <v>157</v>
      </c>
      <c r="L168" s="29"/>
      <c r="M168" s="161" t="s">
        <v>1</v>
      </c>
      <c r="N168" s="162" t="s">
        <v>41</v>
      </c>
      <c r="O168" s="48"/>
      <c r="P168" s="163">
        <f>O168*H168</f>
        <v>0</v>
      </c>
      <c r="Q168" s="163">
        <v>0</v>
      </c>
      <c r="R168" s="163">
        <f>Q168*H168</f>
        <v>0</v>
      </c>
      <c r="S168" s="163">
        <v>1.75E-3</v>
      </c>
      <c r="T168" s="164">
        <f>S168*H168</f>
        <v>0.44532074999999999</v>
      </c>
      <c r="AR168" s="12" t="s">
        <v>203</v>
      </c>
      <c r="AT168" s="12" t="s">
        <v>133</v>
      </c>
      <c r="AU168" s="12" t="s">
        <v>69</v>
      </c>
      <c r="AY168" s="12" t="s">
        <v>132</v>
      </c>
      <c r="BE168" s="165">
        <f>IF(N168="základní",J168,0)</f>
        <v>0</v>
      </c>
      <c r="BF168" s="165">
        <f>IF(N168="snížená",J168,0)</f>
        <v>0</v>
      </c>
      <c r="BG168" s="165">
        <f>IF(N168="zákl. přenesená",J168,0)</f>
        <v>0</v>
      </c>
      <c r="BH168" s="165">
        <f>IF(N168="sníž. přenesená",J168,0)</f>
        <v>0</v>
      </c>
      <c r="BI168" s="165">
        <f>IF(N168="nulová",J168,0)</f>
        <v>0</v>
      </c>
      <c r="BJ168" s="12" t="s">
        <v>8</v>
      </c>
      <c r="BK168" s="165">
        <f>ROUND(I168*H168,0)</f>
        <v>0</v>
      </c>
      <c r="BL168" s="12" t="s">
        <v>203</v>
      </c>
      <c r="BM168" s="12" t="s">
        <v>787</v>
      </c>
    </row>
    <row r="169" spans="2:65" s="1" customFormat="1" ht="16.5" customHeight="1">
      <c r="B169" s="27"/>
      <c r="C169" s="154" t="s">
        <v>377</v>
      </c>
      <c r="D169" s="154" t="s">
        <v>133</v>
      </c>
      <c r="E169" s="155" t="s">
        <v>788</v>
      </c>
      <c r="F169" s="156" t="s">
        <v>789</v>
      </c>
      <c r="G169" s="157" t="s">
        <v>194</v>
      </c>
      <c r="H169" s="158">
        <v>254.46899999999999</v>
      </c>
      <c r="I169" s="159"/>
      <c r="J169" s="160">
        <f>ROUND(I169*H169,0)</f>
        <v>0</v>
      </c>
      <c r="K169" s="156" t="s">
        <v>649</v>
      </c>
      <c r="L169" s="29"/>
      <c r="M169" s="161" t="s">
        <v>1</v>
      </c>
      <c r="N169" s="162" t="s">
        <v>41</v>
      </c>
      <c r="O169" s="48"/>
      <c r="P169" s="163">
        <f>O169*H169</f>
        <v>0</v>
      </c>
      <c r="Q169" s="163">
        <v>2.8900000000000002E-3</v>
      </c>
      <c r="R169" s="163">
        <f>Q169*H169</f>
        <v>0.73541540999999999</v>
      </c>
      <c r="S169" s="163">
        <v>0</v>
      </c>
      <c r="T169" s="164">
        <f>S169*H169</f>
        <v>0</v>
      </c>
      <c r="AR169" s="12" t="s">
        <v>203</v>
      </c>
      <c r="AT169" s="12" t="s">
        <v>133</v>
      </c>
      <c r="AU169" s="12" t="s">
        <v>69</v>
      </c>
      <c r="AY169" s="12" t="s">
        <v>132</v>
      </c>
      <c r="BE169" s="165">
        <f>IF(N169="základní",J169,0)</f>
        <v>0</v>
      </c>
      <c r="BF169" s="165">
        <f>IF(N169="snížená",J169,0)</f>
        <v>0</v>
      </c>
      <c r="BG169" s="165">
        <f>IF(N169="zákl. přenesená",J169,0)</f>
        <v>0</v>
      </c>
      <c r="BH169" s="165">
        <f>IF(N169="sníž. přenesená",J169,0)</f>
        <v>0</v>
      </c>
      <c r="BI169" s="165">
        <f>IF(N169="nulová",J169,0)</f>
        <v>0</v>
      </c>
      <c r="BJ169" s="12" t="s">
        <v>8</v>
      </c>
      <c r="BK169" s="165">
        <f>ROUND(I169*H169,0)</f>
        <v>0</v>
      </c>
      <c r="BL169" s="12" t="s">
        <v>203</v>
      </c>
      <c r="BM169" s="12" t="s">
        <v>790</v>
      </c>
    </row>
    <row r="170" spans="2:65" s="1" customFormat="1" ht="48.75">
      <c r="B170" s="27"/>
      <c r="C170" s="28"/>
      <c r="D170" s="168" t="s">
        <v>149</v>
      </c>
      <c r="E170" s="28"/>
      <c r="F170" s="169" t="s">
        <v>760</v>
      </c>
      <c r="G170" s="28"/>
      <c r="H170" s="28"/>
      <c r="I170" s="90"/>
      <c r="J170" s="28"/>
      <c r="K170" s="28"/>
      <c r="L170" s="29"/>
      <c r="M170" s="170"/>
      <c r="N170" s="48"/>
      <c r="O170" s="48"/>
      <c r="P170" s="48"/>
      <c r="Q170" s="48"/>
      <c r="R170" s="48"/>
      <c r="S170" s="48"/>
      <c r="T170" s="49"/>
      <c r="AT170" s="12" t="s">
        <v>149</v>
      </c>
      <c r="AU170" s="12" t="s">
        <v>69</v>
      </c>
    </row>
    <row r="171" spans="2:65" s="1" customFormat="1" ht="16.5" customHeight="1">
      <c r="B171" s="27"/>
      <c r="C171" s="154" t="s">
        <v>383</v>
      </c>
      <c r="D171" s="154" t="s">
        <v>133</v>
      </c>
      <c r="E171" s="155" t="s">
        <v>791</v>
      </c>
      <c r="F171" s="156" t="s">
        <v>792</v>
      </c>
      <c r="G171" s="157" t="s">
        <v>156</v>
      </c>
      <c r="H171" s="158">
        <v>47.787999999999997</v>
      </c>
      <c r="I171" s="159"/>
      <c r="J171" s="160">
        <f>ROUND(I171*H171,0)</f>
        <v>0</v>
      </c>
      <c r="K171" s="156" t="s">
        <v>157</v>
      </c>
      <c r="L171" s="29"/>
      <c r="M171" s="161" t="s">
        <v>1</v>
      </c>
      <c r="N171" s="162" t="s">
        <v>41</v>
      </c>
      <c r="O171" s="48"/>
      <c r="P171" s="163">
        <f>O171*H171</f>
        <v>0</v>
      </c>
      <c r="Q171" s="163">
        <v>0</v>
      </c>
      <c r="R171" s="163">
        <f>Q171*H171</f>
        <v>0</v>
      </c>
      <c r="S171" s="163">
        <v>5.8399999999999997E-3</v>
      </c>
      <c r="T171" s="164">
        <f>S171*H171</f>
        <v>0.27908191999999998</v>
      </c>
      <c r="AR171" s="12" t="s">
        <v>203</v>
      </c>
      <c r="AT171" s="12" t="s">
        <v>133</v>
      </c>
      <c r="AU171" s="12" t="s">
        <v>69</v>
      </c>
      <c r="AY171" s="12" t="s">
        <v>132</v>
      </c>
      <c r="BE171" s="165">
        <f>IF(N171="základní",J171,0)</f>
        <v>0</v>
      </c>
      <c r="BF171" s="165">
        <f>IF(N171="snížená",J171,0)</f>
        <v>0</v>
      </c>
      <c r="BG171" s="165">
        <f>IF(N171="zákl. přenesená",J171,0)</f>
        <v>0</v>
      </c>
      <c r="BH171" s="165">
        <f>IF(N171="sníž. přenesená",J171,0)</f>
        <v>0</v>
      </c>
      <c r="BI171" s="165">
        <f>IF(N171="nulová",J171,0)</f>
        <v>0</v>
      </c>
      <c r="BJ171" s="12" t="s">
        <v>8</v>
      </c>
      <c r="BK171" s="165">
        <f>ROUND(I171*H171,0)</f>
        <v>0</v>
      </c>
      <c r="BL171" s="12" t="s">
        <v>203</v>
      </c>
      <c r="BM171" s="12" t="s">
        <v>793</v>
      </c>
    </row>
    <row r="172" spans="2:65" s="1" customFormat="1" ht="16.5" customHeight="1">
      <c r="B172" s="27"/>
      <c r="C172" s="154" t="s">
        <v>389</v>
      </c>
      <c r="D172" s="154" t="s">
        <v>133</v>
      </c>
      <c r="E172" s="155" t="s">
        <v>794</v>
      </c>
      <c r="F172" s="156" t="s">
        <v>795</v>
      </c>
      <c r="G172" s="157" t="s">
        <v>156</v>
      </c>
      <c r="H172" s="158">
        <v>47.787999999999997</v>
      </c>
      <c r="I172" s="159"/>
      <c r="J172" s="160">
        <f>ROUND(I172*H172,0)</f>
        <v>0</v>
      </c>
      <c r="K172" s="156" t="s">
        <v>649</v>
      </c>
      <c r="L172" s="29"/>
      <c r="M172" s="161" t="s">
        <v>1</v>
      </c>
      <c r="N172" s="162" t="s">
        <v>41</v>
      </c>
      <c r="O172" s="48"/>
      <c r="P172" s="163">
        <f>O172*H172</f>
        <v>0</v>
      </c>
      <c r="Q172" s="163">
        <v>1.082E-2</v>
      </c>
      <c r="R172" s="163">
        <f>Q172*H172</f>
        <v>0.51706615999999994</v>
      </c>
      <c r="S172" s="163">
        <v>0</v>
      </c>
      <c r="T172" s="164">
        <f>S172*H172</f>
        <v>0</v>
      </c>
      <c r="AR172" s="12" t="s">
        <v>203</v>
      </c>
      <c r="AT172" s="12" t="s">
        <v>133</v>
      </c>
      <c r="AU172" s="12" t="s">
        <v>69</v>
      </c>
      <c r="AY172" s="12" t="s">
        <v>132</v>
      </c>
      <c r="BE172" s="165">
        <f>IF(N172="základní",J172,0)</f>
        <v>0</v>
      </c>
      <c r="BF172" s="165">
        <f>IF(N172="snížená",J172,0)</f>
        <v>0</v>
      </c>
      <c r="BG172" s="165">
        <f>IF(N172="zákl. přenesená",J172,0)</f>
        <v>0</v>
      </c>
      <c r="BH172" s="165">
        <f>IF(N172="sníž. přenesená",J172,0)</f>
        <v>0</v>
      </c>
      <c r="BI172" s="165">
        <f>IF(N172="nulová",J172,0)</f>
        <v>0</v>
      </c>
      <c r="BJ172" s="12" t="s">
        <v>8</v>
      </c>
      <c r="BK172" s="165">
        <f>ROUND(I172*H172,0)</f>
        <v>0</v>
      </c>
      <c r="BL172" s="12" t="s">
        <v>203</v>
      </c>
      <c r="BM172" s="12" t="s">
        <v>796</v>
      </c>
    </row>
    <row r="173" spans="2:65" s="1" customFormat="1" ht="48.75">
      <c r="B173" s="27"/>
      <c r="C173" s="28"/>
      <c r="D173" s="168" t="s">
        <v>149</v>
      </c>
      <c r="E173" s="28"/>
      <c r="F173" s="169" t="s">
        <v>760</v>
      </c>
      <c r="G173" s="28"/>
      <c r="H173" s="28"/>
      <c r="I173" s="90"/>
      <c r="J173" s="28"/>
      <c r="K173" s="28"/>
      <c r="L173" s="29"/>
      <c r="M173" s="170"/>
      <c r="N173" s="48"/>
      <c r="O173" s="48"/>
      <c r="P173" s="48"/>
      <c r="Q173" s="48"/>
      <c r="R173" s="48"/>
      <c r="S173" s="48"/>
      <c r="T173" s="49"/>
      <c r="AT173" s="12" t="s">
        <v>149</v>
      </c>
      <c r="AU173" s="12" t="s">
        <v>69</v>
      </c>
    </row>
    <row r="174" spans="2:65" s="1" customFormat="1" ht="16.5" customHeight="1">
      <c r="B174" s="27"/>
      <c r="C174" s="154" t="s">
        <v>394</v>
      </c>
      <c r="D174" s="154" t="s">
        <v>133</v>
      </c>
      <c r="E174" s="155" t="s">
        <v>797</v>
      </c>
      <c r="F174" s="156" t="s">
        <v>798</v>
      </c>
      <c r="G174" s="157" t="s">
        <v>147</v>
      </c>
      <c r="H174" s="158">
        <v>24</v>
      </c>
      <c r="I174" s="159"/>
      <c r="J174" s="160">
        <f>ROUND(I174*H174,0)</f>
        <v>0</v>
      </c>
      <c r="K174" s="156" t="s">
        <v>157</v>
      </c>
      <c r="L174" s="29"/>
      <c r="M174" s="161" t="s">
        <v>1</v>
      </c>
      <c r="N174" s="162" t="s">
        <v>41</v>
      </c>
      <c r="O174" s="48"/>
      <c r="P174" s="163">
        <f>O174*H174</f>
        <v>0</v>
      </c>
      <c r="Q174" s="163">
        <v>0</v>
      </c>
      <c r="R174" s="163">
        <f>Q174*H174</f>
        <v>0</v>
      </c>
      <c r="S174" s="163">
        <v>1.8799999999999999E-3</v>
      </c>
      <c r="T174" s="164">
        <f>S174*H174</f>
        <v>4.512E-2</v>
      </c>
      <c r="AR174" s="12" t="s">
        <v>203</v>
      </c>
      <c r="AT174" s="12" t="s">
        <v>133</v>
      </c>
      <c r="AU174" s="12" t="s">
        <v>69</v>
      </c>
      <c r="AY174" s="12" t="s">
        <v>132</v>
      </c>
      <c r="BE174" s="165">
        <f>IF(N174="základní",J174,0)</f>
        <v>0</v>
      </c>
      <c r="BF174" s="165">
        <f>IF(N174="snížená",J174,0)</f>
        <v>0</v>
      </c>
      <c r="BG174" s="165">
        <f>IF(N174="zákl. přenesená",J174,0)</f>
        <v>0</v>
      </c>
      <c r="BH174" s="165">
        <f>IF(N174="sníž. přenesená",J174,0)</f>
        <v>0</v>
      </c>
      <c r="BI174" s="165">
        <f>IF(N174="nulová",J174,0)</f>
        <v>0</v>
      </c>
      <c r="BJ174" s="12" t="s">
        <v>8</v>
      </c>
      <c r="BK174" s="165">
        <f>ROUND(I174*H174,0)</f>
        <v>0</v>
      </c>
      <c r="BL174" s="12" t="s">
        <v>203</v>
      </c>
      <c r="BM174" s="12" t="s">
        <v>799</v>
      </c>
    </row>
    <row r="175" spans="2:65" s="1" customFormat="1" ht="16.5" customHeight="1">
      <c r="B175" s="27"/>
      <c r="C175" s="154" t="s">
        <v>398</v>
      </c>
      <c r="D175" s="154" t="s">
        <v>133</v>
      </c>
      <c r="E175" s="155" t="s">
        <v>800</v>
      </c>
      <c r="F175" s="156" t="s">
        <v>801</v>
      </c>
      <c r="G175" s="157" t="s">
        <v>147</v>
      </c>
      <c r="H175" s="158">
        <v>24</v>
      </c>
      <c r="I175" s="159"/>
      <c r="J175" s="160">
        <f>ROUND(I175*H175,0)</f>
        <v>0</v>
      </c>
      <c r="K175" s="156" t="s">
        <v>649</v>
      </c>
      <c r="L175" s="29"/>
      <c r="M175" s="161" t="s">
        <v>1</v>
      </c>
      <c r="N175" s="162" t="s">
        <v>41</v>
      </c>
      <c r="O175" s="48"/>
      <c r="P175" s="163">
        <f>O175*H175</f>
        <v>0</v>
      </c>
      <c r="Q175" s="163">
        <v>2.7299999999999998E-3</v>
      </c>
      <c r="R175" s="163">
        <f>Q175*H175</f>
        <v>6.5519999999999995E-2</v>
      </c>
      <c r="S175" s="163">
        <v>0</v>
      </c>
      <c r="T175" s="164">
        <f>S175*H175</f>
        <v>0</v>
      </c>
      <c r="AR175" s="12" t="s">
        <v>203</v>
      </c>
      <c r="AT175" s="12" t="s">
        <v>133</v>
      </c>
      <c r="AU175" s="12" t="s">
        <v>69</v>
      </c>
      <c r="AY175" s="12" t="s">
        <v>132</v>
      </c>
      <c r="BE175" s="165">
        <f>IF(N175="základní",J175,0)</f>
        <v>0</v>
      </c>
      <c r="BF175" s="165">
        <f>IF(N175="snížená",J175,0)</f>
        <v>0</v>
      </c>
      <c r="BG175" s="165">
        <f>IF(N175="zákl. přenesená",J175,0)</f>
        <v>0</v>
      </c>
      <c r="BH175" s="165">
        <f>IF(N175="sníž. přenesená",J175,0)</f>
        <v>0</v>
      </c>
      <c r="BI175" s="165">
        <f>IF(N175="nulová",J175,0)</f>
        <v>0</v>
      </c>
      <c r="BJ175" s="12" t="s">
        <v>8</v>
      </c>
      <c r="BK175" s="165">
        <f>ROUND(I175*H175,0)</f>
        <v>0</v>
      </c>
      <c r="BL175" s="12" t="s">
        <v>203</v>
      </c>
      <c r="BM175" s="12" t="s">
        <v>802</v>
      </c>
    </row>
    <row r="176" spans="2:65" s="1" customFormat="1" ht="48.75">
      <c r="B176" s="27"/>
      <c r="C176" s="28"/>
      <c r="D176" s="168" t="s">
        <v>149</v>
      </c>
      <c r="E176" s="28"/>
      <c r="F176" s="169" t="s">
        <v>760</v>
      </c>
      <c r="G176" s="28"/>
      <c r="H176" s="28"/>
      <c r="I176" s="90"/>
      <c r="J176" s="28"/>
      <c r="K176" s="28"/>
      <c r="L176" s="29"/>
      <c r="M176" s="170"/>
      <c r="N176" s="48"/>
      <c r="O176" s="48"/>
      <c r="P176" s="48"/>
      <c r="Q176" s="48"/>
      <c r="R176" s="48"/>
      <c r="S176" s="48"/>
      <c r="T176" s="49"/>
      <c r="AT176" s="12" t="s">
        <v>149</v>
      </c>
      <c r="AU176" s="12" t="s">
        <v>69</v>
      </c>
    </row>
    <row r="177" spans="2:65" s="1" customFormat="1" ht="16.5" customHeight="1">
      <c r="B177" s="27"/>
      <c r="C177" s="154" t="s">
        <v>402</v>
      </c>
      <c r="D177" s="154" t="s">
        <v>133</v>
      </c>
      <c r="E177" s="155" t="s">
        <v>803</v>
      </c>
      <c r="F177" s="156" t="s">
        <v>804</v>
      </c>
      <c r="G177" s="157" t="s">
        <v>194</v>
      </c>
      <c r="H177" s="158">
        <v>517.30100000000004</v>
      </c>
      <c r="I177" s="159"/>
      <c r="J177" s="160">
        <f t="shared" ref="J177:J182" si="10">ROUND(I177*H177,0)</f>
        <v>0</v>
      </c>
      <c r="K177" s="156" t="s">
        <v>157</v>
      </c>
      <c r="L177" s="29"/>
      <c r="M177" s="161" t="s">
        <v>1</v>
      </c>
      <c r="N177" s="162" t="s">
        <v>41</v>
      </c>
      <c r="O177" s="48"/>
      <c r="P177" s="163">
        <f t="shared" ref="P177:P182" si="11">O177*H177</f>
        <v>0</v>
      </c>
      <c r="Q177" s="163">
        <v>0</v>
      </c>
      <c r="R177" s="163">
        <f t="shared" ref="R177:R182" si="12">Q177*H177</f>
        <v>0</v>
      </c>
      <c r="S177" s="163">
        <v>2.5999999999999999E-3</v>
      </c>
      <c r="T177" s="164">
        <f t="shared" ref="T177:T182" si="13">S177*H177</f>
        <v>1.3449826</v>
      </c>
      <c r="AR177" s="12" t="s">
        <v>203</v>
      </c>
      <c r="AT177" s="12" t="s">
        <v>133</v>
      </c>
      <c r="AU177" s="12" t="s">
        <v>69</v>
      </c>
      <c r="AY177" s="12" t="s">
        <v>132</v>
      </c>
      <c r="BE177" s="165">
        <f t="shared" ref="BE177:BE182" si="14">IF(N177="základní",J177,0)</f>
        <v>0</v>
      </c>
      <c r="BF177" s="165">
        <f t="shared" ref="BF177:BF182" si="15">IF(N177="snížená",J177,0)</f>
        <v>0</v>
      </c>
      <c r="BG177" s="165">
        <f t="shared" ref="BG177:BG182" si="16">IF(N177="zákl. přenesená",J177,0)</f>
        <v>0</v>
      </c>
      <c r="BH177" s="165">
        <f t="shared" ref="BH177:BH182" si="17">IF(N177="sníž. přenesená",J177,0)</f>
        <v>0</v>
      </c>
      <c r="BI177" s="165">
        <f t="shared" ref="BI177:BI182" si="18">IF(N177="nulová",J177,0)</f>
        <v>0</v>
      </c>
      <c r="BJ177" s="12" t="s">
        <v>8</v>
      </c>
      <c r="BK177" s="165">
        <f t="shared" ref="BK177:BK182" si="19">ROUND(I177*H177,0)</f>
        <v>0</v>
      </c>
      <c r="BL177" s="12" t="s">
        <v>203</v>
      </c>
      <c r="BM177" s="12" t="s">
        <v>805</v>
      </c>
    </row>
    <row r="178" spans="2:65" s="1" customFormat="1" ht="16.5" customHeight="1">
      <c r="B178" s="27"/>
      <c r="C178" s="154" t="s">
        <v>406</v>
      </c>
      <c r="D178" s="154" t="s">
        <v>133</v>
      </c>
      <c r="E178" s="155" t="s">
        <v>806</v>
      </c>
      <c r="F178" s="156" t="s">
        <v>807</v>
      </c>
      <c r="G178" s="157" t="s">
        <v>194</v>
      </c>
      <c r="H178" s="158">
        <v>517.30100000000004</v>
      </c>
      <c r="I178" s="159"/>
      <c r="J178" s="160">
        <f t="shared" si="10"/>
        <v>0</v>
      </c>
      <c r="K178" s="156" t="s">
        <v>157</v>
      </c>
      <c r="L178" s="29"/>
      <c r="M178" s="161" t="s">
        <v>1</v>
      </c>
      <c r="N178" s="162" t="s">
        <v>41</v>
      </c>
      <c r="O178" s="48"/>
      <c r="P178" s="163">
        <f t="shared" si="11"/>
        <v>0</v>
      </c>
      <c r="Q178" s="163">
        <v>2.8600000000000001E-3</v>
      </c>
      <c r="R178" s="163">
        <f t="shared" si="12"/>
        <v>1.4794808600000002</v>
      </c>
      <c r="S178" s="163">
        <v>0</v>
      </c>
      <c r="T178" s="164">
        <f t="shared" si="13"/>
        <v>0</v>
      </c>
      <c r="AR178" s="12" t="s">
        <v>203</v>
      </c>
      <c r="AT178" s="12" t="s">
        <v>133</v>
      </c>
      <c r="AU178" s="12" t="s">
        <v>69</v>
      </c>
      <c r="AY178" s="12" t="s">
        <v>132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2" t="s">
        <v>8</v>
      </c>
      <c r="BK178" s="165">
        <f t="shared" si="19"/>
        <v>0</v>
      </c>
      <c r="BL178" s="12" t="s">
        <v>203</v>
      </c>
      <c r="BM178" s="12" t="s">
        <v>808</v>
      </c>
    </row>
    <row r="179" spans="2:65" s="1" customFormat="1" ht="16.5" customHeight="1">
      <c r="B179" s="27"/>
      <c r="C179" s="154" t="s">
        <v>410</v>
      </c>
      <c r="D179" s="154" t="s">
        <v>133</v>
      </c>
      <c r="E179" s="155" t="s">
        <v>809</v>
      </c>
      <c r="F179" s="156" t="s">
        <v>810</v>
      </c>
      <c r="G179" s="157" t="s">
        <v>147</v>
      </c>
      <c r="H179" s="158">
        <v>48</v>
      </c>
      <c r="I179" s="159"/>
      <c r="J179" s="160">
        <f t="shared" si="10"/>
        <v>0</v>
      </c>
      <c r="K179" s="156" t="s">
        <v>157</v>
      </c>
      <c r="L179" s="29"/>
      <c r="M179" s="161" t="s">
        <v>1</v>
      </c>
      <c r="N179" s="162" t="s">
        <v>41</v>
      </c>
      <c r="O179" s="48"/>
      <c r="P179" s="163">
        <f t="shared" si="11"/>
        <v>0</v>
      </c>
      <c r="Q179" s="163">
        <v>4.8000000000000001E-4</v>
      </c>
      <c r="R179" s="163">
        <f t="shared" si="12"/>
        <v>2.3040000000000001E-2</v>
      </c>
      <c r="S179" s="163">
        <v>0</v>
      </c>
      <c r="T179" s="164">
        <f t="shared" si="13"/>
        <v>0</v>
      </c>
      <c r="AR179" s="12" t="s">
        <v>203</v>
      </c>
      <c r="AT179" s="12" t="s">
        <v>133</v>
      </c>
      <c r="AU179" s="12" t="s">
        <v>69</v>
      </c>
      <c r="AY179" s="12" t="s">
        <v>132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2" t="s">
        <v>8</v>
      </c>
      <c r="BK179" s="165">
        <f t="shared" si="19"/>
        <v>0</v>
      </c>
      <c r="BL179" s="12" t="s">
        <v>203</v>
      </c>
      <c r="BM179" s="12" t="s">
        <v>811</v>
      </c>
    </row>
    <row r="180" spans="2:65" s="1" customFormat="1" ht="16.5" customHeight="1">
      <c r="B180" s="27"/>
      <c r="C180" s="154" t="s">
        <v>414</v>
      </c>
      <c r="D180" s="154" t="s">
        <v>133</v>
      </c>
      <c r="E180" s="155" t="s">
        <v>812</v>
      </c>
      <c r="F180" s="156" t="s">
        <v>813</v>
      </c>
      <c r="G180" s="157" t="s">
        <v>194</v>
      </c>
      <c r="H180" s="158">
        <v>517.30100000000004</v>
      </c>
      <c r="I180" s="159"/>
      <c r="J180" s="160">
        <f t="shared" si="10"/>
        <v>0</v>
      </c>
      <c r="K180" s="156" t="s">
        <v>649</v>
      </c>
      <c r="L180" s="29"/>
      <c r="M180" s="161" t="s">
        <v>1</v>
      </c>
      <c r="N180" s="162" t="s">
        <v>41</v>
      </c>
      <c r="O180" s="48"/>
      <c r="P180" s="163">
        <f t="shared" si="11"/>
        <v>0</v>
      </c>
      <c r="Q180" s="163">
        <v>2.3999999999999998E-3</v>
      </c>
      <c r="R180" s="163">
        <f t="shared" si="12"/>
        <v>1.2415224</v>
      </c>
      <c r="S180" s="163">
        <v>0</v>
      </c>
      <c r="T180" s="164">
        <f t="shared" si="13"/>
        <v>0</v>
      </c>
      <c r="AR180" s="12" t="s">
        <v>203</v>
      </c>
      <c r="AT180" s="12" t="s">
        <v>133</v>
      </c>
      <c r="AU180" s="12" t="s">
        <v>69</v>
      </c>
      <c r="AY180" s="12" t="s">
        <v>132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2" t="s">
        <v>8</v>
      </c>
      <c r="BK180" s="165">
        <f t="shared" si="19"/>
        <v>0</v>
      </c>
      <c r="BL180" s="12" t="s">
        <v>203</v>
      </c>
      <c r="BM180" s="12" t="s">
        <v>814</v>
      </c>
    </row>
    <row r="181" spans="2:65" s="1" customFormat="1" ht="22.5" customHeight="1">
      <c r="B181" s="27"/>
      <c r="C181" s="154" t="s">
        <v>381</v>
      </c>
      <c r="D181" s="154" t="s">
        <v>133</v>
      </c>
      <c r="E181" s="155" t="s">
        <v>815</v>
      </c>
      <c r="F181" s="156" t="s">
        <v>816</v>
      </c>
      <c r="G181" s="157" t="s">
        <v>147</v>
      </c>
      <c r="H181" s="158">
        <v>24</v>
      </c>
      <c r="I181" s="159"/>
      <c r="J181" s="160">
        <f t="shared" si="10"/>
        <v>0</v>
      </c>
      <c r="K181" s="156" t="s">
        <v>649</v>
      </c>
      <c r="L181" s="29"/>
      <c r="M181" s="161" t="s">
        <v>1</v>
      </c>
      <c r="N181" s="162" t="s">
        <v>41</v>
      </c>
      <c r="O181" s="48"/>
      <c r="P181" s="163">
        <f t="shared" si="11"/>
        <v>0</v>
      </c>
      <c r="Q181" s="163">
        <v>1.4E-3</v>
      </c>
      <c r="R181" s="163">
        <f t="shared" si="12"/>
        <v>3.3599999999999998E-2</v>
      </c>
      <c r="S181" s="163">
        <v>0</v>
      </c>
      <c r="T181" s="164">
        <f t="shared" si="13"/>
        <v>0</v>
      </c>
      <c r="AR181" s="12" t="s">
        <v>203</v>
      </c>
      <c r="AT181" s="12" t="s">
        <v>133</v>
      </c>
      <c r="AU181" s="12" t="s">
        <v>69</v>
      </c>
      <c r="AY181" s="12" t="s">
        <v>132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2" t="s">
        <v>8</v>
      </c>
      <c r="BK181" s="165">
        <f t="shared" si="19"/>
        <v>0</v>
      </c>
      <c r="BL181" s="12" t="s">
        <v>203</v>
      </c>
      <c r="BM181" s="12" t="s">
        <v>817</v>
      </c>
    </row>
    <row r="182" spans="2:65" s="1" customFormat="1" ht="16.5" customHeight="1">
      <c r="B182" s="27"/>
      <c r="C182" s="154" t="s">
        <v>424</v>
      </c>
      <c r="D182" s="154" t="s">
        <v>133</v>
      </c>
      <c r="E182" s="155" t="s">
        <v>415</v>
      </c>
      <c r="F182" s="156" t="s">
        <v>416</v>
      </c>
      <c r="G182" s="157" t="s">
        <v>255</v>
      </c>
      <c r="H182" s="217">
        <v>1</v>
      </c>
      <c r="I182" s="159"/>
      <c r="J182" s="160">
        <f t="shared" si="10"/>
        <v>0</v>
      </c>
      <c r="K182" s="156" t="s">
        <v>157</v>
      </c>
      <c r="L182" s="29"/>
      <c r="M182" s="161" t="s">
        <v>1</v>
      </c>
      <c r="N182" s="162" t="s">
        <v>41</v>
      </c>
      <c r="O182" s="48"/>
      <c r="P182" s="163">
        <f t="shared" si="11"/>
        <v>0</v>
      </c>
      <c r="Q182" s="163">
        <v>0</v>
      </c>
      <c r="R182" s="163">
        <f t="shared" si="12"/>
        <v>0</v>
      </c>
      <c r="S182" s="163">
        <v>0</v>
      </c>
      <c r="T182" s="164">
        <f t="shared" si="13"/>
        <v>0</v>
      </c>
      <c r="AR182" s="12" t="s">
        <v>203</v>
      </c>
      <c r="AT182" s="12" t="s">
        <v>133</v>
      </c>
      <c r="AU182" s="12" t="s">
        <v>69</v>
      </c>
      <c r="AY182" s="12" t="s">
        <v>132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2" t="s">
        <v>8</v>
      </c>
      <c r="BK182" s="165">
        <f t="shared" si="19"/>
        <v>0</v>
      </c>
      <c r="BL182" s="12" t="s">
        <v>203</v>
      </c>
      <c r="BM182" s="12" t="s">
        <v>818</v>
      </c>
    </row>
    <row r="183" spans="2:65" s="10" customFormat="1" ht="22.9" customHeight="1">
      <c r="B183" s="140"/>
      <c r="C183" s="141"/>
      <c r="D183" s="142" t="s">
        <v>59</v>
      </c>
      <c r="E183" s="166" t="s">
        <v>819</v>
      </c>
      <c r="F183" s="166" t="s">
        <v>820</v>
      </c>
      <c r="G183" s="141"/>
      <c r="H183" s="141"/>
      <c r="I183" s="144"/>
      <c r="J183" s="167">
        <f>BK183</f>
        <v>0</v>
      </c>
      <c r="K183" s="141"/>
      <c r="L183" s="146"/>
      <c r="M183" s="147"/>
      <c r="N183" s="148"/>
      <c r="O183" s="148"/>
      <c r="P183" s="149">
        <f>SUM(P184:P192)</f>
        <v>0</v>
      </c>
      <c r="Q183" s="148"/>
      <c r="R183" s="149">
        <f>SUM(R184:R192)</f>
        <v>9.4412190800000015</v>
      </c>
      <c r="S183" s="148"/>
      <c r="T183" s="150">
        <f>SUM(T184:T192)</f>
        <v>45.159334779999995</v>
      </c>
      <c r="AR183" s="151" t="s">
        <v>69</v>
      </c>
      <c r="AT183" s="152" t="s">
        <v>59</v>
      </c>
      <c r="AU183" s="152" t="s">
        <v>8</v>
      </c>
      <c r="AY183" s="151" t="s">
        <v>132</v>
      </c>
      <c r="BK183" s="153">
        <f>SUM(BK184:BK192)</f>
        <v>0</v>
      </c>
    </row>
    <row r="184" spans="2:65" s="1" customFormat="1" ht="22.5" customHeight="1">
      <c r="B184" s="27"/>
      <c r="C184" s="154" t="s">
        <v>429</v>
      </c>
      <c r="D184" s="154" t="s">
        <v>133</v>
      </c>
      <c r="E184" s="155" t="s">
        <v>821</v>
      </c>
      <c r="F184" s="156" t="s">
        <v>822</v>
      </c>
      <c r="G184" s="157" t="s">
        <v>823</v>
      </c>
      <c r="H184" s="158">
        <v>6</v>
      </c>
      <c r="I184" s="159"/>
      <c r="J184" s="160">
        <f t="shared" ref="J184:J192" si="20">ROUND(I184*H184,0)</f>
        <v>0</v>
      </c>
      <c r="K184" s="156" t="s">
        <v>1</v>
      </c>
      <c r="L184" s="29"/>
      <c r="M184" s="161" t="s">
        <v>1</v>
      </c>
      <c r="N184" s="162" t="s">
        <v>41</v>
      </c>
      <c r="O184" s="48"/>
      <c r="P184" s="163">
        <f t="shared" ref="P184:P192" si="21">O184*H184</f>
        <v>0</v>
      </c>
      <c r="Q184" s="163">
        <v>0</v>
      </c>
      <c r="R184" s="163">
        <f t="shared" ref="R184:R192" si="22">Q184*H184</f>
        <v>0</v>
      </c>
      <c r="S184" s="163">
        <v>0</v>
      </c>
      <c r="T184" s="164">
        <f t="shared" ref="T184:T192" si="23">S184*H184</f>
        <v>0</v>
      </c>
      <c r="AR184" s="12" t="s">
        <v>203</v>
      </c>
      <c r="AT184" s="12" t="s">
        <v>133</v>
      </c>
      <c r="AU184" s="12" t="s">
        <v>69</v>
      </c>
      <c r="AY184" s="12" t="s">
        <v>132</v>
      </c>
      <c r="BE184" s="165">
        <f t="shared" ref="BE184:BE192" si="24">IF(N184="základní",J184,0)</f>
        <v>0</v>
      </c>
      <c r="BF184" s="165">
        <f t="shared" ref="BF184:BF192" si="25">IF(N184="snížená",J184,0)</f>
        <v>0</v>
      </c>
      <c r="BG184" s="165">
        <f t="shared" ref="BG184:BG192" si="26">IF(N184="zákl. přenesená",J184,0)</f>
        <v>0</v>
      </c>
      <c r="BH184" s="165">
        <f t="shared" ref="BH184:BH192" si="27">IF(N184="sníž. přenesená",J184,0)</f>
        <v>0</v>
      </c>
      <c r="BI184" s="165">
        <f t="shared" ref="BI184:BI192" si="28">IF(N184="nulová",J184,0)</f>
        <v>0</v>
      </c>
      <c r="BJ184" s="12" t="s">
        <v>8</v>
      </c>
      <c r="BK184" s="165">
        <f t="shared" ref="BK184:BK192" si="29">ROUND(I184*H184,0)</f>
        <v>0</v>
      </c>
      <c r="BL184" s="12" t="s">
        <v>203</v>
      </c>
      <c r="BM184" s="12" t="s">
        <v>824</v>
      </c>
    </row>
    <row r="185" spans="2:65" s="1" customFormat="1" ht="16.5" customHeight="1">
      <c r="B185" s="27"/>
      <c r="C185" s="154" t="s">
        <v>433</v>
      </c>
      <c r="D185" s="154" t="s">
        <v>133</v>
      </c>
      <c r="E185" s="155" t="s">
        <v>825</v>
      </c>
      <c r="F185" s="156" t="s">
        <v>826</v>
      </c>
      <c r="G185" s="157" t="s">
        <v>156</v>
      </c>
      <c r="H185" s="158">
        <v>2473.0079999999998</v>
      </c>
      <c r="I185" s="159"/>
      <c r="J185" s="160">
        <f t="shared" si="20"/>
        <v>0</v>
      </c>
      <c r="K185" s="156" t="s">
        <v>157</v>
      </c>
      <c r="L185" s="29"/>
      <c r="M185" s="161" t="s">
        <v>1</v>
      </c>
      <c r="N185" s="162" t="s">
        <v>41</v>
      </c>
      <c r="O185" s="48"/>
      <c r="P185" s="163">
        <f t="shared" si="21"/>
        <v>0</v>
      </c>
      <c r="Q185" s="163">
        <v>0</v>
      </c>
      <c r="R185" s="163">
        <f t="shared" si="22"/>
        <v>0</v>
      </c>
      <c r="S185" s="163">
        <v>1.7780000000000001E-2</v>
      </c>
      <c r="T185" s="164">
        <f t="shared" si="23"/>
        <v>43.970082239999996</v>
      </c>
      <c r="AR185" s="12" t="s">
        <v>203</v>
      </c>
      <c r="AT185" s="12" t="s">
        <v>133</v>
      </c>
      <c r="AU185" s="12" t="s">
        <v>69</v>
      </c>
      <c r="AY185" s="12" t="s">
        <v>132</v>
      </c>
      <c r="BE185" s="165">
        <f t="shared" si="24"/>
        <v>0</v>
      </c>
      <c r="BF185" s="165">
        <f t="shared" si="25"/>
        <v>0</v>
      </c>
      <c r="BG185" s="165">
        <f t="shared" si="26"/>
        <v>0</v>
      </c>
      <c r="BH185" s="165">
        <f t="shared" si="27"/>
        <v>0</v>
      </c>
      <c r="BI185" s="165">
        <f t="shared" si="28"/>
        <v>0</v>
      </c>
      <c r="BJ185" s="12" t="s">
        <v>8</v>
      </c>
      <c r="BK185" s="165">
        <f t="shared" si="29"/>
        <v>0</v>
      </c>
      <c r="BL185" s="12" t="s">
        <v>203</v>
      </c>
      <c r="BM185" s="12" t="s">
        <v>827</v>
      </c>
    </row>
    <row r="186" spans="2:65" s="1" customFormat="1" ht="16.5" customHeight="1">
      <c r="B186" s="27"/>
      <c r="C186" s="154" t="s">
        <v>437</v>
      </c>
      <c r="D186" s="154" t="s">
        <v>133</v>
      </c>
      <c r="E186" s="155" t="s">
        <v>828</v>
      </c>
      <c r="F186" s="156" t="s">
        <v>829</v>
      </c>
      <c r="G186" s="157" t="s">
        <v>194</v>
      </c>
      <c r="H186" s="158">
        <v>256.858</v>
      </c>
      <c r="I186" s="159"/>
      <c r="J186" s="160">
        <f t="shared" si="20"/>
        <v>0</v>
      </c>
      <c r="K186" s="156" t="s">
        <v>157</v>
      </c>
      <c r="L186" s="29"/>
      <c r="M186" s="161" t="s">
        <v>1</v>
      </c>
      <c r="N186" s="162" t="s">
        <v>41</v>
      </c>
      <c r="O186" s="48"/>
      <c r="P186" s="163">
        <f t="shared" si="21"/>
        <v>0</v>
      </c>
      <c r="Q186" s="163">
        <v>0</v>
      </c>
      <c r="R186" s="163">
        <f t="shared" si="22"/>
        <v>0</v>
      </c>
      <c r="S186" s="163">
        <v>4.6299999999999996E-3</v>
      </c>
      <c r="T186" s="164">
        <f t="shared" si="23"/>
        <v>1.1892525399999998</v>
      </c>
      <c r="AR186" s="12" t="s">
        <v>203</v>
      </c>
      <c r="AT186" s="12" t="s">
        <v>133</v>
      </c>
      <c r="AU186" s="12" t="s">
        <v>69</v>
      </c>
      <c r="AY186" s="12" t="s">
        <v>132</v>
      </c>
      <c r="BE186" s="165">
        <f t="shared" si="24"/>
        <v>0</v>
      </c>
      <c r="BF186" s="165">
        <f t="shared" si="25"/>
        <v>0</v>
      </c>
      <c r="BG186" s="165">
        <f t="shared" si="26"/>
        <v>0</v>
      </c>
      <c r="BH186" s="165">
        <f t="shared" si="27"/>
        <v>0</v>
      </c>
      <c r="BI186" s="165">
        <f t="shared" si="28"/>
        <v>0</v>
      </c>
      <c r="BJ186" s="12" t="s">
        <v>8</v>
      </c>
      <c r="BK186" s="165">
        <f t="shared" si="29"/>
        <v>0</v>
      </c>
      <c r="BL186" s="12" t="s">
        <v>203</v>
      </c>
      <c r="BM186" s="12" t="s">
        <v>830</v>
      </c>
    </row>
    <row r="187" spans="2:65" s="1" customFormat="1" ht="16.5" customHeight="1">
      <c r="B187" s="27"/>
      <c r="C187" s="154" t="s">
        <v>441</v>
      </c>
      <c r="D187" s="154" t="s">
        <v>133</v>
      </c>
      <c r="E187" s="155" t="s">
        <v>831</v>
      </c>
      <c r="F187" s="156" t="s">
        <v>832</v>
      </c>
      <c r="G187" s="157" t="s">
        <v>156</v>
      </c>
      <c r="H187" s="158">
        <v>2473.0079999999998</v>
      </c>
      <c r="I187" s="159"/>
      <c r="J187" s="160">
        <f t="shared" si="20"/>
        <v>0</v>
      </c>
      <c r="K187" s="156" t="s">
        <v>157</v>
      </c>
      <c r="L187" s="29"/>
      <c r="M187" s="161" t="s">
        <v>1</v>
      </c>
      <c r="N187" s="162" t="s">
        <v>41</v>
      </c>
      <c r="O187" s="48"/>
      <c r="P187" s="163">
        <f t="shared" si="21"/>
        <v>0</v>
      </c>
      <c r="Q187" s="163">
        <v>0</v>
      </c>
      <c r="R187" s="163">
        <f t="shared" si="22"/>
        <v>0</v>
      </c>
      <c r="S187" s="163">
        <v>0</v>
      </c>
      <c r="T187" s="164">
        <f t="shared" si="23"/>
        <v>0</v>
      </c>
      <c r="AR187" s="12" t="s">
        <v>203</v>
      </c>
      <c r="AT187" s="12" t="s">
        <v>133</v>
      </c>
      <c r="AU187" s="12" t="s">
        <v>69</v>
      </c>
      <c r="AY187" s="12" t="s">
        <v>132</v>
      </c>
      <c r="BE187" s="165">
        <f t="shared" si="24"/>
        <v>0</v>
      </c>
      <c r="BF187" s="165">
        <f t="shared" si="25"/>
        <v>0</v>
      </c>
      <c r="BG187" s="165">
        <f t="shared" si="26"/>
        <v>0</v>
      </c>
      <c r="BH187" s="165">
        <f t="shared" si="27"/>
        <v>0</v>
      </c>
      <c r="BI187" s="165">
        <f t="shared" si="28"/>
        <v>0</v>
      </c>
      <c r="BJ187" s="12" t="s">
        <v>8</v>
      </c>
      <c r="BK187" s="165">
        <f t="shared" si="29"/>
        <v>0</v>
      </c>
      <c r="BL187" s="12" t="s">
        <v>203</v>
      </c>
      <c r="BM187" s="12" t="s">
        <v>833</v>
      </c>
    </row>
    <row r="188" spans="2:65" s="1" customFormat="1" ht="16.5" customHeight="1">
      <c r="B188" s="27"/>
      <c r="C188" s="154" t="s">
        <v>446</v>
      </c>
      <c r="D188" s="154" t="s">
        <v>133</v>
      </c>
      <c r="E188" s="155" t="s">
        <v>834</v>
      </c>
      <c r="F188" s="156" t="s">
        <v>835</v>
      </c>
      <c r="G188" s="157" t="s">
        <v>194</v>
      </c>
      <c r="H188" s="158">
        <v>256.858</v>
      </c>
      <c r="I188" s="159"/>
      <c r="J188" s="160">
        <f t="shared" si="20"/>
        <v>0</v>
      </c>
      <c r="K188" s="156" t="s">
        <v>157</v>
      </c>
      <c r="L188" s="29"/>
      <c r="M188" s="161" t="s">
        <v>1</v>
      </c>
      <c r="N188" s="162" t="s">
        <v>41</v>
      </c>
      <c r="O188" s="4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AR188" s="12" t="s">
        <v>203</v>
      </c>
      <c r="AT188" s="12" t="s">
        <v>133</v>
      </c>
      <c r="AU188" s="12" t="s">
        <v>69</v>
      </c>
      <c r="AY188" s="12" t="s">
        <v>132</v>
      </c>
      <c r="BE188" s="165">
        <f t="shared" si="24"/>
        <v>0</v>
      </c>
      <c r="BF188" s="165">
        <f t="shared" si="25"/>
        <v>0</v>
      </c>
      <c r="BG188" s="165">
        <f t="shared" si="26"/>
        <v>0</v>
      </c>
      <c r="BH188" s="165">
        <f t="shared" si="27"/>
        <v>0</v>
      </c>
      <c r="BI188" s="165">
        <f t="shared" si="28"/>
        <v>0</v>
      </c>
      <c r="BJ188" s="12" t="s">
        <v>8</v>
      </c>
      <c r="BK188" s="165">
        <f t="shared" si="29"/>
        <v>0</v>
      </c>
      <c r="BL188" s="12" t="s">
        <v>203</v>
      </c>
      <c r="BM188" s="12" t="s">
        <v>836</v>
      </c>
    </row>
    <row r="189" spans="2:65" s="1" customFormat="1" ht="16.5" customHeight="1">
      <c r="B189" s="27"/>
      <c r="C189" s="154" t="s">
        <v>450</v>
      </c>
      <c r="D189" s="154" t="s">
        <v>133</v>
      </c>
      <c r="E189" s="155" t="s">
        <v>837</v>
      </c>
      <c r="F189" s="156" t="s">
        <v>838</v>
      </c>
      <c r="G189" s="157" t="s">
        <v>156</v>
      </c>
      <c r="H189" s="158">
        <v>3269.5079999999998</v>
      </c>
      <c r="I189" s="159"/>
      <c r="J189" s="160">
        <f t="shared" si="20"/>
        <v>0</v>
      </c>
      <c r="K189" s="156" t="s">
        <v>157</v>
      </c>
      <c r="L189" s="29"/>
      <c r="M189" s="161" t="s">
        <v>1</v>
      </c>
      <c r="N189" s="162" t="s">
        <v>41</v>
      </c>
      <c r="O189" s="48"/>
      <c r="P189" s="163">
        <f t="shared" si="21"/>
        <v>0</v>
      </c>
      <c r="Q189" s="163">
        <v>0</v>
      </c>
      <c r="R189" s="163">
        <f t="shared" si="22"/>
        <v>0</v>
      </c>
      <c r="S189" s="163">
        <v>0</v>
      </c>
      <c r="T189" s="164">
        <f t="shared" si="23"/>
        <v>0</v>
      </c>
      <c r="AR189" s="12" t="s">
        <v>203</v>
      </c>
      <c r="AT189" s="12" t="s">
        <v>133</v>
      </c>
      <c r="AU189" s="12" t="s">
        <v>69</v>
      </c>
      <c r="AY189" s="12" t="s">
        <v>132</v>
      </c>
      <c r="BE189" s="165">
        <f t="shared" si="24"/>
        <v>0</v>
      </c>
      <c r="BF189" s="165">
        <f t="shared" si="25"/>
        <v>0</v>
      </c>
      <c r="BG189" s="165">
        <f t="shared" si="26"/>
        <v>0</v>
      </c>
      <c r="BH189" s="165">
        <f t="shared" si="27"/>
        <v>0</v>
      </c>
      <c r="BI189" s="165">
        <f t="shared" si="28"/>
        <v>0</v>
      </c>
      <c r="BJ189" s="12" t="s">
        <v>8</v>
      </c>
      <c r="BK189" s="165">
        <f t="shared" si="29"/>
        <v>0</v>
      </c>
      <c r="BL189" s="12" t="s">
        <v>203</v>
      </c>
      <c r="BM189" s="12" t="s">
        <v>839</v>
      </c>
    </row>
    <row r="190" spans="2:65" s="1" customFormat="1" ht="22.5" customHeight="1">
      <c r="B190" s="27"/>
      <c r="C190" s="171" t="s">
        <v>455</v>
      </c>
      <c r="D190" s="171" t="s">
        <v>247</v>
      </c>
      <c r="E190" s="172" t="s">
        <v>840</v>
      </c>
      <c r="F190" s="173" t="s">
        <v>841</v>
      </c>
      <c r="G190" s="174" t="s">
        <v>156</v>
      </c>
      <c r="H190" s="175">
        <v>3759.9340000000002</v>
      </c>
      <c r="I190" s="176"/>
      <c r="J190" s="177">
        <f t="shared" si="20"/>
        <v>0</v>
      </c>
      <c r="K190" s="173" t="s">
        <v>157</v>
      </c>
      <c r="L190" s="178"/>
      <c r="M190" s="179" t="s">
        <v>1</v>
      </c>
      <c r="N190" s="180" t="s">
        <v>41</v>
      </c>
      <c r="O190" s="48"/>
      <c r="P190" s="163">
        <f t="shared" si="21"/>
        <v>0</v>
      </c>
      <c r="Q190" s="163">
        <v>2.5000000000000001E-3</v>
      </c>
      <c r="R190" s="163">
        <f t="shared" si="22"/>
        <v>9.3998350000000013</v>
      </c>
      <c r="S190" s="163">
        <v>0</v>
      </c>
      <c r="T190" s="164">
        <f t="shared" si="23"/>
        <v>0</v>
      </c>
      <c r="AR190" s="12" t="s">
        <v>273</v>
      </c>
      <c r="AT190" s="12" t="s">
        <v>247</v>
      </c>
      <c r="AU190" s="12" t="s">
        <v>69</v>
      </c>
      <c r="AY190" s="12" t="s">
        <v>132</v>
      </c>
      <c r="BE190" s="165">
        <f t="shared" si="24"/>
        <v>0</v>
      </c>
      <c r="BF190" s="165">
        <f t="shared" si="25"/>
        <v>0</v>
      </c>
      <c r="BG190" s="165">
        <f t="shared" si="26"/>
        <v>0</v>
      </c>
      <c r="BH190" s="165">
        <f t="shared" si="27"/>
        <v>0</v>
      </c>
      <c r="BI190" s="165">
        <f t="shared" si="28"/>
        <v>0</v>
      </c>
      <c r="BJ190" s="12" t="s">
        <v>8</v>
      </c>
      <c r="BK190" s="165">
        <f t="shared" si="29"/>
        <v>0</v>
      </c>
      <c r="BL190" s="12" t="s">
        <v>203</v>
      </c>
      <c r="BM190" s="12" t="s">
        <v>842</v>
      </c>
    </row>
    <row r="191" spans="2:65" s="1" customFormat="1" ht="16.5" customHeight="1">
      <c r="B191" s="27"/>
      <c r="C191" s="154" t="s">
        <v>459</v>
      </c>
      <c r="D191" s="154" t="s">
        <v>133</v>
      </c>
      <c r="E191" s="155" t="s">
        <v>843</v>
      </c>
      <c r="F191" s="156" t="s">
        <v>844</v>
      </c>
      <c r="G191" s="157" t="s">
        <v>194</v>
      </c>
      <c r="H191" s="158">
        <v>517.30100000000004</v>
      </c>
      <c r="I191" s="159"/>
      <c r="J191" s="160">
        <f t="shared" si="20"/>
        <v>0</v>
      </c>
      <c r="K191" s="156" t="s">
        <v>649</v>
      </c>
      <c r="L191" s="29"/>
      <c r="M191" s="161" t="s">
        <v>1</v>
      </c>
      <c r="N191" s="162" t="s">
        <v>41</v>
      </c>
      <c r="O191" s="48"/>
      <c r="P191" s="163">
        <f t="shared" si="21"/>
        <v>0</v>
      </c>
      <c r="Q191" s="163">
        <v>8.0000000000000007E-5</v>
      </c>
      <c r="R191" s="163">
        <f t="shared" si="22"/>
        <v>4.1384080000000004E-2</v>
      </c>
      <c r="S191" s="163">
        <v>0</v>
      </c>
      <c r="T191" s="164">
        <f t="shared" si="23"/>
        <v>0</v>
      </c>
      <c r="AR191" s="12" t="s">
        <v>203</v>
      </c>
      <c r="AT191" s="12" t="s">
        <v>133</v>
      </c>
      <c r="AU191" s="12" t="s">
        <v>69</v>
      </c>
      <c r="AY191" s="12" t="s">
        <v>132</v>
      </c>
      <c r="BE191" s="165">
        <f t="shared" si="24"/>
        <v>0</v>
      </c>
      <c r="BF191" s="165">
        <f t="shared" si="25"/>
        <v>0</v>
      </c>
      <c r="BG191" s="165">
        <f t="shared" si="26"/>
        <v>0</v>
      </c>
      <c r="BH191" s="165">
        <f t="shared" si="27"/>
        <v>0</v>
      </c>
      <c r="BI191" s="165">
        <f t="shared" si="28"/>
        <v>0</v>
      </c>
      <c r="BJ191" s="12" t="s">
        <v>8</v>
      </c>
      <c r="BK191" s="165">
        <f t="shared" si="29"/>
        <v>0</v>
      </c>
      <c r="BL191" s="12" t="s">
        <v>203</v>
      </c>
      <c r="BM191" s="12" t="s">
        <v>845</v>
      </c>
    </row>
    <row r="192" spans="2:65" s="1" customFormat="1" ht="16.5" customHeight="1">
      <c r="B192" s="27"/>
      <c r="C192" s="154" t="s">
        <v>463</v>
      </c>
      <c r="D192" s="154" t="s">
        <v>133</v>
      </c>
      <c r="E192" s="155" t="s">
        <v>846</v>
      </c>
      <c r="F192" s="156" t="s">
        <v>847</v>
      </c>
      <c r="G192" s="157" t="s">
        <v>255</v>
      </c>
      <c r="H192" s="217">
        <v>1</v>
      </c>
      <c r="I192" s="159"/>
      <c r="J192" s="160">
        <f t="shared" si="20"/>
        <v>0</v>
      </c>
      <c r="K192" s="156" t="s">
        <v>157</v>
      </c>
      <c r="L192" s="29"/>
      <c r="M192" s="161" t="s">
        <v>1</v>
      </c>
      <c r="N192" s="162" t="s">
        <v>41</v>
      </c>
      <c r="O192" s="48"/>
      <c r="P192" s="163">
        <f t="shared" si="21"/>
        <v>0</v>
      </c>
      <c r="Q192" s="163">
        <v>0</v>
      </c>
      <c r="R192" s="163">
        <f t="shared" si="22"/>
        <v>0</v>
      </c>
      <c r="S192" s="163">
        <v>0</v>
      </c>
      <c r="T192" s="164">
        <f t="shared" si="23"/>
        <v>0</v>
      </c>
      <c r="AR192" s="12" t="s">
        <v>203</v>
      </c>
      <c r="AT192" s="12" t="s">
        <v>133</v>
      </c>
      <c r="AU192" s="12" t="s">
        <v>69</v>
      </c>
      <c r="AY192" s="12" t="s">
        <v>132</v>
      </c>
      <c r="BE192" s="165">
        <f t="shared" si="24"/>
        <v>0</v>
      </c>
      <c r="BF192" s="165">
        <f t="shared" si="25"/>
        <v>0</v>
      </c>
      <c r="BG192" s="165">
        <f t="shared" si="26"/>
        <v>0</v>
      </c>
      <c r="BH192" s="165">
        <f t="shared" si="27"/>
        <v>0</v>
      </c>
      <c r="BI192" s="165">
        <f t="shared" si="28"/>
        <v>0</v>
      </c>
      <c r="BJ192" s="12" t="s">
        <v>8</v>
      </c>
      <c r="BK192" s="165">
        <f t="shared" si="29"/>
        <v>0</v>
      </c>
      <c r="BL192" s="12" t="s">
        <v>203</v>
      </c>
      <c r="BM192" s="12" t="s">
        <v>848</v>
      </c>
    </row>
    <row r="193" spans="2:65" s="10" customFormat="1" ht="22.9" customHeight="1">
      <c r="B193" s="140"/>
      <c r="C193" s="141"/>
      <c r="D193" s="142" t="s">
        <v>59</v>
      </c>
      <c r="E193" s="166" t="s">
        <v>476</v>
      </c>
      <c r="F193" s="166" t="s">
        <v>477</v>
      </c>
      <c r="G193" s="141"/>
      <c r="H193" s="141"/>
      <c r="I193" s="144"/>
      <c r="J193" s="167">
        <f>BK193</f>
        <v>0</v>
      </c>
      <c r="K193" s="141"/>
      <c r="L193" s="146"/>
      <c r="M193" s="147"/>
      <c r="N193" s="148"/>
      <c r="O193" s="148"/>
      <c r="P193" s="149">
        <f>SUM(P194:P197)</f>
        <v>0</v>
      </c>
      <c r="Q193" s="148"/>
      <c r="R193" s="149">
        <f>SUM(R194:R197)</f>
        <v>0.119468</v>
      </c>
      <c r="S193" s="148"/>
      <c r="T193" s="150">
        <f>SUM(T194:T197)</f>
        <v>0</v>
      </c>
      <c r="AR193" s="151" t="s">
        <v>69</v>
      </c>
      <c r="AT193" s="152" t="s">
        <v>59</v>
      </c>
      <c r="AU193" s="152" t="s">
        <v>8</v>
      </c>
      <c r="AY193" s="151" t="s">
        <v>132</v>
      </c>
      <c r="BK193" s="153">
        <f>SUM(BK194:BK197)</f>
        <v>0</v>
      </c>
    </row>
    <row r="194" spans="2:65" s="1" customFormat="1" ht="16.5" customHeight="1">
      <c r="B194" s="27"/>
      <c r="C194" s="154" t="s">
        <v>468</v>
      </c>
      <c r="D194" s="154" t="s">
        <v>133</v>
      </c>
      <c r="E194" s="155" t="s">
        <v>849</v>
      </c>
      <c r="F194" s="156" t="s">
        <v>850</v>
      </c>
      <c r="G194" s="157" t="s">
        <v>194</v>
      </c>
      <c r="H194" s="158">
        <v>29.867000000000001</v>
      </c>
      <c r="I194" s="159"/>
      <c r="J194" s="160">
        <f>ROUND(I194*H194,0)</f>
        <v>0</v>
      </c>
      <c r="K194" s="156" t="s">
        <v>157</v>
      </c>
      <c r="L194" s="29"/>
      <c r="M194" s="161" t="s">
        <v>1</v>
      </c>
      <c r="N194" s="162" t="s">
        <v>41</v>
      </c>
      <c r="O194" s="48"/>
      <c r="P194" s="163">
        <f>O194*H194</f>
        <v>0</v>
      </c>
      <c r="Q194" s="163">
        <v>0</v>
      </c>
      <c r="R194" s="163">
        <f>Q194*H194</f>
        <v>0</v>
      </c>
      <c r="S194" s="163">
        <v>0</v>
      </c>
      <c r="T194" s="164">
        <f>S194*H194</f>
        <v>0</v>
      </c>
      <c r="AR194" s="12" t="s">
        <v>203</v>
      </c>
      <c r="AT194" s="12" t="s">
        <v>133</v>
      </c>
      <c r="AU194" s="12" t="s">
        <v>69</v>
      </c>
      <c r="AY194" s="12" t="s">
        <v>132</v>
      </c>
      <c r="BE194" s="165">
        <f>IF(N194="základní",J194,0)</f>
        <v>0</v>
      </c>
      <c r="BF194" s="165">
        <f>IF(N194="snížená",J194,0)</f>
        <v>0</v>
      </c>
      <c r="BG194" s="165">
        <f>IF(N194="zákl. přenesená",J194,0)</f>
        <v>0</v>
      </c>
      <c r="BH194" s="165">
        <f>IF(N194="sníž. přenesená",J194,0)</f>
        <v>0</v>
      </c>
      <c r="BI194" s="165">
        <f>IF(N194="nulová",J194,0)</f>
        <v>0</v>
      </c>
      <c r="BJ194" s="12" t="s">
        <v>8</v>
      </c>
      <c r="BK194" s="165">
        <f>ROUND(I194*H194,0)</f>
        <v>0</v>
      </c>
      <c r="BL194" s="12" t="s">
        <v>203</v>
      </c>
      <c r="BM194" s="12" t="s">
        <v>851</v>
      </c>
    </row>
    <row r="195" spans="2:65" s="1" customFormat="1" ht="16.5" customHeight="1">
      <c r="B195" s="27"/>
      <c r="C195" s="171" t="s">
        <v>472</v>
      </c>
      <c r="D195" s="171" t="s">
        <v>247</v>
      </c>
      <c r="E195" s="172" t="s">
        <v>852</v>
      </c>
      <c r="F195" s="173" t="s">
        <v>853</v>
      </c>
      <c r="G195" s="174" t="s">
        <v>194</v>
      </c>
      <c r="H195" s="175">
        <v>29.867000000000001</v>
      </c>
      <c r="I195" s="176"/>
      <c r="J195" s="177">
        <f>ROUND(I195*H195,0)</f>
        <v>0</v>
      </c>
      <c r="K195" s="173" t="s">
        <v>1</v>
      </c>
      <c r="L195" s="178"/>
      <c r="M195" s="179" t="s">
        <v>1</v>
      </c>
      <c r="N195" s="180" t="s">
        <v>41</v>
      </c>
      <c r="O195" s="48"/>
      <c r="P195" s="163">
        <f>O195*H195</f>
        <v>0</v>
      </c>
      <c r="Q195" s="163">
        <v>4.0000000000000001E-3</v>
      </c>
      <c r="R195" s="163">
        <f>Q195*H195</f>
        <v>0.119468</v>
      </c>
      <c r="S195" s="163">
        <v>0</v>
      </c>
      <c r="T195" s="164">
        <f>S195*H195</f>
        <v>0</v>
      </c>
      <c r="AR195" s="12" t="s">
        <v>273</v>
      </c>
      <c r="AT195" s="12" t="s">
        <v>247</v>
      </c>
      <c r="AU195" s="12" t="s">
        <v>69</v>
      </c>
      <c r="AY195" s="12" t="s">
        <v>132</v>
      </c>
      <c r="BE195" s="165">
        <f>IF(N195="základní",J195,0)</f>
        <v>0</v>
      </c>
      <c r="BF195" s="165">
        <f>IF(N195="snížená",J195,0)</f>
        <v>0</v>
      </c>
      <c r="BG195" s="165">
        <f>IF(N195="zákl. přenesená",J195,0)</f>
        <v>0</v>
      </c>
      <c r="BH195" s="165">
        <f>IF(N195="sníž. přenesená",J195,0)</f>
        <v>0</v>
      </c>
      <c r="BI195" s="165">
        <f>IF(N195="nulová",J195,0)</f>
        <v>0</v>
      </c>
      <c r="BJ195" s="12" t="s">
        <v>8</v>
      </c>
      <c r="BK195" s="165">
        <f>ROUND(I195*H195,0)</f>
        <v>0</v>
      </c>
      <c r="BL195" s="12" t="s">
        <v>203</v>
      </c>
      <c r="BM195" s="12" t="s">
        <v>854</v>
      </c>
    </row>
    <row r="196" spans="2:65" s="1" customFormat="1" ht="19.5">
      <c r="B196" s="27"/>
      <c r="C196" s="28"/>
      <c r="D196" s="168" t="s">
        <v>149</v>
      </c>
      <c r="E196" s="28"/>
      <c r="F196" s="169" t="s">
        <v>855</v>
      </c>
      <c r="G196" s="28"/>
      <c r="H196" s="28"/>
      <c r="I196" s="90"/>
      <c r="J196" s="28"/>
      <c r="K196" s="28"/>
      <c r="L196" s="29"/>
      <c r="M196" s="170"/>
      <c r="N196" s="48"/>
      <c r="O196" s="48"/>
      <c r="P196" s="48"/>
      <c r="Q196" s="48"/>
      <c r="R196" s="48"/>
      <c r="S196" s="48"/>
      <c r="T196" s="49"/>
      <c r="AT196" s="12" t="s">
        <v>149</v>
      </c>
      <c r="AU196" s="12" t="s">
        <v>69</v>
      </c>
    </row>
    <row r="197" spans="2:65" s="1" customFormat="1" ht="16.5" customHeight="1">
      <c r="B197" s="27"/>
      <c r="C197" s="154" t="s">
        <v>478</v>
      </c>
      <c r="D197" s="154" t="s">
        <v>133</v>
      </c>
      <c r="E197" s="155" t="s">
        <v>856</v>
      </c>
      <c r="F197" s="156" t="s">
        <v>857</v>
      </c>
      <c r="G197" s="157" t="s">
        <v>255</v>
      </c>
      <c r="H197" s="217">
        <v>1</v>
      </c>
      <c r="I197" s="159"/>
      <c r="J197" s="160">
        <f>ROUND(I197*H197,0)</f>
        <v>0</v>
      </c>
      <c r="K197" s="156" t="s">
        <v>157</v>
      </c>
      <c r="L197" s="29"/>
      <c r="M197" s="161" t="s">
        <v>1</v>
      </c>
      <c r="N197" s="162" t="s">
        <v>41</v>
      </c>
      <c r="O197" s="48"/>
      <c r="P197" s="163">
        <f>O197*H197</f>
        <v>0</v>
      </c>
      <c r="Q197" s="163">
        <v>0</v>
      </c>
      <c r="R197" s="163">
        <f>Q197*H197</f>
        <v>0</v>
      </c>
      <c r="S197" s="163">
        <v>0</v>
      </c>
      <c r="T197" s="164">
        <f>S197*H197</f>
        <v>0</v>
      </c>
      <c r="AR197" s="12" t="s">
        <v>203</v>
      </c>
      <c r="AT197" s="12" t="s">
        <v>133</v>
      </c>
      <c r="AU197" s="12" t="s">
        <v>69</v>
      </c>
      <c r="AY197" s="12" t="s">
        <v>132</v>
      </c>
      <c r="BE197" s="165">
        <f>IF(N197="základní",J197,0)</f>
        <v>0</v>
      </c>
      <c r="BF197" s="165">
        <f>IF(N197="snížená",J197,0)</f>
        <v>0</v>
      </c>
      <c r="BG197" s="165">
        <f>IF(N197="zákl. přenesená",J197,0)</f>
        <v>0</v>
      </c>
      <c r="BH197" s="165">
        <f>IF(N197="sníž. přenesená",J197,0)</f>
        <v>0</v>
      </c>
      <c r="BI197" s="165">
        <f>IF(N197="nulová",J197,0)</f>
        <v>0</v>
      </c>
      <c r="BJ197" s="12" t="s">
        <v>8</v>
      </c>
      <c r="BK197" s="165">
        <f>ROUND(I197*H197,0)</f>
        <v>0</v>
      </c>
      <c r="BL197" s="12" t="s">
        <v>203</v>
      </c>
      <c r="BM197" s="12" t="s">
        <v>858</v>
      </c>
    </row>
    <row r="198" spans="2:65" s="10" customFormat="1" ht="22.9" customHeight="1">
      <c r="B198" s="140"/>
      <c r="C198" s="141"/>
      <c r="D198" s="142" t="s">
        <v>59</v>
      </c>
      <c r="E198" s="166" t="s">
        <v>526</v>
      </c>
      <c r="F198" s="166" t="s">
        <v>859</v>
      </c>
      <c r="G198" s="141"/>
      <c r="H198" s="141"/>
      <c r="I198" s="144"/>
      <c r="J198" s="167">
        <f>BK198</f>
        <v>0</v>
      </c>
      <c r="K198" s="141"/>
      <c r="L198" s="146"/>
      <c r="M198" s="147"/>
      <c r="N198" s="148"/>
      <c r="O198" s="148"/>
      <c r="P198" s="149">
        <f>SUM(P199:P207)</f>
        <v>0</v>
      </c>
      <c r="Q198" s="148"/>
      <c r="R198" s="149">
        <f>SUM(R199:R207)</f>
        <v>1.6465492800000001</v>
      </c>
      <c r="S198" s="148"/>
      <c r="T198" s="150">
        <f>SUM(T199:T207)</f>
        <v>0</v>
      </c>
      <c r="AR198" s="151" t="s">
        <v>69</v>
      </c>
      <c r="AT198" s="152" t="s">
        <v>59</v>
      </c>
      <c r="AU198" s="152" t="s">
        <v>8</v>
      </c>
      <c r="AY198" s="151" t="s">
        <v>132</v>
      </c>
      <c r="BK198" s="153">
        <f>SUM(BK199:BK207)</f>
        <v>0</v>
      </c>
    </row>
    <row r="199" spans="2:65" s="1" customFormat="1" ht="16.5" customHeight="1">
      <c r="B199" s="27"/>
      <c r="C199" s="154" t="s">
        <v>482</v>
      </c>
      <c r="D199" s="154" t="s">
        <v>133</v>
      </c>
      <c r="E199" s="155" t="s">
        <v>860</v>
      </c>
      <c r="F199" s="156" t="s">
        <v>861</v>
      </c>
      <c r="G199" s="157" t="s">
        <v>156</v>
      </c>
      <c r="H199" s="158">
        <v>3432.9839999999999</v>
      </c>
      <c r="I199" s="159"/>
      <c r="J199" s="160">
        <f>ROUND(I199*H199,0)</f>
        <v>0</v>
      </c>
      <c r="K199" s="156" t="s">
        <v>157</v>
      </c>
      <c r="L199" s="29"/>
      <c r="M199" s="161" t="s">
        <v>1</v>
      </c>
      <c r="N199" s="162" t="s">
        <v>41</v>
      </c>
      <c r="O199" s="48"/>
      <c r="P199" s="163">
        <f>O199*H199</f>
        <v>0</v>
      </c>
      <c r="Q199" s="163">
        <v>2.0000000000000002E-5</v>
      </c>
      <c r="R199" s="163">
        <f>Q199*H199</f>
        <v>6.8659680000000001E-2</v>
      </c>
      <c r="S199" s="163">
        <v>0</v>
      </c>
      <c r="T199" s="164">
        <f>S199*H199</f>
        <v>0</v>
      </c>
      <c r="AR199" s="12" t="s">
        <v>203</v>
      </c>
      <c r="AT199" s="12" t="s">
        <v>133</v>
      </c>
      <c r="AU199" s="12" t="s">
        <v>69</v>
      </c>
      <c r="AY199" s="12" t="s">
        <v>132</v>
      </c>
      <c r="BE199" s="165">
        <f>IF(N199="základní",J199,0)</f>
        <v>0</v>
      </c>
      <c r="BF199" s="165">
        <f>IF(N199="snížená",J199,0)</f>
        <v>0</v>
      </c>
      <c r="BG199" s="165">
        <f>IF(N199="zákl. přenesená",J199,0)</f>
        <v>0</v>
      </c>
      <c r="BH199" s="165">
        <f>IF(N199="sníž. přenesená",J199,0)</f>
        <v>0</v>
      </c>
      <c r="BI199" s="165">
        <f>IF(N199="nulová",J199,0)</f>
        <v>0</v>
      </c>
      <c r="BJ199" s="12" t="s">
        <v>8</v>
      </c>
      <c r="BK199" s="165">
        <f>ROUND(I199*H199,0)</f>
        <v>0</v>
      </c>
      <c r="BL199" s="12" t="s">
        <v>203</v>
      </c>
      <c r="BM199" s="12" t="s">
        <v>862</v>
      </c>
    </row>
    <row r="200" spans="2:65" s="1" customFormat="1" ht="16.5" customHeight="1">
      <c r="B200" s="27"/>
      <c r="C200" s="154" t="s">
        <v>486</v>
      </c>
      <c r="D200" s="154" t="s">
        <v>133</v>
      </c>
      <c r="E200" s="155" t="s">
        <v>863</v>
      </c>
      <c r="F200" s="156" t="s">
        <v>864</v>
      </c>
      <c r="G200" s="157" t="s">
        <v>156</v>
      </c>
      <c r="H200" s="158">
        <v>1966.508</v>
      </c>
      <c r="I200" s="159"/>
      <c r="J200" s="160">
        <f>ROUND(I200*H200,0)</f>
        <v>0</v>
      </c>
      <c r="K200" s="156" t="s">
        <v>1</v>
      </c>
      <c r="L200" s="29"/>
      <c r="M200" s="161" t="s">
        <v>1</v>
      </c>
      <c r="N200" s="162" t="s">
        <v>41</v>
      </c>
      <c r="O200" s="48"/>
      <c r="P200" s="163">
        <f>O200*H200</f>
        <v>0</v>
      </c>
      <c r="Q200" s="163">
        <v>2.0000000000000002E-5</v>
      </c>
      <c r="R200" s="163">
        <f>Q200*H200</f>
        <v>3.9330160000000003E-2</v>
      </c>
      <c r="S200" s="163">
        <v>0</v>
      </c>
      <c r="T200" s="164">
        <f>S200*H200</f>
        <v>0</v>
      </c>
      <c r="AR200" s="12" t="s">
        <v>203</v>
      </c>
      <c r="AT200" s="12" t="s">
        <v>133</v>
      </c>
      <c r="AU200" s="12" t="s">
        <v>69</v>
      </c>
      <c r="AY200" s="12" t="s">
        <v>132</v>
      </c>
      <c r="BE200" s="165">
        <f>IF(N200="základní",J200,0)</f>
        <v>0</v>
      </c>
      <c r="BF200" s="165">
        <f>IF(N200="snížená",J200,0)</f>
        <v>0</v>
      </c>
      <c r="BG200" s="165">
        <f>IF(N200="zákl. přenesená",J200,0)</f>
        <v>0</v>
      </c>
      <c r="BH200" s="165">
        <f>IF(N200="sníž. přenesená",J200,0)</f>
        <v>0</v>
      </c>
      <c r="BI200" s="165">
        <f>IF(N200="nulová",J200,0)</f>
        <v>0</v>
      </c>
      <c r="BJ200" s="12" t="s">
        <v>8</v>
      </c>
      <c r="BK200" s="165">
        <f>ROUND(I200*H200,0)</f>
        <v>0</v>
      </c>
      <c r="BL200" s="12" t="s">
        <v>203</v>
      </c>
      <c r="BM200" s="12" t="s">
        <v>865</v>
      </c>
    </row>
    <row r="201" spans="2:65" s="1" customFormat="1" ht="16.5" customHeight="1">
      <c r="B201" s="27"/>
      <c r="C201" s="154" t="s">
        <v>491</v>
      </c>
      <c r="D201" s="154" t="s">
        <v>133</v>
      </c>
      <c r="E201" s="155" t="s">
        <v>866</v>
      </c>
      <c r="F201" s="156" t="s">
        <v>867</v>
      </c>
      <c r="G201" s="157" t="s">
        <v>156</v>
      </c>
      <c r="H201" s="158">
        <v>3432.9839999999999</v>
      </c>
      <c r="I201" s="159"/>
      <c r="J201" s="160">
        <f>ROUND(I201*H201,0)</f>
        <v>0</v>
      </c>
      <c r="K201" s="156" t="s">
        <v>157</v>
      </c>
      <c r="L201" s="29"/>
      <c r="M201" s="161" t="s">
        <v>1</v>
      </c>
      <c r="N201" s="162" t="s">
        <v>41</v>
      </c>
      <c r="O201" s="48"/>
      <c r="P201" s="163">
        <f>O201*H201</f>
        <v>0</v>
      </c>
      <c r="Q201" s="163">
        <v>0</v>
      </c>
      <c r="R201" s="163">
        <f>Q201*H201</f>
        <v>0</v>
      </c>
      <c r="S201" s="163">
        <v>0</v>
      </c>
      <c r="T201" s="164">
        <f>S201*H201</f>
        <v>0</v>
      </c>
      <c r="AR201" s="12" t="s">
        <v>203</v>
      </c>
      <c r="AT201" s="12" t="s">
        <v>133</v>
      </c>
      <c r="AU201" s="12" t="s">
        <v>69</v>
      </c>
      <c r="AY201" s="12" t="s">
        <v>132</v>
      </c>
      <c r="BE201" s="165">
        <f>IF(N201="základní",J201,0)</f>
        <v>0</v>
      </c>
      <c r="BF201" s="165">
        <f>IF(N201="snížená",J201,0)</f>
        <v>0</v>
      </c>
      <c r="BG201" s="165">
        <f>IF(N201="zákl. přenesená",J201,0)</f>
        <v>0</v>
      </c>
      <c r="BH201" s="165">
        <f>IF(N201="sníž. přenesená",J201,0)</f>
        <v>0</v>
      </c>
      <c r="BI201" s="165">
        <f>IF(N201="nulová",J201,0)</f>
        <v>0</v>
      </c>
      <c r="BJ201" s="12" t="s">
        <v>8</v>
      </c>
      <c r="BK201" s="165">
        <f>ROUND(I201*H201,0)</f>
        <v>0</v>
      </c>
      <c r="BL201" s="12" t="s">
        <v>203</v>
      </c>
      <c r="BM201" s="12" t="s">
        <v>868</v>
      </c>
    </row>
    <row r="202" spans="2:65" s="1" customFormat="1" ht="16.5" customHeight="1">
      <c r="B202" s="27"/>
      <c r="C202" s="154" t="s">
        <v>495</v>
      </c>
      <c r="D202" s="154" t="s">
        <v>133</v>
      </c>
      <c r="E202" s="155" t="s">
        <v>869</v>
      </c>
      <c r="F202" s="156" t="s">
        <v>870</v>
      </c>
      <c r="G202" s="157" t="s">
        <v>156</v>
      </c>
      <c r="H202" s="158">
        <v>3432.9839999999999</v>
      </c>
      <c r="I202" s="159"/>
      <c r="J202" s="160">
        <f>ROUND(I202*H202,0)</f>
        <v>0</v>
      </c>
      <c r="K202" s="156" t="s">
        <v>157</v>
      </c>
      <c r="L202" s="29"/>
      <c r="M202" s="161" t="s">
        <v>1</v>
      </c>
      <c r="N202" s="162" t="s">
        <v>41</v>
      </c>
      <c r="O202" s="48"/>
      <c r="P202" s="163">
        <f>O202*H202</f>
        <v>0</v>
      </c>
      <c r="Q202" s="163">
        <v>2.2000000000000001E-4</v>
      </c>
      <c r="R202" s="163">
        <f>Q202*H202</f>
        <v>0.75525648000000001</v>
      </c>
      <c r="S202" s="163">
        <v>0</v>
      </c>
      <c r="T202" s="164">
        <f>S202*H202</f>
        <v>0</v>
      </c>
      <c r="AR202" s="12" t="s">
        <v>203</v>
      </c>
      <c r="AT202" s="12" t="s">
        <v>133</v>
      </c>
      <c r="AU202" s="12" t="s">
        <v>69</v>
      </c>
      <c r="AY202" s="12" t="s">
        <v>132</v>
      </c>
      <c r="BE202" s="165">
        <f>IF(N202="základní",J202,0)</f>
        <v>0</v>
      </c>
      <c r="BF202" s="165">
        <f>IF(N202="snížená",J202,0)</f>
        <v>0</v>
      </c>
      <c r="BG202" s="165">
        <f>IF(N202="zákl. přenesená",J202,0)</f>
        <v>0</v>
      </c>
      <c r="BH202" s="165">
        <f>IF(N202="sníž. přenesená",J202,0)</f>
        <v>0</v>
      </c>
      <c r="BI202" s="165">
        <f>IF(N202="nulová",J202,0)</f>
        <v>0</v>
      </c>
      <c r="BJ202" s="12" t="s">
        <v>8</v>
      </c>
      <c r="BK202" s="165">
        <f>ROUND(I202*H202,0)</f>
        <v>0</v>
      </c>
      <c r="BL202" s="12" t="s">
        <v>203</v>
      </c>
      <c r="BM202" s="12" t="s">
        <v>871</v>
      </c>
    </row>
    <row r="203" spans="2:65" s="1" customFormat="1" ht="16.5" customHeight="1">
      <c r="B203" s="27"/>
      <c r="C203" s="154" t="s">
        <v>500</v>
      </c>
      <c r="D203" s="154" t="s">
        <v>133</v>
      </c>
      <c r="E203" s="155" t="s">
        <v>872</v>
      </c>
      <c r="F203" s="156" t="s">
        <v>873</v>
      </c>
      <c r="G203" s="157" t="s">
        <v>156</v>
      </c>
      <c r="H203" s="158">
        <v>1966.508</v>
      </c>
      <c r="I203" s="159"/>
      <c r="J203" s="160">
        <f>ROUND(I203*H203,0)</f>
        <v>0</v>
      </c>
      <c r="K203" s="156" t="s">
        <v>1</v>
      </c>
      <c r="L203" s="29"/>
      <c r="M203" s="161" t="s">
        <v>1</v>
      </c>
      <c r="N203" s="162" t="s">
        <v>41</v>
      </c>
      <c r="O203" s="48"/>
      <c r="P203" s="163">
        <f>O203*H203</f>
        <v>0</v>
      </c>
      <c r="Q203" s="163">
        <v>3.4000000000000002E-4</v>
      </c>
      <c r="R203" s="163">
        <f>Q203*H203</f>
        <v>0.66861272000000005</v>
      </c>
      <c r="S203" s="163">
        <v>0</v>
      </c>
      <c r="T203" s="164">
        <f>S203*H203</f>
        <v>0</v>
      </c>
      <c r="AR203" s="12" t="s">
        <v>203</v>
      </c>
      <c r="AT203" s="12" t="s">
        <v>133</v>
      </c>
      <c r="AU203" s="12" t="s">
        <v>69</v>
      </c>
      <c r="AY203" s="12" t="s">
        <v>132</v>
      </c>
      <c r="BE203" s="165">
        <f>IF(N203="základní",J203,0)</f>
        <v>0</v>
      </c>
      <c r="BF203" s="165">
        <f>IF(N203="snížená",J203,0)</f>
        <v>0</v>
      </c>
      <c r="BG203" s="165">
        <f>IF(N203="zákl. přenesená",J203,0)</f>
        <v>0</v>
      </c>
      <c r="BH203" s="165">
        <f>IF(N203="sníž. přenesená",J203,0)</f>
        <v>0</v>
      </c>
      <c r="BI203" s="165">
        <f>IF(N203="nulová",J203,0)</f>
        <v>0</v>
      </c>
      <c r="BJ203" s="12" t="s">
        <v>8</v>
      </c>
      <c r="BK203" s="165">
        <f>ROUND(I203*H203,0)</f>
        <v>0</v>
      </c>
      <c r="BL203" s="12" t="s">
        <v>203</v>
      </c>
      <c r="BM203" s="12" t="s">
        <v>874</v>
      </c>
    </row>
    <row r="204" spans="2:65" s="1" customFormat="1" ht="19.5">
      <c r="B204" s="27"/>
      <c r="C204" s="28"/>
      <c r="D204" s="168" t="s">
        <v>149</v>
      </c>
      <c r="E204" s="28"/>
      <c r="F204" s="169" t="s">
        <v>875</v>
      </c>
      <c r="G204" s="28"/>
      <c r="H204" s="28"/>
      <c r="I204" s="90"/>
      <c r="J204" s="28"/>
      <c r="K204" s="28"/>
      <c r="L204" s="29"/>
      <c r="M204" s="170"/>
      <c r="N204" s="48"/>
      <c r="O204" s="48"/>
      <c r="P204" s="48"/>
      <c r="Q204" s="48"/>
      <c r="R204" s="48"/>
      <c r="S204" s="48"/>
      <c r="T204" s="49"/>
      <c r="AT204" s="12" t="s">
        <v>149</v>
      </c>
      <c r="AU204" s="12" t="s">
        <v>69</v>
      </c>
    </row>
    <row r="205" spans="2:65" s="1" customFormat="1" ht="16.5" customHeight="1">
      <c r="B205" s="27"/>
      <c r="C205" s="154" t="s">
        <v>504</v>
      </c>
      <c r="D205" s="154" t="s">
        <v>133</v>
      </c>
      <c r="E205" s="155" t="s">
        <v>529</v>
      </c>
      <c r="F205" s="156" t="s">
        <v>876</v>
      </c>
      <c r="G205" s="157" t="s">
        <v>156</v>
      </c>
      <c r="H205" s="158">
        <v>119.46899999999999</v>
      </c>
      <c r="I205" s="159"/>
      <c r="J205" s="160">
        <f>ROUND(I205*H205,0)</f>
        <v>0</v>
      </c>
      <c r="K205" s="156" t="s">
        <v>1</v>
      </c>
      <c r="L205" s="29"/>
      <c r="M205" s="161" t="s">
        <v>1</v>
      </c>
      <c r="N205" s="162" t="s">
        <v>41</v>
      </c>
      <c r="O205" s="48"/>
      <c r="P205" s="163">
        <f>O205*H205</f>
        <v>0</v>
      </c>
      <c r="Q205" s="163">
        <v>2.9999999999999997E-4</v>
      </c>
      <c r="R205" s="163">
        <f>Q205*H205</f>
        <v>3.5840699999999996E-2</v>
      </c>
      <c r="S205" s="163">
        <v>0</v>
      </c>
      <c r="T205" s="164">
        <f>S205*H205</f>
        <v>0</v>
      </c>
      <c r="AR205" s="12" t="s">
        <v>203</v>
      </c>
      <c r="AT205" s="12" t="s">
        <v>133</v>
      </c>
      <c r="AU205" s="12" t="s">
        <v>69</v>
      </c>
      <c r="AY205" s="12" t="s">
        <v>132</v>
      </c>
      <c r="BE205" s="165">
        <f>IF(N205="základní",J205,0)</f>
        <v>0</v>
      </c>
      <c r="BF205" s="165">
        <f>IF(N205="snížená",J205,0)</f>
        <v>0</v>
      </c>
      <c r="BG205" s="165">
        <f>IF(N205="zákl. přenesená",J205,0)</f>
        <v>0</v>
      </c>
      <c r="BH205" s="165">
        <f>IF(N205="sníž. přenesená",J205,0)</f>
        <v>0</v>
      </c>
      <c r="BI205" s="165">
        <f>IF(N205="nulová",J205,0)</f>
        <v>0</v>
      </c>
      <c r="BJ205" s="12" t="s">
        <v>8</v>
      </c>
      <c r="BK205" s="165">
        <f>ROUND(I205*H205,0)</f>
        <v>0</v>
      </c>
      <c r="BL205" s="12" t="s">
        <v>203</v>
      </c>
      <c r="BM205" s="12" t="s">
        <v>877</v>
      </c>
    </row>
    <row r="206" spans="2:65" s="1" customFormat="1" ht="16.5" customHeight="1">
      <c r="B206" s="27"/>
      <c r="C206" s="154" t="s">
        <v>508</v>
      </c>
      <c r="D206" s="154" t="s">
        <v>133</v>
      </c>
      <c r="E206" s="155" t="s">
        <v>878</v>
      </c>
      <c r="F206" s="156" t="s">
        <v>879</v>
      </c>
      <c r="G206" s="157" t="s">
        <v>156</v>
      </c>
      <c r="H206" s="158">
        <v>119.46899999999999</v>
      </c>
      <c r="I206" s="159"/>
      <c r="J206" s="160">
        <f>ROUND(I206*H206,0)</f>
        <v>0</v>
      </c>
      <c r="K206" s="156" t="s">
        <v>535</v>
      </c>
      <c r="L206" s="29"/>
      <c r="M206" s="161" t="s">
        <v>1</v>
      </c>
      <c r="N206" s="162" t="s">
        <v>41</v>
      </c>
      <c r="O206" s="48"/>
      <c r="P206" s="163">
        <f>O206*H206</f>
        <v>0</v>
      </c>
      <c r="Q206" s="163">
        <v>6.6E-4</v>
      </c>
      <c r="R206" s="163">
        <f>Q206*H206</f>
        <v>7.8849539999999996E-2</v>
      </c>
      <c r="S206" s="163">
        <v>0</v>
      </c>
      <c r="T206" s="164">
        <f>S206*H206</f>
        <v>0</v>
      </c>
      <c r="AR206" s="12" t="s">
        <v>203</v>
      </c>
      <c r="AT206" s="12" t="s">
        <v>133</v>
      </c>
      <c r="AU206" s="12" t="s">
        <v>69</v>
      </c>
      <c r="AY206" s="12" t="s">
        <v>132</v>
      </c>
      <c r="BE206" s="165">
        <f>IF(N206="základní",J206,0)</f>
        <v>0</v>
      </c>
      <c r="BF206" s="165">
        <f>IF(N206="snížená",J206,0)</f>
        <v>0</v>
      </c>
      <c r="BG206" s="165">
        <f>IF(N206="zákl. přenesená",J206,0)</f>
        <v>0</v>
      </c>
      <c r="BH206" s="165">
        <f>IF(N206="sníž. přenesená",J206,0)</f>
        <v>0</v>
      </c>
      <c r="BI206" s="165">
        <f>IF(N206="nulová",J206,0)</f>
        <v>0</v>
      </c>
      <c r="BJ206" s="12" t="s">
        <v>8</v>
      </c>
      <c r="BK206" s="165">
        <f>ROUND(I206*H206,0)</f>
        <v>0</v>
      </c>
      <c r="BL206" s="12" t="s">
        <v>203</v>
      </c>
      <c r="BM206" s="12" t="s">
        <v>880</v>
      </c>
    </row>
    <row r="207" spans="2:65" s="1" customFormat="1" ht="19.5">
      <c r="B207" s="27"/>
      <c r="C207" s="28"/>
      <c r="D207" s="168" t="s">
        <v>149</v>
      </c>
      <c r="E207" s="28"/>
      <c r="F207" s="169" t="s">
        <v>881</v>
      </c>
      <c r="G207" s="28"/>
      <c r="H207" s="28"/>
      <c r="I207" s="90"/>
      <c r="J207" s="28"/>
      <c r="K207" s="28"/>
      <c r="L207" s="29"/>
      <c r="M207" s="186"/>
      <c r="N207" s="183"/>
      <c r="O207" s="183"/>
      <c r="P207" s="183"/>
      <c r="Q207" s="183"/>
      <c r="R207" s="183"/>
      <c r="S207" s="183"/>
      <c r="T207" s="187"/>
      <c r="AT207" s="12" t="s">
        <v>149</v>
      </c>
      <c r="AU207" s="12" t="s">
        <v>69</v>
      </c>
    </row>
    <row r="208" spans="2:65" s="1" customFormat="1" ht="6.95" customHeight="1">
      <c r="B208" s="34"/>
      <c r="C208" s="35"/>
      <c r="D208" s="35"/>
      <c r="E208" s="35"/>
      <c r="F208" s="35"/>
      <c r="G208" s="35"/>
      <c r="H208" s="35"/>
      <c r="I208" s="106"/>
      <c r="J208" s="35"/>
      <c r="K208" s="35"/>
      <c r="L208" s="29"/>
    </row>
  </sheetData>
  <sheetProtection selectLockedCells="1" selectUnlockedCells="1"/>
  <autoFilter ref="C91:K207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93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3"/>
  <sheetViews>
    <sheetView showGridLines="0" workbookViewId="0">
      <selection activeCell="C2" sqref="C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hidden="1" customWidth="1"/>
    <col min="6" max="6" width="100.83203125" customWidth="1"/>
    <col min="7" max="7" width="8.6640625" customWidth="1"/>
    <col min="8" max="8" width="11.1640625" customWidth="1"/>
    <col min="9" max="9" width="14.1640625" style="85" hidden="1" customWidth="1"/>
    <col min="10" max="10" width="23.5" hidden="1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2" t="s">
        <v>75</v>
      </c>
    </row>
    <row r="3" spans="2:46" ht="6.95" customHeight="1">
      <c r="B3" s="86"/>
      <c r="C3" s="87"/>
      <c r="D3" s="87"/>
      <c r="E3" s="87"/>
      <c r="F3" s="87"/>
      <c r="G3" s="87"/>
      <c r="H3" s="87"/>
      <c r="I3" s="88"/>
      <c r="J3" s="87"/>
      <c r="K3" s="87"/>
      <c r="L3" s="15"/>
      <c r="AT3" s="12" t="s">
        <v>69</v>
      </c>
    </row>
    <row r="4" spans="2:46" ht="24.95" customHeight="1">
      <c r="B4" s="15"/>
      <c r="D4" s="215" t="s">
        <v>2486</v>
      </c>
      <c r="L4" s="15"/>
      <c r="M4" s="19" t="s">
        <v>11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89" t="s">
        <v>18</v>
      </c>
      <c r="L6" s="15"/>
    </row>
    <row r="7" spans="2:46" ht="16.5" customHeight="1">
      <c r="B7" s="15"/>
      <c r="E7" s="269" t="str">
        <f>'Rekapitulace stavby'!K6</f>
        <v>Údržbové a dílčí opravné práce na objektech ve Správě pozemních staveb</v>
      </c>
      <c r="F7" s="270"/>
      <c r="G7" s="270"/>
      <c r="H7" s="270"/>
      <c r="L7" s="15"/>
    </row>
    <row r="8" spans="2:46" s="1" customFormat="1" ht="12" customHeight="1">
      <c r="B8" s="29"/>
      <c r="D8" s="89" t="s">
        <v>92</v>
      </c>
      <c r="I8" s="90"/>
      <c r="L8" s="29"/>
    </row>
    <row r="9" spans="2:46" s="1" customFormat="1" ht="36.950000000000003" customHeight="1">
      <c r="B9" s="29"/>
      <c r="E9" s="271" t="s">
        <v>882</v>
      </c>
      <c r="F9" s="272"/>
      <c r="G9" s="272"/>
      <c r="H9" s="272"/>
      <c r="I9" s="90"/>
      <c r="L9" s="29"/>
    </row>
    <row r="10" spans="2:46" s="1" customFormat="1">
      <c r="B10" s="29"/>
      <c r="I10" s="90"/>
      <c r="L10" s="29"/>
    </row>
    <row r="11" spans="2:46" s="1" customFormat="1" ht="12" customHeight="1">
      <c r="B11" s="29"/>
      <c r="D11" s="89" t="s">
        <v>19</v>
      </c>
      <c r="F11" s="12" t="s">
        <v>1</v>
      </c>
      <c r="I11" s="91" t="s">
        <v>20</v>
      </c>
      <c r="J11" s="12" t="s">
        <v>1</v>
      </c>
      <c r="L11" s="29"/>
    </row>
    <row r="12" spans="2:46" s="1" customFormat="1" ht="12" customHeight="1">
      <c r="B12" s="29"/>
      <c r="D12" s="89" t="s">
        <v>21</v>
      </c>
      <c r="F12" s="12" t="s">
        <v>22</v>
      </c>
      <c r="I12" s="91" t="s">
        <v>23</v>
      </c>
      <c r="J12" s="92" t="str">
        <f>'Rekapitulace stavby'!AN8</f>
        <v>16. 2. 2019</v>
      </c>
      <c r="L12" s="29"/>
    </row>
    <row r="13" spans="2:46" s="1" customFormat="1" ht="10.9" customHeight="1">
      <c r="B13" s="29"/>
      <c r="I13" s="90"/>
      <c r="L13" s="29"/>
    </row>
    <row r="14" spans="2:46" s="1" customFormat="1" ht="12" customHeight="1">
      <c r="B14" s="29"/>
      <c r="D14" s="89" t="s">
        <v>27</v>
      </c>
      <c r="I14" s="91" t="s">
        <v>28</v>
      </c>
      <c r="J14" s="12" t="s">
        <v>29</v>
      </c>
      <c r="L14" s="29"/>
    </row>
    <row r="15" spans="2:46" s="1" customFormat="1" ht="18" customHeight="1">
      <c r="B15" s="29"/>
      <c r="E15" s="12" t="s">
        <v>30</v>
      </c>
      <c r="I15" s="91" t="s">
        <v>31</v>
      </c>
      <c r="J15" s="12" t="s">
        <v>32</v>
      </c>
      <c r="L15" s="29"/>
    </row>
    <row r="16" spans="2:46" s="1" customFormat="1" ht="6.95" customHeight="1">
      <c r="B16" s="29"/>
      <c r="I16" s="90"/>
      <c r="L16" s="29"/>
    </row>
    <row r="17" spans="2:12" s="1" customFormat="1" ht="12" customHeight="1">
      <c r="B17" s="29"/>
      <c r="D17" s="89" t="s">
        <v>33</v>
      </c>
      <c r="I17" s="91" t="s">
        <v>28</v>
      </c>
      <c r="J17" s="25">
        <f>'Rekapitulace stavby'!AN13</f>
        <v>0</v>
      </c>
      <c r="L17" s="29"/>
    </row>
    <row r="18" spans="2:12" s="1" customFormat="1" ht="18" customHeight="1">
      <c r="B18" s="29"/>
      <c r="E18" s="273"/>
      <c r="F18" s="274"/>
      <c r="G18" s="274"/>
      <c r="H18" s="274"/>
      <c r="I18" s="91" t="s">
        <v>31</v>
      </c>
      <c r="J18" s="25">
        <f>'Rekapitulace stavby'!AN14</f>
        <v>0</v>
      </c>
      <c r="L18" s="29"/>
    </row>
    <row r="19" spans="2:12" s="1" customFormat="1" ht="6.95" customHeight="1">
      <c r="B19" s="29"/>
      <c r="I19" s="90"/>
      <c r="L19" s="29"/>
    </row>
    <row r="20" spans="2:12" s="1" customFormat="1" ht="12" customHeight="1">
      <c r="B20" s="29"/>
      <c r="D20" s="89" t="s">
        <v>34</v>
      </c>
      <c r="I20" s="91" t="s">
        <v>28</v>
      </c>
      <c r="J20" s="12" t="str">
        <f>IF('Rekapitulace stavby'!AN16="","",'Rekapitulace stavby'!AN16)</f>
        <v/>
      </c>
      <c r="L20" s="29"/>
    </row>
    <row r="21" spans="2:12" s="1" customFormat="1" ht="18" customHeight="1">
      <c r="B21" s="29"/>
      <c r="E21" s="12" t="str">
        <f>IF('Rekapitulace stavby'!E17="","",'Rekapitulace stavby'!E17)</f>
        <v xml:space="preserve"> </v>
      </c>
      <c r="I21" s="91" t="s">
        <v>31</v>
      </c>
      <c r="J21" s="12" t="str">
        <f>IF('Rekapitulace stavby'!AN17="","",'Rekapitulace stavby'!AN17)</f>
        <v/>
      </c>
      <c r="L21" s="29"/>
    </row>
    <row r="22" spans="2:12" s="1" customFormat="1" ht="6.95" customHeight="1">
      <c r="B22" s="29"/>
      <c r="I22" s="90"/>
      <c r="L22" s="29"/>
    </row>
    <row r="23" spans="2:12" s="1" customFormat="1" ht="12" customHeight="1">
      <c r="B23" s="29"/>
      <c r="D23" s="89" t="s">
        <v>36</v>
      </c>
      <c r="I23" s="91" t="s">
        <v>28</v>
      </c>
      <c r="J23" s="12" t="str">
        <f>IF('Rekapitulace stavby'!AN19="","",'Rekapitulace stavby'!AN19)</f>
        <v/>
      </c>
      <c r="L23" s="29"/>
    </row>
    <row r="24" spans="2:12" s="1" customFormat="1" ht="18" customHeight="1">
      <c r="B24" s="29"/>
      <c r="E24" s="12" t="str">
        <f>IF('Rekapitulace stavby'!E20="","",'Rekapitulace stavby'!E20)</f>
        <v xml:space="preserve"> </v>
      </c>
      <c r="I24" s="91" t="s">
        <v>31</v>
      </c>
      <c r="J24" s="12" t="str">
        <f>IF('Rekapitulace stavby'!AN20="","",'Rekapitulace stavby'!AN20)</f>
        <v/>
      </c>
      <c r="L24" s="29"/>
    </row>
    <row r="25" spans="2:12" s="1" customFormat="1" ht="6.95" customHeight="1">
      <c r="B25" s="29"/>
      <c r="I25" s="90"/>
      <c r="L25" s="29"/>
    </row>
    <row r="26" spans="2:12" s="1" customFormat="1" ht="12" customHeight="1">
      <c r="B26" s="29"/>
      <c r="D26" s="89" t="s">
        <v>37</v>
      </c>
      <c r="I26" s="90"/>
      <c r="L26" s="29"/>
    </row>
    <row r="27" spans="2:12" s="6" customFormat="1" ht="16.5" customHeight="1">
      <c r="B27" s="93"/>
      <c r="E27" s="275" t="s">
        <v>1</v>
      </c>
      <c r="F27" s="275"/>
      <c r="G27" s="275"/>
      <c r="H27" s="275"/>
      <c r="I27" s="94"/>
      <c r="L27" s="93"/>
    </row>
    <row r="28" spans="2:12" s="1" customFormat="1" ht="6.95" customHeight="1">
      <c r="B28" s="29"/>
      <c r="I28" s="90"/>
      <c r="L28" s="29"/>
    </row>
    <row r="29" spans="2:12" s="1" customFormat="1" ht="6.95" customHeight="1">
      <c r="B29" s="29"/>
      <c r="C29" s="201"/>
      <c r="D29" s="201"/>
      <c r="E29" s="201"/>
      <c r="F29" s="201"/>
      <c r="G29" s="201"/>
      <c r="H29" s="201"/>
      <c r="I29" s="202"/>
      <c r="J29" s="201"/>
      <c r="K29" s="44"/>
      <c r="L29" s="29"/>
    </row>
    <row r="30" spans="2:12" s="1" customFormat="1" ht="25.35" customHeight="1">
      <c r="B30" s="29"/>
      <c r="C30" s="201"/>
      <c r="D30" s="203"/>
      <c r="E30" s="201"/>
      <c r="F30" s="201"/>
      <c r="G30" s="201"/>
      <c r="H30" s="201"/>
      <c r="I30" s="202"/>
      <c r="J30" s="204"/>
      <c r="L30" s="29"/>
    </row>
    <row r="31" spans="2:12" s="1" customFormat="1" ht="6.95" customHeight="1">
      <c r="B31" s="29"/>
      <c r="C31" s="201"/>
      <c r="D31" s="201"/>
      <c r="E31" s="201"/>
      <c r="F31" s="201"/>
      <c r="G31" s="201"/>
      <c r="H31" s="201"/>
      <c r="I31" s="202"/>
      <c r="J31" s="201"/>
      <c r="K31" s="44"/>
      <c r="L31" s="29"/>
    </row>
    <row r="32" spans="2:12" s="1" customFormat="1" ht="14.45" customHeight="1">
      <c r="B32" s="29"/>
      <c r="C32" s="201"/>
      <c r="D32" s="201"/>
      <c r="E32" s="201"/>
      <c r="F32" s="205"/>
      <c r="G32" s="201"/>
      <c r="H32" s="201"/>
      <c r="I32" s="206"/>
      <c r="J32" s="205"/>
      <c r="L32" s="29"/>
    </row>
    <row r="33" spans="2:12" s="1" customFormat="1" ht="14.45" customHeight="1">
      <c r="B33" s="29"/>
      <c r="C33" s="201"/>
      <c r="D33" s="207"/>
      <c r="E33" s="207"/>
      <c r="F33" s="208"/>
      <c r="G33" s="201"/>
      <c r="H33" s="201"/>
      <c r="I33" s="209"/>
      <c r="J33" s="208"/>
      <c r="L33" s="29"/>
    </row>
    <row r="34" spans="2:12" s="1" customFormat="1" ht="14.45" customHeight="1">
      <c r="B34" s="29"/>
      <c r="C34" s="201"/>
      <c r="D34" s="201"/>
      <c r="E34" s="207"/>
      <c r="F34" s="208"/>
      <c r="G34" s="201"/>
      <c r="H34" s="201"/>
      <c r="I34" s="209"/>
      <c r="J34" s="208"/>
      <c r="L34" s="29"/>
    </row>
    <row r="35" spans="2:12" s="1" customFormat="1" ht="14.45" hidden="1" customHeight="1">
      <c r="B35" s="29"/>
      <c r="C35" s="201"/>
      <c r="D35" s="201"/>
      <c r="E35" s="207"/>
      <c r="F35" s="208"/>
      <c r="G35" s="201"/>
      <c r="H35" s="201"/>
      <c r="I35" s="209"/>
      <c r="J35" s="208"/>
      <c r="L35" s="29"/>
    </row>
    <row r="36" spans="2:12" s="1" customFormat="1" ht="14.45" hidden="1" customHeight="1">
      <c r="B36" s="29"/>
      <c r="C36" s="201"/>
      <c r="D36" s="201"/>
      <c r="E36" s="207"/>
      <c r="F36" s="208"/>
      <c r="G36" s="201"/>
      <c r="H36" s="201"/>
      <c r="I36" s="209"/>
      <c r="J36" s="208"/>
      <c r="L36" s="29"/>
    </row>
    <row r="37" spans="2:12" s="1" customFormat="1" ht="14.45" hidden="1" customHeight="1">
      <c r="B37" s="29"/>
      <c r="C37" s="201"/>
      <c r="D37" s="201"/>
      <c r="E37" s="207"/>
      <c r="F37" s="208"/>
      <c r="G37" s="201"/>
      <c r="H37" s="201"/>
      <c r="I37" s="209"/>
      <c r="J37" s="208"/>
      <c r="L37" s="29"/>
    </row>
    <row r="38" spans="2:12" s="1" customFormat="1" ht="6.95" customHeight="1">
      <c r="B38" s="29"/>
      <c r="C38" s="201"/>
      <c r="D38" s="201"/>
      <c r="E38" s="201"/>
      <c r="F38" s="201"/>
      <c r="G38" s="201"/>
      <c r="H38" s="201"/>
      <c r="I38" s="202"/>
      <c r="J38" s="201"/>
      <c r="L38" s="29"/>
    </row>
    <row r="39" spans="2:12" s="1" customFormat="1" ht="25.35" customHeight="1">
      <c r="B39" s="29"/>
      <c r="C39" s="201"/>
      <c r="D39" s="210"/>
      <c r="E39" s="201"/>
      <c r="F39" s="201"/>
      <c r="G39" s="211"/>
      <c r="H39" s="212"/>
      <c r="I39" s="202"/>
      <c r="J39" s="213"/>
      <c r="K39" s="103"/>
      <c r="L39" s="29"/>
    </row>
    <row r="40" spans="2:12" s="1" customFormat="1" ht="14.45" customHeight="1">
      <c r="B40" s="104"/>
      <c r="C40" s="105"/>
      <c r="D40" s="105"/>
      <c r="E40" s="105"/>
      <c r="F40" s="105"/>
      <c r="G40" s="105"/>
      <c r="H40" s="105"/>
      <c r="I40" s="106"/>
      <c r="J40" s="105"/>
      <c r="K40" s="105"/>
      <c r="L40" s="29"/>
    </row>
    <row r="44" spans="2:12" s="1" customFormat="1" ht="6.95" customHeight="1">
      <c r="B44" s="107"/>
      <c r="C44" s="108"/>
      <c r="D44" s="108"/>
      <c r="E44" s="108"/>
      <c r="F44" s="108"/>
      <c r="G44" s="108"/>
      <c r="H44" s="108"/>
      <c r="I44" s="109"/>
      <c r="J44" s="108"/>
      <c r="K44" s="108"/>
      <c r="L44" s="29"/>
    </row>
    <row r="45" spans="2:12" s="1" customFormat="1" ht="24.95" customHeight="1">
      <c r="B45" s="27"/>
      <c r="C45" s="216" t="s">
        <v>2485</v>
      </c>
      <c r="D45" s="28"/>
      <c r="E45" s="28"/>
      <c r="F45" s="28"/>
      <c r="G45" s="28"/>
      <c r="H45" s="28"/>
      <c r="I45" s="90"/>
      <c r="J45" s="28"/>
      <c r="K45" s="28"/>
      <c r="L45" s="29"/>
    </row>
    <row r="46" spans="2:12" s="1" customFormat="1" ht="6.95" customHeight="1">
      <c r="B46" s="27"/>
      <c r="C46" s="28"/>
      <c r="D46" s="28"/>
      <c r="E46" s="28"/>
      <c r="F46" s="28"/>
      <c r="G46" s="28"/>
      <c r="H46" s="28"/>
      <c r="I46" s="90"/>
      <c r="J46" s="28"/>
      <c r="K46" s="28"/>
      <c r="L46" s="29"/>
    </row>
    <row r="47" spans="2:12" s="1" customFormat="1" ht="12" customHeight="1">
      <c r="B47" s="27"/>
      <c r="C47" s="24" t="s">
        <v>18</v>
      </c>
      <c r="D47" s="28"/>
      <c r="E47" s="28"/>
      <c r="F47" s="28"/>
      <c r="G47" s="28"/>
      <c r="H47" s="28"/>
      <c r="I47" s="90"/>
      <c r="J47" s="28"/>
      <c r="K47" s="28"/>
      <c r="L47" s="29"/>
    </row>
    <row r="48" spans="2:12" s="1" customFormat="1" ht="16.5" customHeight="1">
      <c r="B48" s="27"/>
      <c r="C48" s="28"/>
      <c r="D48" s="28"/>
      <c r="E48" s="267" t="str">
        <f>E7</f>
        <v>Údržbové a dílčí opravné práce na objektech ve Správě pozemních staveb</v>
      </c>
      <c r="F48" s="268"/>
      <c r="G48" s="268"/>
      <c r="H48" s="268"/>
      <c r="I48" s="90"/>
      <c r="J48" s="28"/>
      <c r="K48" s="28"/>
      <c r="L48" s="29"/>
    </row>
    <row r="49" spans="2:47" s="1" customFormat="1" ht="12" customHeight="1">
      <c r="B49" s="27"/>
      <c r="C49" s="24" t="s">
        <v>92</v>
      </c>
      <c r="D49" s="28"/>
      <c r="E49" s="28"/>
      <c r="F49" s="28"/>
      <c r="G49" s="28"/>
      <c r="H49" s="28"/>
      <c r="I49" s="90"/>
      <c r="J49" s="28"/>
      <c r="K49" s="28"/>
      <c r="L49" s="29"/>
    </row>
    <row r="50" spans="2:47" s="1" customFormat="1" ht="16.5" customHeight="1">
      <c r="B50" s="27"/>
      <c r="C50" s="28"/>
      <c r="D50" s="28"/>
      <c r="E50" s="242" t="str">
        <f>E9</f>
        <v>003 - Ostatní venkovní opravy, odstranění nepotřebných objektů, zpevněné plochy</v>
      </c>
      <c r="F50" s="241"/>
      <c r="G50" s="241"/>
      <c r="H50" s="241"/>
      <c r="I50" s="90"/>
      <c r="J50" s="28"/>
      <c r="K50" s="28"/>
      <c r="L50" s="29"/>
    </row>
    <row r="51" spans="2:47" s="1" customFormat="1" ht="6.95" customHeight="1">
      <c r="B51" s="27"/>
      <c r="C51" s="28"/>
      <c r="D51" s="28"/>
      <c r="E51" s="28"/>
      <c r="F51" s="28"/>
      <c r="G51" s="28"/>
      <c r="H51" s="28"/>
      <c r="I51" s="90"/>
      <c r="J51" s="28"/>
      <c r="K51" s="28"/>
      <c r="L51" s="29"/>
    </row>
    <row r="52" spans="2:47" s="1" customFormat="1" ht="12" customHeight="1">
      <c r="B52" s="27"/>
      <c r="C52" s="24" t="s">
        <v>21</v>
      </c>
      <c r="D52" s="28"/>
      <c r="E52" s="28"/>
      <c r="F52" s="22" t="str">
        <f>F12</f>
        <v xml:space="preserve"> </v>
      </c>
      <c r="G52" s="28"/>
      <c r="H52" s="28"/>
      <c r="I52" s="91" t="s">
        <v>23</v>
      </c>
      <c r="J52" s="43" t="str">
        <f>IF(J12="","",J12)</f>
        <v>16. 2. 2019</v>
      </c>
      <c r="K52" s="28"/>
      <c r="L52" s="29"/>
    </row>
    <row r="53" spans="2:47" s="1" customFormat="1" ht="6.95" customHeight="1">
      <c r="B53" s="27"/>
      <c r="C53" s="28"/>
      <c r="D53" s="28"/>
      <c r="E53" s="28"/>
      <c r="F53" s="28"/>
      <c r="G53" s="28"/>
      <c r="H53" s="28"/>
      <c r="I53" s="90"/>
      <c r="J53" s="28"/>
      <c r="K53" s="28"/>
      <c r="L53" s="29"/>
    </row>
    <row r="54" spans="2:47" s="1" customFormat="1" ht="13.7" customHeight="1">
      <c r="B54" s="27"/>
      <c r="C54" s="24" t="s">
        <v>27</v>
      </c>
      <c r="D54" s="28"/>
      <c r="E54" s="28"/>
      <c r="F54" s="22" t="str">
        <f>E15</f>
        <v>SŽDC, s.o.</v>
      </c>
      <c r="G54" s="28"/>
      <c r="H54" s="28"/>
      <c r="I54" s="91" t="s">
        <v>34</v>
      </c>
      <c r="J54" s="26" t="str">
        <f>E21</f>
        <v xml:space="preserve"> </v>
      </c>
      <c r="K54" s="28"/>
      <c r="L54" s="29"/>
    </row>
    <row r="55" spans="2:47" s="1" customFormat="1" ht="13.7" customHeight="1">
      <c r="B55" s="27"/>
      <c r="C55" s="24" t="s">
        <v>33</v>
      </c>
      <c r="D55" s="28"/>
      <c r="E55" s="28"/>
      <c r="F55" s="22" t="str">
        <f>IF(E18="","",E18)</f>
        <v/>
      </c>
      <c r="G55" s="28"/>
      <c r="H55" s="28"/>
      <c r="I55" s="91" t="s">
        <v>36</v>
      </c>
      <c r="J55" s="26" t="str">
        <f>E24</f>
        <v xml:space="preserve"> </v>
      </c>
      <c r="K55" s="28"/>
      <c r="L55" s="29"/>
    </row>
    <row r="56" spans="2:47" s="1" customFormat="1" ht="10.35" customHeight="1">
      <c r="B56" s="27"/>
      <c r="C56" s="28"/>
      <c r="D56" s="28"/>
      <c r="E56" s="28"/>
      <c r="F56" s="28"/>
      <c r="G56" s="28"/>
      <c r="H56" s="28"/>
      <c r="I56" s="90"/>
      <c r="J56" s="28"/>
      <c r="K56" s="28"/>
      <c r="L56" s="29"/>
    </row>
    <row r="57" spans="2:47" s="1" customFormat="1" ht="29.25" customHeight="1">
      <c r="B57" s="27"/>
      <c r="C57" s="110" t="s">
        <v>94</v>
      </c>
      <c r="D57" s="111"/>
      <c r="E57" s="111"/>
      <c r="F57" s="111"/>
      <c r="G57" s="111"/>
      <c r="H57" s="111"/>
      <c r="I57" s="112"/>
      <c r="J57" s="113" t="s">
        <v>95</v>
      </c>
      <c r="K57" s="111"/>
      <c r="L57" s="29"/>
    </row>
    <row r="58" spans="2:47" s="1" customFormat="1" ht="10.35" customHeight="1">
      <c r="B58" s="27"/>
      <c r="C58" s="28"/>
      <c r="D58" s="28"/>
      <c r="E58" s="28"/>
      <c r="F58" s="28"/>
      <c r="G58" s="28"/>
      <c r="H58" s="28"/>
      <c r="I58" s="90"/>
      <c r="J58" s="28"/>
      <c r="K58" s="28"/>
      <c r="L58" s="29"/>
    </row>
    <row r="59" spans="2:47" s="1" customFormat="1" ht="22.9" customHeight="1">
      <c r="B59" s="27"/>
      <c r="C59" s="114" t="s">
        <v>96</v>
      </c>
      <c r="D59" s="28"/>
      <c r="E59" s="28"/>
      <c r="F59" s="28"/>
      <c r="G59" s="28"/>
      <c r="H59" s="28"/>
      <c r="I59" s="90"/>
      <c r="J59" s="61">
        <f>J91</f>
        <v>0</v>
      </c>
      <c r="K59" s="28"/>
      <c r="L59" s="29"/>
      <c r="AU59" s="12" t="s">
        <v>97</v>
      </c>
    </row>
    <row r="60" spans="2:47" s="7" customFormat="1" ht="24.95" customHeight="1">
      <c r="B60" s="115"/>
      <c r="C60" s="116"/>
      <c r="D60" s="117" t="s">
        <v>99</v>
      </c>
      <c r="E60" s="118"/>
      <c r="F60" s="118"/>
      <c r="G60" s="118"/>
      <c r="H60" s="118"/>
      <c r="I60" s="119"/>
      <c r="J60" s="120">
        <f>J92</f>
        <v>0</v>
      </c>
      <c r="K60" s="116"/>
      <c r="L60" s="121"/>
    </row>
    <row r="61" spans="2:47" s="8" customFormat="1" ht="19.899999999999999" customHeight="1">
      <c r="B61" s="122"/>
      <c r="C61" s="123"/>
      <c r="D61" s="124" t="s">
        <v>883</v>
      </c>
      <c r="E61" s="125"/>
      <c r="F61" s="125"/>
      <c r="G61" s="125"/>
      <c r="H61" s="125"/>
      <c r="I61" s="126"/>
      <c r="J61" s="127">
        <f>J93</f>
        <v>0</v>
      </c>
      <c r="K61" s="123"/>
      <c r="L61" s="128"/>
    </row>
    <row r="62" spans="2:47" s="8" customFormat="1" ht="19.899999999999999" customHeight="1">
      <c r="B62" s="122"/>
      <c r="C62" s="123"/>
      <c r="D62" s="124" t="s">
        <v>884</v>
      </c>
      <c r="E62" s="125"/>
      <c r="F62" s="125"/>
      <c r="G62" s="125"/>
      <c r="H62" s="125"/>
      <c r="I62" s="126"/>
      <c r="J62" s="127">
        <f>J113</f>
        <v>0</v>
      </c>
      <c r="K62" s="123"/>
      <c r="L62" s="128"/>
    </row>
    <row r="63" spans="2:47" s="8" customFormat="1" ht="19.899999999999999" customHeight="1">
      <c r="B63" s="122"/>
      <c r="C63" s="123"/>
      <c r="D63" s="124" t="s">
        <v>885</v>
      </c>
      <c r="E63" s="125"/>
      <c r="F63" s="125"/>
      <c r="G63" s="125"/>
      <c r="H63" s="125"/>
      <c r="I63" s="126"/>
      <c r="J63" s="127">
        <f>J116</f>
        <v>0</v>
      </c>
      <c r="K63" s="123"/>
      <c r="L63" s="128"/>
    </row>
    <row r="64" spans="2:47" s="8" customFormat="1" ht="19.899999999999999" customHeight="1">
      <c r="B64" s="122"/>
      <c r="C64" s="123"/>
      <c r="D64" s="124" t="s">
        <v>100</v>
      </c>
      <c r="E64" s="125"/>
      <c r="F64" s="125"/>
      <c r="G64" s="125"/>
      <c r="H64" s="125"/>
      <c r="I64" s="126"/>
      <c r="J64" s="127">
        <f>J119</f>
        <v>0</v>
      </c>
      <c r="K64" s="123"/>
      <c r="L64" s="128"/>
    </row>
    <row r="65" spans="2:12" s="8" customFormat="1" ht="19.899999999999999" customHeight="1">
      <c r="B65" s="122"/>
      <c r="C65" s="123"/>
      <c r="D65" s="124" t="s">
        <v>886</v>
      </c>
      <c r="E65" s="125"/>
      <c r="F65" s="125"/>
      <c r="G65" s="125"/>
      <c r="H65" s="125"/>
      <c r="I65" s="126"/>
      <c r="J65" s="127">
        <f>J132</f>
        <v>0</v>
      </c>
      <c r="K65" s="123"/>
      <c r="L65" s="128"/>
    </row>
    <row r="66" spans="2:12" s="8" customFormat="1" ht="19.899999999999999" customHeight="1">
      <c r="B66" s="122"/>
      <c r="C66" s="123"/>
      <c r="D66" s="124" t="s">
        <v>103</v>
      </c>
      <c r="E66" s="125"/>
      <c r="F66" s="125"/>
      <c r="G66" s="125"/>
      <c r="H66" s="125"/>
      <c r="I66" s="126"/>
      <c r="J66" s="127">
        <f>J147</f>
        <v>0</v>
      </c>
      <c r="K66" s="123"/>
      <c r="L66" s="128"/>
    </row>
    <row r="67" spans="2:12" s="8" customFormat="1" ht="19.899999999999999" customHeight="1">
      <c r="B67" s="122"/>
      <c r="C67" s="123"/>
      <c r="D67" s="124" t="s">
        <v>620</v>
      </c>
      <c r="E67" s="125"/>
      <c r="F67" s="125"/>
      <c r="G67" s="125"/>
      <c r="H67" s="125"/>
      <c r="I67" s="126"/>
      <c r="J67" s="127">
        <f>J157</f>
        <v>0</v>
      </c>
      <c r="K67" s="123"/>
      <c r="L67" s="128"/>
    </row>
    <row r="68" spans="2:12" s="8" customFormat="1" ht="19.899999999999999" customHeight="1">
      <c r="B68" s="122"/>
      <c r="C68" s="123"/>
      <c r="D68" s="124" t="s">
        <v>105</v>
      </c>
      <c r="E68" s="125"/>
      <c r="F68" s="125"/>
      <c r="G68" s="125"/>
      <c r="H68" s="125"/>
      <c r="I68" s="126"/>
      <c r="J68" s="127">
        <f>J173</f>
        <v>0</v>
      </c>
      <c r="K68" s="123"/>
      <c r="L68" s="128"/>
    </row>
    <row r="69" spans="2:12" s="8" customFormat="1" ht="19.899999999999999" customHeight="1">
      <c r="B69" s="122"/>
      <c r="C69" s="123"/>
      <c r="D69" s="124" t="s">
        <v>106</v>
      </c>
      <c r="E69" s="125"/>
      <c r="F69" s="125"/>
      <c r="G69" s="125"/>
      <c r="H69" s="125"/>
      <c r="I69" s="126"/>
      <c r="J69" s="127">
        <f>J175</f>
        <v>0</v>
      </c>
      <c r="K69" s="123"/>
      <c r="L69" s="128"/>
    </row>
    <row r="70" spans="2:12" s="7" customFormat="1" ht="24.95" customHeight="1">
      <c r="B70" s="115"/>
      <c r="C70" s="116"/>
      <c r="D70" s="117" t="s">
        <v>107</v>
      </c>
      <c r="E70" s="118"/>
      <c r="F70" s="118"/>
      <c r="G70" s="118"/>
      <c r="H70" s="118"/>
      <c r="I70" s="119"/>
      <c r="J70" s="120">
        <f>J189</f>
        <v>0</v>
      </c>
      <c r="K70" s="116"/>
      <c r="L70" s="121"/>
    </row>
    <row r="71" spans="2:12" s="8" customFormat="1" ht="19.899999999999999" customHeight="1">
      <c r="B71" s="122"/>
      <c r="C71" s="123"/>
      <c r="D71" s="124" t="s">
        <v>887</v>
      </c>
      <c r="E71" s="125"/>
      <c r="F71" s="125"/>
      <c r="G71" s="125"/>
      <c r="H71" s="125"/>
      <c r="I71" s="126"/>
      <c r="J71" s="127">
        <f>J190</f>
        <v>0</v>
      </c>
      <c r="K71" s="123"/>
      <c r="L71" s="128"/>
    </row>
    <row r="72" spans="2:12" s="1" customFormat="1" ht="21.75" customHeight="1">
      <c r="B72" s="27"/>
      <c r="C72" s="28"/>
      <c r="D72" s="28"/>
      <c r="E72" s="28"/>
      <c r="F72" s="28"/>
      <c r="G72" s="28"/>
      <c r="H72" s="28"/>
      <c r="I72" s="90"/>
      <c r="J72" s="28"/>
      <c r="K72" s="28"/>
      <c r="L72" s="29"/>
    </row>
    <row r="73" spans="2:12" s="1" customFormat="1" ht="6.95" customHeight="1">
      <c r="B73" s="34"/>
      <c r="C73" s="35"/>
      <c r="D73" s="35"/>
      <c r="E73" s="35"/>
      <c r="F73" s="35"/>
      <c r="G73" s="35"/>
      <c r="H73" s="35"/>
      <c r="I73" s="106"/>
      <c r="J73" s="35"/>
      <c r="K73" s="35"/>
      <c r="L73" s="29"/>
    </row>
    <row r="77" spans="2:12" s="1" customFormat="1" ht="6.95" customHeight="1">
      <c r="B77" s="36"/>
      <c r="C77" s="37"/>
      <c r="D77" s="37"/>
      <c r="E77" s="37"/>
      <c r="F77" s="37"/>
      <c r="G77" s="37"/>
      <c r="H77" s="37"/>
      <c r="I77" s="109"/>
      <c r="J77" s="37"/>
      <c r="K77" s="37"/>
      <c r="L77" s="29"/>
    </row>
    <row r="78" spans="2:12" s="1" customFormat="1" ht="24.95" customHeight="1">
      <c r="B78" s="27"/>
      <c r="C78" s="216" t="s">
        <v>2484</v>
      </c>
      <c r="D78" s="28"/>
      <c r="E78" s="28"/>
      <c r="F78" s="28"/>
      <c r="G78" s="28"/>
      <c r="H78" s="28"/>
      <c r="I78" s="90"/>
      <c r="J78" s="28"/>
      <c r="K78" s="28"/>
      <c r="L78" s="29"/>
    </row>
    <row r="79" spans="2:12" s="1" customFormat="1" ht="6.95" customHeight="1">
      <c r="B79" s="27"/>
      <c r="C79" s="28"/>
      <c r="D79" s="28"/>
      <c r="E79" s="28"/>
      <c r="F79" s="28"/>
      <c r="G79" s="28"/>
      <c r="H79" s="28"/>
      <c r="I79" s="90"/>
      <c r="J79" s="28"/>
      <c r="K79" s="28"/>
      <c r="L79" s="29"/>
    </row>
    <row r="80" spans="2:12" s="1" customFormat="1" ht="12" customHeight="1">
      <c r="B80" s="27"/>
      <c r="C80" s="24" t="s">
        <v>18</v>
      </c>
      <c r="D80" s="28"/>
      <c r="E80" s="28"/>
      <c r="F80" s="28"/>
      <c r="G80" s="28"/>
      <c r="H80" s="28"/>
      <c r="I80" s="90"/>
      <c r="J80" s="28"/>
      <c r="K80" s="28"/>
      <c r="L80" s="29"/>
    </row>
    <row r="81" spans="2:65" s="1" customFormat="1" ht="16.5" customHeight="1">
      <c r="B81" s="27"/>
      <c r="C81" s="28"/>
      <c r="D81" s="28"/>
      <c r="E81" s="267" t="str">
        <f>E7</f>
        <v>Údržbové a dílčí opravné práce na objektech ve Správě pozemních staveb</v>
      </c>
      <c r="F81" s="268"/>
      <c r="G81" s="268"/>
      <c r="H81" s="268"/>
      <c r="I81" s="90"/>
      <c r="J81" s="28"/>
      <c r="K81" s="28"/>
      <c r="L81" s="29"/>
    </row>
    <row r="82" spans="2:65" s="1" customFormat="1" ht="12" customHeight="1">
      <c r="B82" s="27"/>
      <c r="C82" s="24" t="s">
        <v>92</v>
      </c>
      <c r="D82" s="28"/>
      <c r="E82" s="28"/>
      <c r="F82" s="28"/>
      <c r="G82" s="28"/>
      <c r="H82" s="28"/>
      <c r="I82" s="90"/>
      <c r="J82" s="28"/>
      <c r="K82" s="28"/>
      <c r="L82" s="29"/>
    </row>
    <row r="83" spans="2:65" s="1" customFormat="1" ht="16.5" customHeight="1">
      <c r="B83" s="27"/>
      <c r="C83" s="28"/>
      <c r="D83" s="28"/>
      <c r="E83" s="242" t="str">
        <f>E9</f>
        <v>003 - Ostatní venkovní opravy, odstranění nepotřebných objektů, zpevněné plochy</v>
      </c>
      <c r="F83" s="241"/>
      <c r="G83" s="241"/>
      <c r="H83" s="241"/>
      <c r="I83" s="90"/>
      <c r="J83" s="28"/>
      <c r="K83" s="28"/>
      <c r="L83" s="29"/>
    </row>
    <row r="84" spans="2:65" s="1" customFormat="1" ht="6.95" customHeight="1">
      <c r="B84" s="27"/>
      <c r="C84" s="28"/>
      <c r="D84" s="28"/>
      <c r="E84" s="28"/>
      <c r="F84" s="28"/>
      <c r="G84" s="28"/>
      <c r="H84" s="28"/>
      <c r="I84" s="90"/>
      <c r="J84" s="28"/>
      <c r="K84" s="28"/>
      <c r="L84" s="29"/>
    </row>
    <row r="85" spans="2:65" s="1" customFormat="1" ht="12" customHeight="1">
      <c r="B85" s="27"/>
      <c r="C85" s="24" t="s">
        <v>21</v>
      </c>
      <c r="D85" s="28"/>
      <c r="E85" s="28"/>
      <c r="F85" s="22" t="str">
        <f>F12</f>
        <v xml:space="preserve"> </v>
      </c>
      <c r="G85" s="28"/>
      <c r="H85" s="28"/>
      <c r="I85" s="91" t="s">
        <v>23</v>
      </c>
      <c r="J85" s="43" t="str">
        <f>IF(J12="","",J12)</f>
        <v>16. 2. 2019</v>
      </c>
      <c r="K85" s="28"/>
      <c r="L85" s="29"/>
    </row>
    <row r="86" spans="2:65" s="1" customFormat="1" ht="6.95" customHeight="1">
      <c r="B86" s="27"/>
      <c r="C86" s="28"/>
      <c r="D86" s="28"/>
      <c r="E86" s="28"/>
      <c r="F86" s="28"/>
      <c r="G86" s="28"/>
      <c r="H86" s="28"/>
      <c r="I86" s="90"/>
      <c r="J86" s="28"/>
      <c r="K86" s="28"/>
      <c r="L86" s="29"/>
    </row>
    <row r="87" spans="2:65" s="1" customFormat="1" ht="13.7" customHeight="1">
      <c r="B87" s="27"/>
      <c r="C87" s="24" t="s">
        <v>27</v>
      </c>
      <c r="D87" s="28"/>
      <c r="E87" s="28"/>
      <c r="F87" s="22" t="str">
        <f>E15</f>
        <v>SŽDC, s.o.</v>
      </c>
      <c r="G87" s="28"/>
      <c r="H87" s="28"/>
      <c r="I87" s="91" t="s">
        <v>34</v>
      </c>
      <c r="J87" s="26" t="str">
        <f>E21</f>
        <v xml:space="preserve"> </v>
      </c>
      <c r="K87" s="28"/>
      <c r="L87" s="29"/>
    </row>
    <row r="88" spans="2:65" s="1" customFormat="1" ht="13.7" customHeight="1">
      <c r="B88" s="27"/>
      <c r="C88" s="24" t="s">
        <v>33</v>
      </c>
      <c r="D88" s="28"/>
      <c r="E88" s="28"/>
      <c r="F88" s="22" t="str">
        <f>IF(E18="","",E18)</f>
        <v/>
      </c>
      <c r="G88" s="28"/>
      <c r="H88" s="28"/>
      <c r="I88" s="91" t="s">
        <v>36</v>
      </c>
      <c r="J88" s="26" t="str">
        <f>E24</f>
        <v xml:space="preserve"> </v>
      </c>
      <c r="K88" s="28"/>
      <c r="L88" s="29"/>
    </row>
    <row r="89" spans="2:65" s="1" customFormat="1" ht="10.35" customHeight="1">
      <c r="B89" s="27"/>
      <c r="C89" s="28"/>
      <c r="D89" s="28"/>
      <c r="E89" s="28"/>
      <c r="F89" s="28"/>
      <c r="G89" s="28"/>
      <c r="H89" s="28"/>
      <c r="I89" s="90"/>
      <c r="J89" s="28"/>
      <c r="K89" s="28"/>
      <c r="L89" s="29"/>
    </row>
    <row r="90" spans="2:65" s="9" customFormat="1" ht="29.25" customHeight="1">
      <c r="B90" s="129"/>
      <c r="C90" s="130" t="s">
        <v>117</v>
      </c>
      <c r="D90" s="131" t="s">
        <v>45</v>
      </c>
      <c r="E90" s="131" t="s">
        <v>43</v>
      </c>
      <c r="F90" s="131" t="s">
        <v>44</v>
      </c>
      <c r="G90" s="131" t="s">
        <v>118</v>
      </c>
      <c r="H90" s="131" t="s">
        <v>119</v>
      </c>
      <c r="I90" s="132" t="s">
        <v>120</v>
      </c>
      <c r="J90" s="133" t="s">
        <v>95</v>
      </c>
      <c r="K90" s="134" t="s">
        <v>121</v>
      </c>
      <c r="L90" s="135"/>
      <c r="M90" s="52" t="s">
        <v>1</v>
      </c>
      <c r="N90" s="53" t="s">
        <v>40</v>
      </c>
      <c r="O90" s="53" t="s">
        <v>122</v>
      </c>
      <c r="P90" s="53" t="s">
        <v>123</v>
      </c>
      <c r="Q90" s="53" t="s">
        <v>124</v>
      </c>
      <c r="R90" s="53" t="s">
        <v>125</v>
      </c>
      <c r="S90" s="53" t="s">
        <v>126</v>
      </c>
      <c r="T90" s="54" t="s">
        <v>127</v>
      </c>
    </row>
    <row r="91" spans="2:65" s="1" customFormat="1" ht="22.9" customHeight="1">
      <c r="B91" s="27"/>
      <c r="C91" s="59" t="s">
        <v>128</v>
      </c>
      <c r="D91" s="28"/>
      <c r="E91" s="28"/>
      <c r="F91" s="28"/>
      <c r="G91" s="28"/>
      <c r="H91" s="28"/>
      <c r="I91" s="90"/>
      <c r="J91" s="136">
        <f>BK91</f>
        <v>0</v>
      </c>
      <c r="K91" s="28"/>
      <c r="L91" s="29"/>
      <c r="M91" s="55"/>
      <c r="N91" s="56"/>
      <c r="O91" s="56"/>
      <c r="P91" s="137">
        <f>P92+P189</f>
        <v>0</v>
      </c>
      <c r="Q91" s="56"/>
      <c r="R91" s="137">
        <f>R92+R189</f>
        <v>794.17015002000005</v>
      </c>
      <c r="S91" s="56"/>
      <c r="T91" s="138">
        <f>T92+T189</f>
        <v>1068.2747610000001</v>
      </c>
      <c r="AT91" s="12" t="s">
        <v>59</v>
      </c>
      <c r="AU91" s="12" t="s">
        <v>97</v>
      </c>
      <c r="BK91" s="139">
        <f>BK92+BK189</f>
        <v>0</v>
      </c>
    </row>
    <row r="92" spans="2:65" s="10" customFormat="1" ht="25.9" customHeight="1">
      <c r="B92" s="140"/>
      <c r="C92" s="141"/>
      <c r="D92" s="142" t="s">
        <v>59</v>
      </c>
      <c r="E92" s="143" t="s">
        <v>137</v>
      </c>
      <c r="F92" s="143" t="s">
        <v>138</v>
      </c>
      <c r="G92" s="141"/>
      <c r="H92" s="141"/>
      <c r="I92" s="144"/>
      <c r="J92" s="145">
        <f>BK92</f>
        <v>0</v>
      </c>
      <c r="K92" s="141"/>
      <c r="L92" s="146"/>
      <c r="M92" s="147"/>
      <c r="N92" s="148"/>
      <c r="O92" s="148"/>
      <c r="P92" s="149">
        <f>P93+P113+P116+P119+P132+P147+P157+P173+P175</f>
        <v>0</v>
      </c>
      <c r="Q92" s="148"/>
      <c r="R92" s="149">
        <f>R93+R113+R116+R119+R132+R147+R157+R173+R175</f>
        <v>793.95145002000004</v>
      </c>
      <c r="S92" s="148"/>
      <c r="T92" s="150">
        <f>T93+T113+T116+T119+T132+T147+T157+T173+T175</f>
        <v>1068.2747610000001</v>
      </c>
      <c r="AR92" s="151" t="s">
        <v>8</v>
      </c>
      <c r="AT92" s="152" t="s">
        <v>59</v>
      </c>
      <c r="AU92" s="152" t="s">
        <v>60</v>
      </c>
      <c r="AY92" s="151" t="s">
        <v>132</v>
      </c>
      <c r="BK92" s="153">
        <f>BK93+BK113+BK116+BK119+BK132+BK147+BK157+BK173+BK175</f>
        <v>0</v>
      </c>
    </row>
    <row r="93" spans="2:65" s="10" customFormat="1" ht="22.9" customHeight="1">
      <c r="B93" s="140"/>
      <c r="C93" s="141"/>
      <c r="D93" s="142" t="s">
        <v>59</v>
      </c>
      <c r="E93" s="166" t="s">
        <v>8</v>
      </c>
      <c r="F93" s="166" t="s">
        <v>888</v>
      </c>
      <c r="G93" s="141"/>
      <c r="H93" s="141"/>
      <c r="I93" s="144"/>
      <c r="J93" s="167">
        <f>BK93</f>
        <v>0</v>
      </c>
      <c r="K93" s="141"/>
      <c r="L93" s="146"/>
      <c r="M93" s="147"/>
      <c r="N93" s="148"/>
      <c r="O93" s="148"/>
      <c r="P93" s="149">
        <f>SUM(P94:P112)</f>
        <v>0</v>
      </c>
      <c r="Q93" s="148"/>
      <c r="R93" s="149">
        <f>SUM(R94:R112)</f>
        <v>0.43008840000000004</v>
      </c>
      <c r="S93" s="148"/>
      <c r="T93" s="150">
        <f>SUM(T94:T112)</f>
        <v>551.06388000000004</v>
      </c>
      <c r="AR93" s="151" t="s">
        <v>8</v>
      </c>
      <c r="AT93" s="152" t="s">
        <v>59</v>
      </c>
      <c r="AU93" s="152" t="s">
        <v>8</v>
      </c>
      <c r="AY93" s="151" t="s">
        <v>132</v>
      </c>
      <c r="BK93" s="153">
        <f>SUM(BK94:BK112)</f>
        <v>0</v>
      </c>
    </row>
    <row r="94" spans="2:65" s="1" customFormat="1" ht="22.5" customHeight="1">
      <c r="B94" s="27"/>
      <c r="C94" s="154" t="s">
        <v>8</v>
      </c>
      <c r="D94" s="154" t="s">
        <v>133</v>
      </c>
      <c r="E94" s="155" t="s">
        <v>889</v>
      </c>
      <c r="F94" s="156" t="s">
        <v>890</v>
      </c>
      <c r="G94" s="157" t="s">
        <v>156</v>
      </c>
      <c r="H94" s="158">
        <v>2389.38</v>
      </c>
      <c r="I94" s="159"/>
      <c r="J94" s="160">
        <f>ROUND(I94*H94,0)</f>
        <v>0</v>
      </c>
      <c r="K94" s="156" t="s">
        <v>1</v>
      </c>
      <c r="L94" s="29"/>
      <c r="M94" s="161" t="s">
        <v>1</v>
      </c>
      <c r="N94" s="162" t="s">
        <v>41</v>
      </c>
      <c r="O94" s="48"/>
      <c r="P94" s="163">
        <f>O94*H94</f>
        <v>0</v>
      </c>
      <c r="Q94" s="163">
        <v>0</v>
      </c>
      <c r="R94" s="163">
        <f>Q94*H94</f>
        <v>0</v>
      </c>
      <c r="S94" s="163">
        <v>0</v>
      </c>
      <c r="T94" s="164">
        <f>S94*H94</f>
        <v>0</v>
      </c>
      <c r="AR94" s="12" t="s">
        <v>131</v>
      </c>
      <c r="AT94" s="12" t="s">
        <v>133</v>
      </c>
      <c r="AU94" s="12" t="s">
        <v>69</v>
      </c>
      <c r="AY94" s="12" t="s">
        <v>132</v>
      </c>
      <c r="BE94" s="165">
        <f>IF(N94="základní",J94,0)</f>
        <v>0</v>
      </c>
      <c r="BF94" s="165">
        <f>IF(N94="snížená",J94,0)</f>
        <v>0</v>
      </c>
      <c r="BG94" s="165">
        <f>IF(N94="zákl. přenesená",J94,0)</f>
        <v>0</v>
      </c>
      <c r="BH94" s="165">
        <f>IF(N94="sníž. přenesená",J94,0)</f>
        <v>0</v>
      </c>
      <c r="BI94" s="165">
        <f>IF(N94="nulová",J94,0)</f>
        <v>0</v>
      </c>
      <c r="BJ94" s="12" t="s">
        <v>8</v>
      </c>
      <c r="BK94" s="165">
        <f>ROUND(I94*H94,0)</f>
        <v>0</v>
      </c>
      <c r="BL94" s="12" t="s">
        <v>131</v>
      </c>
      <c r="BM94" s="12" t="s">
        <v>891</v>
      </c>
    </row>
    <row r="95" spans="2:65" s="1" customFormat="1" ht="16.5" customHeight="1">
      <c r="B95" s="27"/>
      <c r="C95" s="154" t="s">
        <v>69</v>
      </c>
      <c r="D95" s="154" t="s">
        <v>133</v>
      </c>
      <c r="E95" s="155" t="s">
        <v>892</v>
      </c>
      <c r="F95" s="156" t="s">
        <v>893</v>
      </c>
      <c r="G95" s="157" t="s">
        <v>156</v>
      </c>
      <c r="H95" s="158">
        <v>2389.38</v>
      </c>
      <c r="I95" s="159"/>
      <c r="J95" s="160">
        <f>ROUND(I95*H95,0)</f>
        <v>0</v>
      </c>
      <c r="K95" s="156" t="s">
        <v>1</v>
      </c>
      <c r="L95" s="29"/>
      <c r="M95" s="161" t="s">
        <v>1</v>
      </c>
      <c r="N95" s="162" t="s">
        <v>41</v>
      </c>
      <c r="O95" s="48"/>
      <c r="P95" s="163">
        <f>O95*H95</f>
        <v>0</v>
      </c>
      <c r="Q95" s="163">
        <v>1.8000000000000001E-4</v>
      </c>
      <c r="R95" s="163">
        <f>Q95*H95</f>
        <v>0.43008840000000004</v>
      </c>
      <c r="S95" s="163">
        <v>0</v>
      </c>
      <c r="T95" s="164">
        <f>S95*H95</f>
        <v>0</v>
      </c>
      <c r="AR95" s="12" t="s">
        <v>131</v>
      </c>
      <c r="AT95" s="12" t="s">
        <v>133</v>
      </c>
      <c r="AU95" s="12" t="s">
        <v>69</v>
      </c>
      <c r="AY95" s="12" t="s">
        <v>132</v>
      </c>
      <c r="BE95" s="165">
        <f>IF(N95="základní",J95,0)</f>
        <v>0</v>
      </c>
      <c r="BF95" s="165">
        <f>IF(N95="snížená",J95,0)</f>
        <v>0</v>
      </c>
      <c r="BG95" s="165">
        <f>IF(N95="zákl. přenesená",J95,0)</f>
        <v>0</v>
      </c>
      <c r="BH95" s="165">
        <f>IF(N95="sníž. přenesená",J95,0)</f>
        <v>0</v>
      </c>
      <c r="BI95" s="165">
        <f>IF(N95="nulová",J95,0)</f>
        <v>0</v>
      </c>
      <c r="BJ95" s="12" t="s">
        <v>8</v>
      </c>
      <c r="BK95" s="165">
        <f>ROUND(I95*H95,0)</f>
        <v>0</v>
      </c>
      <c r="BL95" s="12" t="s">
        <v>131</v>
      </c>
      <c r="BM95" s="12" t="s">
        <v>894</v>
      </c>
    </row>
    <row r="96" spans="2:65" s="1" customFormat="1" ht="16.5" customHeight="1">
      <c r="B96" s="27"/>
      <c r="C96" s="154" t="s">
        <v>139</v>
      </c>
      <c r="D96" s="154" t="s">
        <v>133</v>
      </c>
      <c r="E96" s="155" t="s">
        <v>895</v>
      </c>
      <c r="F96" s="156" t="s">
        <v>896</v>
      </c>
      <c r="G96" s="157" t="s">
        <v>255</v>
      </c>
      <c r="H96" s="158">
        <v>6</v>
      </c>
      <c r="I96" s="159"/>
      <c r="J96" s="160">
        <f>ROUND(I96*H96,0)</f>
        <v>0</v>
      </c>
      <c r="K96" s="156" t="s">
        <v>1</v>
      </c>
      <c r="L96" s="29"/>
      <c r="M96" s="161" t="s">
        <v>1</v>
      </c>
      <c r="N96" s="162" t="s">
        <v>41</v>
      </c>
      <c r="O96" s="48"/>
      <c r="P96" s="163">
        <f>O96*H96</f>
        <v>0</v>
      </c>
      <c r="Q96" s="163">
        <v>0</v>
      </c>
      <c r="R96" s="163">
        <f>Q96*H96</f>
        <v>0</v>
      </c>
      <c r="S96" s="163">
        <v>0.255</v>
      </c>
      <c r="T96" s="164">
        <f>S96*H96</f>
        <v>1.53</v>
      </c>
      <c r="AR96" s="12" t="s">
        <v>131</v>
      </c>
      <c r="AT96" s="12" t="s">
        <v>133</v>
      </c>
      <c r="AU96" s="12" t="s">
        <v>69</v>
      </c>
      <c r="AY96" s="12" t="s">
        <v>132</v>
      </c>
      <c r="BE96" s="165">
        <f>IF(N96="základní",J96,0)</f>
        <v>0</v>
      </c>
      <c r="BF96" s="165">
        <f>IF(N96="snížená",J96,0)</f>
        <v>0</v>
      </c>
      <c r="BG96" s="165">
        <f>IF(N96="zákl. přenesená",J96,0)</f>
        <v>0</v>
      </c>
      <c r="BH96" s="165">
        <f>IF(N96="sníž. přenesená",J96,0)</f>
        <v>0</v>
      </c>
      <c r="BI96" s="165">
        <f>IF(N96="nulová",J96,0)</f>
        <v>0</v>
      </c>
      <c r="BJ96" s="12" t="s">
        <v>8</v>
      </c>
      <c r="BK96" s="165">
        <f>ROUND(I96*H96,0)</f>
        <v>0</v>
      </c>
      <c r="BL96" s="12" t="s">
        <v>131</v>
      </c>
      <c r="BM96" s="12" t="s">
        <v>897</v>
      </c>
    </row>
    <row r="97" spans="2:65" s="1" customFormat="1" ht="48.75">
      <c r="B97" s="27"/>
      <c r="C97" s="28"/>
      <c r="D97" s="168" t="s">
        <v>149</v>
      </c>
      <c r="E97" s="28"/>
      <c r="F97" s="169" t="s">
        <v>898</v>
      </c>
      <c r="G97" s="28"/>
      <c r="H97" s="28"/>
      <c r="I97" s="90"/>
      <c r="J97" s="28"/>
      <c r="K97" s="28"/>
      <c r="L97" s="29"/>
      <c r="M97" s="170"/>
      <c r="N97" s="48"/>
      <c r="O97" s="48"/>
      <c r="P97" s="48"/>
      <c r="Q97" s="48"/>
      <c r="R97" s="48"/>
      <c r="S97" s="48"/>
      <c r="T97" s="49"/>
      <c r="AT97" s="12" t="s">
        <v>149</v>
      </c>
      <c r="AU97" s="12" t="s">
        <v>69</v>
      </c>
    </row>
    <row r="98" spans="2:65" s="1" customFormat="1" ht="16.5" customHeight="1">
      <c r="B98" s="27"/>
      <c r="C98" s="154" t="s">
        <v>131</v>
      </c>
      <c r="D98" s="154" t="s">
        <v>133</v>
      </c>
      <c r="E98" s="155" t="s">
        <v>899</v>
      </c>
      <c r="F98" s="156" t="s">
        <v>900</v>
      </c>
      <c r="G98" s="157" t="s">
        <v>147</v>
      </c>
      <c r="H98" s="158">
        <v>12</v>
      </c>
      <c r="I98" s="159"/>
      <c r="J98" s="160">
        <f>ROUND(I98*H98,0)</f>
        <v>0</v>
      </c>
      <c r="K98" s="156" t="s">
        <v>1</v>
      </c>
      <c r="L98" s="29"/>
      <c r="M98" s="161" t="s">
        <v>1</v>
      </c>
      <c r="N98" s="162" t="s">
        <v>41</v>
      </c>
      <c r="O98" s="48"/>
      <c r="P98" s="163">
        <f>O98*H98</f>
        <v>0</v>
      </c>
      <c r="Q98" s="163">
        <v>0</v>
      </c>
      <c r="R98" s="163">
        <f>Q98*H98</f>
        <v>0</v>
      </c>
      <c r="S98" s="163">
        <v>0.255</v>
      </c>
      <c r="T98" s="164">
        <f>S98*H98</f>
        <v>3.06</v>
      </c>
      <c r="AR98" s="12" t="s">
        <v>131</v>
      </c>
      <c r="AT98" s="12" t="s">
        <v>133</v>
      </c>
      <c r="AU98" s="12" t="s">
        <v>69</v>
      </c>
      <c r="AY98" s="12" t="s">
        <v>132</v>
      </c>
      <c r="BE98" s="165">
        <f>IF(N98="základní",J98,0)</f>
        <v>0</v>
      </c>
      <c r="BF98" s="165">
        <f>IF(N98="snížená",J98,0)</f>
        <v>0</v>
      </c>
      <c r="BG98" s="165">
        <f>IF(N98="zákl. přenesená",J98,0)</f>
        <v>0</v>
      </c>
      <c r="BH98" s="165">
        <f>IF(N98="sníž. přenesená",J98,0)</f>
        <v>0</v>
      </c>
      <c r="BI98" s="165">
        <f>IF(N98="nulová",J98,0)</f>
        <v>0</v>
      </c>
      <c r="BJ98" s="12" t="s">
        <v>8</v>
      </c>
      <c r="BK98" s="165">
        <f>ROUND(I98*H98,0)</f>
        <v>0</v>
      </c>
      <c r="BL98" s="12" t="s">
        <v>131</v>
      </c>
      <c r="BM98" s="12" t="s">
        <v>901</v>
      </c>
    </row>
    <row r="99" spans="2:65" s="1" customFormat="1" ht="48.75">
      <c r="B99" s="27"/>
      <c r="C99" s="28"/>
      <c r="D99" s="168" t="s">
        <v>149</v>
      </c>
      <c r="E99" s="28"/>
      <c r="F99" s="169" t="s">
        <v>898</v>
      </c>
      <c r="G99" s="28"/>
      <c r="H99" s="28"/>
      <c r="I99" s="90"/>
      <c r="J99" s="28"/>
      <c r="K99" s="28"/>
      <c r="L99" s="29"/>
      <c r="M99" s="170"/>
      <c r="N99" s="48"/>
      <c r="O99" s="48"/>
      <c r="P99" s="48"/>
      <c r="Q99" s="48"/>
      <c r="R99" s="48"/>
      <c r="S99" s="48"/>
      <c r="T99" s="49"/>
      <c r="AT99" s="12" t="s">
        <v>149</v>
      </c>
      <c r="AU99" s="12" t="s">
        <v>69</v>
      </c>
    </row>
    <row r="100" spans="2:65" s="1" customFormat="1" ht="16.5" customHeight="1">
      <c r="B100" s="27"/>
      <c r="C100" s="154" t="s">
        <v>159</v>
      </c>
      <c r="D100" s="154" t="s">
        <v>133</v>
      </c>
      <c r="E100" s="155" t="s">
        <v>902</v>
      </c>
      <c r="F100" s="156" t="s">
        <v>903</v>
      </c>
      <c r="G100" s="157" t="s">
        <v>156</v>
      </c>
      <c r="H100" s="158">
        <v>1775.4290000000001</v>
      </c>
      <c r="I100" s="159"/>
      <c r="J100" s="160">
        <f>ROUND(I100*H100,0)</f>
        <v>0</v>
      </c>
      <c r="K100" s="156" t="s">
        <v>649</v>
      </c>
      <c r="L100" s="29"/>
      <c r="M100" s="161" t="s">
        <v>1</v>
      </c>
      <c r="N100" s="162" t="s">
        <v>41</v>
      </c>
      <c r="O100" s="48"/>
      <c r="P100" s="163">
        <f>O100*H100</f>
        <v>0</v>
      </c>
      <c r="Q100" s="163">
        <v>0</v>
      </c>
      <c r="R100" s="163">
        <f>Q100*H100</f>
        <v>0</v>
      </c>
      <c r="S100" s="163">
        <v>0.28999999999999998</v>
      </c>
      <c r="T100" s="164">
        <f>S100*H100</f>
        <v>514.87441000000001</v>
      </c>
      <c r="AR100" s="12" t="s">
        <v>131</v>
      </c>
      <c r="AT100" s="12" t="s">
        <v>133</v>
      </c>
      <c r="AU100" s="12" t="s">
        <v>69</v>
      </c>
      <c r="AY100" s="12" t="s">
        <v>132</v>
      </c>
      <c r="BE100" s="165">
        <f>IF(N100="základní",J100,0)</f>
        <v>0</v>
      </c>
      <c r="BF100" s="165">
        <f>IF(N100="snížená",J100,0)</f>
        <v>0</v>
      </c>
      <c r="BG100" s="165">
        <f>IF(N100="zákl. přenesená",J100,0)</f>
        <v>0</v>
      </c>
      <c r="BH100" s="165">
        <f>IF(N100="sníž. přenesená",J100,0)</f>
        <v>0</v>
      </c>
      <c r="BI100" s="165">
        <f>IF(N100="nulová",J100,0)</f>
        <v>0</v>
      </c>
      <c r="BJ100" s="12" t="s">
        <v>8</v>
      </c>
      <c r="BK100" s="165">
        <f>ROUND(I100*H100,0)</f>
        <v>0</v>
      </c>
      <c r="BL100" s="12" t="s">
        <v>131</v>
      </c>
      <c r="BM100" s="12" t="s">
        <v>904</v>
      </c>
    </row>
    <row r="101" spans="2:65" s="1" customFormat="1" ht="16.5" customHeight="1">
      <c r="B101" s="27"/>
      <c r="C101" s="154" t="s">
        <v>152</v>
      </c>
      <c r="D101" s="154" t="s">
        <v>133</v>
      </c>
      <c r="E101" s="155" t="s">
        <v>905</v>
      </c>
      <c r="F101" s="156" t="s">
        <v>906</v>
      </c>
      <c r="G101" s="157" t="s">
        <v>143</v>
      </c>
      <c r="H101" s="158">
        <v>355.08600000000001</v>
      </c>
      <c r="I101" s="159"/>
      <c r="J101" s="160">
        <f>ROUND(I101*H101,0)</f>
        <v>0</v>
      </c>
      <c r="K101" s="156" t="s">
        <v>157</v>
      </c>
      <c r="L101" s="29"/>
      <c r="M101" s="161" t="s">
        <v>1</v>
      </c>
      <c r="N101" s="162" t="s">
        <v>41</v>
      </c>
      <c r="O101" s="48"/>
      <c r="P101" s="163">
        <f>O101*H101</f>
        <v>0</v>
      </c>
      <c r="Q101" s="163">
        <v>0</v>
      </c>
      <c r="R101" s="163">
        <f>Q101*H101</f>
        <v>0</v>
      </c>
      <c r="S101" s="163">
        <v>0</v>
      </c>
      <c r="T101" s="164">
        <f>S101*H101</f>
        <v>0</v>
      </c>
      <c r="AR101" s="12" t="s">
        <v>131</v>
      </c>
      <c r="AT101" s="12" t="s">
        <v>133</v>
      </c>
      <c r="AU101" s="12" t="s">
        <v>69</v>
      </c>
      <c r="AY101" s="12" t="s">
        <v>132</v>
      </c>
      <c r="BE101" s="165">
        <f>IF(N101="základní",J101,0)</f>
        <v>0</v>
      </c>
      <c r="BF101" s="165">
        <f>IF(N101="snížená",J101,0)</f>
        <v>0</v>
      </c>
      <c r="BG101" s="165">
        <f>IF(N101="zákl. přenesená",J101,0)</f>
        <v>0</v>
      </c>
      <c r="BH101" s="165">
        <f>IF(N101="sníž. přenesená",J101,0)</f>
        <v>0</v>
      </c>
      <c r="BI101" s="165">
        <f>IF(N101="nulová",J101,0)</f>
        <v>0</v>
      </c>
      <c r="BJ101" s="12" t="s">
        <v>8</v>
      </c>
      <c r="BK101" s="165">
        <f>ROUND(I101*H101,0)</f>
        <v>0</v>
      </c>
      <c r="BL101" s="12" t="s">
        <v>131</v>
      </c>
      <c r="BM101" s="12" t="s">
        <v>907</v>
      </c>
    </row>
    <row r="102" spans="2:65" s="1" customFormat="1" ht="29.25">
      <c r="B102" s="27"/>
      <c r="C102" s="28"/>
      <c r="D102" s="168" t="s">
        <v>149</v>
      </c>
      <c r="E102" s="28"/>
      <c r="F102" s="169" t="s">
        <v>908</v>
      </c>
      <c r="G102" s="28"/>
      <c r="H102" s="28"/>
      <c r="I102" s="90"/>
      <c r="J102" s="28"/>
      <c r="K102" s="28"/>
      <c r="L102" s="29"/>
      <c r="M102" s="170"/>
      <c r="N102" s="48"/>
      <c r="O102" s="48"/>
      <c r="P102" s="48"/>
      <c r="Q102" s="48"/>
      <c r="R102" s="48"/>
      <c r="S102" s="48"/>
      <c r="T102" s="49"/>
      <c r="AT102" s="12" t="s">
        <v>149</v>
      </c>
      <c r="AU102" s="12" t="s">
        <v>69</v>
      </c>
    </row>
    <row r="103" spans="2:65" s="1" customFormat="1" ht="16.5" customHeight="1">
      <c r="B103" s="27"/>
      <c r="C103" s="154" t="s">
        <v>166</v>
      </c>
      <c r="D103" s="154" t="s">
        <v>133</v>
      </c>
      <c r="E103" s="155" t="s">
        <v>909</v>
      </c>
      <c r="F103" s="156" t="s">
        <v>910</v>
      </c>
      <c r="G103" s="157" t="s">
        <v>143</v>
      </c>
      <c r="H103" s="158">
        <v>355.08600000000001</v>
      </c>
      <c r="I103" s="159"/>
      <c r="J103" s="160">
        <f t="shared" ref="J103:J112" si="0">ROUND(I103*H103,0)</f>
        <v>0</v>
      </c>
      <c r="K103" s="156" t="s">
        <v>157</v>
      </c>
      <c r="L103" s="29"/>
      <c r="M103" s="161" t="s">
        <v>1</v>
      </c>
      <c r="N103" s="162" t="s">
        <v>41</v>
      </c>
      <c r="O103" s="48"/>
      <c r="P103" s="163">
        <f t="shared" ref="P103:P112" si="1">O103*H103</f>
        <v>0</v>
      </c>
      <c r="Q103" s="163">
        <v>0</v>
      </c>
      <c r="R103" s="163">
        <f t="shared" ref="R103:R112" si="2">Q103*H103</f>
        <v>0</v>
      </c>
      <c r="S103" s="163">
        <v>0</v>
      </c>
      <c r="T103" s="164">
        <f t="shared" ref="T103:T112" si="3">S103*H103</f>
        <v>0</v>
      </c>
      <c r="AR103" s="12" t="s">
        <v>131</v>
      </c>
      <c r="AT103" s="12" t="s">
        <v>133</v>
      </c>
      <c r="AU103" s="12" t="s">
        <v>69</v>
      </c>
      <c r="AY103" s="12" t="s">
        <v>132</v>
      </c>
      <c r="BE103" s="165">
        <f t="shared" ref="BE103:BE112" si="4">IF(N103="základní",J103,0)</f>
        <v>0</v>
      </c>
      <c r="BF103" s="165">
        <f t="shared" ref="BF103:BF112" si="5">IF(N103="snížená",J103,0)</f>
        <v>0</v>
      </c>
      <c r="BG103" s="165">
        <f t="shared" ref="BG103:BG112" si="6">IF(N103="zákl. přenesená",J103,0)</f>
        <v>0</v>
      </c>
      <c r="BH103" s="165">
        <f t="shared" ref="BH103:BH112" si="7">IF(N103="sníž. přenesená",J103,0)</f>
        <v>0</v>
      </c>
      <c r="BI103" s="165">
        <f t="shared" ref="BI103:BI112" si="8">IF(N103="nulová",J103,0)</f>
        <v>0</v>
      </c>
      <c r="BJ103" s="12" t="s">
        <v>8</v>
      </c>
      <c r="BK103" s="165">
        <f t="shared" ref="BK103:BK112" si="9">ROUND(I103*H103,0)</f>
        <v>0</v>
      </c>
      <c r="BL103" s="12" t="s">
        <v>131</v>
      </c>
      <c r="BM103" s="12" t="s">
        <v>911</v>
      </c>
    </row>
    <row r="104" spans="2:65" s="1" customFormat="1" ht="16.5" customHeight="1">
      <c r="B104" s="27"/>
      <c r="C104" s="154" t="s">
        <v>170</v>
      </c>
      <c r="D104" s="154" t="s">
        <v>133</v>
      </c>
      <c r="E104" s="155" t="s">
        <v>912</v>
      </c>
      <c r="F104" s="156" t="s">
        <v>913</v>
      </c>
      <c r="G104" s="157" t="s">
        <v>156</v>
      </c>
      <c r="H104" s="158">
        <v>1775.4290000000001</v>
      </c>
      <c r="I104" s="159"/>
      <c r="J104" s="160">
        <f t="shared" si="0"/>
        <v>0</v>
      </c>
      <c r="K104" s="156" t="s">
        <v>157</v>
      </c>
      <c r="L104" s="29"/>
      <c r="M104" s="161" t="s">
        <v>1</v>
      </c>
      <c r="N104" s="162" t="s">
        <v>41</v>
      </c>
      <c r="O104" s="48"/>
      <c r="P104" s="163">
        <f t="shared" si="1"/>
        <v>0</v>
      </c>
      <c r="Q104" s="163">
        <v>0</v>
      </c>
      <c r="R104" s="163">
        <f t="shared" si="2"/>
        <v>0</v>
      </c>
      <c r="S104" s="163">
        <v>0</v>
      </c>
      <c r="T104" s="164">
        <f t="shared" si="3"/>
        <v>0</v>
      </c>
      <c r="AR104" s="12" t="s">
        <v>131</v>
      </c>
      <c r="AT104" s="12" t="s">
        <v>133</v>
      </c>
      <c r="AU104" s="12" t="s">
        <v>69</v>
      </c>
      <c r="AY104" s="12" t="s">
        <v>132</v>
      </c>
      <c r="BE104" s="165">
        <f t="shared" si="4"/>
        <v>0</v>
      </c>
      <c r="BF104" s="165">
        <f t="shared" si="5"/>
        <v>0</v>
      </c>
      <c r="BG104" s="165">
        <f t="shared" si="6"/>
        <v>0</v>
      </c>
      <c r="BH104" s="165">
        <f t="shared" si="7"/>
        <v>0</v>
      </c>
      <c r="BI104" s="165">
        <f t="shared" si="8"/>
        <v>0</v>
      </c>
      <c r="BJ104" s="12" t="s">
        <v>8</v>
      </c>
      <c r="BK104" s="165">
        <f t="shared" si="9"/>
        <v>0</v>
      </c>
      <c r="BL104" s="12" t="s">
        <v>131</v>
      </c>
      <c r="BM104" s="12" t="s">
        <v>914</v>
      </c>
    </row>
    <row r="105" spans="2:65" s="1" customFormat="1" ht="16.5" customHeight="1">
      <c r="B105" s="27"/>
      <c r="C105" s="154" t="s">
        <v>175</v>
      </c>
      <c r="D105" s="154" t="s">
        <v>133</v>
      </c>
      <c r="E105" s="155" t="s">
        <v>915</v>
      </c>
      <c r="F105" s="156" t="s">
        <v>916</v>
      </c>
      <c r="G105" s="157" t="s">
        <v>143</v>
      </c>
      <c r="H105" s="158">
        <v>710.17200000000003</v>
      </c>
      <c r="I105" s="159"/>
      <c r="J105" s="160">
        <f t="shared" si="0"/>
        <v>0</v>
      </c>
      <c r="K105" s="156" t="s">
        <v>157</v>
      </c>
      <c r="L105" s="29"/>
      <c r="M105" s="161" t="s">
        <v>1</v>
      </c>
      <c r="N105" s="162" t="s">
        <v>41</v>
      </c>
      <c r="O105" s="48"/>
      <c r="P105" s="163">
        <f t="shared" si="1"/>
        <v>0</v>
      </c>
      <c r="Q105" s="163">
        <v>0</v>
      </c>
      <c r="R105" s="163">
        <f t="shared" si="2"/>
        <v>0</v>
      </c>
      <c r="S105" s="163">
        <v>0</v>
      </c>
      <c r="T105" s="164">
        <f t="shared" si="3"/>
        <v>0</v>
      </c>
      <c r="AR105" s="12" t="s">
        <v>131</v>
      </c>
      <c r="AT105" s="12" t="s">
        <v>133</v>
      </c>
      <c r="AU105" s="12" t="s">
        <v>69</v>
      </c>
      <c r="AY105" s="12" t="s">
        <v>132</v>
      </c>
      <c r="BE105" s="165">
        <f t="shared" si="4"/>
        <v>0</v>
      </c>
      <c r="BF105" s="165">
        <f t="shared" si="5"/>
        <v>0</v>
      </c>
      <c r="BG105" s="165">
        <f t="shared" si="6"/>
        <v>0</v>
      </c>
      <c r="BH105" s="165">
        <f t="shared" si="7"/>
        <v>0</v>
      </c>
      <c r="BI105" s="165">
        <f t="shared" si="8"/>
        <v>0</v>
      </c>
      <c r="BJ105" s="12" t="s">
        <v>8</v>
      </c>
      <c r="BK105" s="165">
        <f t="shared" si="9"/>
        <v>0</v>
      </c>
      <c r="BL105" s="12" t="s">
        <v>131</v>
      </c>
      <c r="BM105" s="12" t="s">
        <v>917</v>
      </c>
    </row>
    <row r="106" spans="2:65" s="1" customFormat="1" ht="16.5" customHeight="1">
      <c r="B106" s="27"/>
      <c r="C106" s="154" t="s">
        <v>25</v>
      </c>
      <c r="D106" s="154" t="s">
        <v>133</v>
      </c>
      <c r="E106" s="155" t="s">
        <v>918</v>
      </c>
      <c r="F106" s="156" t="s">
        <v>919</v>
      </c>
      <c r="G106" s="157" t="s">
        <v>143</v>
      </c>
      <c r="H106" s="158">
        <v>710.17200000000003</v>
      </c>
      <c r="I106" s="159"/>
      <c r="J106" s="160">
        <f t="shared" si="0"/>
        <v>0</v>
      </c>
      <c r="K106" s="156" t="s">
        <v>157</v>
      </c>
      <c r="L106" s="29"/>
      <c r="M106" s="161" t="s">
        <v>1</v>
      </c>
      <c r="N106" s="162" t="s">
        <v>41</v>
      </c>
      <c r="O106" s="48"/>
      <c r="P106" s="163">
        <f t="shared" si="1"/>
        <v>0</v>
      </c>
      <c r="Q106" s="163">
        <v>0</v>
      </c>
      <c r="R106" s="163">
        <f t="shared" si="2"/>
        <v>0</v>
      </c>
      <c r="S106" s="163">
        <v>0</v>
      </c>
      <c r="T106" s="164">
        <f t="shared" si="3"/>
        <v>0</v>
      </c>
      <c r="AR106" s="12" t="s">
        <v>131</v>
      </c>
      <c r="AT106" s="12" t="s">
        <v>133</v>
      </c>
      <c r="AU106" s="12" t="s">
        <v>69</v>
      </c>
      <c r="AY106" s="12" t="s">
        <v>132</v>
      </c>
      <c r="BE106" s="165">
        <f t="shared" si="4"/>
        <v>0</v>
      </c>
      <c r="BF106" s="165">
        <f t="shared" si="5"/>
        <v>0</v>
      </c>
      <c r="BG106" s="165">
        <f t="shared" si="6"/>
        <v>0</v>
      </c>
      <c r="BH106" s="165">
        <f t="shared" si="7"/>
        <v>0</v>
      </c>
      <c r="BI106" s="165">
        <f t="shared" si="8"/>
        <v>0</v>
      </c>
      <c r="BJ106" s="12" t="s">
        <v>8</v>
      </c>
      <c r="BK106" s="165">
        <f t="shared" si="9"/>
        <v>0</v>
      </c>
      <c r="BL106" s="12" t="s">
        <v>131</v>
      </c>
      <c r="BM106" s="12" t="s">
        <v>920</v>
      </c>
    </row>
    <row r="107" spans="2:65" s="1" customFormat="1" ht="16.5" customHeight="1">
      <c r="B107" s="27"/>
      <c r="C107" s="154" t="s">
        <v>182</v>
      </c>
      <c r="D107" s="154" t="s">
        <v>133</v>
      </c>
      <c r="E107" s="155" t="s">
        <v>921</v>
      </c>
      <c r="F107" s="156" t="s">
        <v>922</v>
      </c>
      <c r="G107" s="157" t="s">
        <v>143</v>
      </c>
      <c r="H107" s="158">
        <v>710.17200000000003</v>
      </c>
      <c r="I107" s="159"/>
      <c r="J107" s="160">
        <f t="shared" si="0"/>
        <v>0</v>
      </c>
      <c r="K107" s="156" t="s">
        <v>157</v>
      </c>
      <c r="L107" s="29"/>
      <c r="M107" s="161" t="s">
        <v>1</v>
      </c>
      <c r="N107" s="162" t="s">
        <v>41</v>
      </c>
      <c r="O107" s="48"/>
      <c r="P107" s="163">
        <f t="shared" si="1"/>
        <v>0</v>
      </c>
      <c r="Q107" s="163">
        <v>0</v>
      </c>
      <c r="R107" s="163">
        <f t="shared" si="2"/>
        <v>0</v>
      </c>
      <c r="S107" s="163">
        <v>0</v>
      </c>
      <c r="T107" s="164">
        <f t="shared" si="3"/>
        <v>0</v>
      </c>
      <c r="AR107" s="12" t="s">
        <v>131</v>
      </c>
      <c r="AT107" s="12" t="s">
        <v>133</v>
      </c>
      <c r="AU107" s="12" t="s">
        <v>69</v>
      </c>
      <c r="AY107" s="12" t="s">
        <v>132</v>
      </c>
      <c r="BE107" s="165">
        <f t="shared" si="4"/>
        <v>0</v>
      </c>
      <c r="BF107" s="165">
        <f t="shared" si="5"/>
        <v>0</v>
      </c>
      <c r="BG107" s="165">
        <f t="shared" si="6"/>
        <v>0</v>
      </c>
      <c r="BH107" s="165">
        <f t="shared" si="7"/>
        <v>0</v>
      </c>
      <c r="BI107" s="165">
        <f t="shared" si="8"/>
        <v>0</v>
      </c>
      <c r="BJ107" s="12" t="s">
        <v>8</v>
      </c>
      <c r="BK107" s="165">
        <f t="shared" si="9"/>
        <v>0</v>
      </c>
      <c r="BL107" s="12" t="s">
        <v>131</v>
      </c>
      <c r="BM107" s="12" t="s">
        <v>923</v>
      </c>
    </row>
    <row r="108" spans="2:65" s="1" customFormat="1" ht="16.5" customHeight="1">
      <c r="B108" s="27"/>
      <c r="C108" s="154" t="s">
        <v>187</v>
      </c>
      <c r="D108" s="154" t="s">
        <v>133</v>
      </c>
      <c r="E108" s="155" t="s">
        <v>360</v>
      </c>
      <c r="F108" s="156" t="s">
        <v>924</v>
      </c>
      <c r="G108" s="157" t="s">
        <v>338</v>
      </c>
      <c r="H108" s="158">
        <v>1420.3430000000001</v>
      </c>
      <c r="I108" s="159"/>
      <c r="J108" s="160">
        <f t="shared" si="0"/>
        <v>0</v>
      </c>
      <c r="K108" s="156" t="s">
        <v>232</v>
      </c>
      <c r="L108" s="29"/>
      <c r="M108" s="161" t="s">
        <v>1</v>
      </c>
      <c r="N108" s="162" t="s">
        <v>41</v>
      </c>
      <c r="O108" s="48"/>
      <c r="P108" s="163">
        <f t="shared" si="1"/>
        <v>0</v>
      </c>
      <c r="Q108" s="163">
        <v>0</v>
      </c>
      <c r="R108" s="163">
        <f t="shared" si="2"/>
        <v>0</v>
      </c>
      <c r="S108" s="163">
        <v>0</v>
      </c>
      <c r="T108" s="164">
        <f t="shared" si="3"/>
        <v>0</v>
      </c>
      <c r="AR108" s="12" t="s">
        <v>131</v>
      </c>
      <c r="AT108" s="12" t="s">
        <v>133</v>
      </c>
      <c r="AU108" s="12" t="s">
        <v>69</v>
      </c>
      <c r="AY108" s="12" t="s">
        <v>132</v>
      </c>
      <c r="BE108" s="165">
        <f t="shared" si="4"/>
        <v>0</v>
      </c>
      <c r="BF108" s="165">
        <f t="shared" si="5"/>
        <v>0</v>
      </c>
      <c r="BG108" s="165">
        <f t="shared" si="6"/>
        <v>0</v>
      </c>
      <c r="BH108" s="165">
        <f t="shared" si="7"/>
        <v>0</v>
      </c>
      <c r="BI108" s="165">
        <f t="shared" si="8"/>
        <v>0</v>
      </c>
      <c r="BJ108" s="12" t="s">
        <v>8</v>
      </c>
      <c r="BK108" s="165">
        <f t="shared" si="9"/>
        <v>0</v>
      </c>
      <c r="BL108" s="12" t="s">
        <v>131</v>
      </c>
      <c r="BM108" s="12" t="s">
        <v>925</v>
      </c>
    </row>
    <row r="109" spans="2:65" s="1" customFormat="1" ht="16.5" customHeight="1">
      <c r="B109" s="27"/>
      <c r="C109" s="154" t="s">
        <v>191</v>
      </c>
      <c r="D109" s="154" t="s">
        <v>133</v>
      </c>
      <c r="E109" s="155" t="s">
        <v>926</v>
      </c>
      <c r="F109" s="156" t="s">
        <v>927</v>
      </c>
      <c r="G109" s="157" t="s">
        <v>156</v>
      </c>
      <c r="H109" s="158">
        <v>232.965</v>
      </c>
      <c r="I109" s="159"/>
      <c r="J109" s="160">
        <f t="shared" si="0"/>
        <v>0</v>
      </c>
      <c r="K109" s="156" t="s">
        <v>157</v>
      </c>
      <c r="L109" s="29"/>
      <c r="M109" s="161" t="s">
        <v>1</v>
      </c>
      <c r="N109" s="162" t="s">
        <v>41</v>
      </c>
      <c r="O109" s="48"/>
      <c r="P109" s="163">
        <f t="shared" si="1"/>
        <v>0</v>
      </c>
      <c r="Q109" s="163">
        <v>0</v>
      </c>
      <c r="R109" s="163">
        <f t="shared" si="2"/>
        <v>0</v>
      </c>
      <c r="S109" s="163">
        <v>0</v>
      </c>
      <c r="T109" s="164">
        <f t="shared" si="3"/>
        <v>0</v>
      </c>
      <c r="AR109" s="12" t="s">
        <v>131</v>
      </c>
      <c r="AT109" s="12" t="s">
        <v>133</v>
      </c>
      <c r="AU109" s="12" t="s">
        <v>69</v>
      </c>
      <c r="AY109" s="12" t="s">
        <v>132</v>
      </c>
      <c r="BE109" s="165">
        <f t="shared" si="4"/>
        <v>0</v>
      </c>
      <c r="BF109" s="165">
        <f t="shared" si="5"/>
        <v>0</v>
      </c>
      <c r="BG109" s="165">
        <f t="shared" si="6"/>
        <v>0</v>
      </c>
      <c r="BH109" s="165">
        <f t="shared" si="7"/>
        <v>0</v>
      </c>
      <c r="BI109" s="165">
        <f t="shared" si="8"/>
        <v>0</v>
      </c>
      <c r="BJ109" s="12" t="s">
        <v>8</v>
      </c>
      <c r="BK109" s="165">
        <f t="shared" si="9"/>
        <v>0</v>
      </c>
      <c r="BL109" s="12" t="s">
        <v>131</v>
      </c>
      <c r="BM109" s="12" t="s">
        <v>928</v>
      </c>
    </row>
    <row r="110" spans="2:65" s="1" customFormat="1" ht="16.5" customHeight="1">
      <c r="B110" s="27"/>
      <c r="C110" s="171" t="s">
        <v>196</v>
      </c>
      <c r="D110" s="171" t="s">
        <v>247</v>
      </c>
      <c r="E110" s="172" t="s">
        <v>929</v>
      </c>
      <c r="F110" s="173" t="s">
        <v>930</v>
      </c>
      <c r="G110" s="174" t="s">
        <v>338</v>
      </c>
      <c r="H110" s="175">
        <v>46.593000000000004</v>
      </c>
      <c r="I110" s="176"/>
      <c r="J110" s="177">
        <f t="shared" si="0"/>
        <v>0</v>
      </c>
      <c r="K110" s="173" t="s">
        <v>226</v>
      </c>
      <c r="L110" s="178"/>
      <c r="M110" s="179" t="s">
        <v>1</v>
      </c>
      <c r="N110" s="180" t="s">
        <v>41</v>
      </c>
      <c r="O110" s="48"/>
      <c r="P110" s="163">
        <f t="shared" si="1"/>
        <v>0</v>
      </c>
      <c r="Q110" s="163">
        <v>0</v>
      </c>
      <c r="R110" s="163">
        <f t="shared" si="2"/>
        <v>0</v>
      </c>
      <c r="S110" s="163">
        <v>0</v>
      </c>
      <c r="T110" s="164">
        <f t="shared" si="3"/>
        <v>0</v>
      </c>
      <c r="AR110" s="12" t="s">
        <v>170</v>
      </c>
      <c r="AT110" s="12" t="s">
        <v>247</v>
      </c>
      <c r="AU110" s="12" t="s">
        <v>69</v>
      </c>
      <c r="AY110" s="12" t="s">
        <v>132</v>
      </c>
      <c r="BE110" s="165">
        <f t="shared" si="4"/>
        <v>0</v>
      </c>
      <c r="BF110" s="165">
        <f t="shared" si="5"/>
        <v>0</v>
      </c>
      <c r="BG110" s="165">
        <f t="shared" si="6"/>
        <v>0</v>
      </c>
      <c r="BH110" s="165">
        <f t="shared" si="7"/>
        <v>0</v>
      </c>
      <c r="BI110" s="165">
        <f t="shared" si="8"/>
        <v>0</v>
      </c>
      <c r="BJ110" s="12" t="s">
        <v>8</v>
      </c>
      <c r="BK110" s="165">
        <f t="shared" si="9"/>
        <v>0</v>
      </c>
      <c r="BL110" s="12" t="s">
        <v>131</v>
      </c>
      <c r="BM110" s="12" t="s">
        <v>931</v>
      </c>
    </row>
    <row r="111" spans="2:65" s="1" customFormat="1" ht="16.5" customHeight="1">
      <c r="B111" s="27"/>
      <c r="C111" s="154" t="s">
        <v>9</v>
      </c>
      <c r="D111" s="154" t="s">
        <v>133</v>
      </c>
      <c r="E111" s="155" t="s">
        <v>932</v>
      </c>
      <c r="F111" s="156" t="s">
        <v>933</v>
      </c>
      <c r="G111" s="157" t="s">
        <v>194</v>
      </c>
      <c r="H111" s="158">
        <v>137.38900000000001</v>
      </c>
      <c r="I111" s="159"/>
      <c r="J111" s="160">
        <f t="shared" si="0"/>
        <v>0</v>
      </c>
      <c r="K111" s="156" t="s">
        <v>157</v>
      </c>
      <c r="L111" s="29"/>
      <c r="M111" s="161" t="s">
        <v>1</v>
      </c>
      <c r="N111" s="162" t="s">
        <v>41</v>
      </c>
      <c r="O111" s="48"/>
      <c r="P111" s="163">
        <f t="shared" si="1"/>
        <v>0</v>
      </c>
      <c r="Q111" s="163">
        <v>0</v>
      </c>
      <c r="R111" s="163">
        <f t="shared" si="2"/>
        <v>0</v>
      </c>
      <c r="S111" s="163">
        <v>0.23</v>
      </c>
      <c r="T111" s="164">
        <f t="shared" si="3"/>
        <v>31.599470000000004</v>
      </c>
      <c r="AR111" s="12" t="s">
        <v>131</v>
      </c>
      <c r="AT111" s="12" t="s">
        <v>133</v>
      </c>
      <c r="AU111" s="12" t="s">
        <v>69</v>
      </c>
      <c r="AY111" s="12" t="s">
        <v>132</v>
      </c>
      <c r="BE111" s="165">
        <f t="shared" si="4"/>
        <v>0</v>
      </c>
      <c r="BF111" s="165">
        <f t="shared" si="5"/>
        <v>0</v>
      </c>
      <c r="BG111" s="165">
        <f t="shared" si="6"/>
        <v>0</v>
      </c>
      <c r="BH111" s="165">
        <f t="shared" si="7"/>
        <v>0</v>
      </c>
      <c r="BI111" s="165">
        <f t="shared" si="8"/>
        <v>0</v>
      </c>
      <c r="BJ111" s="12" t="s">
        <v>8</v>
      </c>
      <c r="BK111" s="165">
        <f t="shared" si="9"/>
        <v>0</v>
      </c>
      <c r="BL111" s="12" t="s">
        <v>131</v>
      </c>
      <c r="BM111" s="12" t="s">
        <v>934</v>
      </c>
    </row>
    <row r="112" spans="2:65" s="1" customFormat="1" ht="16.5" customHeight="1">
      <c r="B112" s="27"/>
      <c r="C112" s="154" t="s">
        <v>203</v>
      </c>
      <c r="D112" s="154" t="s">
        <v>133</v>
      </c>
      <c r="E112" s="155" t="s">
        <v>935</v>
      </c>
      <c r="F112" s="156" t="s">
        <v>936</v>
      </c>
      <c r="G112" s="157" t="s">
        <v>194</v>
      </c>
      <c r="H112" s="158">
        <v>119.46899999999999</v>
      </c>
      <c r="I112" s="159"/>
      <c r="J112" s="160">
        <f t="shared" si="0"/>
        <v>0</v>
      </c>
      <c r="K112" s="156" t="s">
        <v>157</v>
      </c>
      <c r="L112" s="29"/>
      <c r="M112" s="161" t="s">
        <v>1</v>
      </c>
      <c r="N112" s="162" t="s">
        <v>41</v>
      </c>
      <c r="O112" s="48"/>
      <c r="P112" s="163">
        <f t="shared" si="1"/>
        <v>0</v>
      </c>
      <c r="Q112" s="163">
        <v>0</v>
      </c>
      <c r="R112" s="163">
        <f t="shared" si="2"/>
        <v>0</v>
      </c>
      <c r="S112" s="163">
        <v>0</v>
      </c>
      <c r="T112" s="164">
        <f t="shared" si="3"/>
        <v>0</v>
      </c>
      <c r="AR112" s="12" t="s">
        <v>131</v>
      </c>
      <c r="AT112" s="12" t="s">
        <v>133</v>
      </c>
      <c r="AU112" s="12" t="s">
        <v>69</v>
      </c>
      <c r="AY112" s="12" t="s">
        <v>132</v>
      </c>
      <c r="BE112" s="165">
        <f t="shared" si="4"/>
        <v>0</v>
      </c>
      <c r="BF112" s="165">
        <f t="shared" si="5"/>
        <v>0</v>
      </c>
      <c r="BG112" s="165">
        <f t="shared" si="6"/>
        <v>0</v>
      </c>
      <c r="BH112" s="165">
        <f t="shared" si="7"/>
        <v>0</v>
      </c>
      <c r="BI112" s="165">
        <f t="shared" si="8"/>
        <v>0</v>
      </c>
      <c r="BJ112" s="12" t="s">
        <v>8</v>
      </c>
      <c r="BK112" s="165">
        <f t="shared" si="9"/>
        <v>0</v>
      </c>
      <c r="BL112" s="12" t="s">
        <v>131</v>
      </c>
      <c r="BM112" s="12" t="s">
        <v>937</v>
      </c>
    </row>
    <row r="113" spans="2:65" s="10" customFormat="1" ht="22.9" customHeight="1">
      <c r="B113" s="140"/>
      <c r="C113" s="141"/>
      <c r="D113" s="142" t="s">
        <v>59</v>
      </c>
      <c r="E113" s="166" t="s">
        <v>212</v>
      </c>
      <c r="F113" s="166" t="s">
        <v>938</v>
      </c>
      <c r="G113" s="141"/>
      <c r="H113" s="141"/>
      <c r="I113" s="144"/>
      <c r="J113" s="167">
        <f>BK113</f>
        <v>0</v>
      </c>
      <c r="K113" s="141"/>
      <c r="L113" s="146"/>
      <c r="M113" s="147"/>
      <c r="N113" s="148"/>
      <c r="O113" s="148"/>
      <c r="P113" s="149">
        <f>SUM(P114:P115)</f>
        <v>0</v>
      </c>
      <c r="Q113" s="148"/>
      <c r="R113" s="149">
        <f>SUM(R114:R115)</f>
        <v>3.4940000000000001E-3</v>
      </c>
      <c r="S113" s="148"/>
      <c r="T113" s="150">
        <f>SUM(T114:T115)</f>
        <v>0</v>
      </c>
      <c r="AR113" s="151" t="s">
        <v>8</v>
      </c>
      <c r="AT113" s="152" t="s">
        <v>59</v>
      </c>
      <c r="AU113" s="152" t="s">
        <v>8</v>
      </c>
      <c r="AY113" s="151" t="s">
        <v>132</v>
      </c>
      <c r="BK113" s="153">
        <f>SUM(BK114:BK115)</f>
        <v>0</v>
      </c>
    </row>
    <row r="114" spans="2:65" s="1" customFormat="1" ht="16.5" customHeight="1">
      <c r="B114" s="27"/>
      <c r="C114" s="154" t="s">
        <v>208</v>
      </c>
      <c r="D114" s="154" t="s">
        <v>133</v>
      </c>
      <c r="E114" s="155" t="s">
        <v>939</v>
      </c>
      <c r="F114" s="156" t="s">
        <v>940</v>
      </c>
      <c r="G114" s="157" t="s">
        <v>156</v>
      </c>
      <c r="H114" s="158">
        <v>232.965</v>
      </c>
      <c r="I114" s="159"/>
      <c r="J114" s="160">
        <f>ROUND(I114*H114,0)</f>
        <v>0</v>
      </c>
      <c r="K114" s="156" t="s">
        <v>157</v>
      </c>
      <c r="L114" s="29"/>
      <c r="M114" s="161" t="s">
        <v>1</v>
      </c>
      <c r="N114" s="162" t="s">
        <v>41</v>
      </c>
      <c r="O114" s="48"/>
      <c r="P114" s="163">
        <f>O114*H114</f>
        <v>0</v>
      </c>
      <c r="Q114" s="163">
        <v>0</v>
      </c>
      <c r="R114" s="163">
        <f>Q114*H114</f>
        <v>0</v>
      </c>
      <c r="S114" s="163">
        <v>0</v>
      </c>
      <c r="T114" s="164">
        <f>S114*H114</f>
        <v>0</v>
      </c>
      <c r="AR114" s="12" t="s">
        <v>131</v>
      </c>
      <c r="AT114" s="12" t="s">
        <v>133</v>
      </c>
      <c r="AU114" s="12" t="s">
        <v>69</v>
      </c>
      <c r="AY114" s="12" t="s">
        <v>132</v>
      </c>
      <c r="BE114" s="165">
        <f>IF(N114="základní",J114,0)</f>
        <v>0</v>
      </c>
      <c r="BF114" s="165">
        <f>IF(N114="snížená",J114,0)</f>
        <v>0</v>
      </c>
      <c r="BG114" s="165">
        <f>IF(N114="zákl. přenesená",J114,0)</f>
        <v>0</v>
      </c>
      <c r="BH114" s="165">
        <f>IF(N114="sníž. přenesená",J114,0)</f>
        <v>0</v>
      </c>
      <c r="BI114" s="165">
        <f>IF(N114="nulová",J114,0)</f>
        <v>0</v>
      </c>
      <c r="BJ114" s="12" t="s">
        <v>8</v>
      </c>
      <c r="BK114" s="165">
        <f>ROUND(I114*H114,0)</f>
        <v>0</v>
      </c>
      <c r="BL114" s="12" t="s">
        <v>131</v>
      </c>
      <c r="BM114" s="12" t="s">
        <v>941</v>
      </c>
    </row>
    <row r="115" spans="2:65" s="1" customFormat="1" ht="16.5" customHeight="1">
      <c r="B115" s="27"/>
      <c r="C115" s="171" t="s">
        <v>212</v>
      </c>
      <c r="D115" s="171" t="s">
        <v>247</v>
      </c>
      <c r="E115" s="172" t="s">
        <v>942</v>
      </c>
      <c r="F115" s="173" t="s">
        <v>943</v>
      </c>
      <c r="G115" s="174" t="s">
        <v>524</v>
      </c>
      <c r="H115" s="175">
        <v>3.4940000000000002</v>
      </c>
      <c r="I115" s="176"/>
      <c r="J115" s="177">
        <f>ROUND(I115*H115,0)</f>
        <v>0</v>
      </c>
      <c r="K115" s="173" t="s">
        <v>157</v>
      </c>
      <c r="L115" s="178"/>
      <c r="M115" s="179" t="s">
        <v>1</v>
      </c>
      <c r="N115" s="180" t="s">
        <v>41</v>
      </c>
      <c r="O115" s="48"/>
      <c r="P115" s="163">
        <f>O115*H115</f>
        <v>0</v>
      </c>
      <c r="Q115" s="163">
        <v>1E-3</v>
      </c>
      <c r="R115" s="163">
        <f>Q115*H115</f>
        <v>3.4940000000000001E-3</v>
      </c>
      <c r="S115" s="163">
        <v>0</v>
      </c>
      <c r="T115" s="164">
        <f>S115*H115</f>
        <v>0</v>
      </c>
      <c r="AR115" s="12" t="s">
        <v>170</v>
      </c>
      <c r="AT115" s="12" t="s">
        <v>247</v>
      </c>
      <c r="AU115" s="12" t="s">
        <v>69</v>
      </c>
      <c r="AY115" s="12" t="s">
        <v>132</v>
      </c>
      <c r="BE115" s="165">
        <f>IF(N115="základní",J115,0)</f>
        <v>0</v>
      </c>
      <c r="BF115" s="165">
        <f>IF(N115="snížená",J115,0)</f>
        <v>0</v>
      </c>
      <c r="BG115" s="165">
        <f>IF(N115="zákl. přenesená",J115,0)</f>
        <v>0</v>
      </c>
      <c r="BH115" s="165">
        <f>IF(N115="sníž. přenesená",J115,0)</f>
        <v>0</v>
      </c>
      <c r="BI115" s="165">
        <f>IF(N115="nulová",J115,0)</f>
        <v>0</v>
      </c>
      <c r="BJ115" s="12" t="s">
        <v>8</v>
      </c>
      <c r="BK115" s="165">
        <f>ROUND(I115*H115,0)</f>
        <v>0</v>
      </c>
      <c r="BL115" s="12" t="s">
        <v>131</v>
      </c>
      <c r="BM115" s="12" t="s">
        <v>944</v>
      </c>
    </row>
    <row r="116" spans="2:65" s="10" customFormat="1" ht="22.9" customHeight="1">
      <c r="B116" s="140"/>
      <c r="C116" s="141"/>
      <c r="D116" s="142" t="s">
        <v>59</v>
      </c>
      <c r="E116" s="166" t="s">
        <v>69</v>
      </c>
      <c r="F116" s="166" t="s">
        <v>945</v>
      </c>
      <c r="G116" s="141"/>
      <c r="H116" s="141"/>
      <c r="I116" s="144"/>
      <c r="J116" s="167">
        <f>BK116</f>
        <v>0</v>
      </c>
      <c r="K116" s="141"/>
      <c r="L116" s="146"/>
      <c r="M116" s="147"/>
      <c r="N116" s="148"/>
      <c r="O116" s="148"/>
      <c r="P116" s="149">
        <f>SUM(P117:P118)</f>
        <v>0</v>
      </c>
      <c r="Q116" s="148"/>
      <c r="R116" s="149">
        <f>SUM(R117:R118)</f>
        <v>15.17768457</v>
      </c>
      <c r="S116" s="148"/>
      <c r="T116" s="150">
        <f>SUM(T117:T118)</f>
        <v>0</v>
      </c>
      <c r="AR116" s="151" t="s">
        <v>8</v>
      </c>
      <c r="AT116" s="152" t="s">
        <v>59</v>
      </c>
      <c r="AU116" s="152" t="s">
        <v>8</v>
      </c>
      <c r="AY116" s="151" t="s">
        <v>132</v>
      </c>
      <c r="BK116" s="153">
        <f>SUM(BK117:BK118)</f>
        <v>0</v>
      </c>
    </row>
    <row r="117" spans="2:65" s="1" customFormat="1" ht="22.5" customHeight="1">
      <c r="B117" s="27"/>
      <c r="C117" s="154" t="s">
        <v>216</v>
      </c>
      <c r="D117" s="154" t="s">
        <v>133</v>
      </c>
      <c r="E117" s="155" t="s">
        <v>946</v>
      </c>
      <c r="F117" s="156" t="s">
        <v>947</v>
      </c>
      <c r="G117" s="157" t="s">
        <v>143</v>
      </c>
      <c r="H117" s="158">
        <v>5.9729999999999999</v>
      </c>
      <c r="I117" s="159"/>
      <c r="J117" s="160">
        <f>ROUND(I117*H117,0)</f>
        <v>0</v>
      </c>
      <c r="K117" s="156" t="s">
        <v>649</v>
      </c>
      <c r="L117" s="29"/>
      <c r="M117" s="161" t="s">
        <v>1</v>
      </c>
      <c r="N117" s="162" t="s">
        <v>41</v>
      </c>
      <c r="O117" s="48"/>
      <c r="P117" s="163">
        <f>O117*H117</f>
        <v>0</v>
      </c>
      <c r="Q117" s="163">
        <v>2.45329</v>
      </c>
      <c r="R117" s="163">
        <f>Q117*H117</f>
        <v>14.65350117</v>
      </c>
      <c r="S117" s="163">
        <v>0</v>
      </c>
      <c r="T117" s="164">
        <f>S117*H117</f>
        <v>0</v>
      </c>
      <c r="AR117" s="12" t="s">
        <v>131</v>
      </c>
      <c r="AT117" s="12" t="s">
        <v>133</v>
      </c>
      <c r="AU117" s="12" t="s">
        <v>69</v>
      </c>
      <c r="AY117" s="12" t="s">
        <v>132</v>
      </c>
      <c r="BE117" s="165">
        <f>IF(N117="základní",J117,0)</f>
        <v>0</v>
      </c>
      <c r="BF117" s="165">
        <f>IF(N117="snížená",J117,0)</f>
        <v>0</v>
      </c>
      <c r="BG117" s="165">
        <f>IF(N117="zákl. přenesená",J117,0)</f>
        <v>0</v>
      </c>
      <c r="BH117" s="165">
        <f>IF(N117="sníž. přenesená",J117,0)</f>
        <v>0</v>
      </c>
      <c r="BI117" s="165">
        <f>IF(N117="nulová",J117,0)</f>
        <v>0</v>
      </c>
      <c r="BJ117" s="12" t="s">
        <v>8</v>
      </c>
      <c r="BK117" s="165">
        <f>ROUND(I117*H117,0)</f>
        <v>0</v>
      </c>
      <c r="BL117" s="12" t="s">
        <v>131</v>
      </c>
      <c r="BM117" s="12" t="s">
        <v>948</v>
      </c>
    </row>
    <row r="118" spans="2:65" s="1" customFormat="1" ht="16.5" customHeight="1">
      <c r="B118" s="27"/>
      <c r="C118" s="154" t="s">
        <v>220</v>
      </c>
      <c r="D118" s="154" t="s">
        <v>133</v>
      </c>
      <c r="E118" s="155" t="s">
        <v>949</v>
      </c>
      <c r="F118" s="156" t="s">
        <v>950</v>
      </c>
      <c r="G118" s="157" t="s">
        <v>156</v>
      </c>
      <c r="H118" s="158">
        <v>14.933999999999999</v>
      </c>
      <c r="I118" s="159"/>
      <c r="J118" s="160">
        <f>ROUND(I118*H118,0)</f>
        <v>0</v>
      </c>
      <c r="K118" s="156" t="s">
        <v>157</v>
      </c>
      <c r="L118" s="29"/>
      <c r="M118" s="161" t="s">
        <v>1</v>
      </c>
      <c r="N118" s="162" t="s">
        <v>41</v>
      </c>
      <c r="O118" s="48"/>
      <c r="P118" s="163">
        <f>O118*H118</f>
        <v>0</v>
      </c>
      <c r="Q118" s="163">
        <v>3.5099999999999999E-2</v>
      </c>
      <c r="R118" s="163">
        <f>Q118*H118</f>
        <v>0.52418339999999997</v>
      </c>
      <c r="S118" s="163">
        <v>0</v>
      </c>
      <c r="T118" s="164">
        <f>S118*H118</f>
        <v>0</v>
      </c>
      <c r="AR118" s="12" t="s">
        <v>131</v>
      </c>
      <c r="AT118" s="12" t="s">
        <v>133</v>
      </c>
      <c r="AU118" s="12" t="s">
        <v>69</v>
      </c>
      <c r="AY118" s="12" t="s">
        <v>132</v>
      </c>
      <c r="BE118" s="165">
        <f>IF(N118="základní",J118,0)</f>
        <v>0</v>
      </c>
      <c r="BF118" s="165">
        <f>IF(N118="snížená",J118,0)</f>
        <v>0</v>
      </c>
      <c r="BG118" s="165">
        <f>IF(N118="zákl. přenesená",J118,0)</f>
        <v>0</v>
      </c>
      <c r="BH118" s="165">
        <f>IF(N118="sníž. přenesená",J118,0)</f>
        <v>0</v>
      </c>
      <c r="BI118" s="165">
        <f>IF(N118="nulová",J118,0)</f>
        <v>0</v>
      </c>
      <c r="BJ118" s="12" t="s">
        <v>8</v>
      </c>
      <c r="BK118" s="165">
        <f>ROUND(I118*H118,0)</f>
        <v>0</v>
      </c>
      <c r="BL118" s="12" t="s">
        <v>131</v>
      </c>
      <c r="BM118" s="12" t="s">
        <v>951</v>
      </c>
    </row>
    <row r="119" spans="2:65" s="10" customFormat="1" ht="22.9" customHeight="1">
      <c r="B119" s="140"/>
      <c r="C119" s="141"/>
      <c r="D119" s="142" t="s">
        <v>59</v>
      </c>
      <c r="E119" s="166" t="s">
        <v>139</v>
      </c>
      <c r="F119" s="166" t="s">
        <v>140</v>
      </c>
      <c r="G119" s="141"/>
      <c r="H119" s="141"/>
      <c r="I119" s="144"/>
      <c r="J119" s="167">
        <f>BK119</f>
        <v>0</v>
      </c>
      <c r="K119" s="141"/>
      <c r="L119" s="146"/>
      <c r="M119" s="147"/>
      <c r="N119" s="148"/>
      <c r="O119" s="148"/>
      <c r="P119" s="149">
        <f>SUM(P120:P131)</f>
        <v>0</v>
      </c>
      <c r="Q119" s="148"/>
      <c r="R119" s="149">
        <f>SUM(R120:R131)</f>
        <v>161.36454131999997</v>
      </c>
      <c r="S119" s="148"/>
      <c r="T119" s="150">
        <f>SUM(T120:T131)</f>
        <v>0</v>
      </c>
      <c r="AR119" s="151" t="s">
        <v>8</v>
      </c>
      <c r="AT119" s="152" t="s">
        <v>59</v>
      </c>
      <c r="AU119" s="152" t="s">
        <v>8</v>
      </c>
      <c r="AY119" s="151" t="s">
        <v>132</v>
      </c>
      <c r="BK119" s="153">
        <f>SUM(BK120:BK131)</f>
        <v>0</v>
      </c>
    </row>
    <row r="120" spans="2:65" s="1" customFormat="1" ht="16.5" customHeight="1">
      <c r="B120" s="27"/>
      <c r="C120" s="154" t="s">
        <v>7</v>
      </c>
      <c r="D120" s="154" t="s">
        <v>133</v>
      </c>
      <c r="E120" s="155" t="s">
        <v>952</v>
      </c>
      <c r="F120" s="156" t="s">
        <v>953</v>
      </c>
      <c r="G120" s="157" t="s">
        <v>147</v>
      </c>
      <c r="H120" s="158">
        <v>317</v>
      </c>
      <c r="I120" s="159"/>
      <c r="J120" s="160">
        <f>ROUND(I120*H120,0)</f>
        <v>0</v>
      </c>
      <c r="K120" s="156" t="s">
        <v>954</v>
      </c>
      <c r="L120" s="29"/>
      <c r="M120" s="161" t="s">
        <v>1</v>
      </c>
      <c r="N120" s="162" t="s">
        <v>41</v>
      </c>
      <c r="O120" s="48"/>
      <c r="P120" s="163">
        <f>O120*H120</f>
        <v>0</v>
      </c>
      <c r="Q120" s="163">
        <v>0.17488999999999999</v>
      </c>
      <c r="R120" s="163">
        <f>Q120*H120</f>
        <v>55.440129999999996</v>
      </c>
      <c r="S120" s="163">
        <v>0</v>
      </c>
      <c r="T120" s="164">
        <f>S120*H120</f>
        <v>0</v>
      </c>
      <c r="AR120" s="12" t="s">
        <v>131</v>
      </c>
      <c r="AT120" s="12" t="s">
        <v>133</v>
      </c>
      <c r="AU120" s="12" t="s">
        <v>69</v>
      </c>
      <c r="AY120" s="12" t="s">
        <v>132</v>
      </c>
      <c r="BE120" s="165">
        <f>IF(N120="základní",J120,0)</f>
        <v>0</v>
      </c>
      <c r="BF120" s="165">
        <f>IF(N120="snížená",J120,0)</f>
        <v>0</v>
      </c>
      <c r="BG120" s="165">
        <f>IF(N120="zákl. přenesená",J120,0)</f>
        <v>0</v>
      </c>
      <c r="BH120" s="165">
        <f>IF(N120="sníž. přenesená",J120,0)</f>
        <v>0</v>
      </c>
      <c r="BI120" s="165">
        <f>IF(N120="nulová",J120,0)</f>
        <v>0</v>
      </c>
      <c r="BJ120" s="12" t="s">
        <v>8</v>
      </c>
      <c r="BK120" s="165">
        <f>ROUND(I120*H120,0)</f>
        <v>0</v>
      </c>
      <c r="BL120" s="12" t="s">
        <v>131</v>
      </c>
      <c r="BM120" s="12" t="s">
        <v>955</v>
      </c>
    </row>
    <row r="121" spans="2:65" s="1" customFormat="1" ht="19.5">
      <c r="B121" s="27"/>
      <c r="C121" s="28"/>
      <c r="D121" s="168" t="s">
        <v>149</v>
      </c>
      <c r="E121" s="28"/>
      <c r="F121" s="169" t="s">
        <v>956</v>
      </c>
      <c r="G121" s="28"/>
      <c r="H121" s="28"/>
      <c r="I121" s="90"/>
      <c r="J121" s="28"/>
      <c r="K121" s="28"/>
      <c r="L121" s="29"/>
      <c r="M121" s="170"/>
      <c r="N121" s="48"/>
      <c r="O121" s="48"/>
      <c r="P121" s="48"/>
      <c r="Q121" s="48"/>
      <c r="R121" s="48"/>
      <c r="S121" s="48"/>
      <c r="T121" s="49"/>
      <c r="AT121" s="12" t="s">
        <v>149</v>
      </c>
      <c r="AU121" s="12" t="s">
        <v>69</v>
      </c>
    </row>
    <row r="122" spans="2:65" s="1" customFormat="1" ht="22.5" customHeight="1">
      <c r="B122" s="27"/>
      <c r="C122" s="171" t="s">
        <v>229</v>
      </c>
      <c r="D122" s="171" t="s">
        <v>247</v>
      </c>
      <c r="E122" s="172" t="s">
        <v>957</v>
      </c>
      <c r="F122" s="173" t="s">
        <v>958</v>
      </c>
      <c r="G122" s="174" t="s">
        <v>147</v>
      </c>
      <c r="H122" s="175">
        <v>132</v>
      </c>
      <c r="I122" s="176"/>
      <c r="J122" s="177">
        <f t="shared" ref="J122:J131" si="10">ROUND(I122*H122,0)</f>
        <v>0</v>
      </c>
      <c r="K122" s="173" t="s">
        <v>157</v>
      </c>
      <c r="L122" s="178"/>
      <c r="M122" s="179" t="s">
        <v>1</v>
      </c>
      <c r="N122" s="180" t="s">
        <v>41</v>
      </c>
      <c r="O122" s="48"/>
      <c r="P122" s="163">
        <f t="shared" ref="P122:P131" si="11">O122*H122</f>
        <v>0</v>
      </c>
      <c r="Q122" s="163">
        <v>3.5999999999999999E-3</v>
      </c>
      <c r="R122" s="163">
        <f t="shared" ref="R122:R131" si="12">Q122*H122</f>
        <v>0.47520000000000001</v>
      </c>
      <c r="S122" s="163">
        <v>0</v>
      </c>
      <c r="T122" s="164">
        <f t="shared" ref="T122:T131" si="13">S122*H122</f>
        <v>0</v>
      </c>
      <c r="AR122" s="12" t="s">
        <v>170</v>
      </c>
      <c r="AT122" s="12" t="s">
        <v>247</v>
      </c>
      <c r="AU122" s="12" t="s">
        <v>69</v>
      </c>
      <c r="AY122" s="12" t="s">
        <v>132</v>
      </c>
      <c r="BE122" s="165">
        <f t="shared" ref="BE122:BE131" si="14">IF(N122="základní",J122,0)</f>
        <v>0</v>
      </c>
      <c r="BF122" s="165">
        <f t="shared" ref="BF122:BF131" si="15">IF(N122="snížená",J122,0)</f>
        <v>0</v>
      </c>
      <c r="BG122" s="165">
        <f t="shared" ref="BG122:BG131" si="16">IF(N122="zákl. přenesená",J122,0)</f>
        <v>0</v>
      </c>
      <c r="BH122" s="165">
        <f t="shared" ref="BH122:BH131" si="17">IF(N122="sníž. přenesená",J122,0)</f>
        <v>0</v>
      </c>
      <c r="BI122" s="165">
        <f t="shared" ref="BI122:BI131" si="18">IF(N122="nulová",J122,0)</f>
        <v>0</v>
      </c>
      <c r="BJ122" s="12" t="s">
        <v>8</v>
      </c>
      <c r="BK122" s="165">
        <f t="shared" ref="BK122:BK131" si="19">ROUND(I122*H122,0)</f>
        <v>0</v>
      </c>
      <c r="BL122" s="12" t="s">
        <v>131</v>
      </c>
      <c r="BM122" s="12" t="s">
        <v>959</v>
      </c>
    </row>
    <row r="123" spans="2:65" s="1" customFormat="1" ht="16.5" customHeight="1">
      <c r="B123" s="27"/>
      <c r="C123" s="171" t="s">
        <v>234</v>
      </c>
      <c r="D123" s="171" t="s">
        <v>247</v>
      </c>
      <c r="E123" s="172" t="s">
        <v>960</v>
      </c>
      <c r="F123" s="173" t="s">
        <v>961</v>
      </c>
      <c r="G123" s="174" t="s">
        <v>147</v>
      </c>
      <c r="H123" s="175">
        <v>185</v>
      </c>
      <c r="I123" s="176"/>
      <c r="J123" s="177">
        <f t="shared" si="10"/>
        <v>0</v>
      </c>
      <c r="K123" s="173" t="s">
        <v>157</v>
      </c>
      <c r="L123" s="178"/>
      <c r="M123" s="179" t="s">
        <v>1</v>
      </c>
      <c r="N123" s="180" t="s">
        <v>41</v>
      </c>
      <c r="O123" s="48"/>
      <c r="P123" s="163">
        <f t="shared" si="11"/>
        <v>0</v>
      </c>
      <c r="Q123" s="163">
        <v>4.7999999999999996E-3</v>
      </c>
      <c r="R123" s="163">
        <f t="shared" si="12"/>
        <v>0.8879999999999999</v>
      </c>
      <c r="S123" s="163">
        <v>0</v>
      </c>
      <c r="T123" s="164">
        <f t="shared" si="13"/>
        <v>0</v>
      </c>
      <c r="AR123" s="12" t="s">
        <v>170</v>
      </c>
      <c r="AT123" s="12" t="s">
        <v>247</v>
      </c>
      <c r="AU123" s="12" t="s">
        <v>69</v>
      </c>
      <c r="AY123" s="12" t="s">
        <v>132</v>
      </c>
      <c r="BE123" s="165">
        <f t="shared" si="14"/>
        <v>0</v>
      </c>
      <c r="BF123" s="165">
        <f t="shared" si="15"/>
        <v>0</v>
      </c>
      <c r="BG123" s="165">
        <f t="shared" si="16"/>
        <v>0</v>
      </c>
      <c r="BH123" s="165">
        <f t="shared" si="17"/>
        <v>0</v>
      </c>
      <c r="BI123" s="165">
        <f t="shared" si="18"/>
        <v>0</v>
      </c>
      <c r="BJ123" s="12" t="s">
        <v>8</v>
      </c>
      <c r="BK123" s="165">
        <f t="shared" si="19"/>
        <v>0</v>
      </c>
      <c r="BL123" s="12" t="s">
        <v>131</v>
      </c>
      <c r="BM123" s="12" t="s">
        <v>962</v>
      </c>
    </row>
    <row r="124" spans="2:65" s="1" customFormat="1" ht="16.5" customHeight="1">
      <c r="B124" s="27"/>
      <c r="C124" s="154" t="s">
        <v>238</v>
      </c>
      <c r="D124" s="154" t="s">
        <v>133</v>
      </c>
      <c r="E124" s="155" t="s">
        <v>963</v>
      </c>
      <c r="F124" s="156" t="s">
        <v>964</v>
      </c>
      <c r="G124" s="157" t="s">
        <v>147</v>
      </c>
      <c r="H124" s="158">
        <v>18</v>
      </c>
      <c r="I124" s="159"/>
      <c r="J124" s="160">
        <f t="shared" si="10"/>
        <v>0</v>
      </c>
      <c r="K124" s="156" t="s">
        <v>157</v>
      </c>
      <c r="L124" s="29"/>
      <c r="M124" s="161" t="s">
        <v>1</v>
      </c>
      <c r="N124" s="162" t="s">
        <v>41</v>
      </c>
      <c r="O124" s="48"/>
      <c r="P124" s="163">
        <f t="shared" si="11"/>
        <v>0</v>
      </c>
      <c r="Q124" s="163">
        <v>0</v>
      </c>
      <c r="R124" s="163">
        <f t="shared" si="12"/>
        <v>0</v>
      </c>
      <c r="S124" s="163">
        <v>0</v>
      </c>
      <c r="T124" s="164">
        <f t="shared" si="13"/>
        <v>0</v>
      </c>
      <c r="AR124" s="12" t="s">
        <v>131</v>
      </c>
      <c r="AT124" s="12" t="s">
        <v>133</v>
      </c>
      <c r="AU124" s="12" t="s">
        <v>69</v>
      </c>
      <c r="AY124" s="12" t="s">
        <v>132</v>
      </c>
      <c r="BE124" s="165">
        <f t="shared" si="14"/>
        <v>0</v>
      </c>
      <c r="BF124" s="165">
        <f t="shared" si="15"/>
        <v>0</v>
      </c>
      <c r="BG124" s="165">
        <f t="shared" si="16"/>
        <v>0</v>
      </c>
      <c r="BH124" s="165">
        <f t="shared" si="17"/>
        <v>0</v>
      </c>
      <c r="BI124" s="165">
        <f t="shared" si="18"/>
        <v>0</v>
      </c>
      <c r="BJ124" s="12" t="s">
        <v>8</v>
      </c>
      <c r="BK124" s="165">
        <f t="shared" si="19"/>
        <v>0</v>
      </c>
      <c r="BL124" s="12" t="s">
        <v>131</v>
      </c>
      <c r="BM124" s="12" t="s">
        <v>965</v>
      </c>
    </row>
    <row r="125" spans="2:65" s="1" customFormat="1" ht="16.5" customHeight="1">
      <c r="B125" s="27"/>
      <c r="C125" s="171" t="s">
        <v>242</v>
      </c>
      <c r="D125" s="171" t="s">
        <v>247</v>
      </c>
      <c r="E125" s="172" t="s">
        <v>966</v>
      </c>
      <c r="F125" s="173" t="s">
        <v>967</v>
      </c>
      <c r="G125" s="174" t="s">
        <v>147</v>
      </c>
      <c r="H125" s="175">
        <v>12</v>
      </c>
      <c r="I125" s="176"/>
      <c r="J125" s="177">
        <f t="shared" si="10"/>
        <v>0</v>
      </c>
      <c r="K125" s="173" t="s">
        <v>954</v>
      </c>
      <c r="L125" s="178"/>
      <c r="M125" s="179" t="s">
        <v>1</v>
      </c>
      <c r="N125" s="180" t="s">
        <v>41</v>
      </c>
      <c r="O125" s="48"/>
      <c r="P125" s="163">
        <f t="shared" si="11"/>
        <v>0</v>
      </c>
      <c r="Q125" s="163">
        <v>7.8799999999999995E-2</v>
      </c>
      <c r="R125" s="163">
        <f t="shared" si="12"/>
        <v>0.9456</v>
      </c>
      <c r="S125" s="163">
        <v>0</v>
      </c>
      <c r="T125" s="164">
        <f t="shared" si="13"/>
        <v>0</v>
      </c>
      <c r="AR125" s="12" t="s">
        <v>170</v>
      </c>
      <c r="AT125" s="12" t="s">
        <v>247</v>
      </c>
      <c r="AU125" s="12" t="s">
        <v>69</v>
      </c>
      <c r="AY125" s="12" t="s">
        <v>132</v>
      </c>
      <c r="BE125" s="165">
        <f t="shared" si="14"/>
        <v>0</v>
      </c>
      <c r="BF125" s="165">
        <f t="shared" si="15"/>
        <v>0</v>
      </c>
      <c r="BG125" s="165">
        <f t="shared" si="16"/>
        <v>0</v>
      </c>
      <c r="BH125" s="165">
        <f t="shared" si="17"/>
        <v>0</v>
      </c>
      <c r="BI125" s="165">
        <f t="shared" si="18"/>
        <v>0</v>
      </c>
      <c r="BJ125" s="12" t="s">
        <v>8</v>
      </c>
      <c r="BK125" s="165">
        <f t="shared" si="19"/>
        <v>0</v>
      </c>
      <c r="BL125" s="12" t="s">
        <v>131</v>
      </c>
      <c r="BM125" s="12" t="s">
        <v>968</v>
      </c>
    </row>
    <row r="126" spans="2:65" s="1" customFormat="1" ht="16.5" customHeight="1">
      <c r="B126" s="27"/>
      <c r="C126" s="171" t="s">
        <v>246</v>
      </c>
      <c r="D126" s="171" t="s">
        <v>247</v>
      </c>
      <c r="E126" s="172" t="s">
        <v>969</v>
      </c>
      <c r="F126" s="173" t="s">
        <v>970</v>
      </c>
      <c r="G126" s="174" t="s">
        <v>147</v>
      </c>
      <c r="H126" s="175">
        <v>6</v>
      </c>
      <c r="I126" s="176"/>
      <c r="J126" s="177">
        <f t="shared" si="10"/>
        <v>0</v>
      </c>
      <c r="K126" s="173" t="s">
        <v>1</v>
      </c>
      <c r="L126" s="178"/>
      <c r="M126" s="179" t="s">
        <v>1</v>
      </c>
      <c r="N126" s="180" t="s">
        <v>41</v>
      </c>
      <c r="O126" s="48"/>
      <c r="P126" s="163">
        <f t="shared" si="11"/>
        <v>0</v>
      </c>
      <c r="Q126" s="163">
        <v>8.8999999999999996E-2</v>
      </c>
      <c r="R126" s="163">
        <f t="shared" si="12"/>
        <v>0.53400000000000003</v>
      </c>
      <c r="S126" s="163">
        <v>0</v>
      </c>
      <c r="T126" s="164">
        <f t="shared" si="13"/>
        <v>0</v>
      </c>
      <c r="AR126" s="12" t="s">
        <v>170</v>
      </c>
      <c r="AT126" s="12" t="s">
        <v>247</v>
      </c>
      <c r="AU126" s="12" t="s">
        <v>69</v>
      </c>
      <c r="AY126" s="12" t="s">
        <v>132</v>
      </c>
      <c r="BE126" s="165">
        <f t="shared" si="14"/>
        <v>0</v>
      </c>
      <c r="BF126" s="165">
        <f t="shared" si="15"/>
        <v>0</v>
      </c>
      <c r="BG126" s="165">
        <f t="shared" si="16"/>
        <v>0</v>
      </c>
      <c r="BH126" s="165">
        <f t="shared" si="17"/>
        <v>0</v>
      </c>
      <c r="BI126" s="165">
        <f t="shared" si="18"/>
        <v>0</v>
      </c>
      <c r="BJ126" s="12" t="s">
        <v>8</v>
      </c>
      <c r="BK126" s="165">
        <f t="shared" si="19"/>
        <v>0</v>
      </c>
      <c r="BL126" s="12" t="s">
        <v>131</v>
      </c>
      <c r="BM126" s="12" t="s">
        <v>971</v>
      </c>
    </row>
    <row r="127" spans="2:65" s="1" customFormat="1" ht="16.5" customHeight="1">
      <c r="B127" s="27"/>
      <c r="C127" s="171" t="s">
        <v>252</v>
      </c>
      <c r="D127" s="171" t="s">
        <v>247</v>
      </c>
      <c r="E127" s="172" t="s">
        <v>972</v>
      </c>
      <c r="F127" s="173" t="s">
        <v>973</v>
      </c>
      <c r="G127" s="174" t="s">
        <v>147</v>
      </c>
      <c r="H127" s="175">
        <v>18</v>
      </c>
      <c r="I127" s="176"/>
      <c r="J127" s="177">
        <f t="shared" si="10"/>
        <v>0</v>
      </c>
      <c r="K127" s="173" t="s">
        <v>1</v>
      </c>
      <c r="L127" s="178"/>
      <c r="M127" s="179" t="s">
        <v>1</v>
      </c>
      <c r="N127" s="180" t="s">
        <v>41</v>
      </c>
      <c r="O127" s="48"/>
      <c r="P127" s="163">
        <f t="shared" si="11"/>
        <v>0</v>
      </c>
      <c r="Q127" s="163">
        <v>4.4999999999999999E-4</v>
      </c>
      <c r="R127" s="163">
        <f t="shared" si="12"/>
        <v>8.0999999999999996E-3</v>
      </c>
      <c r="S127" s="163">
        <v>0</v>
      </c>
      <c r="T127" s="164">
        <f t="shared" si="13"/>
        <v>0</v>
      </c>
      <c r="AR127" s="12" t="s">
        <v>170</v>
      </c>
      <c r="AT127" s="12" t="s">
        <v>247</v>
      </c>
      <c r="AU127" s="12" t="s">
        <v>69</v>
      </c>
      <c r="AY127" s="12" t="s">
        <v>132</v>
      </c>
      <c r="BE127" s="165">
        <f t="shared" si="14"/>
        <v>0</v>
      </c>
      <c r="BF127" s="165">
        <f t="shared" si="15"/>
        <v>0</v>
      </c>
      <c r="BG127" s="165">
        <f t="shared" si="16"/>
        <v>0</v>
      </c>
      <c r="BH127" s="165">
        <f t="shared" si="17"/>
        <v>0</v>
      </c>
      <c r="BI127" s="165">
        <f t="shared" si="18"/>
        <v>0</v>
      </c>
      <c r="BJ127" s="12" t="s">
        <v>8</v>
      </c>
      <c r="BK127" s="165">
        <f t="shared" si="19"/>
        <v>0</v>
      </c>
      <c r="BL127" s="12" t="s">
        <v>131</v>
      </c>
      <c r="BM127" s="12" t="s">
        <v>974</v>
      </c>
    </row>
    <row r="128" spans="2:65" s="1" customFormat="1" ht="16.5" customHeight="1">
      <c r="B128" s="27"/>
      <c r="C128" s="154" t="s">
        <v>257</v>
      </c>
      <c r="D128" s="154" t="s">
        <v>133</v>
      </c>
      <c r="E128" s="155" t="s">
        <v>975</v>
      </c>
      <c r="F128" s="156" t="s">
        <v>976</v>
      </c>
      <c r="G128" s="157" t="s">
        <v>194</v>
      </c>
      <c r="H128" s="158">
        <v>663.053</v>
      </c>
      <c r="I128" s="159"/>
      <c r="J128" s="160">
        <f t="shared" si="10"/>
        <v>0</v>
      </c>
      <c r="K128" s="156" t="s">
        <v>649</v>
      </c>
      <c r="L128" s="29"/>
      <c r="M128" s="161" t="s">
        <v>1</v>
      </c>
      <c r="N128" s="162" t="s">
        <v>41</v>
      </c>
      <c r="O128" s="48"/>
      <c r="P128" s="163">
        <f t="shared" si="11"/>
        <v>0</v>
      </c>
      <c r="Q128" s="163">
        <v>2.4979999999999999E-2</v>
      </c>
      <c r="R128" s="163">
        <f t="shared" si="12"/>
        <v>16.563063939999999</v>
      </c>
      <c r="S128" s="163">
        <v>0</v>
      </c>
      <c r="T128" s="164">
        <f t="shared" si="13"/>
        <v>0</v>
      </c>
      <c r="AR128" s="12" t="s">
        <v>131</v>
      </c>
      <c r="AT128" s="12" t="s">
        <v>133</v>
      </c>
      <c r="AU128" s="12" t="s">
        <v>69</v>
      </c>
      <c r="AY128" s="12" t="s">
        <v>132</v>
      </c>
      <c r="BE128" s="165">
        <f t="shared" si="14"/>
        <v>0</v>
      </c>
      <c r="BF128" s="165">
        <f t="shared" si="15"/>
        <v>0</v>
      </c>
      <c r="BG128" s="165">
        <f t="shared" si="16"/>
        <v>0</v>
      </c>
      <c r="BH128" s="165">
        <f t="shared" si="17"/>
        <v>0</v>
      </c>
      <c r="BI128" s="165">
        <f t="shared" si="18"/>
        <v>0</v>
      </c>
      <c r="BJ128" s="12" t="s">
        <v>8</v>
      </c>
      <c r="BK128" s="165">
        <f t="shared" si="19"/>
        <v>0</v>
      </c>
      <c r="BL128" s="12" t="s">
        <v>131</v>
      </c>
      <c r="BM128" s="12" t="s">
        <v>977</v>
      </c>
    </row>
    <row r="129" spans="2:65" s="1" customFormat="1" ht="16.5" customHeight="1">
      <c r="B129" s="27"/>
      <c r="C129" s="171" t="s">
        <v>261</v>
      </c>
      <c r="D129" s="171" t="s">
        <v>247</v>
      </c>
      <c r="E129" s="172" t="s">
        <v>978</v>
      </c>
      <c r="F129" s="173" t="s">
        <v>979</v>
      </c>
      <c r="G129" s="174" t="s">
        <v>156</v>
      </c>
      <c r="H129" s="175">
        <v>1014.471</v>
      </c>
      <c r="I129" s="176"/>
      <c r="J129" s="177">
        <f t="shared" si="10"/>
        <v>0</v>
      </c>
      <c r="K129" s="173" t="s">
        <v>649</v>
      </c>
      <c r="L129" s="178"/>
      <c r="M129" s="179" t="s">
        <v>1</v>
      </c>
      <c r="N129" s="180" t="s">
        <v>41</v>
      </c>
      <c r="O129" s="48"/>
      <c r="P129" s="163">
        <f t="shared" si="11"/>
        <v>0</v>
      </c>
      <c r="Q129" s="163">
        <v>7.8E-2</v>
      </c>
      <c r="R129" s="163">
        <f t="shared" si="12"/>
        <v>79.128737999999998</v>
      </c>
      <c r="S129" s="163">
        <v>0</v>
      </c>
      <c r="T129" s="164">
        <f t="shared" si="13"/>
        <v>0</v>
      </c>
      <c r="AR129" s="12" t="s">
        <v>170</v>
      </c>
      <c r="AT129" s="12" t="s">
        <v>247</v>
      </c>
      <c r="AU129" s="12" t="s">
        <v>69</v>
      </c>
      <c r="AY129" s="12" t="s">
        <v>132</v>
      </c>
      <c r="BE129" s="165">
        <f t="shared" si="14"/>
        <v>0</v>
      </c>
      <c r="BF129" s="165">
        <f t="shared" si="15"/>
        <v>0</v>
      </c>
      <c r="BG129" s="165">
        <f t="shared" si="16"/>
        <v>0</v>
      </c>
      <c r="BH129" s="165">
        <f t="shared" si="17"/>
        <v>0</v>
      </c>
      <c r="BI129" s="165">
        <f t="shared" si="18"/>
        <v>0</v>
      </c>
      <c r="BJ129" s="12" t="s">
        <v>8</v>
      </c>
      <c r="BK129" s="165">
        <f t="shared" si="19"/>
        <v>0</v>
      </c>
      <c r="BL129" s="12" t="s">
        <v>131</v>
      </c>
      <c r="BM129" s="12" t="s">
        <v>980</v>
      </c>
    </row>
    <row r="130" spans="2:65" s="1" customFormat="1" ht="16.5" customHeight="1">
      <c r="B130" s="27"/>
      <c r="C130" s="154" t="s">
        <v>265</v>
      </c>
      <c r="D130" s="154" t="s">
        <v>133</v>
      </c>
      <c r="E130" s="155" t="s">
        <v>981</v>
      </c>
      <c r="F130" s="156" t="s">
        <v>982</v>
      </c>
      <c r="G130" s="157" t="s">
        <v>156</v>
      </c>
      <c r="H130" s="158">
        <v>71.680999999999997</v>
      </c>
      <c r="I130" s="159"/>
      <c r="J130" s="160">
        <f t="shared" si="10"/>
        <v>0</v>
      </c>
      <c r="K130" s="156" t="s">
        <v>1</v>
      </c>
      <c r="L130" s="29"/>
      <c r="M130" s="161" t="s">
        <v>1</v>
      </c>
      <c r="N130" s="162" t="s">
        <v>41</v>
      </c>
      <c r="O130" s="48"/>
      <c r="P130" s="163">
        <f t="shared" si="11"/>
        <v>0</v>
      </c>
      <c r="Q130" s="163">
        <v>2.4979999999999999E-2</v>
      </c>
      <c r="R130" s="163">
        <f t="shared" si="12"/>
        <v>1.79059138</v>
      </c>
      <c r="S130" s="163">
        <v>0</v>
      </c>
      <c r="T130" s="164">
        <f t="shared" si="13"/>
        <v>0</v>
      </c>
      <c r="AR130" s="12" t="s">
        <v>131</v>
      </c>
      <c r="AT130" s="12" t="s">
        <v>133</v>
      </c>
      <c r="AU130" s="12" t="s">
        <v>69</v>
      </c>
      <c r="AY130" s="12" t="s">
        <v>132</v>
      </c>
      <c r="BE130" s="165">
        <f t="shared" si="14"/>
        <v>0</v>
      </c>
      <c r="BF130" s="165">
        <f t="shared" si="15"/>
        <v>0</v>
      </c>
      <c r="BG130" s="165">
        <f t="shared" si="16"/>
        <v>0</v>
      </c>
      <c r="BH130" s="165">
        <f t="shared" si="17"/>
        <v>0</v>
      </c>
      <c r="BI130" s="165">
        <f t="shared" si="18"/>
        <v>0</v>
      </c>
      <c r="BJ130" s="12" t="s">
        <v>8</v>
      </c>
      <c r="BK130" s="165">
        <f t="shared" si="19"/>
        <v>0</v>
      </c>
      <c r="BL130" s="12" t="s">
        <v>131</v>
      </c>
      <c r="BM130" s="12" t="s">
        <v>983</v>
      </c>
    </row>
    <row r="131" spans="2:65" s="1" customFormat="1" ht="16.5" customHeight="1">
      <c r="B131" s="27"/>
      <c r="C131" s="171" t="s">
        <v>269</v>
      </c>
      <c r="D131" s="171" t="s">
        <v>247</v>
      </c>
      <c r="E131" s="172" t="s">
        <v>984</v>
      </c>
      <c r="F131" s="173" t="s">
        <v>985</v>
      </c>
      <c r="G131" s="174" t="s">
        <v>156</v>
      </c>
      <c r="H131" s="175">
        <v>71.680999999999997</v>
      </c>
      <c r="I131" s="176"/>
      <c r="J131" s="177">
        <f t="shared" si="10"/>
        <v>0</v>
      </c>
      <c r="K131" s="173" t="s">
        <v>1</v>
      </c>
      <c r="L131" s="178"/>
      <c r="M131" s="179" t="s">
        <v>1</v>
      </c>
      <c r="N131" s="180" t="s">
        <v>41</v>
      </c>
      <c r="O131" s="48"/>
      <c r="P131" s="163">
        <f t="shared" si="11"/>
        <v>0</v>
      </c>
      <c r="Q131" s="163">
        <v>7.8E-2</v>
      </c>
      <c r="R131" s="163">
        <f t="shared" si="12"/>
        <v>5.5911179999999998</v>
      </c>
      <c r="S131" s="163">
        <v>0</v>
      </c>
      <c r="T131" s="164">
        <f t="shared" si="13"/>
        <v>0</v>
      </c>
      <c r="AR131" s="12" t="s">
        <v>170</v>
      </c>
      <c r="AT131" s="12" t="s">
        <v>247</v>
      </c>
      <c r="AU131" s="12" t="s">
        <v>69</v>
      </c>
      <c r="AY131" s="12" t="s">
        <v>132</v>
      </c>
      <c r="BE131" s="165">
        <f t="shared" si="14"/>
        <v>0</v>
      </c>
      <c r="BF131" s="165">
        <f t="shared" si="15"/>
        <v>0</v>
      </c>
      <c r="BG131" s="165">
        <f t="shared" si="16"/>
        <v>0</v>
      </c>
      <c r="BH131" s="165">
        <f t="shared" si="17"/>
        <v>0</v>
      </c>
      <c r="BI131" s="165">
        <f t="shared" si="18"/>
        <v>0</v>
      </c>
      <c r="BJ131" s="12" t="s">
        <v>8</v>
      </c>
      <c r="BK131" s="165">
        <f t="shared" si="19"/>
        <v>0</v>
      </c>
      <c r="BL131" s="12" t="s">
        <v>131</v>
      </c>
      <c r="BM131" s="12" t="s">
        <v>986</v>
      </c>
    </row>
    <row r="132" spans="2:65" s="10" customFormat="1" ht="22.9" customHeight="1">
      <c r="B132" s="140"/>
      <c r="C132" s="141"/>
      <c r="D132" s="142" t="s">
        <v>59</v>
      </c>
      <c r="E132" s="166" t="s">
        <v>159</v>
      </c>
      <c r="F132" s="166" t="s">
        <v>987</v>
      </c>
      <c r="G132" s="141"/>
      <c r="H132" s="141"/>
      <c r="I132" s="144"/>
      <c r="J132" s="167">
        <f>BK132</f>
        <v>0</v>
      </c>
      <c r="K132" s="141"/>
      <c r="L132" s="146"/>
      <c r="M132" s="147"/>
      <c r="N132" s="148"/>
      <c r="O132" s="148"/>
      <c r="P132" s="149">
        <f>SUM(P133:P146)</f>
        <v>0</v>
      </c>
      <c r="Q132" s="148"/>
      <c r="R132" s="149">
        <f>SUM(R133:R146)</f>
        <v>604.21693639</v>
      </c>
      <c r="S132" s="148"/>
      <c r="T132" s="150">
        <f>SUM(T133:T146)</f>
        <v>0</v>
      </c>
      <c r="AR132" s="151" t="s">
        <v>8</v>
      </c>
      <c r="AT132" s="152" t="s">
        <v>59</v>
      </c>
      <c r="AU132" s="152" t="s">
        <v>8</v>
      </c>
      <c r="AY132" s="151" t="s">
        <v>132</v>
      </c>
      <c r="BK132" s="153">
        <f>SUM(BK133:BK146)</f>
        <v>0</v>
      </c>
    </row>
    <row r="133" spans="2:65" s="1" customFormat="1" ht="16.5" customHeight="1">
      <c r="B133" s="27"/>
      <c r="C133" s="154" t="s">
        <v>273</v>
      </c>
      <c r="D133" s="154" t="s">
        <v>133</v>
      </c>
      <c r="E133" s="155" t="s">
        <v>988</v>
      </c>
      <c r="F133" s="156" t="s">
        <v>989</v>
      </c>
      <c r="G133" s="157" t="s">
        <v>156</v>
      </c>
      <c r="H133" s="158">
        <v>1775.4290000000001</v>
      </c>
      <c r="I133" s="159"/>
      <c r="J133" s="160">
        <f>ROUND(I133*H133,0)</f>
        <v>0</v>
      </c>
      <c r="K133" s="156" t="s">
        <v>1</v>
      </c>
      <c r="L133" s="29"/>
      <c r="M133" s="161" t="s">
        <v>1</v>
      </c>
      <c r="N133" s="162" t="s">
        <v>41</v>
      </c>
      <c r="O133" s="48"/>
      <c r="P133" s="163">
        <f>O133*H133</f>
        <v>0</v>
      </c>
      <c r="Q133" s="163">
        <v>0</v>
      </c>
      <c r="R133" s="163">
        <f>Q133*H133</f>
        <v>0</v>
      </c>
      <c r="S133" s="163">
        <v>0</v>
      </c>
      <c r="T133" s="164">
        <f>S133*H133</f>
        <v>0</v>
      </c>
      <c r="AR133" s="12" t="s">
        <v>131</v>
      </c>
      <c r="AT133" s="12" t="s">
        <v>133</v>
      </c>
      <c r="AU133" s="12" t="s">
        <v>69</v>
      </c>
      <c r="AY133" s="12" t="s">
        <v>132</v>
      </c>
      <c r="BE133" s="165">
        <f>IF(N133="základní",J133,0)</f>
        <v>0</v>
      </c>
      <c r="BF133" s="165">
        <f>IF(N133="snížená",J133,0)</f>
        <v>0</v>
      </c>
      <c r="BG133" s="165">
        <f>IF(N133="zákl. přenesená",J133,0)</f>
        <v>0</v>
      </c>
      <c r="BH133" s="165">
        <f>IF(N133="sníž. přenesená",J133,0)</f>
        <v>0</v>
      </c>
      <c r="BI133" s="165">
        <f>IF(N133="nulová",J133,0)</f>
        <v>0</v>
      </c>
      <c r="BJ133" s="12" t="s">
        <v>8</v>
      </c>
      <c r="BK133" s="165">
        <f>ROUND(I133*H133,0)</f>
        <v>0</v>
      </c>
      <c r="BL133" s="12" t="s">
        <v>131</v>
      </c>
      <c r="BM133" s="12" t="s">
        <v>990</v>
      </c>
    </row>
    <row r="134" spans="2:65" s="1" customFormat="1" ht="16.5" customHeight="1">
      <c r="B134" s="27"/>
      <c r="C134" s="154" t="s">
        <v>277</v>
      </c>
      <c r="D134" s="154" t="s">
        <v>133</v>
      </c>
      <c r="E134" s="155" t="s">
        <v>991</v>
      </c>
      <c r="F134" s="156" t="s">
        <v>992</v>
      </c>
      <c r="G134" s="157" t="s">
        <v>156</v>
      </c>
      <c r="H134" s="158">
        <v>1775.4290000000001</v>
      </c>
      <c r="I134" s="159"/>
      <c r="J134" s="160">
        <f>ROUND(I134*H134,0)</f>
        <v>0</v>
      </c>
      <c r="K134" s="156" t="s">
        <v>157</v>
      </c>
      <c r="L134" s="29"/>
      <c r="M134" s="161" t="s">
        <v>1</v>
      </c>
      <c r="N134" s="162" t="s">
        <v>41</v>
      </c>
      <c r="O134" s="48"/>
      <c r="P134" s="163">
        <f>O134*H134</f>
        <v>0</v>
      </c>
      <c r="Q134" s="163">
        <v>0</v>
      </c>
      <c r="R134" s="163">
        <f>Q134*H134</f>
        <v>0</v>
      </c>
      <c r="S134" s="163">
        <v>0</v>
      </c>
      <c r="T134" s="164">
        <f>S134*H134</f>
        <v>0</v>
      </c>
      <c r="AR134" s="12" t="s">
        <v>131</v>
      </c>
      <c r="AT134" s="12" t="s">
        <v>133</v>
      </c>
      <c r="AU134" s="12" t="s">
        <v>69</v>
      </c>
      <c r="AY134" s="12" t="s">
        <v>132</v>
      </c>
      <c r="BE134" s="165">
        <f>IF(N134="základní",J134,0)</f>
        <v>0</v>
      </c>
      <c r="BF134" s="165">
        <f>IF(N134="snížená",J134,0)</f>
        <v>0</v>
      </c>
      <c r="BG134" s="165">
        <f>IF(N134="zákl. přenesená",J134,0)</f>
        <v>0</v>
      </c>
      <c r="BH134" s="165">
        <f>IF(N134="sníž. přenesená",J134,0)</f>
        <v>0</v>
      </c>
      <c r="BI134" s="165">
        <f>IF(N134="nulová",J134,0)</f>
        <v>0</v>
      </c>
      <c r="BJ134" s="12" t="s">
        <v>8</v>
      </c>
      <c r="BK134" s="165">
        <f>ROUND(I134*H134,0)</f>
        <v>0</v>
      </c>
      <c r="BL134" s="12" t="s">
        <v>131</v>
      </c>
      <c r="BM134" s="12" t="s">
        <v>993</v>
      </c>
    </row>
    <row r="135" spans="2:65" s="1" customFormat="1" ht="16.5" customHeight="1">
      <c r="B135" s="27"/>
      <c r="C135" s="154" t="s">
        <v>281</v>
      </c>
      <c r="D135" s="154" t="s">
        <v>133</v>
      </c>
      <c r="E135" s="155" t="s">
        <v>994</v>
      </c>
      <c r="F135" s="156" t="s">
        <v>995</v>
      </c>
      <c r="G135" s="157" t="s">
        <v>156</v>
      </c>
      <c r="H135" s="158">
        <v>1775.4290000000001</v>
      </c>
      <c r="I135" s="159"/>
      <c r="J135" s="160">
        <f>ROUND(I135*H135,0)</f>
        <v>0</v>
      </c>
      <c r="K135" s="156" t="s">
        <v>157</v>
      </c>
      <c r="L135" s="29"/>
      <c r="M135" s="161" t="s">
        <v>1</v>
      </c>
      <c r="N135" s="162" t="s">
        <v>41</v>
      </c>
      <c r="O135" s="48"/>
      <c r="P135" s="163">
        <f>O135*H135</f>
        <v>0</v>
      </c>
      <c r="Q135" s="163">
        <v>0.14610000000000001</v>
      </c>
      <c r="R135" s="163">
        <f>Q135*H135</f>
        <v>259.39017690000003</v>
      </c>
      <c r="S135" s="163">
        <v>0</v>
      </c>
      <c r="T135" s="164">
        <f>S135*H135</f>
        <v>0</v>
      </c>
      <c r="AR135" s="12" t="s">
        <v>131</v>
      </c>
      <c r="AT135" s="12" t="s">
        <v>133</v>
      </c>
      <c r="AU135" s="12" t="s">
        <v>69</v>
      </c>
      <c r="AY135" s="12" t="s">
        <v>132</v>
      </c>
      <c r="BE135" s="165">
        <f>IF(N135="základní",J135,0)</f>
        <v>0</v>
      </c>
      <c r="BF135" s="165">
        <f>IF(N135="snížená",J135,0)</f>
        <v>0</v>
      </c>
      <c r="BG135" s="165">
        <f>IF(N135="zákl. přenesená",J135,0)</f>
        <v>0</v>
      </c>
      <c r="BH135" s="165">
        <f>IF(N135="sníž. přenesená",J135,0)</f>
        <v>0</v>
      </c>
      <c r="BI135" s="165">
        <f>IF(N135="nulová",J135,0)</f>
        <v>0</v>
      </c>
      <c r="BJ135" s="12" t="s">
        <v>8</v>
      </c>
      <c r="BK135" s="165">
        <f>ROUND(I135*H135,0)</f>
        <v>0</v>
      </c>
      <c r="BL135" s="12" t="s">
        <v>131</v>
      </c>
      <c r="BM135" s="12" t="s">
        <v>996</v>
      </c>
    </row>
    <row r="136" spans="2:65" s="1" customFormat="1" ht="16.5" customHeight="1">
      <c r="B136" s="27"/>
      <c r="C136" s="171" t="s">
        <v>285</v>
      </c>
      <c r="D136" s="171" t="s">
        <v>247</v>
      </c>
      <c r="E136" s="172" t="s">
        <v>997</v>
      </c>
      <c r="F136" s="173" t="s">
        <v>998</v>
      </c>
      <c r="G136" s="174" t="s">
        <v>156</v>
      </c>
      <c r="H136" s="175">
        <v>1110.739</v>
      </c>
      <c r="I136" s="176"/>
      <c r="J136" s="177">
        <f>ROUND(I136*H136,0)</f>
        <v>0</v>
      </c>
      <c r="K136" s="173" t="s">
        <v>157</v>
      </c>
      <c r="L136" s="178"/>
      <c r="M136" s="179" t="s">
        <v>1</v>
      </c>
      <c r="N136" s="180" t="s">
        <v>41</v>
      </c>
      <c r="O136" s="48"/>
      <c r="P136" s="163">
        <f>O136*H136</f>
        <v>0</v>
      </c>
      <c r="Q136" s="163">
        <v>0.13200000000000001</v>
      </c>
      <c r="R136" s="163">
        <f>Q136*H136</f>
        <v>146.617548</v>
      </c>
      <c r="S136" s="163">
        <v>0</v>
      </c>
      <c r="T136" s="164">
        <f>S136*H136</f>
        <v>0</v>
      </c>
      <c r="AR136" s="12" t="s">
        <v>170</v>
      </c>
      <c r="AT136" s="12" t="s">
        <v>247</v>
      </c>
      <c r="AU136" s="12" t="s">
        <v>69</v>
      </c>
      <c r="AY136" s="12" t="s">
        <v>132</v>
      </c>
      <c r="BE136" s="165">
        <f>IF(N136="základní",J136,0)</f>
        <v>0</v>
      </c>
      <c r="BF136" s="165">
        <f>IF(N136="snížená",J136,0)</f>
        <v>0</v>
      </c>
      <c r="BG136" s="165">
        <f>IF(N136="zákl. přenesená",J136,0)</f>
        <v>0</v>
      </c>
      <c r="BH136" s="165">
        <f>IF(N136="sníž. přenesená",J136,0)</f>
        <v>0</v>
      </c>
      <c r="BI136" s="165">
        <f>IF(N136="nulová",J136,0)</f>
        <v>0</v>
      </c>
      <c r="BJ136" s="12" t="s">
        <v>8</v>
      </c>
      <c r="BK136" s="165">
        <f>ROUND(I136*H136,0)</f>
        <v>0</v>
      </c>
      <c r="BL136" s="12" t="s">
        <v>131</v>
      </c>
      <c r="BM136" s="12" t="s">
        <v>999</v>
      </c>
    </row>
    <row r="137" spans="2:65" s="1" customFormat="1" ht="16.5" customHeight="1">
      <c r="B137" s="27"/>
      <c r="C137" s="171" t="s">
        <v>289</v>
      </c>
      <c r="D137" s="171" t="s">
        <v>247</v>
      </c>
      <c r="E137" s="172" t="s">
        <v>1000</v>
      </c>
      <c r="F137" s="173" t="s">
        <v>1001</v>
      </c>
      <c r="G137" s="174" t="s">
        <v>156</v>
      </c>
      <c r="H137" s="175">
        <v>686.46900000000005</v>
      </c>
      <c r="I137" s="176"/>
      <c r="J137" s="177">
        <f>ROUND(I137*H137,0)</f>
        <v>0</v>
      </c>
      <c r="K137" s="173" t="s">
        <v>1</v>
      </c>
      <c r="L137" s="178"/>
      <c r="M137" s="179" t="s">
        <v>1</v>
      </c>
      <c r="N137" s="180" t="s">
        <v>41</v>
      </c>
      <c r="O137" s="48"/>
      <c r="P137" s="163">
        <f>O137*H137</f>
        <v>0</v>
      </c>
      <c r="Q137" s="163">
        <v>9.375E-2</v>
      </c>
      <c r="R137" s="163">
        <f>Q137*H137</f>
        <v>64.356468750000005</v>
      </c>
      <c r="S137" s="163">
        <v>0</v>
      </c>
      <c r="T137" s="164">
        <f>S137*H137</f>
        <v>0</v>
      </c>
      <c r="AR137" s="12" t="s">
        <v>170</v>
      </c>
      <c r="AT137" s="12" t="s">
        <v>247</v>
      </c>
      <c r="AU137" s="12" t="s">
        <v>69</v>
      </c>
      <c r="AY137" s="12" t="s">
        <v>132</v>
      </c>
      <c r="BE137" s="165">
        <f>IF(N137="základní",J137,0)</f>
        <v>0</v>
      </c>
      <c r="BF137" s="165">
        <f>IF(N137="snížená",J137,0)</f>
        <v>0</v>
      </c>
      <c r="BG137" s="165">
        <f>IF(N137="zákl. přenesená",J137,0)</f>
        <v>0</v>
      </c>
      <c r="BH137" s="165">
        <f>IF(N137="sníž. přenesená",J137,0)</f>
        <v>0</v>
      </c>
      <c r="BI137" s="165">
        <f>IF(N137="nulová",J137,0)</f>
        <v>0</v>
      </c>
      <c r="BJ137" s="12" t="s">
        <v>8</v>
      </c>
      <c r="BK137" s="165">
        <f>ROUND(I137*H137,0)</f>
        <v>0</v>
      </c>
      <c r="BL137" s="12" t="s">
        <v>131</v>
      </c>
      <c r="BM137" s="12" t="s">
        <v>1002</v>
      </c>
    </row>
    <row r="138" spans="2:65" s="1" customFormat="1" ht="78">
      <c r="B138" s="27"/>
      <c r="C138" s="28"/>
      <c r="D138" s="168" t="s">
        <v>149</v>
      </c>
      <c r="E138" s="28"/>
      <c r="F138" s="169" t="s">
        <v>1003</v>
      </c>
      <c r="G138" s="28"/>
      <c r="H138" s="28"/>
      <c r="I138" s="90"/>
      <c r="J138" s="28"/>
      <c r="K138" s="28"/>
      <c r="L138" s="29"/>
      <c r="M138" s="170"/>
      <c r="N138" s="48"/>
      <c r="O138" s="48"/>
      <c r="P138" s="48"/>
      <c r="Q138" s="48"/>
      <c r="R138" s="48"/>
      <c r="S138" s="48"/>
      <c r="T138" s="49"/>
      <c r="AT138" s="12" t="s">
        <v>149</v>
      </c>
      <c r="AU138" s="12" t="s">
        <v>69</v>
      </c>
    </row>
    <row r="139" spans="2:65" s="1" customFormat="1" ht="16.5" customHeight="1">
      <c r="B139" s="27"/>
      <c r="C139" s="154" t="s">
        <v>293</v>
      </c>
      <c r="D139" s="154" t="s">
        <v>133</v>
      </c>
      <c r="E139" s="155" t="s">
        <v>1004</v>
      </c>
      <c r="F139" s="156" t="s">
        <v>1005</v>
      </c>
      <c r="G139" s="157" t="s">
        <v>194</v>
      </c>
      <c r="H139" s="158">
        <v>135</v>
      </c>
      <c r="I139" s="159"/>
      <c r="J139" s="160">
        <f t="shared" ref="J139:J144" si="20">ROUND(I139*H139,0)</f>
        <v>0</v>
      </c>
      <c r="K139" s="156" t="s">
        <v>157</v>
      </c>
      <c r="L139" s="29"/>
      <c r="M139" s="161" t="s">
        <v>1</v>
      </c>
      <c r="N139" s="162" t="s">
        <v>41</v>
      </c>
      <c r="O139" s="48"/>
      <c r="P139" s="163">
        <f t="shared" ref="P139:P144" si="21">O139*H139</f>
        <v>0</v>
      </c>
      <c r="Q139" s="163">
        <v>0.20219000000000001</v>
      </c>
      <c r="R139" s="163">
        <f t="shared" ref="R139:R144" si="22">Q139*H139</f>
        <v>27.295650000000002</v>
      </c>
      <c r="S139" s="163">
        <v>0</v>
      </c>
      <c r="T139" s="164">
        <f t="shared" ref="T139:T144" si="23">S139*H139</f>
        <v>0</v>
      </c>
      <c r="AR139" s="12" t="s">
        <v>131</v>
      </c>
      <c r="AT139" s="12" t="s">
        <v>133</v>
      </c>
      <c r="AU139" s="12" t="s">
        <v>69</v>
      </c>
      <c r="AY139" s="12" t="s">
        <v>132</v>
      </c>
      <c r="BE139" s="165">
        <f t="shared" ref="BE139:BE144" si="24">IF(N139="základní",J139,0)</f>
        <v>0</v>
      </c>
      <c r="BF139" s="165">
        <f t="shared" ref="BF139:BF144" si="25">IF(N139="snížená",J139,0)</f>
        <v>0</v>
      </c>
      <c r="BG139" s="165">
        <f t="shared" ref="BG139:BG144" si="26">IF(N139="zákl. přenesená",J139,0)</f>
        <v>0</v>
      </c>
      <c r="BH139" s="165">
        <f t="shared" ref="BH139:BH144" si="27">IF(N139="sníž. přenesená",J139,0)</f>
        <v>0</v>
      </c>
      <c r="BI139" s="165">
        <f t="shared" ref="BI139:BI144" si="28">IF(N139="nulová",J139,0)</f>
        <v>0</v>
      </c>
      <c r="BJ139" s="12" t="s">
        <v>8</v>
      </c>
      <c r="BK139" s="165">
        <f t="shared" ref="BK139:BK144" si="29">ROUND(I139*H139,0)</f>
        <v>0</v>
      </c>
      <c r="BL139" s="12" t="s">
        <v>131</v>
      </c>
      <c r="BM139" s="12" t="s">
        <v>1006</v>
      </c>
    </row>
    <row r="140" spans="2:65" s="1" customFormat="1" ht="16.5" customHeight="1">
      <c r="B140" s="27"/>
      <c r="C140" s="171" t="s">
        <v>297</v>
      </c>
      <c r="D140" s="171" t="s">
        <v>247</v>
      </c>
      <c r="E140" s="172" t="s">
        <v>1007</v>
      </c>
      <c r="F140" s="173" t="s">
        <v>1008</v>
      </c>
      <c r="G140" s="174" t="s">
        <v>194</v>
      </c>
      <c r="H140" s="175">
        <v>137.69999999999999</v>
      </c>
      <c r="I140" s="176"/>
      <c r="J140" s="177">
        <f t="shared" si="20"/>
        <v>0</v>
      </c>
      <c r="K140" s="173" t="s">
        <v>157</v>
      </c>
      <c r="L140" s="178"/>
      <c r="M140" s="179" t="s">
        <v>1</v>
      </c>
      <c r="N140" s="180" t="s">
        <v>41</v>
      </c>
      <c r="O140" s="48"/>
      <c r="P140" s="163">
        <f t="shared" si="21"/>
        <v>0</v>
      </c>
      <c r="Q140" s="163">
        <v>0.10199999999999999</v>
      </c>
      <c r="R140" s="163">
        <f t="shared" si="22"/>
        <v>14.045399999999997</v>
      </c>
      <c r="S140" s="163">
        <v>0</v>
      </c>
      <c r="T140" s="164">
        <f t="shared" si="23"/>
        <v>0</v>
      </c>
      <c r="AR140" s="12" t="s">
        <v>170</v>
      </c>
      <c r="AT140" s="12" t="s">
        <v>247</v>
      </c>
      <c r="AU140" s="12" t="s">
        <v>69</v>
      </c>
      <c r="AY140" s="12" t="s">
        <v>132</v>
      </c>
      <c r="BE140" s="165">
        <f t="shared" si="24"/>
        <v>0</v>
      </c>
      <c r="BF140" s="165">
        <f t="shared" si="25"/>
        <v>0</v>
      </c>
      <c r="BG140" s="165">
        <f t="shared" si="26"/>
        <v>0</v>
      </c>
      <c r="BH140" s="165">
        <f t="shared" si="27"/>
        <v>0</v>
      </c>
      <c r="BI140" s="165">
        <f t="shared" si="28"/>
        <v>0</v>
      </c>
      <c r="BJ140" s="12" t="s">
        <v>8</v>
      </c>
      <c r="BK140" s="165">
        <f t="shared" si="29"/>
        <v>0</v>
      </c>
      <c r="BL140" s="12" t="s">
        <v>131</v>
      </c>
      <c r="BM140" s="12" t="s">
        <v>1009</v>
      </c>
    </row>
    <row r="141" spans="2:65" s="1" customFormat="1" ht="16.5" customHeight="1">
      <c r="B141" s="27"/>
      <c r="C141" s="154" t="s">
        <v>301</v>
      </c>
      <c r="D141" s="154" t="s">
        <v>133</v>
      </c>
      <c r="E141" s="155" t="s">
        <v>1010</v>
      </c>
      <c r="F141" s="156" t="s">
        <v>1011</v>
      </c>
      <c r="G141" s="157" t="s">
        <v>194</v>
      </c>
      <c r="H141" s="158">
        <v>194.137</v>
      </c>
      <c r="I141" s="159"/>
      <c r="J141" s="160">
        <f t="shared" si="20"/>
        <v>0</v>
      </c>
      <c r="K141" s="156" t="s">
        <v>157</v>
      </c>
      <c r="L141" s="29"/>
      <c r="M141" s="161" t="s">
        <v>1</v>
      </c>
      <c r="N141" s="162" t="s">
        <v>41</v>
      </c>
      <c r="O141" s="48"/>
      <c r="P141" s="163">
        <f t="shared" si="21"/>
        <v>0</v>
      </c>
      <c r="Q141" s="163">
        <v>0.1295</v>
      </c>
      <c r="R141" s="163">
        <f t="shared" si="22"/>
        <v>25.140741500000001</v>
      </c>
      <c r="S141" s="163">
        <v>0</v>
      </c>
      <c r="T141" s="164">
        <f t="shared" si="23"/>
        <v>0</v>
      </c>
      <c r="AR141" s="12" t="s">
        <v>131</v>
      </c>
      <c r="AT141" s="12" t="s">
        <v>133</v>
      </c>
      <c r="AU141" s="12" t="s">
        <v>69</v>
      </c>
      <c r="AY141" s="12" t="s">
        <v>132</v>
      </c>
      <c r="BE141" s="165">
        <f t="shared" si="24"/>
        <v>0</v>
      </c>
      <c r="BF141" s="165">
        <f t="shared" si="25"/>
        <v>0</v>
      </c>
      <c r="BG141" s="165">
        <f t="shared" si="26"/>
        <v>0</v>
      </c>
      <c r="BH141" s="165">
        <f t="shared" si="27"/>
        <v>0</v>
      </c>
      <c r="BI141" s="165">
        <f t="shared" si="28"/>
        <v>0</v>
      </c>
      <c r="BJ141" s="12" t="s">
        <v>8</v>
      </c>
      <c r="BK141" s="165">
        <f t="shared" si="29"/>
        <v>0</v>
      </c>
      <c r="BL141" s="12" t="s">
        <v>131</v>
      </c>
      <c r="BM141" s="12" t="s">
        <v>1012</v>
      </c>
    </row>
    <row r="142" spans="2:65" s="1" customFormat="1" ht="16.5" customHeight="1">
      <c r="B142" s="27"/>
      <c r="C142" s="171" t="s">
        <v>305</v>
      </c>
      <c r="D142" s="171" t="s">
        <v>247</v>
      </c>
      <c r="E142" s="172" t="s">
        <v>1013</v>
      </c>
      <c r="F142" s="173" t="s">
        <v>1014</v>
      </c>
      <c r="G142" s="174" t="s">
        <v>194</v>
      </c>
      <c r="H142" s="175">
        <v>198.02</v>
      </c>
      <c r="I142" s="176"/>
      <c r="J142" s="177">
        <f t="shared" si="20"/>
        <v>0</v>
      </c>
      <c r="K142" s="173" t="s">
        <v>157</v>
      </c>
      <c r="L142" s="178"/>
      <c r="M142" s="179" t="s">
        <v>1</v>
      </c>
      <c r="N142" s="180" t="s">
        <v>41</v>
      </c>
      <c r="O142" s="48"/>
      <c r="P142" s="163">
        <f t="shared" si="21"/>
        <v>0</v>
      </c>
      <c r="Q142" s="163">
        <v>5.8000000000000003E-2</v>
      </c>
      <c r="R142" s="163">
        <f t="shared" si="22"/>
        <v>11.48516</v>
      </c>
      <c r="S142" s="163">
        <v>0</v>
      </c>
      <c r="T142" s="164">
        <f t="shared" si="23"/>
        <v>0</v>
      </c>
      <c r="AR142" s="12" t="s">
        <v>170</v>
      </c>
      <c r="AT142" s="12" t="s">
        <v>247</v>
      </c>
      <c r="AU142" s="12" t="s">
        <v>69</v>
      </c>
      <c r="AY142" s="12" t="s">
        <v>132</v>
      </c>
      <c r="BE142" s="165">
        <f t="shared" si="24"/>
        <v>0</v>
      </c>
      <c r="BF142" s="165">
        <f t="shared" si="25"/>
        <v>0</v>
      </c>
      <c r="BG142" s="165">
        <f t="shared" si="26"/>
        <v>0</v>
      </c>
      <c r="BH142" s="165">
        <f t="shared" si="27"/>
        <v>0</v>
      </c>
      <c r="BI142" s="165">
        <f t="shared" si="28"/>
        <v>0</v>
      </c>
      <c r="BJ142" s="12" t="s">
        <v>8</v>
      </c>
      <c r="BK142" s="165">
        <f t="shared" si="29"/>
        <v>0</v>
      </c>
      <c r="BL142" s="12" t="s">
        <v>131</v>
      </c>
      <c r="BM142" s="12" t="s">
        <v>1015</v>
      </c>
    </row>
    <row r="143" spans="2:65" s="1" customFormat="1" ht="16.5" customHeight="1">
      <c r="B143" s="27"/>
      <c r="C143" s="154" t="s">
        <v>309</v>
      </c>
      <c r="D143" s="154" t="s">
        <v>133</v>
      </c>
      <c r="E143" s="155" t="s">
        <v>274</v>
      </c>
      <c r="F143" s="156" t="s">
        <v>1016</v>
      </c>
      <c r="G143" s="157" t="s">
        <v>194</v>
      </c>
      <c r="H143" s="158">
        <v>370.95100000000002</v>
      </c>
      <c r="I143" s="159"/>
      <c r="J143" s="160">
        <f t="shared" si="20"/>
        <v>0</v>
      </c>
      <c r="K143" s="156" t="s">
        <v>1</v>
      </c>
      <c r="L143" s="29"/>
      <c r="M143" s="161" t="s">
        <v>1</v>
      </c>
      <c r="N143" s="162" t="s">
        <v>41</v>
      </c>
      <c r="O143" s="48"/>
      <c r="P143" s="163">
        <f t="shared" si="21"/>
        <v>0</v>
      </c>
      <c r="Q143" s="163">
        <v>0</v>
      </c>
      <c r="R143" s="163">
        <f t="shared" si="22"/>
        <v>0</v>
      </c>
      <c r="S143" s="163">
        <v>0</v>
      </c>
      <c r="T143" s="164">
        <f t="shared" si="23"/>
        <v>0</v>
      </c>
      <c r="AR143" s="12" t="s">
        <v>131</v>
      </c>
      <c r="AT143" s="12" t="s">
        <v>133</v>
      </c>
      <c r="AU143" s="12" t="s">
        <v>69</v>
      </c>
      <c r="AY143" s="12" t="s">
        <v>132</v>
      </c>
      <c r="BE143" s="165">
        <f t="shared" si="24"/>
        <v>0</v>
      </c>
      <c r="BF143" s="165">
        <f t="shared" si="25"/>
        <v>0</v>
      </c>
      <c r="BG143" s="165">
        <f t="shared" si="26"/>
        <v>0</v>
      </c>
      <c r="BH143" s="165">
        <f t="shared" si="27"/>
        <v>0</v>
      </c>
      <c r="BI143" s="165">
        <f t="shared" si="28"/>
        <v>0</v>
      </c>
      <c r="BJ143" s="12" t="s">
        <v>8</v>
      </c>
      <c r="BK143" s="165">
        <f t="shared" si="29"/>
        <v>0</v>
      </c>
      <c r="BL143" s="12" t="s">
        <v>131</v>
      </c>
      <c r="BM143" s="12" t="s">
        <v>1017</v>
      </c>
    </row>
    <row r="144" spans="2:65" s="1" customFormat="1" ht="22.5" customHeight="1">
      <c r="B144" s="27"/>
      <c r="C144" s="154" t="s">
        <v>313</v>
      </c>
      <c r="D144" s="154" t="s">
        <v>133</v>
      </c>
      <c r="E144" s="155" t="s">
        <v>1018</v>
      </c>
      <c r="F144" s="156" t="s">
        <v>1019</v>
      </c>
      <c r="G144" s="157" t="s">
        <v>156</v>
      </c>
      <c r="H144" s="158">
        <v>70.188000000000002</v>
      </c>
      <c r="I144" s="159"/>
      <c r="J144" s="160">
        <f t="shared" si="20"/>
        <v>0</v>
      </c>
      <c r="K144" s="156" t="s">
        <v>1</v>
      </c>
      <c r="L144" s="29"/>
      <c r="M144" s="161" t="s">
        <v>1</v>
      </c>
      <c r="N144" s="162" t="s">
        <v>41</v>
      </c>
      <c r="O144" s="48"/>
      <c r="P144" s="163">
        <f t="shared" si="21"/>
        <v>0</v>
      </c>
      <c r="Q144" s="163">
        <v>0.34562999999999999</v>
      </c>
      <c r="R144" s="163">
        <f t="shared" si="22"/>
        <v>24.25907844</v>
      </c>
      <c r="S144" s="163">
        <v>0</v>
      </c>
      <c r="T144" s="164">
        <f t="shared" si="23"/>
        <v>0</v>
      </c>
      <c r="AR144" s="12" t="s">
        <v>131</v>
      </c>
      <c r="AT144" s="12" t="s">
        <v>133</v>
      </c>
      <c r="AU144" s="12" t="s">
        <v>69</v>
      </c>
      <c r="AY144" s="12" t="s">
        <v>132</v>
      </c>
      <c r="BE144" s="165">
        <f t="shared" si="24"/>
        <v>0</v>
      </c>
      <c r="BF144" s="165">
        <f t="shared" si="25"/>
        <v>0</v>
      </c>
      <c r="BG144" s="165">
        <f t="shared" si="26"/>
        <v>0</v>
      </c>
      <c r="BH144" s="165">
        <f t="shared" si="27"/>
        <v>0</v>
      </c>
      <c r="BI144" s="165">
        <f t="shared" si="28"/>
        <v>0</v>
      </c>
      <c r="BJ144" s="12" t="s">
        <v>8</v>
      </c>
      <c r="BK144" s="165">
        <f t="shared" si="29"/>
        <v>0</v>
      </c>
      <c r="BL144" s="12" t="s">
        <v>131</v>
      </c>
      <c r="BM144" s="12" t="s">
        <v>1020</v>
      </c>
    </row>
    <row r="145" spans="2:65" s="1" customFormat="1" ht="68.25">
      <c r="B145" s="27"/>
      <c r="C145" s="28"/>
      <c r="D145" s="168" t="s">
        <v>149</v>
      </c>
      <c r="E145" s="28"/>
      <c r="F145" s="169" t="s">
        <v>1021</v>
      </c>
      <c r="G145" s="28"/>
      <c r="H145" s="28"/>
      <c r="I145" s="90"/>
      <c r="J145" s="28"/>
      <c r="K145" s="28"/>
      <c r="L145" s="29"/>
      <c r="M145" s="170"/>
      <c r="N145" s="48"/>
      <c r="O145" s="48"/>
      <c r="P145" s="48"/>
      <c r="Q145" s="48"/>
      <c r="R145" s="48"/>
      <c r="S145" s="48"/>
      <c r="T145" s="49"/>
      <c r="AT145" s="12" t="s">
        <v>149</v>
      </c>
      <c r="AU145" s="12" t="s">
        <v>69</v>
      </c>
    </row>
    <row r="146" spans="2:65" s="1" customFormat="1" ht="22.5" customHeight="1">
      <c r="B146" s="27"/>
      <c r="C146" s="154" t="s">
        <v>317</v>
      </c>
      <c r="D146" s="154" t="s">
        <v>133</v>
      </c>
      <c r="E146" s="155" t="s">
        <v>1022</v>
      </c>
      <c r="F146" s="156" t="s">
        <v>1023</v>
      </c>
      <c r="G146" s="157" t="s">
        <v>194</v>
      </c>
      <c r="H146" s="158">
        <v>140.376</v>
      </c>
      <c r="I146" s="159"/>
      <c r="J146" s="160">
        <f>ROUND(I146*H146,0)</f>
        <v>0</v>
      </c>
      <c r="K146" s="156" t="s">
        <v>1</v>
      </c>
      <c r="L146" s="29"/>
      <c r="M146" s="161" t="s">
        <v>1</v>
      </c>
      <c r="N146" s="162" t="s">
        <v>41</v>
      </c>
      <c r="O146" s="48"/>
      <c r="P146" s="163">
        <f>O146*H146</f>
        <v>0</v>
      </c>
      <c r="Q146" s="163">
        <v>0.2253</v>
      </c>
      <c r="R146" s="163">
        <f>Q146*H146</f>
        <v>31.6267128</v>
      </c>
      <c r="S146" s="163">
        <v>0</v>
      </c>
      <c r="T146" s="164">
        <f>S146*H146</f>
        <v>0</v>
      </c>
      <c r="AR146" s="12" t="s">
        <v>131</v>
      </c>
      <c r="AT146" s="12" t="s">
        <v>133</v>
      </c>
      <c r="AU146" s="12" t="s">
        <v>69</v>
      </c>
      <c r="AY146" s="12" t="s">
        <v>132</v>
      </c>
      <c r="BE146" s="165">
        <f>IF(N146="základní",J146,0)</f>
        <v>0</v>
      </c>
      <c r="BF146" s="165">
        <f>IF(N146="snížená",J146,0)</f>
        <v>0</v>
      </c>
      <c r="BG146" s="165">
        <f>IF(N146="zákl. přenesená",J146,0)</f>
        <v>0</v>
      </c>
      <c r="BH146" s="165">
        <f>IF(N146="sníž. přenesená",J146,0)</f>
        <v>0</v>
      </c>
      <c r="BI146" s="165">
        <f>IF(N146="nulová",J146,0)</f>
        <v>0</v>
      </c>
      <c r="BJ146" s="12" t="s">
        <v>8</v>
      </c>
      <c r="BK146" s="165">
        <f>ROUND(I146*H146,0)</f>
        <v>0</v>
      </c>
      <c r="BL146" s="12" t="s">
        <v>131</v>
      </c>
      <c r="BM146" s="12" t="s">
        <v>1024</v>
      </c>
    </row>
    <row r="147" spans="2:65" s="10" customFormat="1" ht="22.9" customHeight="1">
      <c r="B147" s="140"/>
      <c r="C147" s="141"/>
      <c r="D147" s="142" t="s">
        <v>59</v>
      </c>
      <c r="E147" s="166" t="s">
        <v>170</v>
      </c>
      <c r="F147" s="166" t="s">
        <v>228</v>
      </c>
      <c r="G147" s="141"/>
      <c r="H147" s="141"/>
      <c r="I147" s="144"/>
      <c r="J147" s="167">
        <f>BK147</f>
        <v>0</v>
      </c>
      <c r="K147" s="141"/>
      <c r="L147" s="146"/>
      <c r="M147" s="147"/>
      <c r="N147" s="148"/>
      <c r="O147" s="148"/>
      <c r="P147" s="149">
        <f>SUM(P148:P156)</f>
        <v>0</v>
      </c>
      <c r="Q147" s="148"/>
      <c r="R147" s="149">
        <f>SUM(R148:R156)</f>
        <v>8.1161399999999997</v>
      </c>
      <c r="S147" s="148"/>
      <c r="T147" s="150">
        <f>SUM(T148:T156)</f>
        <v>1.2000000000000002</v>
      </c>
      <c r="AR147" s="151" t="s">
        <v>8</v>
      </c>
      <c r="AT147" s="152" t="s">
        <v>59</v>
      </c>
      <c r="AU147" s="152" t="s">
        <v>8</v>
      </c>
      <c r="AY147" s="151" t="s">
        <v>132</v>
      </c>
      <c r="BK147" s="153">
        <f>SUM(BK148:BK156)</f>
        <v>0</v>
      </c>
    </row>
    <row r="148" spans="2:65" s="1" customFormat="1" ht="22.5" customHeight="1">
      <c r="B148" s="27"/>
      <c r="C148" s="154" t="s">
        <v>321</v>
      </c>
      <c r="D148" s="154" t="s">
        <v>133</v>
      </c>
      <c r="E148" s="155" t="s">
        <v>1025</v>
      </c>
      <c r="F148" s="156" t="s">
        <v>1026</v>
      </c>
      <c r="G148" s="157" t="s">
        <v>823</v>
      </c>
      <c r="H148" s="158">
        <v>215</v>
      </c>
      <c r="I148" s="159"/>
      <c r="J148" s="160">
        <f t="shared" ref="J148:J155" si="30">ROUND(I148*H148,0)</f>
        <v>0</v>
      </c>
      <c r="K148" s="156" t="s">
        <v>1</v>
      </c>
      <c r="L148" s="29"/>
      <c r="M148" s="161" t="s">
        <v>1</v>
      </c>
      <c r="N148" s="162" t="s">
        <v>41</v>
      </c>
      <c r="O148" s="48"/>
      <c r="P148" s="163">
        <f t="shared" ref="P148:P155" si="31">O148*H148</f>
        <v>0</v>
      </c>
      <c r="Q148" s="163">
        <v>0</v>
      </c>
      <c r="R148" s="163">
        <f t="shared" ref="R148:R155" si="32">Q148*H148</f>
        <v>0</v>
      </c>
      <c r="S148" s="163">
        <v>0</v>
      </c>
      <c r="T148" s="164">
        <f t="shared" ref="T148:T155" si="33">S148*H148</f>
        <v>0</v>
      </c>
      <c r="AR148" s="12" t="s">
        <v>131</v>
      </c>
      <c r="AT148" s="12" t="s">
        <v>133</v>
      </c>
      <c r="AU148" s="12" t="s">
        <v>69</v>
      </c>
      <c r="AY148" s="12" t="s">
        <v>132</v>
      </c>
      <c r="BE148" s="165">
        <f t="shared" ref="BE148:BE155" si="34">IF(N148="základní",J148,0)</f>
        <v>0</v>
      </c>
      <c r="BF148" s="165">
        <f t="shared" ref="BF148:BF155" si="35">IF(N148="snížená",J148,0)</f>
        <v>0</v>
      </c>
      <c r="BG148" s="165">
        <f t="shared" ref="BG148:BG155" si="36">IF(N148="zákl. přenesená",J148,0)</f>
        <v>0</v>
      </c>
      <c r="BH148" s="165">
        <f t="shared" ref="BH148:BH155" si="37">IF(N148="sníž. přenesená",J148,0)</f>
        <v>0</v>
      </c>
      <c r="BI148" s="165">
        <f t="shared" ref="BI148:BI155" si="38">IF(N148="nulová",J148,0)</f>
        <v>0</v>
      </c>
      <c r="BJ148" s="12" t="s">
        <v>8</v>
      </c>
      <c r="BK148" s="165">
        <f t="shared" ref="BK148:BK155" si="39">ROUND(I148*H148,0)</f>
        <v>0</v>
      </c>
      <c r="BL148" s="12" t="s">
        <v>131</v>
      </c>
      <c r="BM148" s="12" t="s">
        <v>1027</v>
      </c>
    </row>
    <row r="149" spans="2:65" s="1" customFormat="1" ht="22.5" customHeight="1">
      <c r="B149" s="27"/>
      <c r="C149" s="154" t="s">
        <v>325</v>
      </c>
      <c r="D149" s="154" t="s">
        <v>133</v>
      </c>
      <c r="E149" s="155" t="s">
        <v>1028</v>
      </c>
      <c r="F149" s="156" t="s">
        <v>1029</v>
      </c>
      <c r="G149" s="157" t="s">
        <v>147</v>
      </c>
      <c r="H149" s="158">
        <v>6</v>
      </c>
      <c r="I149" s="159"/>
      <c r="J149" s="160">
        <f t="shared" si="30"/>
        <v>0</v>
      </c>
      <c r="K149" s="156" t="s">
        <v>1</v>
      </c>
      <c r="L149" s="29"/>
      <c r="M149" s="161" t="s">
        <v>1</v>
      </c>
      <c r="N149" s="162" t="s">
        <v>41</v>
      </c>
      <c r="O149" s="48"/>
      <c r="P149" s="163">
        <f t="shared" si="31"/>
        <v>0</v>
      </c>
      <c r="Q149" s="163">
        <v>3.8649999999999997E-2</v>
      </c>
      <c r="R149" s="163">
        <f t="shared" si="32"/>
        <v>0.2319</v>
      </c>
      <c r="S149" s="163">
        <v>0</v>
      </c>
      <c r="T149" s="164">
        <f t="shared" si="33"/>
        <v>0</v>
      </c>
      <c r="AR149" s="12" t="s">
        <v>131</v>
      </c>
      <c r="AT149" s="12" t="s">
        <v>133</v>
      </c>
      <c r="AU149" s="12" t="s">
        <v>69</v>
      </c>
      <c r="AY149" s="12" t="s">
        <v>132</v>
      </c>
      <c r="BE149" s="165">
        <f t="shared" si="34"/>
        <v>0</v>
      </c>
      <c r="BF149" s="165">
        <f t="shared" si="35"/>
        <v>0</v>
      </c>
      <c r="BG149" s="165">
        <f t="shared" si="36"/>
        <v>0</v>
      </c>
      <c r="BH149" s="165">
        <f t="shared" si="37"/>
        <v>0</v>
      </c>
      <c r="BI149" s="165">
        <f t="shared" si="38"/>
        <v>0</v>
      </c>
      <c r="BJ149" s="12" t="s">
        <v>8</v>
      </c>
      <c r="BK149" s="165">
        <f t="shared" si="39"/>
        <v>0</v>
      </c>
      <c r="BL149" s="12" t="s">
        <v>131</v>
      </c>
      <c r="BM149" s="12" t="s">
        <v>1030</v>
      </c>
    </row>
    <row r="150" spans="2:65" s="1" customFormat="1" ht="16.5" customHeight="1">
      <c r="B150" s="27"/>
      <c r="C150" s="154" t="s">
        <v>329</v>
      </c>
      <c r="D150" s="154" t="s">
        <v>133</v>
      </c>
      <c r="E150" s="155" t="s">
        <v>1031</v>
      </c>
      <c r="F150" s="156" t="s">
        <v>1032</v>
      </c>
      <c r="G150" s="157" t="s">
        <v>147</v>
      </c>
      <c r="H150" s="158">
        <v>12</v>
      </c>
      <c r="I150" s="159"/>
      <c r="J150" s="160">
        <f t="shared" si="30"/>
        <v>0</v>
      </c>
      <c r="K150" s="156" t="s">
        <v>157</v>
      </c>
      <c r="L150" s="29"/>
      <c r="M150" s="161" t="s">
        <v>1</v>
      </c>
      <c r="N150" s="162" t="s">
        <v>41</v>
      </c>
      <c r="O150" s="48"/>
      <c r="P150" s="163">
        <f t="shared" si="31"/>
        <v>0</v>
      </c>
      <c r="Q150" s="163">
        <v>0</v>
      </c>
      <c r="R150" s="163">
        <f t="shared" si="32"/>
        <v>0</v>
      </c>
      <c r="S150" s="163">
        <v>0.1</v>
      </c>
      <c r="T150" s="164">
        <f t="shared" si="33"/>
        <v>1.2000000000000002</v>
      </c>
      <c r="AR150" s="12" t="s">
        <v>131</v>
      </c>
      <c r="AT150" s="12" t="s">
        <v>133</v>
      </c>
      <c r="AU150" s="12" t="s">
        <v>69</v>
      </c>
      <c r="AY150" s="12" t="s">
        <v>132</v>
      </c>
      <c r="BE150" s="165">
        <f t="shared" si="34"/>
        <v>0</v>
      </c>
      <c r="BF150" s="165">
        <f t="shared" si="35"/>
        <v>0</v>
      </c>
      <c r="BG150" s="165">
        <f t="shared" si="36"/>
        <v>0</v>
      </c>
      <c r="BH150" s="165">
        <f t="shared" si="37"/>
        <v>0</v>
      </c>
      <c r="BI150" s="165">
        <f t="shared" si="38"/>
        <v>0</v>
      </c>
      <c r="BJ150" s="12" t="s">
        <v>8</v>
      </c>
      <c r="BK150" s="165">
        <f t="shared" si="39"/>
        <v>0</v>
      </c>
      <c r="BL150" s="12" t="s">
        <v>131</v>
      </c>
      <c r="BM150" s="12" t="s">
        <v>1033</v>
      </c>
    </row>
    <row r="151" spans="2:65" s="1" customFormat="1" ht="16.5" customHeight="1">
      <c r="B151" s="27"/>
      <c r="C151" s="154" t="s">
        <v>335</v>
      </c>
      <c r="D151" s="154" t="s">
        <v>133</v>
      </c>
      <c r="E151" s="155" t="s">
        <v>1034</v>
      </c>
      <c r="F151" s="156" t="s">
        <v>1035</v>
      </c>
      <c r="G151" s="157" t="s">
        <v>147</v>
      </c>
      <c r="H151" s="158">
        <v>12</v>
      </c>
      <c r="I151" s="159"/>
      <c r="J151" s="160">
        <f t="shared" si="30"/>
        <v>0</v>
      </c>
      <c r="K151" s="156" t="s">
        <v>1</v>
      </c>
      <c r="L151" s="29"/>
      <c r="M151" s="161" t="s">
        <v>1</v>
      </c>
      <c r="N151" s="162" t="s">
        <v>41</v>
      </c>
      <c r="O151" s="48"/>
      <c r="P151" s="163">
        <f t="shared" si="31"/>
        <v>0</v>
      </c>
      <c r="Q151" s="163">
        <v>0.42080000000000001</v>
      </c>
      <c r="R151" s="163">
        <f t="shared" si="32"/>
        <v>5.0495999999999999</v>
      </c>
      <c r="S151" s="163">
        <v>0</v>
      </c>
      <c r="T151" s="164">
        <f t="shared" si="33"/>
        <v>0</v>
      </c>
      <c r="AR151" s="12" t="s">
        <v>131</v>
      </c>
      <c r="AT151" s="12" t="s">
        <v>133</v>
      </c>
      <c r="AU151" s="12" t="s">
        <v>69</v>
      </c>
      <c r="AY151" s="12" t="s">
        <v>132</v>
      </c>
      <c r="BE151" s="165">
        <f t="shared" si="34"/>
        <v>0</v>
      </c>
      <c r="BF151" s="165">
        <f t="shared" si="35"/>
        <v>0</v>
      </c>
      <c r="BG151" s="165">
        <f t="shared" si="36"/>
        <v>0</v>
      </c>
      <c r="BH151" s="165">
        <f t="shared" si="37"/>
        <v>0</v>
      </c>
      <c r="BI151" s="165">
        <f t="shared" si="38"/>
        <v>0</v>
      </c>
      <c r="BJ151" s="12" t="s">
        <v>8</v>
      </c>
      <c r="BK151" s="165">
        <f t="shared" si="39"/>
        <v>0</v>
      </c>
      <c r="BL151" s="12" t="s">
        <v>131</v>
      </c>
      <c r="BM151" s="12" t="s">
        <v>1036</v>
      </c>
    </row>
    <row r="152" spans="2:65" s="1" customFormat="1" ht="16.5" customHeight="1">
      <c r="B152" s="27"/>
      <c r="C152" s="154" t="s">
        <v>342</v>
      </c>
      <c r="D152" s="154" t="s">
        <v>133</v>
      </c>
      <c r="E152" s="155" t="s">
        <v>1037</v>
      </c>
      <c r="F152" s="156" t="s">
        <v>1038</v>
      </c>
      <c r="G152" s="157" t="s">
        <v>147</v>
      </c>
      <c r="H152" s="158">
        <v>12</v>
      </c>
      <c r="I152" s="159"/>
      <c r="J152" s="160">
        <f t="shared" si="30"/>
        <v>0</v>
      </c>
      <c r="K152" s="156" t="s">
        <v>649</v>
      </c>
      <c r="L152" s="29"/>
      <c r="M152" s="161" t="s">
        <v>1</v>
      </c>
      <c r="N152" s="162" t="s">
        <v>41</v>
      </c>
      <c r="O152" s="48"/>
      <c r="P152" s="163">
        <f t="shared" si="31"/>
        <v>0</v>
      </c>
      <c r="Q152" s="163">
        <v>7.0200000000000002E-3</v>
      </c>
      <c r="R152" s="163">
        <f t="shared" si="32"/>
        <v>8.4240000000000009E-2</v>
      </c>
      <c r="S152" s="163">
        <v>0</v>
      </c>
      <c r="T152" s="164">
        <f t="shared" si="33"/>
        <v>0</v>
      </c>
      <c r="AR152" s="12" t="s">
        <v>131</v>
      </c>
      <c r="AT152" s="12" t="s">
        <v>133</v>
      </c>
      <c r="AU152" s="12" t="s">
        <v>69</v>
      </c>
      <c r="AY152" s="12" t="s">
        <v>132</v>
      </c>
      <c r="BE152" s="165">
        <f t="shared" si="34"/>
        <v>0</v>
      </c>
      <c r="BF152" s="165">
        <f t="shared" si="35"/>
        <v>0</v>
      </c>
      <c r="BG152" s="165">
        <f t="shared" si="36"/>
        <v>0</v>
      </c>
      <c r="BH152" s="165">
        <f t="shared" si="37"/>
        <v>0</v>
      </c>
      <c r="BI152" s="165">
        <f t="shared" si="38"/>
        <v>0</v>
      </c>
      <c r="BJ152" s="12" t="s">
        <v>8</v>
      </c>
      <c r="BK152" s="165">
        <f t="shared" si="39"/>
        <v>0</v>
      </c>
      <c r="BL152" s="12" t="s">
        <v>131</v>
      </c>
      <c r="BM152" s="12" t="s">
        <v>1039</v>
      </c>
    </row>
    <row r="153" spans="2:65" s="1" customFormat="1" ht="16.5" customHeight="1">
      <c r="B153" s="27"/>
      <c r="C153" s="171" t="s">
        <v>346</v>
      </c>
      <c r="D153" s="171" t="s">
        <v>247</v>
      </c>
      <c r="E153" s="172" t="s">
        <v>1040</v>
      </c>
      <c r="F153" s="173" t="s">
        <v>1041</v>
      </c>
      <c r="G153" s="174" t="s">
        <v>147</v>
      </c>
      <c r="H153" s="175">
        <v>12</v>
      </c>
      <c r="I153" s="176"/>
      <c r="J153" s="177">
        <f t="shared" si="30"/>
        <v>0</v>
      </c>
      <c r="K153" s="173" t="s">
        <v>157</v>
      </c>
      <c r="L153" s="178"/>
      <c r="M153" s="179" t="s">
        <v>1</v>
      </c>
      <c r="N153" s="180" t="s">
        <v>41</v>
      </c>
      <c r="O153" s="48"/>
      <c r="P153" s="163">
        <f t="shared" si="31"/>
        <v>0</v>
      </c>
      <c r="Q153" s="163">
        <v>1.7999999999999999E-2</v>
      </c>
      <c r="R153" s="163">
        <f t="shared" si="32"/>
        <v>0.21599999999999997</v>
      </c>
      <c r="S153" s="163">
        <v>0</v>
      </c>
      <c r="T153" s="164">
        <f t="shared" si="33"/>
        <v>0</v>
      </c>
      <c r="AR153" s="12" t="s">
        <v>170</v>
      </c>
      <c r="AT153" s="12" t="s">
        <v>247</v>
      </c>
      <c r="AU153" s="12" t="s">
        <v>69</v>
      </c>
      <c r="AY153" s="12" t="s">
        <v>132</v>
      </c>
      <c r="BE153" s="165">
        <f t="shared" si="34"/>
        <v>0</v>
      </c>
      <c r="BF153" s="165">
        <f t="shared" si="35"/>
        <v>0</v>
      </c>
      <c r="BG153" s="165">
        <f t="shared" si="36"/>
        <v>0</v>
      </c>
      <c r="BH153" s="165">
        <f t="shared" si="37"/>
        <v>0</v>
      </c>
      <c r="BI153" s="165">
        <f t="shared" si="38"/>
        <v>0</v>
      </c>
      <c r="BJ153" s="12" t="s">
        <v>8</v>
      </c>
      <c r="BK153" s="165">
        <f t="shared" si="39"/>
        <v>0</v>
      </c>
      <c r="BL153" s="12" t="s">
        <v>131</v>
      </c>
      <c r="BM153" s="12" t="s">
        <v>1042</v>
      </c>
    </row>
    <row r="154" spans="2:65" s="1" customFormat="1" ht="16.5" customHeight="1">
      <c r="B154" s="27"/>
      <c r="C154" s="171" t="s">
        <v>350</v>
      </c>
      <c r="D154" s="171" t="s">
        <v>247</v>
      </c>
      <c r="E154" s="172" t="s">
        <v>1043</v>
      </c>
      <c r="F154" s="173" t="s">
        <v>1044</v>
      </c>
      <c r="G154" s="174" t="s">
        <v>147</v>
      </c>
      <c r="H154" s="175">
        <v>12</v>
      </c>
      <c r="I154" s="176"/>
      <c r="J154" s="177">
        <f t="shared" si="30"/>
        <v>0</v>
      </c>
      <c r="K154" s="173" t="s">
        <v>157</v>
      </c>
      <c r="L154" s="178"/>
      <c r="M154" s="179" t="s">
        <v>1</v>
      </c>
      <c r="N154" s="180" t="s">
        <v>41</v>
      </c>
      <c r="O154" s="48"/>
      <c r="P154" s="163">
        <f t="shared" si="31"/>
        <v>0</v>
      </c>
      <c r="Q154" s="163">
        <v>8.0000000000000004E-4</v>
      </c>
      <c r="R154" s="163">
        <f t="shared" si="32"/>
        <v>9.6000000000000009E-3</v>
      </c>
      <c r="S154" s="163">
        <v>0</v>
      </c>
      <c r="T154" s="164">
        <f t="shared" si="33"/>
        <v>0</v>
      </c>
      <c r="AR154" s="12" t="s">
        <v>170</v>
      </c>
      <c r="AT154" s="12" t="s">
        <v>247</v>
      </c>
      <c r="AU154" s="12" t="s">
        <v>69</v>
      </c>
      <c r="AY154" s="12" t="s">
        <v>132</v>
      </c>
      <c r="BE154" s="165">
        <f t="shared" si="34"/>
        <v>0</v>
      </c>
      <c r="BF154" s="165">
        <f t="shared" si="35"/>
        <v>0</v>
      </c>
      <c r="BG154" s="165">
        <f t="shared" si="36"/>
        <v>0</v>
      </c>
      <c r="BH154" s="165">
        <f t="shared" si="37"/>
        <v>0</v>
      </c>
      <c r="BI154" s="165">
        <f t="shared" si="38"/>
        <v>0</v>
      </c>
      <c r="BJ154" s="12" t="s">
        <v>8</v>
      </c>
      <c r="BK154" s="165">
        <f t="shared" si="39"/>
        <v>0</v>
      </c>
      <c r="BL154" s="12" t="s">
        <v>131</v>
      </c>
      <c r="BM154" s="12" t="s">
        <v>1045</v>
      </c>
    </row>
    <row r="155" spans="2:65" s="1" customFormat="1" ht="16.5" customHeight="1">
      <c r="B155" s="27"/>
      <c r="C155" s="154" t="s">
        <v>354</v>
      </c>
      <c r="D155" s="154" t="s">
        <v>133</v>
      </c>
      <c r="E155" s="155" t="s">
        <v>1046</v>
      </c>
      <c r="F155" s="156" t="s">
        <v>1047</v>
      </c>
      <c r="G155" s="157" t="s">
        <v>255</v>
      </c>
      <c r="H155" s="158">
        <v>6</v>
      </c>
      <c r="I155" s="159"/>
      <c r="J155" s="160">
        <f t="shared" si="30"/>
        <v>0</v>
      </c>
      <c r="K155" s="156" t="s">
        <v>1</v>
      </c>
      <c r="L155" s="29"/>
      <c r="M155" s="161" t="s">
        <v>1</v>
      </c>
      <c r="N155" s="162" t="s">
        <v>41</v>
      </c>
      <c r="O155" s="48"/>
      <c r="P155" s="163">
        <f t="shared" si="31"/>
        <v>0</v>
      </c>
      <c r="Q155" s="163">
        <v>0.42080000000000001</v>
      </c>
      <c r="R155" s="163">
        <f t="shared" si="32"/>
        <v>2.5247999999999999</v>
      </c>
      <c r="S155" s="163">
        <v>0</v>
      </c>
      <c r="T155" s="164">
        <f t="shared" si="33"/>
        <v>0</v>
      </c>
      <c r="AR155" s="12" t="s">
        <v>131</v>
      </c>
      <c r="AT155" s="12" t="s">
        <v>133</v>
      </c>
      <c r="AU155" s="12" t="s">
        <v>69</v>
      </c>
      <c r="AY155" s="12" t="s">
        <v>132</v>
      </c>
      <c r="BE155" s="165">
        <f t="shared" si="34"/>
        <v>0</v>
      </c>
      <c r="BF155" s="165">
        <f t="shared" si="35"/>
        <v>0</v>
      </c>
      <c r="BG155" s="165">
        <f t="shared" si="36"/>
        <v>0</v>
      </c>
      <c r="BH155" s="165">
        <f t="shared" si="37"/>
        <v>0</v>
      </c>
      <c r="BI155" s="165">
        <f t="shared" si="38"/>
        <v>0</v>
      </c>
      <c r="BJ155" s="12" t="s">
        <v>8</v>
      </c>
      <c r="BK155" s="165">
        <f t="shared" si="39"/>
        <v>0</v>
      </c>
      <c r="BL155" s="12" t="s">
        <v>131</v>
      </c>
      <c r="BM155" s="12" t="s">
        <v>1048</v>
      </c>
    </row>
    <row r="156" spans="2:65" s="1" customFormat="1" ht="19.5">
      <c r="B156" s="27"/>
      <c r="C156" s="28"/>
      <c r="D156" s="168" t="s">
        <v>149</v>
      </c>
      <c r="E156" s="28"/>
      <c r="F156" s="169" t="s">
        <v>1049</v>
      </c>
      <c r="G156" s="28"/>
      <c r="H156" s="28"/>
      <c r="I156" s="90"/>
      <c r="J156" s="28"/>
      <c r="K156" s="28"/>
      <c r="L156" s="29"/>
      <c r="M156" s="170"/>
      <c r="N156" s="48"/>
      <c r="O156" s="48"/>
      <c r="P156" s="48"/>
      <c r="Q156" s="48"/>
      <c r="R156" s="48"/>
      <c r="S156" s="48"/>
      <c r="T156" s="49"/>
      <c r="AT156" s="12" t="s">
        <v>149</v>
      </c>
      <c r="AU156" s="12" t="s">
        <v>69</v>
      </c>
    </row>
    <row r="157" spans="2:65" s="10" customFormat="1" ht="22.9" customHeight="1">
      <c r="B157" s="140"/>
      <c r="C157" s="141"/>
      <c r="D157" s="142" t="s">
        <v>59</v>
      </c>
      <c r="E157" s="166" t="s">
        <v>175</v>
      </c>
      <c r="F157" s="166" t="s">
        <v>635</v>
      </c>
      <c r="G157" s="141"/>
      <c r="H157" s="141"/>
      <c r="I157" s="144"/>
      <c r="J157" s="167">
        <f>BK157</f>
        <v>0</v>
      </c>
      <c r="K157" s="141"/>
      <c r="L157" s="146"/>
      <c r="M157" s="147"/>
      <c r="N157" s="148"/>
      <c r="O157" s="148"/>
      <c r="P157" s="149">
        <f>SUM(P158:P172)</f>
        <v>0</v>
      </c>
      <c r="Q157" s="148"/>
      <c r="R157" s="149">
        <f>SUM(R158:R172)</f>
        <v>4.64256534</v>
      </c>
      <c r="S157" s="148"/>
      <c r="T157" s="150">
        <f>SUM(T158:T172)</f>
        <v>516.01088100000004</v>
      </c>
      <c r="AR157" s="151" t="s">
        <v>8</v>
      </c>
      <c r="AT157" s="152" t="s">
        <v>59</v>
      </c>
      <c r="AU157" s="152" t="s">
        <v>8</v>
      </c>
      <c r="AY157" s="151" t="s">
        <v>132</v>
      </c>
      <c r="BK157" s="153">
        <f>SUM(BK158:BK172)</f>
        <v>0</v>
      </c>
    </row>
    <row r="158" spans="2:65" s="1" customFormat="1" ht="16.5" customHeight="1">
      <c r="B158" s="27"/>
      <c r="C158" s="154" t="s">
        <v>359</v>
      </c>
      <c r="D158" s="154" t="s">
        <v>133</v>
      </c>
      <c r="E158" s="155" t="s">
        <v>134</v>
      </c>
      <c r="F158" s="156" t="s">
        <v>1050</v>
      </c>
      <c r="G158" s="157" t="s">
        <v>255</v>
      </c>
      <c r="H158" s="158">
        <v>6</v>
      </c>
      <c r="I158" s="159"/>
      <c r="J158" s="160">
        <f t="shared" ref="J158:J172" si="40">ROUND(I158*H158,0)</f>
        <v>0</v>
      </c>
      <c r="K158" s="156" t="s">
        <v>1</v>
      </c>
      <c r="L158" s="29"/>
      <c r="M158" s="161" t="s">
        <v>1</v>
      </c>
      <c r="N158" s="162" t="s">
        <v>41</v>
      </c>
      <c r="O158" s="48"/>
      <c r="P158" s="163">
        <f t="shared" ref="P158:P172" si="41">O158*H158</f>
        <v>0</v>
      </c>
      <c r="Q158" s="163">
        <v>0</v>
      </c>
      <c r="R158" s="163">
        <f t="shared" ref="R158:R172" si="42">Q158*H158</f>
        <v>0</v>
      </c>
      <c r="S158" s="163">
        <v>0</v>
      </c>
      <c r="T158" s="164">
        <f t="shared" ref="T158:T172" si="43">S158*H158</f>
        <v>0</v>
      </c>
      <c r="AR158" s="12" t="s">
        <v>131</v>
      </c>
      <c r="AT158" s="12" t="s">
        <v>133</v>
      </c>
      <c r="AU158" s="12" t="s">
        <v>69</v>
      </c>
      <c r="AY158" s="12" t="s">
        <v>132</v>
      </c>
      <c r="BE158" s="165">
        <f t="shared" ref="BE158:BE172" si="44">IF(N158="základní",J158,0)</f>
        <v>0</v>
      </c>
      <c r="BF158" s="165">
        <f t="shared" ref="BF158:BF172" si="45">IF(N158="snížená",J158,0)</f>
        <v>0</v>
      </c>
      <c r="BG158" s="165">
        <f t="shared" ref="BG158:BG172" si="46">IF(N158="zákl. přenesená",J158,0)</f>
        <v>0</v>
      </c>
      <c r="BH158" s="165">
        <f t="shared" ref="BH158:BH172" si="47">IF(N158="sníž. přenesená",J158,0)</f>
        <v>0</v>
      </c>
      <c r="BI158" s="165">
        <f t="shared" ref="BI158:BI172" si="48">IF(N158="nulová",J158,0)</f>
        <v>0</v>
      </c>
      <c r="BJ158" s="12" t="s">
        <v>8</v>
      </c>
      <c r="BK158" s="165">
        <f t="shared" ref="BK158:BK172" si="49">ROUND(I158*H158,0)</f>
        <v>0</v>
      </c>
      <c r="BL158" s="12" t="s">
        <v>131</v>
      </c>
      <c r="BM158" s="12" t="s">
        <v>1051</v>
      </c>
    </row>
    <row r="159" spans="2:65" s="1" customFormat="1" ht="16.5" customHeight="1">
      <c r="B159" s="27"/>
      <c r="C159" s="154" t="s">
        <v>363</v>
      </c>
      <c r="D159" s="154" t="s">
        <v>133</v>
      </c>
      <c r="E159" s="155" t="s">
        <v>1052</v>
      </c>
      <c r="F159" s="156" t="s">
        <v>1053</v>
      </c>
      <c r="G159" s="157" t="s">
        <v>255</v>
      </c>
      <c r="H159" s="158">
        <v>6</v>
      </c>
      <c r="I159" s="159"/>
      <c r="J159" s="160">
        <f t="shared" si="40"/>
        <v>0</v>
      </c>
      <c r="K159" s="156" t="s">
        <v>1</v>
      </c>
      <c r="L159" s="29"/>
      <c r="M159" s="161" t="s">
        <v>1</v>
      </c>
      <c r="N159" s="162" t="s">
        <v>41</v>
      </c>
      <c r="O159" s="48"/>
      <c r="P159" s="163">
        <f t="shared" si="41"/>
        <v>0</v>
      </c>
      <c r="Q159" s="163">
        <v>0</v>
      </c>
      <c r="R159" s="163">
        <f t="shared" si="42"/>
        <v>0</v>
      </c>
      <c r="S159" s="163">
        <v>0</v>
      </c>
      <c r="T159" s="164">
        <f t="shared" si="43"/>
        <v>0</v>
      </c>
      <c r="AR159" s="12" t="s">
        <v>131</v>
      </c>
      <c r="AT159" s="12" t="s">
        <v>133</v>
      </c>
      <c r="AU159" s="12" t="s">
        <v>69</v>
      </c>
      <c r="AY159" s="12" t="s">
        <v>132</v>
      </c>
      <c r="BE159" s="165">
        <f t="shared" si="44"/>
        <v>0</v>
      </c>
      <c r="BF159" s="165">
        <f t="shared" si="45"/>
        <v>0</v>
      </c>
      <c r="BG159" s="165">
        <f t="shared" si="46"/>
        <v>0</v>
      </c>
      <c r="BH159" s="165">
        <f t="shared" si="47"/>
        <v>0</v>
      </c>
      <c r="BI159" s="165">
        <f t="shared" si="48"/>
        <v>0</v>
      </c>
      <c r="BJ159" s="12" t="s">
        <v>8</v>
      </c>
      <c r="BK159" s="165">
        <f t="shared" si="49"/>
        <v>0</v>
      </c>
      <c r="BL159" s="12" t="s">
        <v>131</v>
      </c>
      <c r="BM159" s="12" t="s">
        <v>1054</v>
      </c>
    </row>
    <row r="160" spans="2:65" s="1" customFormat="1" ht="16.5" customHeight="1">
      <c r="B160" s="27"/>
      <c r="C160" s="154" t="s">
        <v>371</v>
      </c>
      <c r="D160" s="154" t="s">
        <v>133</v>
      </c>
      <c r="E160" s="155" t="s">
        <v>1055</v>
      </c>
      <c r="F160" s="156" t="s">
        <v>1056</v>
      </c>
      <c r="G160" s="157" t="s">
        <v>255</v>
      </c>
      <c r="H160" s="158">
        <v>6</v>
      </c>
      <c r="I160" s="159"/>
      <c r="J160" s="160">
        <f t="shared" si="40"/>
        <v>0</v>
      </c>
      <c r="K160" s="156" t="s">
        <v>1</v>
      </c>
      <c r="L160" s="29"/>
      <c r="M160" s="161" t="s">
        <v>1</v>
      </c>
      <c r="N160" s="162" t="s">
        <v>41</v>
      </c>
      <c r="O160" s="48"/>
      <c r="P160" s="163">
        <f t="shared" si="41"/>
        <v>0</v>
      </c>
      <c r="Q160" s="163">
        <v>0</v>
      </c>
      <c r="R160" s="163">
        <f t="shared" si="42"/>
        <v>0</v>
      </c>
      <c r="S160" s="163">
        <v>0</v>
      </c>
      <c r="T160" s="164">
        <f t="shared" si="43"/>
        <v>0</v>
      </c>
      <c r="AR160" s="12" t="s">
        <v>131</v>
      </c>
      <c r="AT160" s="12" t="s">
        <v>133</v>
      </c>
      <c r="AU160" s="12" t="s">
        <v>69</v>
      </c>
      <c r="AY160" s="12" t="s">
        <v>132</v>
      </c>
      <c r="BE160" s="165">
        <f t="shared" si="44"/>
        <v>0</v>
      </c>
      <c r="BF160" s="165">
        <f t="shared" si="45"/>
        <v>0</v>
      </c>
      <c r="BG160" s="165">
        <f t="shared" si="46"/>
        <v>0</v>
      </c>
      <c r="BH160" s="165">
        <f t="shared" si="47"/>
        <v>0</v>
      </c>
      <c r="BI160" s="165">
        <f t="shared" si="48"/>
        <v>0</v>
      </c>
      <c r="BJ160" s="12" t="s">
        <v>8</v>
      </c>
      <c r="BK160" s="165">
        <f t="shared" si="49"/>
        <v>0</v>
      </c>
      <c r="BL160" s="12" t="s">
        <v>131</v>
      </c>
      <c r="BM160" s="12" t="s">
        <v>1057</v>
      </c>
    </row>
    <row r="161" spans="2:65" s="1" customFormat="1" ht="22.5" customHeight="1">
      <c r="B161" s="27"/>
      <c r="C161" s="154" t="s">
        <v>377</v>
      </c>
      <c r="D161" s="154" t="s">
        <v>133</v>
      </c>
      <c r="E161" s="155" t="s">
        <v>821</v>
      </c>
      <c r="F161" s="156" t="s">
        <v>1058</v>
      </c>
      <c r="G161" s="157" t="s">
        <v>823</v>
      </c>
      <c r="H161" s="158">
        <v>6</v>
      </c>
      <c r="I161" s="159"/>
      <c r="J161" s="160">
        <f t="shared" si="40"/>
        <v>0</v>
      </c>
      <c r="K161" s="156" t="s">
        <v>1</v>
      </c>
      <c r="L161" s="29"/>
      <c r="M161" s="161" t="s">
        <v>1</v>
      </c>
      <c r="N161" s="162" t="s">
        <v>41</v>
      </c>
      <c r="O161" s="48"/>
      <c r="P161" s="163">
        <f t="shared" si="41"/>
        <v>0</v>
      </c>
      <c r="Q161" s="163">
        <v>0</v>
      </c>
      <c r="R161" s="163">
        <f t="shared" si="42"/>
        <v>0</v>
      </c>
      <c r="S161" s="163">
        <v>0</v>
      </c>
      <c r="T161" s="164">
        <f t="shared" si="43"/>
        <v>0</v>
      </c>
      <c r="AR161" s="12" t="s">
        <v>203</v>
      </c>
      <c r="AT161" s="12" t="s">
        <v>133</v>
      </c>
      <c r="AU161" s="12" t="s">
        <v>69</v>
      </c>
      <c r="AY161" s="12" t="s">
        <v>132</v>
      </c>
      <c r="BE161" s="165">
        <f t="shared" si="44"/>
        <v>0</v>
      </c>
      <c r="BF161" s="165">
        <f t="shared" si="45"/>
        <v>0</v>
      </c>
      <c r="BG161" s="165">
        <f t="shared" si="46"/>
        <v>0</v>
      </c>
      <c r="BH161" s="165">
        <f t="shared" si="47"/>
        <v>0</v>
      </c>
      <c r="BI161" s="165">
        <f t="shared" si="48"/>
        <v>0</v>
      </c>
      <c r="BJ161" s="12" t="s">
        <v>8</v>
      </c>
      <c r="BK161" s="165">
        <f t="shared" si="49"/>
        <v>0</v>
      </c>
      <c r="BL161" s="12" t="s">
        <v>203</v>
      </c>
      <c r="BM161" s="12" t="s">
        <v>1059</v>
      </c>
    </row>
    <row r="162" spans="2:65" s="1" customFormat="1" ht="16.5" customHeight="1">
      <c r="B162" s="27"/>
      <c r="C162" s="154" t="s">
        <v>383</v>
      </c>
      <c r="D162" s="154" t="s">
        <v>133</v>
      </c>
      <c r="E162" s="155" t="s">
        <v>1060</v>
      </c>
      <c r="F162" s="156" t="s">
        <v>1061</v>
      </c>
      <c r="G162" s="157" t="s">
        <v>823</v>
      </c>
      <c r="H162" s="158">
        <v>6</v>
      </c>
      <c r="I162" s="159"/>
      <c r="J162" s="160">
        <f t="shared" si="40"/>
        <v>0</v>
      </c>
      <c r="K162" s="156" t="s">
        <v>1</v>
      </c>
      <c r="L162" s="29"/>
      <c r="M162" s="161" t="s">
        <v>1</v>
      </c>
      <c r="N162" s="162" t="s">
        <v>41</v>
      </c>
      <c r="O162" s="48"/>
      <c r="P162" s="163">
        <f t="shared" si="41"/>
        <v>0</v>
      </c>
      <c r="Q162" s="163">
        <v>0</v>
      </c>
      <c r="R162" s="163">
        <f t="shared" si="42"/>
        <v>0</v>
      </c>
      <c r="S162" s="163">
        <v>0</v>
      </c>
      <c r="T162" s="164">
        <f t="shared" si="43"/>
        <v>0</v>
      </c>
      <c r="AR162" s="12" t="s">
        <v>203</v>
      </c>
      <c r="AT162" s="12" t="s">
        <v>133</v>
      </c>
      <c r="AU162" s="12" t="s">
        <v>69</v>
      </c>
      <c r="AY162" s="12" t="s">
        <v>132</v>
      </c>
      <c r="BE162" s="165">
        <f t="shared" si="44"/>
        <v>0</v>
      </c>
      <c r="BF162" s="165">
        <f t="shared" si="45"/>
        <v>0</v>
      </c>
      <c r="BG162" s="165">
        <f t="shared" si="46"/>
        <v>0</v>
      </c>
      <c r="BH162" s="165">
        <f t="shared" si="47"/>
        <v>0</v>
      </c>
      <c r="BI162" s="165">
        <f t="shared" si="48"/>
        <v>0</v>
      </c>
      <c r="BJ162" s="12" t="s">
        <v>8</v>
      </c>
      <c r="BK162" s="165">
        <f t="shared" si="49"/>
        <v>0</v>
      </c>
      <c r="BL162" s="12" t="s">
        <v>203</v>
      </c>
      <c r="BM162" s="12" t="s">
        <v>1062</v>
      </c>
    </row>
    <row r="163" spans="2:65" s="1" customFormat="1" ht="22.5" customHeight="1">
      <c r="B163" s="27"/>
      <c r="C163" s="154" t="s">
        <v>389</v>
      </c>
      <c r="D163" s="154" t="s">
        <v>133</v>
      </c>
      <c r="E163" s="155" t="s">
        <v>1063</v>
      </c>
      <c r="F163" s="156" t="s">
        <v>1064</v>
      </c>
      <c r="G163" s="157" t="s">
        <v>156</v>
      </c>
      <c r="H163" s="158">
        <v>567</v>
      </c>
      <c r="I163" s="159"/>
      <c r="J163" s="160">
        <f t="shared" si="40"/>
        <v>0</v>
      </c>
      <c r="K163" s="156" t="s">
        <v>157</v>
      </c>
      <c r="L163" s="29"/>
      <c r="M163" s="161" t="s">
        <v>1</v>
      </c>
      <c r="N163" s="162" t="s">
        <v>41</v>
      </c>
      <c r="O163" s="48"/>
      <c r="P163" s="163">
        <f t="shared" si="41"/>
        <v>0</v>
      </c>
      <c r="Q163" s="163">
        <v>0</v>
      </c>
      <c r="R163" s="163">
        <f t="shared" si="42"/>
        <v>0</v>
      </c>
      <c r="S163" s="163">
        <v>0.09</v>
      </c>
      <c r="T163" s="164">
        <f t="shared" si="43"/>
        <v>51.03</v>
      </c>
      <c r="AR163" s="12" t="s">
        <v>131</v>
      </c>
      <c r="AT163" s="12" t="s">
        <v>133</v>
      </c>
      <c r="AU163" s="12" t="s">
        <v>69</v>
      </c>
      <c r="AY163" s="12" t="s">
        <v>132</v>
      </c>
      <c r="BE163" s="165">
        <f t="shared" si="44"/>
        <v>0</v>
      </c>
      <c r="BF163" s="165">
        <f t="shared" si="45"/>
        <v>0</v>
      </c>
      <c r="BG163" s="165">
        <f t="shared" si="46"/>
        <v>0</v>
      </c>
      <c r="BH163" s="165">
        <f t="shared" si="47"/>
        <v>0</v>
      </c>
      <c r="BI163" s="165">
        <f t="shared" si="48"/>
        <v>0</v>
      </c>
      <c r="BJ163" s="12" t="s">
        <v>8</v>
      </c>
      <c r="BK163" s="165">
        <f t="shared" si="49"/>
        <v>0</v>
      </c>
      <c r="BL163" s="12" t="s">
        <v>131</v>
      </c>
      <c r="BM163" s="12" t="s">
        <v>1065</v>
      </c>
    </row>
    <row r="164" spans="2:65" s="1" customFormat="1" ht="22.5" customHeight="1">
      <c r="B164" s="27"/>
      <c r="C164" s="154" t="s">
        <v>394</v>
      </c>
      <c r="D164" s="154" t="s">
        <v>133</v>
      </c>
      <c r="E164" s="155" t="s">
        <v>1066</v>
      </c>
      <c r="F164" s="156" t="s">
        <v>1067</v>
      </c>
      <c r="G164" s="157" t="s">
        <v>194</v>
      </c>
      <c r="H164" s="158">
        <v>663.053</v>
      </c>
      <c r="I164" s="159"/>
      <c r="J164" s="160">
        <f t="shared" si="40"/>
        <v>0</v>
      </c>
      <c r="K164" s="156" t="s">
        <v>1</v>
      </c>
      <c r="L164" s="29"/>
      <c r="M164" s="161" t="s">
        <v>1</v>
      </c>
      <c r="N164" s="162" t="s">
        <v>41</v>
      </c>
      <c r="O164" s="48"/>
      <c r="P164" s="163">
        <f t="shared" si="41"/>
        <v>0</v>
      </c>
      <c r="Q164" s="163">
        <v>0</v>
      </c>
      <c r="R164" s="163">
        <f t="shared" si="42"/>
        <v>0</v>
      </c>
      <c r="S164" s="163">
        <v>5.5E-2</v>
      </c>
      <c r="T164" s="164">
        <f t="shared" si="43"/>
        <v>36.467914999999998</v>
      </c>
      <c r="AR164" s="12" t="s">
        <v>131</v>
      </c>
      <c r="AT164" s="12" t="s">
        <v>133</v>
      </c>
      <c r="AU164" s="12" t="s">
        <v>69</v>
      </c>
      <c r="AY164" s="12" t="s">
        <v>132</v>
      </c>
      <c r="BE164" s="165">
        <f t="shared" si="44"/>
        <v>0</v>
      </c>
      <c r="BF164" s="165">
        <f t="shared" si="45"/>
        <v>0</v>
      </c>
      <c r="BG164" s="165">
        <f t="shared" si="46"/>
        <v>0</v>
      </c>
      <c r="BH164" s="165">
        <f t="shared" si="47"/>
        <v>0</v>
      </c>
      <c r="BI164" s="165">
        <f t="shared" si="48"/>
        <v>0</v>
      </c>
      <c r="BJ164" s="12" t="s">
        <v>8</v>
      </c>
      <c r="BK164" s="165">
        <f t="shared" si="49"/>
        <v>0</v>
      </c>
      <c r="BL164" s="12" t="s">
        <v>131</v>
      </c>
      <c r="BM164" s="12" t="s">
        <v>1068</v>
      </c>
    </row>
    <row r="165" spans="2:65" s="1" customFormat="1" ht="16.5" customHeight="1">
      <c r="B165" s="27"/>
      <c r="C165" s="154" t="s">
        <v>398</v>
      </c>
      <c r="D165" s="154" t="s">
        <v>133</v>
      </c>
      <c r="E165" s="155" t="s">
        <v>1069</v>
      </c>
      <c r="F165" s="156" t="s">
        <v>1070</v>
      </c>
      <c r="G165" s="157" t="s">
        <v>147</v>
      </c>
      <c r="H165" s="158">
        <v>12</v>
      </c>
      <c r="I165" s="159"/>
      <c r="J165" s="160">
        <f t="shared" si="40"/>
        <v>0</v>
      </c>
      <c r="K165" s="156" t="s">
        <v>157</v>
      </c>
      <c r="L165" s="29"/>
      <c r="M165" s="161" t="s">
        <v>1</v>
      </c>
      <c r="N165" s="162" t="s">
        <v>41</v>
      </c>
      <c r="O165" s="48"/>
      <c r="P165" s="163">
        <f t="shared" si="41"/>
        <v>0</v>
      </c>
      <c r="Q165" s="163">
        <v>0</v>
      </c>
      <c r="R165" s="163">
        <f t="shared" si="42"/>
        <v>0</v>
      </c>
      <c r="S165" s="163">
        <v>0.192</v>
      </c>
      <c r="T165" s="164">
        <f t="shared" si="43"/>
        <v>2.3040000000000003</v>
      </c>
      <c r="AR165" s="12" t="s">
        <v>131</v>
      </c>
      <c r="AT165" s="12" t="s">
        <v>133</v>
      </c>
      <c r="AU165" s="12" t="s">
        <v>69</v>
      </c>
      <c r="AY165" s="12" t="s">
        <v>132</v>
      </c>
      <c r="BE165" s="165">
        <f t="shared" si="44"/>
        <v>0</v>
      </c>
      <c r="BF165" s="165">
        <f t="shared" si="45"/>
        <v>0</v>
      </c>
      <c r="BG165" s="165">
        <f t="shared" si="46"/>
        <v>0</v>
      </c>
      <c r="BH165" s="165">
        <f t="shared" si="47"/>
        <v>0</v>
      </c>
      <c r="BI165" s="165">
        <f t="shared" si="48"/>
        <v>0</v>
      </c>
      <c r="BJ165" s="12" t="s">
        <v>8</v>
      </c>
      <c r="BK165" s="165">
        <f t="shared" si="49"/>
        <v>0</v>
      </c>
      <c r="BL165" s="12" t="s">
        <v>131</v>
      </c>
      <c r="BM165" s="12" t="s">
        <v>1071</v>
      </c>
    </row>
    <row r="166" spans="2:65" s="1" customFormat="1" ht="16.5" customHeight="1">
      <c r="B166" s="27"/>
      <c r="C166" s="154" t="s">
        <v>402</v>
      </c>
      <c r="D166" s="154" t="s">
        <v>133</v>
      </c>
      <c r="E166" s="155" t="s">
        <v>1072</v>
      </c>
      <c r="F166" s="156" t="s">
        <v>1073</v>
      </c>
      <c r="G166" s="157" t="s">
        <v>147</v>
      </c>
      <c r="H166" s="158">
        <v>6</v>
      </c>
      <c r="I166" s="159"/>
      <c r="J166" s="160">
        <f t="shared" si="40"/>
        <v>0</v>
      </c>
      <c r="K166" s="156" t="s">
        <v>157</v>
      </c>
      <c r="L166" s="29"/>
      <c r="M166" s="161" t="s">
        <v>1</v>
      </c>
      <c r="N166" s="162" t="s">
        <v>41</v>
      </c>
      <c r="O166" s="48"/>
      <c r="P166" s="163">
        <f t="shared" si="41"/>
        <v>0</v>
      </c>
      <c r="Q166" s="163">
        <v>0</v>
      </c>
      <c r="R166" s="163">
        <f t="shared" si="42"/>
        <v>0</v>
      </c>
      <c r="S166" s="163">
        <v>0.28499999999999998</v>
      </c>
      <c r="T166" s="164">
        <f t="shared" si="43"/>
        <v>1.71</v>
      </c>
      <c r="AR166" s="12" t="s">
        <v>131</v>
      </c>
      <c r="AT166" s="12" t="s">
        <v>133</v>
      </c>
      <c r="AU166" s="12" t="s">
        <v>69</v>
      </c>
      <c r="AY166" s="12" t="s">
        <v>132</v>
      </c>
      <c r="BE166" s="165">
        <f t="shared" si="44"/>
        <v>0</v>
      </c>
      <c r="BF166" s="165">
        <f t="shared" si="45"/>
        <v>0</v>
      </c>
      <c r="BG166" s="165">
        <f t="shared" si="46"/>
        <v>0</v>
      </c>
      <c r="BH166" s="165">
        <f t="shared" si="47"/>
        <v>0</v>
      </c>
      <c r="BI166" s="165">
        <f t="shared" si="48"/>
        <v>0</v>
      </c>
      <c r="BJ166" s="12" t="s">
        <v>8</v>
      </c>
      <c r="BK166" s="165">
        <f t="shared" si="49"/>
        <v>0</v>
      </c>
      <c r="BL166" s="12" t="s">
        <v>131</v>
      </c>
      <c r="BM166" s="12" t="s">
        <v>1074</v>
      </c>
    </row>
    <row r="167" spans="2:65" s="1" customFormat="1" ht="16.5" customHeight="1">
      <c r="B167" s="27"/>
      <c r="C167" s="154" t="s">
        <v>406</v>
      </c>
      <c r="D167" s="154" t="s">
        <v>133</v>
      </c>
      <c r="E167" s="155" t="s">
        <v>1075</v>
      </c>
      <c r="F167" s="156" t="s">
        <v>1076</v>
      </c>
      <c r="G167" s="157" t="s">
        <v>143</v>
      </c>
      <c r="H167" s="158">
        <v>796.26099999999997</v>
      </c>
      <c r="I167" s="159"/>
      <c r="J167" s="160">
        <f t="shared" si="40"/>
        <v>0</v>
      </c>
      <c r="K167" s="156" t="s">
        <v>157</v>
      </c>
      <c r="L167" s="29"/>
      <c r="M167" s="161" t="s">
        <v>1</v>
      </c>
      <c r="N167" s="162" t="s">
        <v>41</v>
      </c>
      <c r="O167" s="48"/>
      <c r="P167" s="163">
        <f t="shared" si="41"/>
        <v>0</v>
      </c>
      <c r="Q167" s="163">
        <v>0</v>
      </c>
      <c r="R167" s="163">
        <f t="shared" si="42"/>
        <v>0</v>
      </c>
      <c r="S167" s="163">
        <v>0.222</v>
      </c>
      <c r="T167" s="164">
        <f t="shared" si="43"/>
        <v>176.76994199999999</v>
      </c>
      <c r="AR167" s="12" t="s">
        <v>131</v>
      </c>
      <c r="AT167" s="12" t="s">
        <v>133</v>
      </c>
      <c r="AU167" s="12" t="s">
        <v>69</v>
      </c>
      <c r="AY167" s="12" t="s">
        <v>132</v>
      </c>
      <c r="BE167" s="165">
        <f t="shared" si="44"/>
        <v>0</v>
      </c>
      <c r="BF167" s="165">
        <f t="shared" si="45"/>
        <v>0</v>
      </c>
      <c r="BG167" s="165">
        <f t="shared" si="46"/>
        <v>0</v>
      </c>
      <c r="BH167" s="165">
        <f t="shared" si="47"/>
        <v>0</v>
      </c>
      <c r="BI167" s="165">
        <f t="shared" si="48"/>
        <v>0</v>
      </c>
      <c r="BJ167" s="12" t="s">
        <v>8</v>
      </c>
      <c r="BK167" s="165">
        <f t="shared" si="49"/>
        <v>0</v>
      </c>
      <c r="BL167" s="12" t="s">
        <v>131</v>
      </c>
      <c r="BM167" s="12" t="s">
        <v>1077</v>
      </c>
    </row>
    <row r="168" spans="2:65" s="1" customFormat="1" ht="16.5" customHeight="1">
      <c r="B168" s="27"/>
      <c r="C168" s="154" t="s">
        <v>410</v>
      </c>
      <c r="D168" s="154" t="s">
        <v>133</v>
      </c>
      <c r="E168" s="155" t="s">
        <v>1078</v>
      </c>
      <c r="F168" s="156" t="s">
        <v>1079</v>
      </c>
      <c r="G168" s="157" t="s">
        <v>143</v>
      </c>
      <c r="H168" s="158">
        <v>56.15</v>
      </c>
      <c r="I168" s="159"/>
      <c r="J168" s="160">
        <f t="shared" si="40"/>
        <v>0</v>
      </c>
      <c r="K168" s="156" t="s">
        <v>157</v>
      </c>
      <c r="L168" s="29"/>
      <c r="M168" s="161" t="s">
        <v>1</v>
      </c>
      <c r="N168" s="162" t="s">
        <v>41</v>
      </c>
      <c r="O168" s="48"/>
      <c r="P168" s="163">
        <f t="shared" si="41"/>
        <v>0</v>
      </c>
      <c r="Q168" s="163">
        <v>0</v>
      </c>
      <c r="R168" s="163">
        <f t="shared" si="42"/>
        <v>0</v>
      </c>
      <c r="S168" s="163">
        <v>2.2000000000000002</v>
      </c>
      <c r="T168" s="164">
        <f t="shared" si="43"/>
        <v>123.53</v>
      </c>
      <c r="AR168" s="12" t="s">
        <v>131</v>
      </c>
      <c r="AT168" s="12" t="s">
        <v>133</v>
      </c>
      <c r="AU168" s="12" t="s">
        <v>69</v>
      </c>
      <c r="AY168" s="12" t="s">
        <v>132</v>
      </c>
      <c r="BE168" s="165">
        <f t="shared" si="44"/>
        <v>0</v>
      </c>
      <c r="BF168" s="165">
        <f t="shared" si="45"/>
        <v>0</v>
      </c>
      <c r="BG168" s="165">
        <f t="shared" si="46"/>
        <v>0</v>
      </c>
      <c r="BH168" s="165">
        <f t="shared" si="47"/>
        <v>0</v>
      </c>
      <c r="BI168" s="165">
        <f t="shared" si="48"/>
        <v>0</v>
      </c>
      <c r="BJ168" s="12" t="s">
        <v>8</v>
      </c>
      <c r="BK168" s="165">
        <f t="shared" si="49"/>
        <v>0</v>
      </c>
      <c r="BL168" s="12" t="s">
        <v>131</v>
      </c>
      <c r="BM168" s="12" t="s">
        <v>1080</v>
      </c>
    </row>
    <row r="169" spans="2:65" s="1" customFormat="1" ht="16.5" customHeight="1">
      <c r="B169" s="27"/>
      <c r="C169" s="154" t="s">
        <v>414</v>
      </c>
      <c r="D169" s="154" t="s">
        <v>133</v>
      </c>
      <c r="E169" s="155" t="s">
        <v>1081</v>
      </c>
      <c r="F169" s="156" t="s">
        <v>1082</v>
      </c>
      <c r="G169" s="157" t="s">
        <v>143</v>
      </c>
      <c r="H169" s="158">
        <v>56.15</v>
      </c>
      <c r="I169" s="159"/>
      <c r="J169" s="160">
        <f t="shared" si="40"/>
        <v>0</v>
      </c>
      <c r="K169" s="156" t="s">
        <v>157</v>
      </c>
      <c r="L169" s="29"/>
      <c r="M169" s="161" t="s">
        <v>1</v>
      </c>
      <c r="N169" s="162" t="s">
        <v>41</v>
      </c>
      <c r="O169" s="48"/>
      <c r="P169" s="163">
        <f t="shared" si="41"/>
        <v>0</v>
      </c>
      <c r="Q169" s="163">
        <v>0</v>
      </c>
      <c r="R169" s="163">
        <f t="shared" si="42"/>
        <v>0</v>
      </c>
      <c r="S169" s="163">
        <v>2.2000000000000002</v>
      </c>
      <c r="T169" s="164">
        <f t="shared" si="43"/>
        <v>123.53</v>
      </c>
      <c r="AR169" s="12" t="s">
        <v>131</v>
      </c>
      <c r="AT169" s="12" t="s">
        <v>133</v>
      </c>
      <c r="AU169" s="12" t="s">
        <v>69</v>
      </c>
      <c r="AY169" s="12" t="s">
        <v>132</v>
      </c>
      <c r="BE169" s="165">
        <f t="shared" si="44"/>
        <v>0</v>
      </c>
      <c r="BF169" s="165">
        <f t="shared" si="45"/>
        <v>0</v>
      </c>
      <c r="BG169" s="165">
        <f t="shared" si="46"/>
        <v>0</v>
      </c>
      <c r="BH169" s="165">
        <f t="shared" si="47"/>
        <v>0</v>
      </c>
      <c r="BI169" s="165">
        <f t="shared" si="48"/>
        <v>0</v>
      </c>
      <c r="BJ169" s="12" t="s">
        <v>8</v>
      </c>
      <c r="BK169" s="165">
        <f t="shared" si="49"/>
        <v>0</v>
      </c>
      <c r="BL169" s="12" t="s">
        <v>131</v>
      </c>
      <c r="BM169" s="12" t="s">
        <v>1083</v>
      </c>
    </row>
    <row r="170" spans="2:65" s="1" customFormat="1" ht="16.5" customHeight="1">
      <c r="B170" s="27"/>
      <c r="C170" s="154" t="s">
        <v>381</v>
      </c>
      <c r="D170" s="154" t="s">
        <v>133</v>
      </c>
      <c r="E170" s="155" t="s">
        <v>1084</v>
      </c>
      <c r="F170" s="156" t="s">
        <v>1085</v>
      </c>
      <c r="G170" s="157" t="s">
        <v>194</v>
      </c>
      <c r="H170" s="158">
        <v>238.93799999999999</v>
      </c>
      <c r="I170" s="159"/>
      <c r="J170" s="160">
        <f t="shared" si="40"/>
        <v>0</v>
      </c>
      <c r="K170" s="156" t="s">
        <v>1</v>
      </c>
      <c r="L170" s="29"/>
      <c r="M170" s="161" t="s">
        <v>1</v>
      </c>
      <c r="N170" s="162" t="s">
        <v>41</v>
      </c>
      <c r="O170" s="48"/>
      <c r="P170" s="163">
        <f t="shared" si="41"/>
        <v>0</v>
      </c>
      <c r="Q170" s="163">
        <v>1.9429999999999999E-2</v>
      </c>
      <c r="R170" s="163">
        <f t="shared" si="42"/>
        <v>4.64256534</v>
      </c>
      <c r="S170" s="163">
        <v>0</v>
      </c>
      <c r="T170" s="164">
        <f t="shared" si="43"/>
        <v>0</v>
      </c>
      <c r="AR170" s="12" t="s">
        <v>131</v>
      </c>
      <c r="AT170" s="12" t="s">
        <v>133</v>
      </c>
      <c r="AU170" s="12" t="s">
        <v>69</v>
      </c>
      <c r="AY170" s="12" t="s">
        <v>132</v>
      </c>
      <c r="BE170" s="165">
        <f t="shared" si="44"/>
        <v>0</v>
      </c>
      <c r="BF170" s="165">
        <f t="shared" si="45"/>
        <v>0</v>
      </c>
      <c r="BG170" s="165">
        <f t="shared" si="46"/>
        <v>0</v>
      </c>
      <c r="BH170" s="165">
        <f t="shared" si="47"/>
        <v>0</v>
      </c>
      <c r="BI170" s="165">
        <f t="shared" si="48"/>
        <v>0</v>
      </c>
      <c r="BJ170" s="12" t="s">
        <v>8</v>
      </c>
      <c r="BK170" s="165">
        <f t="shared" si="49"/>
        <v>0</v>
      </c>
      <c r="BL170" s="12" t="s">
        <v>131</v>
      </c>
      <c r="BM170" s="12" t="s">
        <v>1086</v>
      </c>
    </row>
    <row r="171" spans="2:65" s="1" customFormat="1" ht="16.5" customHeight="1">
      <c r="B171" s="27"/>
      <c r="C171" s="154" t="s">
        <v>424</v>
      </c>
      <c r="D171" s="154" t="s">
        <v>133</v>
      </c>
      <c r="E171" s="155" t="s">
        <v>1087</v>
      </c>
      <c r="F171" s="156" t="s">
        <v>1088</v>
      </c>
      <c r="G171" s="157" t="s">
        <v>194</v>
      </c>
      <c r="H171" s="158">
        <v>41.814</v>
      </c>
      <c r="I171" s="159"/>
      <c r="J171" s="160">
        <f t="shared" si="40"/>
        <v>0</v>
      </c>
      <c r="K171" s="156" t="s">
        <v>157</v>
      </c>
      <c r="L171" s="29"/>
      <c r="M171" s="161" t="s">
        <v>1</v>
      </c>
      <c r="N171" s="162" t="s">
        <v>41</v>
      </c>
      <c r="O171" s="48"/>
      <c r="P171" s="163">
        <f t="shared" si="41"/>
        <v>0</v>
      </c>
      <c r="Q171" s="163">
        <v>0</v>
      </c>
      <c r="R171" s="163">
        <f t="shared" si="42"/>
        <v>0</v>
      </c>
      <c r="S171" s="163">
        <v>1.6E-2</v>
      </c>
      <c r="T171" s="164">
        <f t="shared" si="43"/>
        <v>0.66902400000000006</v>
      </c>
      <c r="AR171" s="12" t="s">
        <v>203</v>
      </c>
      <c r="AT171" s="12" t="s">
        <v>133</v>
      </c>
      <c r="AU171" s="12" t="s">
        <v>69</v>
      </c>
      <c r="AY171" s="12" t="s">
        <v>132</v>
      </c>
      <c r="BE171" s="165">
        <f t="shared" si="44"/>
        <v>0</v>
      </c>
      <c r="BF171" s="165">
        <f t="shared" si="45"/>
        <v>0</v>
      </c>
      <c r="BG171" s="165">
        <f t="shared" si="46"/>
        <v>0</v>
      </c>
      <c r="BH171" s="165">
        <f t="shared" si="47"/>
        <v>0</v>
      </c>
      <c r="BI171" s="165">
        <f t="shared" si="48"/>
        <v>0</v>
      </c>
      <c r="BJ171" s="12" t="s">
        <v>8</v>
      </c>
      <c r="BK171" s="165">
        <f t="shared" si="49"/>
        <v>0</v>
      </c>
      <c r="BL171" s="12" t="s">
        <v>203</v>
      </c>
      <c r="BM171" s="12" t="s">
        <v>1089</v>
      </c>
    </row>
    <row r="172" spans="2:65" s="1" customFormat="1" ht="16.5" customHeight="1">
      <c r="B172" s="27"/>
      <c r="C172" s="154" t="s">
        <v>429</v>
      </c>
      <c r="D172" s="154" t="s">
        <v>133</v>
      </c>
      <c r="E172" s="155" t="s">
        <v>1090</v>
      </c>
      <c r="F172" s="156" t="s">
        <v>1091</v>
      </c>
      <c r="G172" s="157" t="s">
        <v>147</v>
      </c>
      <c r="H172" s="158">
        <v>12</v>
      </c>
      <c r="I172" s="159"/>
      <c r="J172" s="160">
        <f t="shared" si="40"/>
        <v>0</v>
      </c>
      <c r="K172" s="156" t="s">
        <v>157</v>
      </c>
      <c r="L172" s="29"/>
      <c r="M172" s="161" t="s">
        <v>1</v>
      </c>
      <c r="N172" s="162" t="s">
        <v>41</v>
      </c>
      <c r="O172" s="48"/>
      <c r="P172" s="163">
        <f t="shared" si="41"/>
        <v>0</v>
      </c>
      <c r="Q172" s="163">
        <v>0</v>
      </c>
      <c r="R172" s="163">
        <f t="shared" si="42"/>
        <v>0</v>
      </c>
      <c r="S172" s="163">
        <v>0</v>
      </c>
      <c r="T172" s="164">
        <f t="shared" si="43"/>
        <v>0</v>
      </c>
      <c r="AR172" s="12" t="s">
        <v>381</v>
      </c>
      <c r="AT172" s="12" t="s">
        <v>133</v>
      </c>
      <c r="AU172" s="12" t="s">
        <v>69</v>
      </c>
      <c r="AY172" s="12" t="s">
        <v>132</v>
      </c>
      <c r="BE172" s="165">
        <f t="shared" si="44"/>
        <v>0</v>
      </c>
      <c r="BF172" s="165">
        <f t="shared" si="45"/>
        <v>0</v>
      </c>
      <c r="BG172" s="165">
        <f t="shared" si="46"/>
        <v>0</v>
      </c>
      <c r="BH172" s="165">
        <f t="shared" si="47"/>
        <v>0</v>
      </c>
      <c r="BI172" s="165">
        <f t="shared" si="48"/>
        <v>0</v>
      </c>
      <c r="BJ172" s="12" t="s">
        <v>8</v>
      </c>
      <c r="BK172" s="165">
        <f t="shared" si="49"/>
        <v>0</v>
      </c>
      <c r="BL172" s="12" t="s">
        <v>381</v>
      </c>
      <c r="BM172" s="12" t="s">
        <v>1092</v>
      </c>
    </row>
    <row r="173" spans="2:65" s="10" customFormat="1" ht="22.9" customHeight="1">
      <c r="B173" s="140"/>
      <c r="C173" s="141"/>
      <c r="D173" s="142" t="s">
        <v>59</v>
      </c>
      <c r="E173" s="166" t="s">
        <v>333</v>
      </c>
      <c r="F173" s="166" t="s">
        <v>334</v>
      </c>
      <c r="G173" s="141"/>
      <c r="H173" s="141"/>
      <c r="I173" s="144"/>
      <c r="J173" s="167">
        <f>BK173</f>
        <v>0</v>
      </c>
      <c r="K173" s="141"/>
      <c r="L173" s="146"/>
      <c r="M173" s="147"/>
      <c r="N173" s="148"/>
      <c r="O173" s="148"/>
      <c r="P173" s="149">
        <f>P174</f>
        <v>0</v>
      </c>
      <c r="Q173" s="148"/>
      <c r="R173" s="149">
        <f>R174</f>
        <v>0</v>
      </c>
      <c r="S173" s="148"/>
      <c r="T173" s="150">
        <f>T174</f>
        <v>0</v>
      </c>
      <c r="AR173" s="151" t="s">
        <v>8</v>
      </c>
      <c r="AT173" s="152" t="s">
        <v>59</v>
      </c>
      <c r="AU173" s="152" t="s">
        <v>8</v>
      </c>
      <c r="AY173" s="151" t="s">
        <v>132</v>
      </c>
      <c r="BK173" s="153">
        <f>BK174</f>
        <v>0</v>
      </c>
    </row>
    <row r="174" spans="2:65" s="1" customFormat="1" ht="16.5" customHeight="1">
      <c r="B174" s="27"/>
      <c r="C174" s="154" t="s">
        <v>433</v>
      </c>
      <c r="D174" s="154" t="s">
        <v>133</v>
      </c>
      <c r="E174" s="155" t="s">
        <v>1093</v>
      </c>
      <c r="F174" s="156" t="s">
        <v>1094</v>
      </c>
      <c r="G174" s="157" t="s">
        <v>338</v>
      </c>
      <c r="H174" s="158">
        <v>793.95100000000002</v>
      </c>
      <c r="I174" s="159"/>
      <c r="J174" s="160">
        <f>ROUND(I174*H174,0)</f>
        <v>0</v>
      </c>
      <c r="K174" s="156" t="s">
        <v>157</v>
      </c>
      <c r="L174" s="29"/>
      <c r="M174" s="161" t="s">
        <v>1</v>
      </c>
      <c r="N174" s="162" t="s">
        <v>41</v>
      </c>
      <c r="O174" s="48"/>
      <c r="P174" s="163">
        <f>O174*H174</f>
        <v>0</v>
      </c>
      <c r="Q174" s="163">
        <v>0</v>
      </c>
      <c r="R174" s="163">
        <f>Q174*H174</f>
        <v>0</v>
      </c>
      <c r="S174" s="163">
        <v>0</v>
      </c>
      <c r="T174" s="164">
        <f>S174*H174</f>
        <v>0</v>
      </c>
      <c r="AR174" s="12" t="s">
        <v>131</v>
      </c>
      <c r="AT174" s="12" t="s">
        <v>133</v>
      </c>
      <c r="AU174" s="12" t="s">
        <v>69</v>
      </c>
      <c r="AY174" s="12" t="s">
        <v>132</v>
      </c>
      <c r="BE174" s="165">
        <f>IF(N174="základní",J174,0)</f>
        <v>0</v>
      </c>
      <c r="BF174" s="165">
        <f>IF(N174="snížená",J174,0)</f>
        <v>0</v>
      </c>
      <c r="BG174" s="165">
        <f>IF(N174="zákl. přenesená",J174,0)</f>
        <v>0</v>
      </c>
      <c r="BH174" s="165">
        <f>IF(N174="sníž. přenesená",J174,0)</f>
        <v>0</v>
      </c>
      <c r="BI174" s="165">
        <f>IF(N174="nulová",J174,0)</f>
        <v>0</v>
      </c>
      <c r="BJ174" s="12" t="s">
        <v>8</v>
      </c>
      <c r="BK174" s="165">
        <f>ROUND(I174*H174,0)</f>
        <v>0</v>
      </c>
      <c r="BL174" s="12" t="s">
        <v>131</v>
      </c>
      <c r="BM174" s="12" t="s">
        <v>1095</v>
      </c>
    </row>
    <row r="175" spans="2:65" s="10" customFormat="1" ht="22.9" customHeight="1">
      <c r="B175" s="140"/>
      <c r="C175" s="141"/>
      <c r="D175" s="142" t="s">
        <v>59</v>
      </c>
      <c r="E175" s="166" t="s">
        <v>340</v>
      </c>
      <c r="F175" s="166" t="s">
        <v>341</v>
      </c>
      <c r="G175" s="141"/>
      <c r="H175" s="141"/>
      <c r="I175" s="144"/>
      <c r="J175" s="167">
        <f>BK175</f>
        <v>0</v>
      </c>
      <c r="K175" s="141"/>
      <c r="L175" s="146"/>
      <c r="M175" s="147"/>
      <c r="N175" s="148"/>
      <c r="O175" s="148"/>
      <c r="P175" s="149">
        <f>SUM(P176:P188)</f>
        <v>0</v>
      </c>
      <c r="Q175" s="148"/>
      <c r="R175" s="149">
        <f>SUM(R176:R188)</f>
        <v>0</v>
      </c>
      <c r="S175" s="148"/>
      <c r="T175" s="150">
        <f>SUM(T176:T188)</f>
        <v>0</v>
      </c>
      <c r="AR175" s="151" t="s">
        <v>8</v>
      </c>
      <c r="AT175" s="152" t="s">
        <v>59</v>
      </c>
      <c r="AU175" s="152" t="s">
        <v>8</v>
      </c>
      <c r="AY175" s="151" t="s">
        <v>132</v>
      </c>
      <c r="BK175" s="153">
        <f>SUM(BK176:BK188)</f>
        <v>0</v>
      </c>
    </row>
    <row r="176" spans="2:65" s="1" customFormat="1" ht="16.5" customHeight="1">
      <c r="B176" s="27"/>
      <c r="C176" s="154" t="s">
        <v>437</v>
      </c>
      <c r="D176" s="154" t="s">
        <v>133</v>
      </c>
      <c r="E176" s="155" t="s">
        <v>1096</v>
      </c>
      <c r="F176" s="156" t="s">
        <v>1097</v>
      </c>
      <c r="G176" s="157" t="s">
        <v>338</v>
      </c>
      <c r="H176" s="158">
        <v>514.87599999999998</v>
      </c>
      <c r="I176" s="159"/>
      <c r="J176" s="160">
        <f t="shared" ref="J176:J181" si="50">ROUND(I176*H176,0)</f>
        <v>0</v>
      </c>
      <c r="K176" s="156" t="s">
        <v>157</v>
      </c>
      <c r="L176" s="29"/>
      <c r="M176" s="161" t="s">
        <v>1</v>
      </c>
      <c r="N176" s="162" t="s">
        <v>41</v>
      </c>
      <c r="O176" s="48"/>
      <c r="P176" s="163">
        <f t="shared" ref="P176:P181" si="51">O176*H176</f>
        <v>0</v>
      </c>
      <c r="Q176" s="163">
        <v>0</v>
      </c>
      <c r="R176" s="163">
        <f t="shared" ref="R176:R181" si="52">Q176*H176</f>
        <v>0</v>
      </c>
      <c r="S176" s="163">
        <v>0</v>
      </c>
      <c r="T176" s="164">
        <f t="shared" ref="T176:T181" si="53">S176*H176</f>
        <v>0</v>
      </c>
      <c r="AR176" s="12" t="s">
        <v>131</v>
      </c>
      <c r="AT176" s="12" t="s">
        <v>133</v>
      </c>
      <c r="AU176" s="12" t="s">
        <v>69</v>
      </c>
      <c r="AY176" s="12" t="s">
        <v>132</v>
      </c>
      <c r="BE176" s="165">
        <f t="shared" ref="BE176:BE181" si="54">IF(N176="základní",J176,0)</f>
        <v>0</v>
      </c>
      <c r="BF176" s="165">
        <f t="shared" ref="BF176:BF181" si="55">IF(N176="snížená",J176,0)</f>
        <v>0</v>
      </c>
      <c r="BG176" s="165">
        <f t="shared" ref="BG176:BG181" si="56">IF(N176="zákl. přenesená",J176,0)</f>
        <v>0</v>
      </c>
      <c r="BH176" s="165">
        <f t="shared" ref="BH176:BH181" si="57">IF(N176="sníž. přenesená",J176,0)</f>
        <v>0</v>
      </c>
      <c r="BI176" s="165">
        <f t="shared" ref="BI176:BI181" si="58">IF(N176="nulová",J176,0)</f>
        <v>0</v>
      </c>
      <c r="BJ176" s="12" t="s">
        <v>8</v>
      </c>
      <c r="BK176" s="165">
        <f t="shared" ref="BK176:BK181" si="59">ROUND(I176*H176,0)</f>
        <v>0</v>
      </c>
      <c r="BL176" s="12" t="s">
        <v>131</v>
      </c>
      <c r="BM176" s="12" t="s">
        <v>1098</v>
      </c>
    </row>
    <row r="177" spans="2:65" s="1" customFormat="1" ht="16.5" customHeight="1">
      <c r="B177" s="27"/>
      <c r="C177" s="154" t="s">
        <v>441</v>
      </c>
      <c r="D177" s="154" t="s">
        <v>133</v>
      </c>
      <c r="E177" s="155" t="s">
        <v>1099</v>
      </c>
      <c r="F177" s="156" t="s">
        <v>1100</v>
      </c>
      <c r="G177" s="157" t="s">
        <v>338</v>
      </c>
      <c r="H177" s="158">
        <v>9782.6350000000002</v>
      </c>
      <c r="I177" s="159"/>
      <c r="J177" s="160">
        <f t="shared" si="50"/>
        <v>0</v>
      </c>
      <c r="K177" s="156" t="s">
        <v>157</v>
      </c>
      <c r="L177" s="29"/>
      <c r="M177" s="161" t="s">
        <v>1</v>
      </c>
      <c r="N177" s="162" t="s">
        <v>41</v>
      </c>
      <c r="O177" s="48"/>
      <c r="P177" s="163">
        <f t="shared" si="51"/>
        <v>0</v>
      </c>
      <c r="Q177" s="163">
        <v>0</v>
      </c>
      <c r="R177" s="163">
        <f t="shared" si="52"/>
        <v>0</v>
      </c>
      <c r="S177" s="163">
        <v>0</v>
      </c>
      <c r="T177" s="164">
        <f t="shared" si="53"/>
        <v>0</v>
      </c>
      <c r="AR177" s="12" t="s">
        <v>131</v>
      </c>
      <c r="AT177" s="12" t="s">
        <v>133</v>
      </c>
      <c r="AU177" s="12" t="s">
        <v>69</v>
      </c>
      <c r="AY177" s="12" t="s">
        <v>132</v>
      </c>
      <c r="BE177" s="165">
        <f t="shared" si="54"/>
        <v>0</v>
      </c>
      <c r="BF177" s="165">
        <f t="shared" si="55"/>
        <v>0</v>
      </c>
      <c r="BG177" s="165">
        <f t="shared" si="56"/>
        <v>0</v>
      </c>
      <c r="BH177" s="165">
        <f t="shared" si="57"/>
        <v>0</v>
      </c>
      <c r="BI177" s="165">
        <f t="shared" si="58"/>
        <v>0</v>
      </c>
      <c r="BJ177" s="12" t="s">
        <v>8</v>
      </c>
      <c r="BK177" s="165">
        <f t="shared" si="59"/>
        <v>0</v>
      </c>
      <c r="BL177" s="12" t="s">
        <v>131</v>
      </c>
      <c r="BM177" s="12" t="s">
        <v>1101</v>
      </c>
    </row>
    <row r="178" spans="2:65" s="1" customFormat="1" ht="16.5" customHeight="1">
      <c r="B178" s="27"/>
      <c r="C178" s="154" t="s">
        <v>446</v>
      </c>
      <c r="D178" s="154" t="s">
        <v>133</v>
      </c>
      <c r="E178" s="155" t="s">
        <v>1102</v>
      </c>
      <c r="F178" s="156" t="s">
        <v>1103</v>
      </c>
      <c r="G178" s="157" t="s">
        <v>338</v>
      </c>
      <c r="H178" s="158">
        <v>551.83299999999997</v>
      </c>
      <c r="I178" s="159"/>
      <c r="J178" s="160">
        <f t="shared" si="50"/>
        <v>0</v>
      </c>
      <c r="K178" s="156" t="s">
        <v>157</v>
      </c>
      <c r="L178" s="29"/>
      <c r="M178" s="161" t="s">
        <v>1</v>
      </c>
      <c r="N178" s="162" t="s">
        <v>41</v>
      </c>
      <c r="O178" s="48"/>
      <c r="P178" s="163">
        <f t="shared" si="51"/>
        <v>0</v>
      </c>
      <c r="Q178" s="163">
        <v>0</v>
      </c>
      <c r="R178" s="163">
        <f t="shared" si="52"/>
        <v>0</v>
      </c>
      <c r="S178" s="163">
        <v>0</v>
      </c>
      <c r="T178" s="164">
        <f t="shared" si="53"/>
        <v>0</v>
      </c>
      <c r="AR178" s="12" t="s">
        <v>131</v>
      </c>
      <c r="AT178" s="12" t="s">
        <v>133</v>
      </c>
      <c r="AU178" s="12" t="s">
        <v>69</v>
      </c>
      <c r="AY178" s="12" t="s">
        <v>132</v>
      </c>
      <c r="BE178" s="165">
        <f t="shared" si="54"/>
        <v>0</v>
      </c>
      <c r="BF178" s="165">
        <f t="shared" si="55"/>
        <v>0</v>
      </c>
      <c r="BG178" s="165">
        <f t="shared" si="56"/>
        <v>0</v>
      </c>
      <c r="BH178" s="165">
        <f t="shared" si="57"/>
        <v>0</v>
      </c>
      <c r="BI178" s="165">
        <f t="shared" si="58"/>
        <v>0</v>
      </c>
      <c r="BJ178" s="12" t="s">
        <v>8</v>
      </c>
      <c r="BK178" s="165">
        <f t="shared" si="59"/>
        <v>0</v>
      </c>
      <c r="BL178" s="12" t="s">
        <v>131</v>
      </c>
      <c r="BM178" s="12" t="s">
        <v>1104</v>
      </c>
    </row>
    <row r="179" spans="2:65" s="1" customFormat="1" ht="16.5" customHeight="1">
      <c r="B179" s="27"/>
      <c r="C179" s="154" t="s">
        <v>450</v>
      </c>
      <c r="D179" s="154" t="s">
        <v>133</v>
      </c>
      <c r="E179" s="155" t="s">
        <v>1105</v>
      </c>
      <c r="F179" s="156" t="s">
        <v>1106</v>
      </c>
      <c r="G179" s="157" t="s">
        <v>338</v>
      </c>
      <c r="H179" s="158">
        <v>10484.832</v>
      </c>
      <c r="I179" s="159"/>
      <c r="J179" s="160">
        <f t="shared" si="50"/>
        <v>0</v>
      </c>
      <c r="K179" s="156" t="s">
        <v>157</v>
      </c>
      <c r="L179" s="29"/>
      <c r="M179" s="161" t="s">
        <v>1</v>
      </c>
      <c r="N179" s="162" t="s">
        <v>41</v>
      </c>
      <c r="O179" s="48"/>
      <c r="P179" s="163">
        <f t="shared" si="51"/>
        <v>0</v>
      </c>
      <c r="Q179" s="163">
        <v>0</v>
      </c>
      <c r="R179" s="163">
        <f t="shared" si="52"/>
        <v>0</v>
      </c>
      <c r="S179" s="163">
        <v>0</v>
      </c>
      <c r="T179" s="164">
        <f t="shared" si="53"/>
        <v>0</v>
      </c>
      <c r="AR179" s="12" t="s">
        <v>131</v>
      </c>
      <c r="AT179" s="12" t="s">
        <v>133</v>
      </c>
      <c r="AU179" s="12" t="s">
        <v>69</v>
      </c>
      <c r="AY179" s="12" t="s">
        <v>132</v>
      </c>
      <c r="BE179" s="165">
        <f t="shared" si="54"/>
        <v>0</v>
      </c>
      <c r="BF179" s="165">
        <f t="shared" si="55"/>
        <v>0</v>
      </c>
      <c r="BG179" s="165">
        <f t="shared" si="56"/>
        <v>0</v>
      </c>
      <c r="BH179" s="165">
        <f t="shared" si="57"/>
        <v>0</v>
      </c>
      <c r="BI179" s="165">
        <f t="shared" si="58"/>
        <v>0</v>
      </c>
      <c r="BJ179" s="12" t="s">
        <v>8</v>
      </c>
      <c r="BK179" s="165">
        <f t="shared" si="59"/>
        <v>0</v>
      </c>
      <c r="BL179" s="12" t="s">
        <v>131</v>
      </c>
      <c r="BM179" s="12" t="s">
        <v>1107</v>
      </c>
    </row>
    <row r="180" spans="2:65" s="1" customFormat="1" ht="16.5" customHeight="1">
      <c r="B180" s="27"/>
      <c r="C180" s="154" t="s">
        <v>455</v>
      </c>
      <c r="D180" s="154" t="s">
        <v>133</v>
      </c>
      <c r="E180" s="155" t="s">
        <v>1108</v>
      </c>
      <c r="F180" s="156" t="s">
        <v>1109</v>
      </c>
      <c r="G180" s="157" t="s">
        <v>338</v>
      </c>
      <c r="H180" s="158">
        <v>1068.2750000000001</v>
      </c>
      <c r="I180" s="159"/>
      <c r="J180" s="160">
        <f t="shared" si="50"/>
        <v>0</v>
      </c>
      <c r="K180" s="156" t="s">
        <v>157</v>
      </c>
      <c r="L180" s="29"/>
      <c r="M180" s="161" t="s">
        <v>1</v>
      </c>
      <c r="N180" s="162" t="s">
        <v>41</v>
      </c>
      <c r="O180" s="48"/>
      <c r="P180" s="163">
        <f t="shared" si="51"/>
        <v>0</v>
      </c>
      <c r="Q180" s="163">
        <v>0</v>
      </c>
      <c r="R180" s="163">
        <f t="shared" si="52"/>
        <v>0</v>
      </c>
      <c r="S180" s="163">
        <v>0</v>
      </c>
      <c r="T180" s="164">
        <f t="shared" si="53"/>
        <v>0</v>
      </c>
      <c r="AR180" s="12" t="s">
        <v>131</v>
      </c>
      <c r="AT180" s="12" t="s">
        <v>133</v>
      </c>
      <c r="AU180" s="12" t="s">
        <v>69</v>
      </c>
      <c r="AY180" s="12" t="s">
        <v>132</v>
      </c>
      <c r="BE180" s="165">
        <f t="shared" si="54"/>
        <v>0</v>
      </c>
      <c r="BF180" s="165">
        <f t="shared" si="55"/>
        <v>0</v>
      </c>
      <c r="BG180" s="165">
        <f t="shared" si="56"/>
        <v>0</v>
      </c>
      <c r="BH180" s="165">
        <f t="shared" si="57"/>
        <v>0</v>
      </c>
      <c r="BI180" s="165">
        <f t="shared" si="58"/>
        <v>0</v>
      </c>
      <c r="BJ180" s="12" t="s">
        <v>8</v>
      </c>
      <c r="BK180" s="165">
        <f t="shared" si="59"/>
        <v>0</v>
      </c>
      <c r="BL180" s="12" t="s">
        <v>131</v>
      </c>
      <c r="BM180" s="12" t="s">
        <v>1110</v>
      </c>
    </row>
    <row r="181" spans="2:65" s="1" customFormat="1" ht="16.5" customHeight="1">
      <c r="B181" s="27"/>
      <c r="C181" s="154" t="s">
        <v>459</v>
      </c>
      <c r="D181" s="154" t="s">
        <v>133</v>
      </c>
      <c r="E181" s="155" t="s">
        <v>355</v>
      </c>
      <c r="F181" s="156" t="s">
        <v>356</v>
      </c>
      <c r="G181" s="157" t="s">
        <v>338</v>
      </c>
      <c r="H181" s="158">
        <v>41.133000000000003</v>
      </c>
      <c r="I181" s="159"/>
      <c r="J181" s="160">
        <f t="shared" si="50"/>
        <v>0</v>
      </c>
      <c r="K181" s="156" t="s">
        <v>1</v>
      </c>
      <c r="L181" s="29"/>
      <c r="M181" s="161" t="s">
        <v>1</v>
      </c>
      <c r="N181" s="162" t="s">
        <v>41</v>
      </c>
      <c r="O181" s="48"/>
      <c r="P181" s="163">
        <f t="shared" si="51"/>
        <v>0</v>
      </c>
      <c r="Q181" s="163">
        <v>0</v>
      </c>
      <c r="R181" s="163">
        <f t="shared" si="52"/>
        <v>0</v>
      </c>
      <c r="S181" s="163">
        <v>0</v>
      </c>
      <c r="T181" s="164">
        <f t="shared" si="53"/>
        <v>0</v>
      </c>
      <c r="AR181" s="12" t="s">
        <v>131</v>
      </c>
      <c r="AT181" s="12" t="s">
        <v>133</v>
      </c>
      <c r="AU181" s="12" t="s">
        <v>69</v>
      </c>
      <c r="AY181" s="12" t="s">
        <v>132</v>
      </c>
      <c r="BE181" s="165">
        <f t="shared" si="54"/>
        <v>0</v>
      </c>
      <c r="BF181" s="165">
        <f t="shared" si="55"/>
        <v>0</v>
      </c>
      <c r="BG181" s="165">
        <f t="shared" si="56"/>
        <v>0</v>
      </c>
      <c r="BH181" s="165">
        <f t="shared" si="57"/>
        <v>0</v>
      </c>
      <c r="BI181" s="165">
        <f t="shared" si="58"/>
        <v>0</v>
      </c>
      <c r="BJ181" s="12" t="s">
        <v>8</v>
      </c>
      <c r="BK181" s="165">
        <f t="shared" si="59"/>
        <v>0</v>
      </c>
      <c r="BL181" s="12" t="s">
        <v>131</v>
      </c>
      <c r="BM181" s="12" t="s">
        <v>1111</v>
      </c>
    </row>
    <row r="182" spans="2:65" s="1" customFormat="1" ht="58.5">
      <c r="B182" s="27"/>
      <c r="C182" s="28"/>
      <c r="D182" s="168" t="s">
        <v>149</v>
      </c>
      <c r="E182" s="28"/>
      <c r="F182" s="169" t="s">
        <v>358</v>
      </c>
      <c r="G182" s="28"/>
      <c r="H182" s="28"/>
      <c r="I182" s="90"/>
      <c r="J182" s="28"/>
      <c r="K182" s="28"/>
      <c r="L182" s="29"/>
      <c r="M182" s="170"/>
      <c r="N182" s="48"/>
      <c r="O182" s="48"/>
      <c r="P182" s="48"/>
      <c r="Q182" s="48"/>
      <c r="R182" s="48"/>
      <c r="S182" s="48"/>
      <c r="T182" s="49"/>
      <c r="AT182" s="12" t="s">
        <v>149</v>
      </c>
      <c r="AU182" s="12" t="s">
        <v>69</v>
      </c>
    </row>
    <row r="183" spans="2:65" s="1" customFormat="1" ht="16.5" customHeight="1">
      <c r="B183" s="27"/>
      <c r="C183" s="154" t="s">
        <v>463</v>
      </c>
      <c r="D183" s="154" t="s">
        <v>133</v>
      </c>
      <c r="E183" s="155" t="s">
        <v>1112</v>
      </c>
      <c r="F183" s="156" t="s">
        <v>1113</v>
      </c>
      <c r="G183" s="157" t="s">
        <v>338</v>
      </c>
      <c r="H183" s="158">
        <v>123.53100000000001</v>
      </c>
      <c r="I183" s="159"/>
      <c r="J183" s="160">
        <f t="shared" ref="J183:J188" si="60">ROUND(I183*H183,0)</f>
        <v>0</v>
      </c>
      <c r="K183" s="156" t="s">
        <v>649</v>
      </c>
      <c r="L183" s="29"/>
      <c r="M183" s="161" t="s">
        <v>1</v>
      </c>
      <c r="N183" s="162" t="s">
        <v>41</v>
      </c>
      <c r="O183" s="48"/>
      <c r="P183" s="163">
        <f t="shared" ref="P183:P188" si="61">O183*H183</f>
        <v>0</v>
      </c>
      <c r="Q183" s="163">
        <v>0</v>
      </c>
      <c r="R183" s="163">
        <f t="shared" ref="R183:R188" si="62">Q183*H183</f>
        <v>0</v>
      </c>
      <c r="S183" s="163">
        <v>0</v>
      </c>
      <c r="T183" s="164">
        <f t="shared" ref="T183:T188" si="63">S183*H183</f>
        <v>0</v>
      </c>
      <c r="AR183" s="12" t="s">
        <v>131</v>
      </c>
      <c r="AT183" s="12" t="s">
        <v>133</v>
      </c>
      <c r="AU183" s="12" t="s">
        <v>69</v>
      </c>
      <c r="AY183" s="12" t="s">
        <v>132</v>
      </c>
      <c r="BE183" s="165">
        <f t="shared" ref="BE183:BE188" si="64">IF(N183="základní",J183,0)</f>
        <v>0</v>
      </c>
      <c r="BF183" s="165">
        <f t="shared" ref="BF183:BF188" si="65">IF(N183="snížená",J183,0)</f>
        <v>0</v>
      </c>
      <c r="BG183" s="165">
        <f t="shared" ref="BG183:BG188" si="66">IF(N183="zákl. přenesená",J183,0)</f>
        <v>0</v>
      </c>
      <c r="BH183" s="165">
        <f t="shared" ref="BH183:BH188" si="67">IF(N183="sníž. přenesená",J183,0)</f>
        <v>0</v>
      </c>
      <c r="BI183" s="165">
        <f t="shared" ref="BI183:BI188" si="68">IF(N183="nulová",J183,0)</f>
        <v>0</v>
      </c>
      <c r="BJ183" s="12" t="s">
        <v>8</v>
      </c>
      <c r="BK183" s="165">
        <f t="shared" ref="BK183:BK188" si="69">ROUND(I183*H183,0)</f>
        <v>0</v>
      </c>
      <c r="BL183" s="12" t="s">
        <v>131</v>
      </c>
      <c r="BM183" s="12" t="s">
        <v>1114</v>
      </c>
    </row>
    <row r="184" spans="2:65" s="1" customFormat="1" ht="16.5" customHeight="1">
      <c r="B184" s="27"/>
      <c r="C184" s="154" t="s">
        <v>468</v>
      </c>
      <c r="D184" s="154" t="s">
        <v>133</v>
      </c>
      <c r="E184" s="155" t="s">
        <v>1115</v>
      </c>
      <c r="F184" s="156" t="s">
        <v>1116</v>
      </c>
      <c r="G184" s="157" t="s">
        <v>338</v>
      </c>
      <c r="H184" s="158">
        <v>514.87599999999998</v>
      </c>
      <c r="I184" s="159"/>
      <c r="J184" s="160">
        <f t="shared" si="60"/>
        <v>0</v>
      </c>
      <c r="K184" s="156" t="s">
        <v>649</v>
      </c>
      <c r="L184" s="29"/>
      <c r="M184" s="161" t="s">
        <v>1</v>
      </c>
      <c r="N184" s="162" t="s">
        <v>41</v>
      </c>
      <c r="O184" s="48"/>
      <c r="P184" s="163">
        <f t="shared" si="61"/>
        <v>0</v>
      </c>
      <c r="Q184" s="163">
        <v>0</v>
      </c>
      <c r="R184" s="163">
        <f t="shared" si="62"/>
        <v>0</v>
      </c>
      <c r="S184" s="163">
        <v>0</v>
      </c>
      <c r="T184" s="164">
        <f t="shared" si="63"/>
        <v>0</v>
      </c>
      <c r="AR184" s="12" t="s">
        <v>131</v>
      </c>
      <c r="AT184" s="12" t="s">
        <v>133</v>
      </c>
      <c r="AU184" s="12" t="s">
        <v>69</v>
      </c>
      <c r="AY184" s="12" t="s">
        <v>132</v>
      </c>
      <c r="BE184" s="165">
        <f t="shared" si="64"/>
        <v>0</v>
      </c>
      <c r="BF184" s="165">
        <f t="shared" si="65"/>
        <v>0</v>
      </c>
      <c r="BG184" s="165">
        <f t="shared" si="66"/>
        <v>0</v>
      </c>
      <c r="BH184" s="165">
        <f t="shared" si="67"/>
        <v>0</v>
      </c>
      <c r="BI184" s="165">
        <f t="shared" si="68"/>
        <v>0</v>
      </c>
      <c r="BJ184" s="12" t="s">
        <v>8</v>
      </c>
      <c r="BK184" s="165">
        <f t="shared" si="69"/>
        <v>0</v>
      </c>
      <c r="BL184" s="12" t="s">
        <v>131</v>
      </c>
      <c r="BM184" s="12" t="s">
        <v>1117</v>
      </c>
    </row>
    <row r="185" spans="2:65" s="1" customFormat="1" ht="16.5" customHeight="1">
      <c r="B185" s="27"/>
      <c r="C185" s="154" t="s">
        <v>472</v>
      </c>
      <c r="D185" s="154" t="s">
        <v>133</v>
      </c>
      <c r="E185" s="155" t="s">
        <v>1118</v>
      </c>
      <c r="F185" s="156" t="s">
        <v>1119</v>
      </c>
      <c r="G185" s="157" t="s">
        <v>338</v>
      </c>
      <c r="H185" s="158">
        <v>51.030999999999999</v>
      </c>
      <c r="I185" s="159"/>
      <c r="J185" s="160">
        <f t="shared" si="60"/>
        <v>0</v>
      </c>
      <c r="K185" s="156" t="s">
        <v>157</v>
      </c>
      <c r="L185" s="29"/>
      <c r="M185" s="161" t="s">
        <v>1</v>
      </c>
      <c r="N185" s="162" t="s">
        <v>41</v>
      </c>
      <c r="O185" s="48"/>
      <c r="P185" s="163">
        <f t="shared" si="61"/>
        <v>0</v>
      </c>
      <c r="Q185" s="163">
        <v>0</v>
      </c>
      <c r="R185" s="163">
        <f t="shared" si="62"/>
        <v>0</v>
      </c>
      <c r="S185" s="163">
        <v>0</v>
      </c>
      <c r="T185" s="164">
        <f t="shared" si="63"/>
        <v>0</v>
      </c>
      <c r="AR185" s="12" t="s">
        <v>131</v>
      </c>
      <c r="AT185" s="12" t="s">
        <v>133</v>
      </c>
      <c r="AU185" s="12" t="s">
        <v>69</v>
      </c>
      <c r="AY185" s="12" t="s">
        <v>132</v>
      </c>
      <c r="BE185" s="165">
        <f t="shared" si="64"/>
        <v>0</v>
      </c>
      <c r="BF185" s="165">
        <f t="shared" si="65"/>
        <v>0</v>
      </c>
      <c r="BG185" s="165">
        <f t="shared" si="66"/>
        <v>0</v>
      </c>
      <c r="BH185" s="165">
        <f t="shared" si="67"/>
        <v>0</v>
      </c>
      <c r="BI185" s="165">
        <f t="shared" si="68"/>
        <v>0</v>
      </c>
      <c r="BJ185" s="12" t="s">
        <v>8</v>
      </c>
      <c r="BK185" s="165">
        <f t="shared" si="69"/>
        <v>0</v>
      </c>
      <c r="BL185" s="12" t="s">
        <v>131</v>
      </c>
      <c r="BM185" s="12" t="s">
        <v>1120</v>
      </c>
    </row>
    <row r="186" spans="2:65" s="1" customFormat="1" ht="16.5" customHeight="1">
      <c r="B186" s="27"/>
      <c r="C186" s="154" t="s">
        <v>478</v>
      </c>
      <c r="D186" s="154" t="s">
        <v>133</v>
      </c>
      <c r="E186" s="155" t="s">
        <v>364</v>
      </c>
      <c r="F186" s="156" t="s">
        <v>1121</v>
      </c>
      <c r="G186" s="157" t="s">
        <v>338</v>
      </c>
      <c r="H186" s="158">
        <v>63.109000000000002</v>
      </c>
      <c r="I186" s="159"/>
      <c r="J186" s="160">
        <f t="shared" si="60"/>
        <v>0</v>
      </c>
      <c r="K186" s="156" t="s">
        <v>649</v>
      </c>
      <c r="L186" s="29"/>
      <c r="M186" s="161" t="s">
        <v>1</v>
      </c>
      <c r="N186" s="162" t="s">
        <v>41</v>
      </c>
      <c r="O186" s="48"/>
      <c r="P186" s="163">
        <f t="shared" si="61"/>
        <v>0</v>
      </c>
      <c r="Q186" s="163">
        <v>0</v>
      </c>
      <c r="R186" s="163">
        <f t="shared" si="62"/>
        <v>0</v>
      </c>
      <c r="S186" s="163">
        <v>0</v>
      </c>
      <c r="T186" s="164">
        <f t="shared" si="63"/>
        <v>0</v>
      </c>
      <c r="AR186" s="12" t="s">
        <v>131</v>
      </c>
      <c r="AT186" s="12" t="s">
        <v>133</v>
      </c>
      <c r="AU186" s="12" t="s">
        <v>69</v>
      </c>
      <c r="AY186" s="12" t="s">
        <v>132</v>
      </c>
      <c r="BE186" s="165">
        <f t="shared" si="64"/>
        <v>0</v>
      </c>
      <c r="BF186" s="165">
        <f t="shared" si="65"/>
        <v>0</v>
      </c>
      <c r="BG186" s="165">
        <f t="shared" si="66"/>
        <v>0</v>
      </c>
      <c r="BH186" s="165">
        <f t="shared" si="67"/>
        <v>0</v>
      </c>
      <c r="BI186" s="165">
        <f t="shared" si="68"/>
        <v>0</v>
      </c>
      <c r="BJ186" s="12" t="s">
        <v>8</v>
      </c>
      <c r="BK186" s="165">
        <f t="shared" si="69"/>
        <v>0</v>
      </c>
      <c r="BL186" s="12" t="s">
        <v>131</v>
      </c>
      <c r="BM186" s="12" t="s">
        <v>1122</v>
      </c>
    </row>
    <row r="187" spans="2:65" s="1" customFormat="1" ht="16.5" customHeight="1">
      <c r="B187" s="27"/>
      <c r="C187" s="154" t="s">
        <v>482</v>
      </c>
      <c r="D187" s="154" t="s">
        <v>133</v>
      </c>
      <c r="E187" s="155" t="s">
        <v>660</v>
      </c>
      <c r="F187" s="156" t="s">
        <v>661</v>
      </c>
      <c r="G187" s="157" t="s">
        <v>338</v>
      </c>
      <c r="H187" s="158">
        <v>176.77199999999999</v>
      </c>
      <c r="I187" s="159"/>
      <c r="J187" s="160">
        <f t="shared" si="60"/>
        <v>0</v>
      </c>
      <c r="K187" s="156" t="s">
        <v>226</v>
      </c>
      <c r="L187" s="29"/>
      <c r="M187" s="161" t="s">
        <v>1</v>
      </c>
      <c r="N187" s="162" t="s">
        <v>41</v>
      </c>
      <c r="O187" s="48"/>
      <c r="P187" s="163">
        <f t="shared" si="61"/>
        <v>0</v>
      </c>
      <c r="Q187" s="163">
        <v>0</v>
      </c>
      <c r="R187" s="163">
        <f t="shared" si="62"/>
        <v>0</v>
      </c>
      <c r="S187" s="163">
        <v>0</v>
      </c>
      <c r="T187" s="164">
        <f t="shared" si="63"/>
        <v>0</v>
      </c>
      <c r="AR187" s="12" t="s">
        <v>131</v>
      </c>
      <c r="AT187" s="12" t="s">
        <v>133</v>
      </c>
      <c r="AU187" s="12" t="s">
        <v>69</v>
      </c>
      <c r="AY187" s="12" t="s">
        <v>132</v>
      </c>
      <c r="BE187" s="165">
        <f t="shared" si="64"/>
        <v>0</v>
      </c>
      <c r="BF187" s="165">
        <f t="shared" si="65"/>
        <v>0</v>
      </c>
      <c r="BG187" s="165">
        <f t="shared" si="66"/>
        <v>0</v>
      </c>
      <c r="BH187" s="165">
        <f t="shared" si="67"/>
        <v>0</v>
      </c>
      <c r="BI187" s="165">
        <f t="shared" si="68"/>
        <v>0</v>
      </c>
      <c r="BJ187" s="12" t="s">
        <v>8</v>
      </c>
      <c r="BK187" s="165">
        <f t="shared" si="69"/>
        <v>0</v>
      </c>
      <c r="BL187" s="12" t="s">
        <v>131</v>
      </c>
      <c r="BM187" s="12" t="s">
        <v>1123</v>
      </c>
    </row>
    <row r="188" spans="2:65" s="1" customFormat="1" ht="16.5" customHeight="1">
      <c r="B188" s="27"/>
      <c r="C188" s="154" t="s">
        <v>486</v>
      </c>
      <c r="D188" s="154" t="s">
        <v>133</v>
      </c>
      <c r="E188" s="155" t="s">
        <v>663</v>
      </c>
      <c r="F188" s="156" t="s">
        <v>664</v>
      </c>
      <c r="G188" s="157" t="s">
        <v>338</v>
      </c>
      <c r="H188" s="158">
        <v>137.38900000000001</v>
      </c>
      <c r="I188" s="159"/>
      <c r="J188" s="160">
        <f t="shared" si="60"/>
        <v>0</v>
      </c>
      <c r="K188" s="156" t="s">
        <v>157</v>
      </c>
      <c r="L188" s="29"/>
      <c r="M188" s="161" t="s">
        <v>1</v>
      </c>
      <c r="N188" s="162" t="s">
        <v>41</v>
      </c>
      <c r="O188" s="48"/>
      <c r="P188" s="163">
        <f t="shared" si="61"/>
        <v>0</v>
      </c>
      <c r="Q188" s="163">
        <v>0</v>
      </c>
      <c r="R188" s="163">
        <f t="shared" si="62"/>
        <v>0</v>
      </c>
      <c r="S188" s="163">
        <v>0</v>
      </c>
      <c r="T188" s="164">
        <f t="shared" si="63"/>
        <v>0</v>
      </c>
      <c r="AR188" s="12" t="s">
        <v>131</v>
      </c>
      <c r="AT188" s="12" t="s">
        <v>133</v>
      </c>
      <c r="AU188" s="12" t="s">
        <v>69</v>
      </c>
      <c r="AY188" s="12" t="s">
        <v>132</v>
      </c>
      <c r="BE188" s="165">
        <f t="shared" si="64"/>
        <v>0</v>
      </c>
      <c r="BF188" s="165">
        <f t="shared" si="65"/>
        <v>0</v>
      </c>
      <c r="BG188" s="165">
        <f t="shared" si="66"/>
        <v>0</v>
      </c>
      <c r="BH188" s="165">
        <f t="shared" si="67"/>
        <v>0</v>
      </c>
      <c r="BI188" s="165">
        <f t="shared" si="68"/>
        <v>0</v>
      </c>
      <c r="BJ188" s="12" t="s">
        <v>8</v>
      </c>
      <c r="BK188" s="165">
        <f t="shared" si="69"/>
        <v>0</v>
      </c>
      <c r="BL188" s="12" t="s">
        <v>131</v>
      </c>
      <c r="BM188" s="12" t="s">
        <v>1124</v>
      </c>
    </row>
    <row r="189" spans="2:65" s="10" customFormat="1" ht="25.9" customHeight="1">
      <c r="B189" s="140"/>
      <c r="C189" s="141"/>
      <c r="D189" s="142" t="s">
        <v>59</v>
      </c>
      <c r="E189" s="143" t="s">
        <v>367</v>
      </c>
      <c r="F189" s="143" t="s">
        <v>368</v>
      </c>
      <c r="G189" s="141"/>
      <c r="H189" s="141"/>
      <c r="I189" s="144"/>
      <c r="J189" s="145">
        <f>BK189</f>
        <v>0</v>
      </c>
      <c r="K189" s="141"/>
      <c r="L189" s="146"/>
      <c r="M189" s="147"/>
      <c r="N189" s="148"/>
      <c r="O189" s="148"/>
      <c r="P189" s="149">
        <f>P190</f>
        <v>0</v>
      </c>
      <c r="Q189" s="148"/>
      <c r="R189" s="149">
        <f>R190</f>
        <v>0.21869999999999998</v>
      </c>
      <c r="S189" s="148"/>
      <c r="T189" s="150">
        <f>T190</f>
        <v>0</v>
      </c>
      <c r="AR189" s="151" t="s">
        <v>69</v>
      </c>
      <c r="AT189" s="152" t="s">
        <v>59</v>
      </c>
      <c r="AU189" s="152" t="s">
        <v>60</v>
      </c>
      <c r="AY189" s="151" t="s">
        <v>132</v>
      </c>
      <c r="BK189" s="153">
        <f>BK190</f>
        <v>0</v>
      </c>
    </row>
    <row r="190" spans="2:65" s="10" customFormat="1" ht="22.9" customHeight="1">
      <c r="B190" s="140"/>
      <c r="C190" s="141"/>
      <c r="D190" s="142" t="s">
        <v>59</v>
      </c>
      <c r="E190" s="166" t="s">
        <v>1125</v>
      </c>
      <c r="F190" s="166" t="s">
        <v>1126</v>
      </c>
      <c r="G190" s="141"/>
      <c r="H190" s="141"/>
      <c r="I190" s="144"/>
      <c r="J190" s="167">
        <f>BK190</f>
        <v>0</v>
      </c>
      <c r="K190" s="141"/>
      <c r="L190" s="146"/>
      <c r="M190" s="147"/>
      <c r="N190" s="148"/>
      <c r="O190" s="148"/>
      <c r="P190" s="149">
        <f>SUM(P191:P192)</f>
        <v>0</v>
      </c>
      <c r="Q190" s="148"/>
      <c r="R190" s="149">
        <f>SUM(R191:R192)</f>
        <v>0.21869999999999998</v>
      </c>
      <c r="S190" s="148"/>
      <c r="T190" s="150">
        <f>SUM(T191:T192)</f>
        <v>0</v>
      </c>
      <c r="AR190" s="151" t="s">
        <v>69</v>
      </c>
      <c r="AT190" s="152" t="s">
        <v>59</v>
      </c>
      <c r="AU190" s="152" t="s">
        <v>8</v>
      </c>
      <c r="AY190" s="151" t="s">
        <v>132</v>
      </c>
      <c r="BK190" s="153">
        <f>SUM(BK191:BK192)</f>
        <v>0</v>
      </c>
    </row>
    <row r="191" spans="2:65" s="1" customFormat="1" ht="16.5" customHeight="1">
      <c r="B191" s="27"/>
      <c r="C191" s="154" t="s">
        <v>491</v>
      </c>
      <c r="D191" s="154" t="s">
        <v>133</v>
      </c>
      <c r="E191" s="155" t="s">
        <v>1127</v>
      </c>
      <c r="F191" s="156" t="s">
        <v>1128</v>
      </c>
      <c r="G191" s="157" t="s">
        <v>156</v>
      </c>
      <c r="H191" s="158">
        <v>270</v>
      </c>
      <c r="I191" s="159"/>
      <c r="J191" s="160">
        <f>ROUND(I191*H191,0)</f>
        <v>0</v>
      </c>
      <c r="K191" s="156" t="s">
        <v>157</v>
      </c>
      <c r="L191" s="29"/>
      <c r="M191" s="161" t="s">
        <v>1</v>
      </c>
      <c r="N191" s="162" t="s">
        <v>41</v>
      </c>
      <c r="O191" s="48"/>
      <c r="P191" s="163">
        <f>O191*H191</f>
        <v>0</v>
      </c>
      <c r="Q191" s="163">
        <v>8.0999999999999996E-4</v>
      </c>
      <c r="R191" s="163">
        <f>Q191*H191</f>
        <v>0.21869999999999998</v>
      </c>
      <c r="S191" s="163">
        <v>0</v>
      </c>
      <c r="T191" s="164">
        <f>S191*H191</f>
        <v>0</v>
      </c>
      <c r="AR191" s="12" t="s">
        <v>203</v>
      </c>
      <c r="AT191" s="12" t="s">
        <v>133</v>
      </c>
      <c r="AU191" s="12" t="s">
        <v>69</v>
      </c>
      <c r="AY191" s="12" t="s">
        <v>132</v>
      </c>
      <c r="BE191" s="165">
        <f>IF(N191="základní",J191,0)</f>
        <v>0</v>
      </c>
      <c r="BF191" s="165">
        <f>IF(N191="snížená",J191,0)</f>
        <v>0</v>
      </c>
      <c r="BG191" s="165">
        <f>IF(N191="zákl. přenesená",J191,0)</f>
        <v>0</v>
      </c>
      <c r="BH191" s="165">
        <f>IF(N191="sníž. přenesená",J191,0)</f>
        <v>0</v>
      </c>
      <c r="BI191" s="165">
        <f>IF(N191="nulová",J191,0)</f>
        <v>0</v>
      </c>
      <c r="BJ191" s="12" t="s">
        <v>8</v>
      </c>
      <c r="BK191" s="165">
        <f>ROUND(I191*H191,0)</f>
        <v>0</v>
      </c>
      <c r="BL191" s="12" t="s">
        <v>203</v>
      </c>
      <c r="BM191" s="12" t="s">
        <v>1129</v>
      </c>
    </row>
    <row r="192" spans="2:65" s="1" customFormat="1" ht="16.5" customHeight="1">
      <c r="B192" s="27"/>
      <c r="C192" s="154" t="s">
        <v>495</v>
      </c>
      <c r="D192" s="154" t="s">
        <v>133</v>
      </c>
      <c r="E192" s="155" t="s">
        <v>1130</v>
      </c>
      <c r="F192" s="156" t="s">
        <v>1131</v>
      </c>
      <c r="G192" s="157" t="s">
        <v>255</v>
      </c>
      <c r="H192" s="217">
        <v>1</v>
      </c>
      <c r="I192" s="159"/>
      <c r="J192" s="160">
        <f>ROUND(I192*H192,0)</f>
        <v>0</v>
      </c>
      <c r="K192" s="156" t="s">
        <v>157</v>
      </c>
      <c r="L192" s="29"/>
      <c r="M192" s="181" t="s">
        <v>1</v>
      </c>
      <c r="N192" s="182" t="s">
        <v>41</v>
      </c>
      <c r="O192" s="183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AR192" s="12" t="s">
        <v>203</v>
      </c>
      <c r="AT192" s="12" t="s">
        <v>133</v>
      </c>
      <c r="AU192" s="12" t="s">
        <v>69</v>
      </c>
      <c r="AY192" s="12" t="s">
        <v>132</v>
      </c>
      <c r="BE192" s="165">
        <f>IF(N192="základní",J192,0)</f>
        <v>0</v>
      </c>
      <c r="BF192" s="165">
        <f>IF(N192="snížená",J192,0)</f>
        <v>0</v>
      </c>
      <c r="BG192" s="165">
        <f>IF(N192="zákl. přenesená",J192,0)</f>
        <v>0</v>
      </c>
      <c r="BH192" s="165">
        <f>IF(N192="sníž. přenesená",J192,0)</f>
        <v>0</v>
      </c>
      <c r="BI192" s="165">
        <f>IF(N192="nulová",J192,0)</f>
        <v>0</v>
      </c>
      <c r="BJ192" s="12" t="s">
        <v>8</v>
      </c>
      <c r="BK192" s="165">
        <f>ROUND(I192*H192,0)</f>
        <v>0</v>
      </c>
      <c r="BL192" s="12" t="s">
        <v>203</v>
      </c>
      <c r="BM192" s="12" t="s">
        <v>1132</v>
      </c>
    </row>
    <row r="193" spans="2:12" s="1" customFormat="1" ht="6.95" customHeight="1">
      <c r="B193" s="34"/>
      <c r="C193" s="35"/>
      <c r="D193" s="35"/>
      <c r="E193" s="35"/>
      <c r="F193" s="35"/>
      <c r="G193" s="35"/>
      <c r="H193" s="35"/>
      <c r="I193" s="106"/>
      <c r="J193" s="35"/>
      <c r="K193" s="35"/>
      <c r="L193" s="29"/>
    </row>
  </sheetData>
  <sheetProtection selectLockedCells="1" selectUnlockedCells="1"/>
  <autoFilter ref="C90:K192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93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2"/>
  <sheetViews>
    <sheetView showGridLines="0" workbookViewId="0">
      <selection activeCell="F17" sqref="F1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hidden="1" customWidth="1"/>
    <col min="6" max="6" width="100.83203125" customWidth="1"/>
    <col min="7" max="7" width="8.6640625" customWidth="1"/>
    <col min="8" max="8" width="11.1640625" customWidth="1"/>
    <col min="9" max="9" width="14.1640625" style="85" hidden="1" customWidth="1"/>
    <col min="10" max="10" width="23.5" hidden="1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2" t="s">
        <v>78</v>
      </c>
    </row>
    <row r="3" spans="2:46" ht="6.95" customHeight="1">
      <c r="B3" s="86"/>
      <c r="C3" s="87"/>
      <c r="D3" s="87"/>
      <c r="E3" s="87"/>
      <c r="F3" s="87"/>
      <c r="G3" s="87"/>
      <c r="H3" s="87"/>
      <c r="I3" s="88"/>
      <c r="J3" s="87"/>
      <c r="K3" s="87"/>
      <c r="L3" s="15"/>
      <c r="AT3" s="12" t="s">
        <v>69</v>
      </c>
    </row>
    <row r="4" spans="2:46" ht="24.95" customHeight="1">
      <c r="B4" s="15"/>
      <c r="D4" s="215" t="s">
        <v>2486</v>
      </c>
      <c r="L4" s="15"/>
      <c r="M4" s="19" t="s">
        <v>11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89" t="s">
        <v>18</v>
      </c>
      <c r="L6" s="15"/>
    </row>
    <row r="7" spans="2:46" ht="16.5" customHeight="1">
      <c r="B7" s="15"/>
      <c r="E7" s="269" t="str">
        <f>'Rekapitulace stavby'!K6</f>
        <v>Údržbové a dílčí opravné práce na objektech ve Správě pozemních staveb</v>
      </c>
      <c r="F7" s="270"/>
      <c r="G7" s="270"/>
      <c r="H7" s="270"/>
      <c r="L7" s="15"/>
    </row>
    <row r="8" spans="2:46" s="1" customFormat="1" ht="12" customHeight="1">
      <c r="B8" s="29"/>
      <c r="D8" s="89" t="s">
        <v>92</v>
      </c>
      <c r="I8" s="90"/>
      <c r="L8" s="29"/>
    </row>
    <row r="9" spans="2:46" s="1" customFormat="1" ht="36.950000000000003" customHeight="1">
      <c r="B9" s="29"/>
      <c r="E9" s="271" t="s">
        <v>1133</v>
      </c>
      <c r="F9" s="272"/>
      <c r="G9" s="272"/>
      <c r="H9" s="272"/>
      <c r="I9" s="90"/>
      <c r="L9" s="29"/>
    </row>
    <row r="10" spans="2:46" s="1" customFormat="1">
      <c r="B10" s="29"/>
      <c r="I10" s="90"/>
      <c r="L10" s="29"/>
    </row>
    <row r="11" spans="2:46" s="1" customFormat="1" ht="12" customHeight="1">
      <c r="B11" s="29"/>
      <c r="D11" s="89" t="s">
        <v>19</v>
      </c>
      <c r="F11" s="12" t="s">
        <v>1</v>
      </c>
      <c r="I11" s="91" t="s">
        <v>20</v>
      </c>
      <c r="J11" s="12" t="s">
        <v>1</v>
      </c>
      <c r="L11" s="29"/>
    </row>
    <row r="12" spans="2:46" s="1" customFormat="1" ht="12" customHeight="1">
      <c r="B12" s="29"/>
      <c r="D12" s="89" t="s">
        <v>21</v>
      </c>
      <c r="F12" s="12" t="s">
        <v>22</v>
      </c>
      <c r="I12" s="91" t="s">
        <v>23</v>
      </c>
      <c r="J12" s="92" t="str">
        <f>'Rekapitulace stavby'!AN8</f>
        <v>16. 2. 2019</v>
      </c>
      <c r="L12" s="29"/>
    </row>
    <row r="13" spans="2:46" s="1" customFormat="1" ht="10.9" customHeight="1">
      <c r="B13" s="29"/>
      <c r="I13" s="90"/>
      <c r="L13" s="29"/>
    </row>
    <row r="14" spans="2:46" s="1" customFormat="1" ht="12" customHeight="1">
      <c r="B14" s="29"/>
      <c r="D14" s="89" t="s">
        <v>27</v>
      </c>
      <c r="I14" s="91" t="s">
        <v>28</v>
      </c>
      <c r="J14" s="12" t="s">
        <v>29</v>
      </c>
      <c r="L14" s="29"/>
    </row>
    <row r="15" spans="2:46" s="1" customFormat="1" ht="18" customHeight="1">
      <c r="B15" s="29"/>
      <c r="E15" s="12" t="s">
        <v>30</v>
      </c>
      <c r="I15" s="91" t="s">
        <v>31</v>
      </c>
      <c r="J15" s="12" t="s">
        <v>32</v>
      </c>
      <c r="L15" s="29"/>
    </row>
    <row r="16" spans="2:46" s="1" customFormat="1" ht="6.95" customHeight="1">
      <c r="B16" s="29"/>
      <c r="I16" s="90"/>
      <c r="L16" s="29"/>
    </row>
    <row r="17" spans="2:12" s="1" customFormat="1" ht="12" customHeight="1">
      <c r="B17" s="29"/>
      <c r="D17" s="89" t="s">
        <v>33</v>
      </c>
      <c r="I17" s="91" t="s">
        <v>28</v>
      </c>
      <c r="J17" s="25">
        <f>'Rekapitulace stavby'!AN13</f>
        <v>0</v>
      </c>
      <c r="L17" s="29"/>
    </row>
    <row r="18" spans="2:12" s="1" customFormat="1" ht="18" customHeight="1">
      <c r="B18" s="29"/>
      <c r="E18" s="273"/>
      <c r="F18" s="274"/>
      <c r="G18" s="274"/>
      <c r="H18" s="274"/>
      <c r="I18" s="91" t="s">
        <v>31</v>
      </c>
      <c r="J18" s="25">
        <f>'Rekapitulace stavby'!AN14</f>
        <v>0</v>
      </c>
      <c r="L18" s="29"/>
    </row>
    <row r="19" spans="2:12" s="1" customFormat="1" ht="6.95" customHeight="1">
      <c r="B19" s="29"/>
      <c r="I19" s="90"/>
      <c r="L19" s="29"/>
    </row>
    <row r="20" spans="2:12" s="1" customFormat="1" ht="12" customHeight="1">
      <c r="B20" s="29"/>
      <c r="D20" s="89" t="s">
        <v>34</v>
      </c>
      <c r="I20" s="91" t="s">
        <v>28</v>
      </c>
      <c r="J20" s="12" t="str">
        <f>IF('Rekapitulace stavby'!AN16="","",'Rekapitulace stavby'!AN16)</f>
        <v/>
      </c>
      <c r="L20" s="29"/>
    </row>
    <row r="21" spans="2:12" s="1" customFormat="1" ht="18" customHeight="1">
      <c r="B21" s="29"/>
      <c r="E21" s="12" t="str">
        <f>IF('Rekapitulace stavby'!E17="","",'Rekapitulace stavby'!E17)</f>
        <v xml:space="preserve"> </v>
      </c>
      <c r="I21" s="91" t="s">
        <v>31</v>
      </c>
      <c r="J21" s="12" t="str">
        <f>IF('Rekapitulace stavby'!AN17="","",'Rekapitulace stavby'!AN17)</f>
        <v/>
      </c>
      <c r="L21" s="29"/>
    </row>
    <row r="22" spans="2:12" s="1" customFormat="1" ht="6.95" customHeight="1">
      <c r="B22" s="29"/>
      <c r="I22" s="90"/>
      <c r="L22" s="29"/>
    </row>
    <row r="23" spans="2:12" s="1" customFormat="1" ht="12" customHeight="1">
      <c r="B23" s="29"/>
      <c r="D23" s="89" t="s">
        <v>36</v>
      </c>
      <c r="I23" s="91" t="s">
        <v>28</v>
      </c>
      <c r="J23" s="12" t="str">
        <f>IF('Rekapitulace stavby'!AN19="","",'Rekapitulace stavby'!AN19)</f>
        <v/>
      </c>
      <c r="L23" s="29"/>
    </row>
    <row r="24" spans="2:12" s="1" customFormat="1" ht="18" customHeight="1">
      <c r="B24" s="29"/>
      <c r="E24" s="12" t="str">
        <f>IF('Rekapitulace stavby'!E20="","",'Rekapitulace stavby'!E20)</f>
        <v xml:space="preserve"> </v>
      </c>
      <c r="I24" s="91" t="s">
        <v>31</v>
      </c>
      <c r="J24" s="12" t="str">
        <f>IF('Rekapitulace stavby'!AN20="","",'Rekapitulace stavby'!AN20)</f>
        <v/>
      </c>
      <c r="L24" s="29"/>
    </row>
    <row r="25" spans="2:12" s="1" customFormat="1" ht="6.95" customHeight="1">
      <c r="B25" s="29"/>
      <c r="I25" s="90"/>
      <c r="L25" s="29"/>
    </row>
    <row r="26" spans="2:12" s="1" customFormat="1" ht="12" customHeight="1">
      <c r="B26" s="29"/>
      <c r="D26" s="89" t="s">
        <v>37</v>
      </c>
      <c r="I26" s="90"/>
      <c r="L26" s="29"/>
    </row>
    <row r="27" spans="2:12" s="6" customFormat="1" ht="16.5" customHeight="1">
      <c r="B27" s="93"/>
      <c r="E27" s="275" t="s">
        <v>1</v>
      </c>
      <c r="F27" s="275"/>
      <c r="G27" s="275"/>
      <c r="H27" s="275"/>
      <c r="I27" s="94"/>
      <c r="L27" s="93"/>
    </row>
    <row r="28" spans="2:12" s="1" customFormat="1" ht="6.95" customHeight="1">
      <c r="B28" s="29"/>
      <c r="I28" s="90"/>
      <c r="L28" s="29"/>
    </row>
    <row r="29" spans="2:12" s="1" customFormat="1" ht="6.95" customHeight="1">
      <c r="B29" s="29"/>
      <c r="C29" s="201"/>
      <c r="D29" s="201"/>
      <c r="E29" s="201"/>
      <c r="F29" s="201"/>
      <c r="G29" s="201"/>
      <c r="H29" s="201"/>
      <c r="I29" s="95"/>
      <c r="J29" s="44"/>
      <c r="K29" s="44"/>
      <c r="L29" s="29"/>
    </row>
    <row r="30" spans="2:12" s="1" customFormat="1" ht="25.35" customHeight="1">
      <c r="B30" s="29"/>
      <c r="C30" s="201"/>
      <c r="D30" s="203"/>
      <c r="E30" s="201"/>
      <c r="F30" s="201"/>
      <c r="G30" s="201"/>
      <c r="H30" s="201"/>
      <c r="I30" s="90"/>
      <c r="J30" s="96">
        <f>ROUND(J99, 0)</f>
        <v>0</v>
      </c>
      <c r="L30" s="29"/>
    </row>
    <row r="31" spans="2:12" s="1" customFormat="1" ht="6.95" customHeight="1">
      <c r="B31" s="29"/>
      <c r="C31" s="201"/>
      <c r="D31" s="201"/>
      <c r="E31" s="201"/>
      <c r="F31" s="201"/>
      <c r="G31" s="201"/>
      <c r="H31" s="201"/>
      <c r="I31" s="95"/>
      <c r="J31" s="44"/>
      <c r="K31" s="44"/>
      <c r="L31" s="29"/>
    </row>
    <row r="32" spans="2:12" s="1" customFormat="1" ht="14.45" customHeight="1">
      <c r="B32" s="29"/>
      <c r="C32" s="201"/>
      <c r="D32" s="201"/>
      <c r="E32" s="201"/>
      <c r="F32" s="205"/>
      <c r="G32" s="201"/>
      <c r="H32" s="201"/>
      <c r="I32" s="98" t="s">
        <v>38</v>
      </c>
      <c r="J32" s="97" t="s">
        <v>39</v>
      </c>
      <c r="L32" s="29"/>
    </row>
    <row r="33" spans="2:12" s="1" customFormat="1" ht="14.45" customHeight="1">
      <c r="B33" s="29"/>
      <c r="C33" s="201"/>
      <c r="D33" s="207"/>
      <c r="E33" s="207"/>
      <c r="F33" s="208"/>
      <c r="G33" s="201"/>
      <c r="H33" s="201"/>
      <c r="I33" s="100">
        <v>0.21</v>
      </c>
      <c r="J33" s="99">
        <f>ROUND(((SUM(BE99:BE211))*I33),  0)</f>
        <v>0</v>
      </c>
      <c r="L33" s="29"/>
    </row>
    <row r="34" spans="2:12" s="1" customFormat="1" ht="14.45" customHeight="1">
      <c r="B34" s="29"/>
      <c r="C34" s="201"/>
      <c r="D34" s="201"/>
      <c r="E34" s="207"/>
      <c r="F34" s="208"/>
      <c r="G34" s="201"/>
      <c r="H34" s="201"/>
      <c r="I34" s="100">
        <v>0.15</v>
      </c>
      <c r="J34" s="99">
        <f>ROUND(((SUM(BF99:BF211))*I34),  0)</f>
        <v>0</v>
      </c>
      <c r="L34" s="29"/>
    </row>
    <row r="35" spans="2:12" s="1" customFormat="1" ht="14.45" hidden="1" customHeight="1">
      <c r="B35" s="29"/>
      <c r="C35" s="201"/>
      <c r="D35" s="201"/>
      <c r="E35" s="207"/>
      <c r="F35" s="208"/>
      <c r="G35" s="201"/>
      <c r="H35" s="201"/>
      <c r="I35" s="100">
        <v>0.21</v>
      </c>
      <c r="J35" s="99">
        <f>0</f>
        <v>0</v>
      </c>
      <c r="L35" s="29"/>
    </row>
    <row r="36" spans="2:12" s="1" customFormat="1" ht="14.45" hidden="1" customHeight="1">
      <c r="B36" s="29"/>
      <c r="C36" s="201"/>
      <c r="D36" s="201"/>
      <c r="E36" s="207"/>
      <c r="F36" s="208"/>
      <c r="G36" s="201"/>
      <c r="H36" s="201"/>
      <c r="I36" s="100">
        <v>0.15</v>
      </c>
      <c r="J36" s="99">
        <f>0</f>
        <v>0</v>
      </c>
      <c r="L36" s="29"/>
    </row>
    <row r="37" spans="2:12" s="1" customFormat="1" ht="14.45" hidden="1" customHeight="1">
      <c r="B37" s="29"/>
      <c r="C37" s="201"/>
      <c r="D37" s="201"/>
      <c r="E37" s="207"/>
      <c r="F37" s="208"/>
      <c r="G37" s="201"/>
      <c r="H37" s="201"/>
      <c r="I37" s="100">
        <v>0</v>
      </c>
      <c r="J37" s="99">
        <f>0</f>
        <v>0</v>
      </c>
      <c r="L37" s="29"/>
    </row>
    <row r="38" spans="2:12" s="1" customFormat="1" ht="6.95" customHeight="1">
      <c r="B38" s="29"/>
      <c r="C38" s="201"/>
      <c r="D38" s="201"/>
      <c r="E38" s="201"/>
      <c r="F38" s="201"/>
      <c r="G38" s="201"/>
      <c r="H38" s="201"/>
      <c r="I38" s="90"/>
      <c r="L38" s="29"/>
    </row>
    <row r="39" spans="2:12" s="1" customFormat="1" ht="25.35" customHeight="1">
      <c r="B39" s="29"/>
      <c r="C39" s="201"/>
      <c r="D39" s="210"/>
      <c r="E39" s="201"/>
      <c r="F39" s="201"/>
      <c r="G39" s="211"/>
      <c r="H39" s="212"/>
      <c r="I39" s="101"/>
      <c r="J39" s="102">
        <f>SUM(J30:J37)</f>
        <v>0</v>
      </c>
      <c r="K39" s="103"/>
      <c r="L39" s="29"/>
    </row>
    <row r="40" spans="2:12" s="1" customFormat="1" ht="14.45" customHeight="1">
      <c r="B40" s="104"/>
      <c r="C40" s="105"/>
      <c r="D40" s="105"/>
      <c r="E40" s="105"/>
      <c r="F40" s="105"/>
      <c r="G40" s="105"/>
      <c r="H40" s="105"/>
      <c r="I40" s="106"/>
      <c r="J40" s="105"/>
      <c r="K40" s="105"/>
      <c r="L40" s="29"/>
    </row>
    <row r="44" spans="2:12" s="1" customFormat="1" ht="6.95" customHeight="1">
      <c r="B44" s="107"/>
      <c r="C44" s="108"/>
      <c r="D44" s="108"/>
      <c r="E44" s="108"/>
      <c r="F44" s="108"/>
      <c r="G44" s="108"/>
      <c r="H44" s="108"/>
      <c r="I44" s="109"/>
      <c r="J44" s="108"/>
      <c r="K44" s="108"/>
      <c r="L44" s="29"/>
    </row>
    <row r="45" spans="2:12" s="1" customFormat="1" ht="24.95" customHeight="1">
      <c r="B45" s="27"/>
      <c r="C45" s="216" t="s">
        <v>2485</v>
      </c>
      <c r="D45" s="28"/>
      <c r="E45" s="28"/>
      <c r="F45" s="28"/>
      <c r="G45" s="28"/>
      <c r="H45" s="28"/>
      <c r="I45" s="90"/>
      <c r="J45" s="28"/>
      <c r="K45" s="28"/>
      <c r="L45" s="29"/>
    </row>
    <row r="46" spans="2:12" s="1" customFormat="1" ht="6.95" customHeight="1">
      <c r="B46" s="27"/>
      <c r="C46" s="28"/>
      <c r="D46" s="28"/>
      <c r="E46" s="28"/>
      <c r="F46" s="28"/>
      <c r="G46" s="28"/>
      <c r="H46" s="28"/>
      <c r="I46" s="90"/>
      <c r="J46" s="28"/>
      <c r="K46" s="28"/>
      <c r="L46" s="29"/>
    </row>
    <row r="47" spans="2:12" s="1" customFormat="1" ht="12" customHeight="1">
      <c r="B47" s="27"/>
      <c r="C47" s="24" t="s">
        <v>18</v>
      </c>
      <c r="D47" s="28"/>
      <c r="E47" s="28"/>
      <c r="F47" s="28"/>
      <c r="G47" s="28"/>
      <c r="H47" s="28"/>
      <c r="I47" s="90"/>
      <c r="J47" s="28"/>
      <c r="K47" s="28"/>
      <c r="L47" s="29"/>
    </row>
    <row r="48" spans="2:12" s="1" customFormat="1" ht="16.5" customHeight="1">
      <c r="B48" s="27"/>
      <c r="C48" s="28"/>
      <c r="D48" s="28"/>
      <c r="E48" s="267" t="str">
        <f>E7</f>
        <v>Údržbové a dílčí opravné práce na objektech ve Správě pozemních staveb</v>
      </c>
      <c r="F48" s="268"/>
      <c r="G48" s="268"/>
      <c r="H48" s="268"/>
      <c r="I48" s="90"/>
      <c r="J48" s="28"/>
      <c r="K48" s="28"/>
      <c r="L48" s="29"/>
    </row>
    <row r="49" spans="2:47" s="1" customFormat="1" ht="12" customHeight="1">
      <c r="B49" s="27"/>
      <c r="C49" s="24" t="s">
        <v>92</v>
      </c>
      <c r="D49" s="28"/>
      <c r="E49" s="28"/>
      <c r="F49" s="28"/>
      <c r="G49" s="28"/>
      <c r="H49" s="28"/>
      <c r="I49" s="90"/>
      <c r="J49" s="28"/>
      <c r="K49" s="28"/>
      <c r="L49" s="29"/>
    </row>
    <row r="50" spans="2:47" s="1" customFormat="1" ht="16.5" customHeight="1">
      <c r="B50" s="27"/>
      <c r="C50" s="28"/>
      <c r="D50" s="28"/>
      <c r="E50" s="242" t="str">
        <f>E9</f>
        <v>004 - Oprava čekárny pro cestující</v>
      </c>
      <c r="F50" s="241"/>
      <c r="G50" s="241"/>
      <c r="H50" s="241"/>
      <c r="I50" s="90"/>
      <c r="J50" s="28"/>
      <c r="K50" s="28"/>
      <c r="L50" s="29"/>
    </row>
    <row r="51" spans="2:47" s="1" customFormat="1" ht="6.95" customHeight="1">
      <c r="B51" s="27"/>
      <c r="C51" s="28"/>
      <c r="D51" s="28"/>
      <c r="E51" s="28"/>
      <c r="F51" s="28"/>
      <c r="G51" s="28"/>
      <c r="H51" s="28"/>
      <c r="I51" s="90"/>
      <c r="J51" s="28"/>
      <c r="K51" s="28"/>
      <c r="L51" s="29"/>
    </row>
    <row r="52" spans="2:47" s="1" customFormat="1" ht="12" customHeight="1">
      <c r="B52" s="27"/>
      <c r="C52" s="24" t="s">
        <v>21</v>
      </c>
      <c r="D52" s="28"/>
      <c r="E52" s="28"/>
      <c r="F52" s="22" t="str">
        <f>F12</f>
        <v xml:space="preserve"> </v>
      </c>
      <c r="G52" s="28"/>
      <c r="H52" s="28"/>
      <c r="I52" s="91" t="s">
        <v>23</v>
      </c>
      <c r="J52" s="43" t="str">
        <f>IF(J12="","",J12)</f>
        <v>16. 2. 2019</v>
      </c>
      <c r="K52" s="28"/>
      <c r="L52" s="29"/>
    </row>
    <row r="53" spans="2:47" s="1" customFormat="1" ht="6.95" customHeight="1">
      <c r="B53" s="27"/>
      <c r="C53" s="28"/>
      <c r="D53" s="28"/>
      <c r="E53" s="28"/>
      <c r="F53" s="28"/>
      <c r="G53" s="28"/>
      <c r="H53" s="28"/>
      <c r="I53" s="90"/>
      <c r="J53" s="28"/>
      <c r="K53" s="28"/>
      <c r="L53" s="29"/>
    </row>
    <row r="54" spans="2:47" s="1" customFormat="1" ht="13.7" customHeight="1">
      <c r="B54" s="27"/>
      <c r="C54" s="24" t="s">
        <v>27</v>
      </c>
      <c r="D54" s="28"/>
      <c r="E54" s="28"/>
      <c r="F54" s="22" t="str">
        <f>E15</f>
        <v>SŽDC, s.o.</v>
      </c>
      <c r="G54" s="28"/>
      <c r="H54" s="28"/>
      <c r="I54" s="91" t="s">
        <v>34</v>
      </c>
      <c r="J54" s="26" t="str">
        <f>E21</f>
        <v xml:space="preserve"> </v>
      </c>
      <c r="K54" s="28"/>
      <c r="L54" s="29"/>
    </row>
    <row r="55" spans="2:47" s="1" customFormat="1" ht="13.7" customHeight="1">
      <c r="B55" s="27"/>
      <c r="C55" s="24" t="s">
        <v>33</v>
      </c>
      <c r="D55" s="28"/>
      <c r="E55" s="28"/>
      <c r="F55" s="22" t="str">
        <f>IF(E18="","",E18)</f>
        <v/>
      </c>
      <c r="G55" s="28"/>
      <c r="H55" s="28"/>
      <c r="I55" s="91" t="s">
        <v>36</v>
      </c>
      <c r="J55" s="26" t="str">
        <f>E24</f>
        <v xml:space="preserve"> </v>
      </c>
      <c r="K55" s="28"/>
      <c r="L55" s="29"/>
    </row>
    <row r="56" spans="2:47" s="1" customFormat="1" ht="10.35" customHeight="1">
      <c r="B56" s="27"/>
      <c r="C56" s="28"/>
      <c r="D56" s="28"/>
      <c r="E56" s="28"/>
      <c r="F56" s="28"/>
      <c r="G56" s="28"/>
      <c r="H56" s="28"/>
      <c r="I56" s="90"/>
      <c r="J56" s="28"/>
      <c r="K56" s="28"/>
      <c r="L56" s="29"/>
    </row>
    <row r="57" spans="2:47" s="1" customFormat="1" ht="29.25" customHeight="1">
      <c r="B57" s="27"/>
      <c r="C57" s="110" t="s">
        <v>94</v>
      </c>
      <c r="D57" s="111"/>
      <c r="E57" s="111"/>
      <c r="F57" s="111"/>
      <c r="G57" s="111"/>
      <c r="H57" s="111"/>
      <c r="I57" s="112"/>
      <c r="J57" s="113" t="s">
        <v>95</v>
      </c>
      <c r="K57" s="111"/>
      <c r="L57" s="29"/>
    </row>
    <row r="58" spans="2:47" s="1" customFormat="1" ht="10.35" customHeight="1">
      <c r="B58" s="27"/>
      <c r="C58" s="28"/>
      <c r="D58" s="28"/>
      <c r="E58" s="28"/>
      <c r="F58" s="28"/>
      <c r="G58" s="28"/>
      <c r="H58" s="28"/>
      <c r="I58" s="90"/>
      <c r="J58" s="28"/>
      <c r="K58" s="28"/>
      <c r="L58" s="29"/>
    </row>
    <row r="59" spans="2:47" s="1" customFormat="1" ht="22.9" customHeight="1">
      <c r="B59" s="27"/>
      <c r="C59" s="114" t="s">
        <v>96</v>
      </c>
      <c r="D59" s="28"/>
      <c r="E59" s="28"/>
      <c r="F59" s="28"/>
      <c r="G59" s="28"/>
      <c r="H59" s="28"/>
      <c r="I59" s="90"/>
      <c r="J59" s="61">
        <f>J99</f>
        <v>0</v>
      </c>
      <c r="K59" s="28"/>
      <c r="L59" s="29"/>
      <c r="AU59" s="12" t="s">
        <v>97</v>
      </c>
    </row>
    <row r="60" spans="2:47" s="7" customFormat="1" ht="24.95" customHeight="1">
      <c r="B60" s="115"/>
      <c r="C60" s="116"/>
      <c r="D60" s="117" t="s">
        <v>99</v>
      </c>
      <c r="E60" s="118"/>
      <c r="F60" s="118"/>
      <c r="G60" s="118"/>
      <c r="H60" s="118"/>
      <c r="I60" s="119"/>
      <c r="J60" s="120">
        <f>J100</f>
        <v>0</v>
      </c>
      <c r="K60" s="116"/>
      <c r="L60" s="121"/>
    </row>
    <row r="61" spans="2:47" s="8" customFormat="1" ht="19.899999999999999" customHeight="1">
      <c r="B61" s="122"/>
      <c r="C61" s="123"/>
      <c r="D61" s="124" t="s">
        <v>100</v>
      </c>
      <c r="E61" s="125"/>
      <c r="F61" s="125"/>
      <c r="G61" s="125"/>
      <c r="H61" s="125"/>
      <c r="I61" s="126"/>
      <c r="J61" s="127">
        <f>J101</f>
        <v>0</v>
      </c>
      <c r="K61" s="123"/>
      <c r="L61" s="128"/>
    </row>
    <row r="62" spans="2:47" s="8" customFormat="1" ht="19.899999999999999" customHeight="1">
      <c r="B62" s="122"/>
      <c r="C62" s="123"/>
      <c r="D62" s="124" t="s">
        <v>1134</v>
      </c>
      <c r="E62" s="125"/>
      <c r="F62" s="125"/>
      <c r="G62" s="125"/>
      <c r="H62" s="125"/>
      <c r="I62" s="126"/>
      <c r="J62" s="127">
        <f>J103</f>
        <v>0</v>
      </c>
      <c r="K62" s="123"/>
      <c r="L62" s="128"/>
    </row>
    <row r="63" spans="2:47" s="8" customFormat="1" ht="19.899999999999999" customHeight="1">
      <c r="B63" s="122"/>
      <c r="C63" s="123"/>
      <c r="D63" s="124" t="s">
        <v>620</v>
      </c>
      <c r="E63" s="125"/>
      <c r="F63" s="125"/>
      <c r="G63" s="125"/>
      <c r="H63" s="125"/>
      <c r="I63" s="126"/>
      <c r="J63" s="127">
        <f>J117</f>
        <v>0</v>
      </c>
      <c r="K63" s="123"/>
      <c r="L63" s="128"/>
    </row>
    <row r="64" spans="2:47" s="8" customFormat="1" ht="19.899999999999999" customHeight="1">
      <c r="B64" s="122"/>
      <c r="C64" s="123"/>
      <c r="D64" s="124" t="s">
        <v>106</v>
      </c>
      <c r="E64" s="125"/>
      <c r="F64" s="125"/>
      <c r="G64" s="125"/>
      <c r="H64" s="125"/>
      <c r="I64" s="126"/>
      <c r="J64" s="127">
        <f>J125</f>
        <v>0</v>
      </c>
      <c r="K64" s="123"/>
      <c r="L64" s="128"/>
    </row>
    <row r="65" spans="2:12" s="8" customFormat="1" ht="19.899999999999999" customHeight="1">
      <c r="B65" s="122"/>
      <c r="C65" s="123"/>
      <c r="D65" s="124" t="s">
        <v>622</v>
      </c>
      <c r="E65" s="125"/>
      <c r="F65" s="125"/>
      <c r="G65" s="125"/>
      <c r="H65" s="125"/>
      <c r="I65" s="126"/>
      <c r="J65" s="127">
        <f>J132</f>
        <v>0</v>
      </c>
      <c r="K65" s="123"/>
      <c r="L65" s="128"/>
    </row>
    <row r="66" spans="2:12" s="7" customFormat="1" ht="24.95" customHeight="1">
      <c r="B66" s="115"/>
      <c r="C66" s="116"/>
      <c r="D66" s="117" t="s">
        <v>107</v>
      </c>
      <c r="E66" s="118"/>
      <c r="F66" s="118"/>
      <c r="G66" s="118"/>
      <c r="H66" s="118"/>
      <c r="I66" s="119"/>
      <c r="J66" s="120">
        <f>J134</f>
        <v>0</v>
      </c>
      <c r="K66" s="116"/>
      <c r="L66" s="121"/>
    </row>
    <row r="67" spans="2:12" s="8" customFormat="1" ht="19.899999999999999" customHeight="1">
      <c r="B67" s="122"/>
      <c r="C67" s="123"/>
      <c r="D67" s="124" t="s">
        <v>116</v>
      </c>
      <c r="E67" s="125"/>
      <c r="F67" s="125"/>
      <c r="G67" s="125"/>
      <c r="H67" s="125"/>
      <c r="I67" s="126"/>
      <c r="J67" s="127">
        <f>J135</f>
        <v>0</v>
      </c>
      <c r="K67" s="123"/>
      <c r="L67" s="128"/>
    </row>
    <row r="68" spans="2:12" s="8" customFormat="1" ht="19.899999999999999" customHeight="1">
      <c r="B68" s="122"/>
      <c r="C68" s="123"/>
      <c r="D68" s="124" t="s">
        <v>887</v>
      </c>
      <c r="E68" s="125"/>
      <c r="F68" s="125"/>
      <c r="G68" s="125"/>
      <c r="H68" s="125"/>
      <c r="I68" s="126"/>
      <c r="J68" s="127">
        <f>J141</f>
        <v>0</v>
      </c>
      <c r="K68" s="123"/>
      <c r="L68" s="128"/>
    </row>
    <row r="69" spans="2:12" s="8" customFormat="1" ht="19.899999999999999" customHeight="1">
      <c r="B69" s="122"/>
      <c r="C69" s="123"/>
      <c r="D69" s="124" t="s">
        <v>624</v>
      </c>
      <c r="E69" s="125"/>
      <c r="F69" s="125"/>
      <c r="G69" s="125"/>
      <c r="H69" s="125"/>
      <c r="I69" s="126"/>
      <c r="J69" s="127">
        <f>J153</f>
        <v>0</v>
      </c>
      <c r="K69" s="123"/>
      <c r="L69" s="128"/>
    </row>
    <row r="70" spans="2:12" s="8" customFormat="1" ht="19.899999999999999" customHeight="1">
      <c r="B70" s="122"/>
      <c r="C70" s="123"/>
      <c r="D70" s="124" t="s">
        <v>1135</v>
      </c>
      <c r="E70" s="125"/>
      <c r="F70" s="125"/>
      <c r="G70" s="125"/>
      <c r="H70" s="125"/>
      <c r="I70" s="126"/>
      <c r="J70" s="127">
        <f>J156</f>
        <v>0</v>
      </c>
      <c r="K70" s="123"/>
      <c r="L70" s="128"/>
    </row>
    <row r="71" spans="2:12" s="8" customFormat="1" ht="19.899999999999999" customHeight="1">
      <c r="B71" s="122"/>
      <c r="C71" s="123"/>
      <c r="D71" s="124" t="s">
        <v>111</v>
      </c>
      <c r="E71" s="125"/>
      <c r="F71" s="125"/>
      <c r="G71" s="125"/>
      <c r="H71" s="125"/>
      <c r="I71" s="126"/>
      <c r="J71" s="127">
        <f>J161</f>
        <v>0</v>
      </c>
      <c r="K71" s="123"/>
      <c r="L71" s="128"/>
    </row>
    <row r="72" spans="2:12" s="8" customFormat="1" ht="19.899999999999999" customHeight="1">
      <c r="B72" s="122"/>
      <c r="C72" s="123"/>
      <c r="D72" s="124" t="s">
        <v>112</v>
      </c>
      <c r="E72" s="125"/>
      <c r="F72" s="125"/>
      <c r="G72" s="125"/>
      <c r="H72" s="125"/>
      <c r="I72" s="126"/>
      <c r="J72" s="127">
        <f>J167</f>
        <v>0</v>
      </c>
      <c r="K72" s="123"/>
      <c r="L72" s="128"/>
    </row>
    <row r="73" spans="2:12" s="8" customFormat="1" ht="19.899999999999999" customHeight="1">
      <c r="B73" s="122"/>
      <c r="C73" s="123"/>
      <c r="D73" s="124" t="s">
        <v>1136</v>
      </c>
      <c r="E73" s="125"/>
      <c r="F73" s="125"/>
      <c r="G73" s="125"/>
      <c r="H73" s="125"/>
      <c r="I73" s="126"/>
      <c r="J73" s="127">
        <f>J173</f>
        <v>0</v>
      </c>
      <c r="K73" s="123"/>
      <c r="L73" s="128"/>
    </row>
    <row r="74" spans="2:12" s="8" customFormat="1" ht="19.899999999999999" customHeight="1">
      <c r="B74" s="122"/>
      <c r="C74" s="123"/>
      <c r="D74" s="124" t="s">
        <v>1137</v>
      </c>
      <c r="E74" s="125"/>
      <c r="F74" s="125"/>
      <c r="G74" s="125"/>
      <c r="H74" s="125"/>
      <c r="I74" s="126"/>
      <c r="J74" s="127">
        <f>J184</f>
        <v>0</v>
      </c>
      <c r="K74" s="123"/>
      <c r="L74" s="128"/>
    </row>
    <row r="75" spans="2:12" s="8" customFormat="1" ht="19.899999999999999" customHeight="1">
      <c r="B75" s="122"/>
      <c r="C75" s="123"/>
      <c r="D75" s="124" t="s">
        <v>1138</v>
      </c>
      <c r="E75" s="125"/>
      <c r="F75" s="125"/>
      <c r="G75" s="125"/>
      <c r="H75" s="125"/>
      <c r="I75" s="126"/>
      <c r="J75" s="127">
        <f>J187</f>
        <v>0</v>
      </c>
      <c r="K75" s="123"/>
      <c r="L75" s="128"/>
    </row>
    <row r="76" spans="2:12" s="8" customFormat="1" ht="19.899999999999999" customHeight="1">
      <c r="B76" s="122"/>
      <c r="C76" s="123"/>
      <c r="D76" s="124" t="s">
        <v>113</v>
      </c>
      <c r="E76" s="125"/>
      <c r="F76" s="125"/>
      <c r="G76" s="125"/>
      <c r="H76" s="125"/>
      <c r="I76" s="126"/>
      <c r="J76" s="127">
        <f>J191</f>
        <v>0</v>
      </c>
      <c r="K76" s="123"/>
      <c r="L76" s="128"/>
    </row>
    <row r="77" spans="2:12" s="8" customFormat="1" ht="19.899999999999999" customHeight="1">
      <c r="B77" s="122"/>
      <c r="C77" s="123"/>
      <c r="D77" s="124" t="s">
        <v>1139</v>
      </c>
      <c r="E77" s="125"/>
      <c r="F77" s="125"/>
      <c r="G77" s="125"/>
      <c r="H77" s="125"/>
      <c r="I77" s="126"/>
      <c r="J77" s="127">
        <f>J195</f>
        <v>0</v>
      </c>
      <c r="K77" s="123"/>
      <c r="L77" s="128"/>
    </row>
    <row r="78" spans="2:12" s="8" customFormat="1" ht="19.899999999999999" customHeight="1">
      <c r="B78" s="122"/>
      <c r="C78" s="123"/>
      <c r="D78" s="124" t="s">
        <v>114</v>
      </c>
      <c r="E78" s="125"/>
      <c r="F78" s="125"/>
      <c r="G78" s="125"/>
      <c r="H78" s="125"/>
      <c r="I78" s="126"/>
      <c r="J78" s="127">
        <f>J202</f>
        <v>0</v>
      </c>
      <c r="K78" s="123"/>
      <c r="L78" s="128"/>
    </row>
    <row r="79" spans="2:12" s="7" customFormat="1" ht="24.95" customHeight="1">
      <c r="B79" s="115"/>
      <c r="C79" s="116"/>
      <c r="D79" s="117" t="s">
        <v>115</v>
      </c>
      <c r="E79" s="118"/>
      <c r="F79" s="118"/>
      <c r="G79" s="118"/>
      <c r="H79" s="118"/>
      <c r="I79" s="119"/>
      <c r="J79" s="120">
        <f>J207</f>
        <v>0</v>
      </c>
      <c r="K79" s="116"/>
      <c r="L79" s="121"/>
    </row>
    <row r="80" spans="2:12" s="1" customFormat="1" ht="21.75" customHeight="1">
      <c r="B80" s="27"/>
      <c r="C80" s="28"/>
      <c r="D80" s="28"/>
      <c r="E80" s="28"/>
      <c r="F80" s="28"/>
      <c r="G80" s="28"/>
      <c r="H80" s="28"/>
      <c r="I80" s="90"/>
      <c r="J80" s="28"/>
      <c r="K80" s="28"/>
      <c r="L80" s="29"/>
    </row>
    <row r="81" spans="2:12" s="1" customFormat="1" ht="6.95" customHeight="1">
      <c r="B81" s="34"/>
      <c r="C81" s="35"/>
      <c r="D81" s="35"/>
      <c r="E81" s="35"/>
      <c r="F81" s="35"/>
      <c r="G81" s="35"/>
      <c r="H81" s="35"/>
      <c r="I81" s="106"/>
      <c r="J81" s="35"/>
      <c r="K81" s="35"/>
      <c r="L81" s="29"/>
    </row>
    <row r="85" spans="2:12" s="1" customFormat="1" ht="6.95" customHeight="1">
      <c r="B85" s="36"/>
      <c r="C85" s="37"/>
      <c r="D85" s="37"/>
      <c r="E85" s="37"/>
      <c r="F85" s="37"/>
      <c r="G85" s="37"/>
      <c r="H85" s="37"/>
      <c r="I85" s="109"/>
      <c r="J85" s="37"/>
      <c r="K85" s="37"/>
      <c r="L85" s="29"/>
    </row>
    <row r="86" spans="2:12" s="1" customFormat="1" ht="24.95" customHeight="1">
      <c r="B86" s="27"/>
      <c r="C86" s="216" t="s">
        <v>2484</v>
      </c>
      <c r="D86" s="28"/>
      <c r="E86" s="28"/>
      <c r="F86" s="28"/>
      <c r="G86" s="28"/>
      <c r="H86" s="28"/>
      <c r="I86" s="90"/>
      <c r="J86" s="28"/>
      <c r="K86" s="28"/>
      <c r="L86" s="29"/>
    </row>
    <row r="87" spans="2:12" s="1" customFormat="1" ht="6.95" customHeight="1">
      <c r="B87" s="27"/>
      <c r="C87" s="28"/>
      <c r="D87" s="28"/>
      <c r="E87" s="28"/>
      <c r="F87" s="28"/>
      <c r="G87" s="28"/>
      <c r="H87" s="28"/>
      <c r="I87" s="90"/>
      <c r="J87" s="28"/>
      <c r="K87" s="28"/>
      <c r="L87" s="29"/>
    </row>
    <row r="88" spans="2:12" s="1" customFormat="1" ht="12" customHeight="1">
      <c r="B88" s="27"/>
      <c r="C88" s="24" t="s">
        <v>18</v>
      </c>
      <c r="D88" s="28"/>
      <c r="E88" s="28"/>
      <c r="F88" s="28"/>
      <c r="G88" s="28"/>
      <c r="H88" s="28"/>
      <c r="I88" s="90"/>
      <c r="J88" s="28"/>
      <c r="K88" s="28"/>
      <c r="L88" s="29"/>
    </row>
    <row r="89" spans="2:12" s="1" customFormat="1" ht="16.5" customHeight="1">
      <c r="B89" s="27"/>
      <c r="C89" s="28"/>
      <c r="D89" s="28"/>
      <c r="E89" s="267" t="str">
        <f>E7</f>
        <v>Údržbové a dílčí opravné práce na objektech ve Správě pozemních staveb</v>
      </c>
      <c r="F89" s="268"/>
      <c r="G89" s="268"/>
      <c r="H89" s="268"/>
      <c r="I89" s="90"/>
      <c r="J89" s="28"/>
      <c r="K89" s="28"/>
      <c r="L89" s="29"/>
    </row>
    <row r="90" spans="2:12" s="1" customFormat="1" ht="12" customHeight="1">
      <c r="B90" s="27"/>
      <c r="C90" s="24" t="s">
        <v>92</v>
      </c>
      <c r="D90" s="28"/>
      <c r="E90" s="28"/>
      <c r="F90" s="28"/>
      <c r="G90" s="28"/>
      <c r="H90" s="28"/>
      <c r="I90" s="90"/>
      <c r="J90" s="28"/>
      <c r="K90" s="28"/>
      <c r="L90" s="29"/>
    </row>
    <row r="91" spans="2:12" s="1" customFormat="1" ht="16.5" customHeight="1">
      <c r="B91" s="27"/>
      <c r="C91" s="28"/>
      <c r="D91" s="28"/>
      <c r="E91" s="242" t="str">
        <f>E9</f>
        <v>004 - Oprava čekárny pro cestující</v>
      </c>
      <c r="F91" s="241"/>
      <c r="G91" s="241"/>
      <c r="H91" s="241"/>
      <c r="I91" s="90"/>
      <c r="J91" s="28"/>
      <c r="K91" s="28"/>
      <c r="L91" s="29"/>
    </row>
    <row r="92" spans="2:12" s="1" customFormat="1" ht="6.95" customHeight="1">
      <c r="B92" s="27"/>
      <c r="C92" s="28"/>
      <c r="D92" s="28"/>
      <c r="E92" s="28"/>
      <c r="F92" s="28"/>
      <c r="G92" s="28"/>
      <c r="H92" s="28"/>
      <c r="I92" s="90"/>
      <c r="J92" s="28"/>
      <c r="K92" s="28"/>
      <c r="L92" s="29"/>
    </row>
    <row r="93" spans="2:12" s="1" customFormat="1" ht="12" customHeight="1">
      <c r="B93" s="27"/>
      <c r="C93" s="24" t="s">
        <v>21</v>
      </c>
      <c r="D93" s="28"/>
      <c r="E93" s="28"/>
      <c r="F93" s="22" t="str">
        <f>F12</f>
        <v xml:space="preserve"> </v>
      </c>
      <c r="G93" s="28"/>
      <c r="H93" s="28"/>
      <c r="I93" s="91" t="s">
        <v>23</v>
      </c>
      <c r="J93" s="43" t="str">
        <f>IF(J12="","",J12)</f>
        <v>16. 2. 2019</v>
      </c>
      <c r="K93" s="28"/>
      <c r="L93" s="29"/>
    </row>
    <row r="94" spans="2:12" s="1" customFormat="1" ht="6.95" customHeight="1">
      <c r="B94" s="27"/>
      <c r="C94" s="28"/>
      <c r="D94" s="28"/>
      <c r="E94" s="28"/>
      <c r="F94" s="28"/>
      <c r="G94" s="28"/>
      <c r="H94" s="28"/>
      <c r="I94" s="90"/>
      <c r="J94" s="28"/>
      <c r="K94" s="28"/>
      <c r="L94" s="29"/>
    </row>
    <row r="95" spans="2:12" s="1" customFormat="1" ht="13.7" customHeight="1">
      <c r="B95" s="27"/>
      <c r="C95" s="24" t="s">
        <v>27</v>
      </c>
      <c r="D95" s="28"/>
      <c r="E95" s="28"/>
      <c r="F95" s="22" t="str">
        <f>E15</f>
        <v>SŽDC, s.o.</v>
      </c>
      <c r="G95" s="28"/>
      <c r="H95" s="28"/>
      <c r="I95" s="91" t="s">
        <v>34</v>
      </c>
      <c r="J95" s="26" t="str">
        <f>E21</f>
        <v xml:space="preserve"> </v>
      </c>
      <c r="K95" s="28"/>
      <c r="L95" s="29"/>
    </row>
    <row r="96" spans="2:12" s="1" customFormat="1" ht="13.7" customHeight="1">
      <c r="B96" s="27"/>
      <c r="C96" s="24" t="s">
        <v>33</v>
      </c>
      <c r="D96" s="28"/>
      <c r="E96" s="28"/>
      <c r="F96" s="22" t="str">
        <f>IF(E18="","",E18)</f>
        <v/>
      </c>
      <c r="G96" s="28"/>
      <c r="H96" s="28"/>
      <c r="I96" s="91" t="s">
        <v>36</v>
      </c>
      <c r="J96" s="26" t="str">
        <f>E24</f>
        <v xml:space="preserve"> </v>
      </c>
      <c r="K96" s="28"/>
      <c r="L96" s="29"/>
    </row>
    <row r="97" spans="2:65" s="1" customFormat="1" ht="10.35" customHeight="1">
      <c r="B97" s="27"/>
      <c r="C97" s="28"/>
      <c r="D97" s="28"/>
      <c r="E97" s="28"/>
      <c r="F97" s="28"/>
      <c r="G97" s="28"/>
      <c r="H97" s="28"/>
      <c r="I97" s="90"/>
      <c r="J97" s="28"/>
      <c r="K97" s="28"/>
      <c r="L97" s="29"/>
    </row>
    <row r="98" spans="2:65" s="9" customFormat="1" ht="29.25" customHeight="1">
      <c r="B98" s="129"/>
      <c r="C98" s="130" t="s">
        <v>117</v>
      </c>
      <c r="D98" s="131" t="s">
        <v>45</v>
      </c>
      <c r="E98" s="131" t="s">
        <v>43</v>
      </c>
      <c r="F98" s="131" t="s">
        <v>44</v>
      </c>
      <c r="G98" s="131" t="s">
        <v>118</v>
      </c>
      <c r="H98" s="131" t="s">
        <v>119</v>
      </c>
      <c r="I98" s="132" t="s">
        <v>120</v>
      </c>
      <c r="J98" s="133" t="s">
        <v>95</v>
      </c>
      <c r="K98" s="134" t="s">
        <v>121</v>
      </c>
      <c r="L98" s="135"/>
      <c r="M98" s="52" t="s">
        <v>1</v>
      </c>
      <c r="N98" s="53" t="s">
        <v>40</v>
      </c>
      <c r="O98" s="53" t="s">
        <v>122</v>
      </c>
      <c r="P98" s="53" t="s">
        <v>123</v>
      </c>
      <c r="Q98" s="53" t="s">
        <v>124</v>
      </c>
      <c r="R98" s="53" t="s">
        <v>125</v>
      </c>
      <c r="S98" s="53" t="s">
        <v>126</v>
      </c>
      <c r="T98" s="54" t="s">
        <v>127</v>
      </c>
    </row>
    <row r="99" spans="2:65" s="1" customFormat="1" ht="22.9" customHeight="1">
      <c r="B99" s="27"/>
      <c r="C99" s="59" t="s">
        <v>128</v>
      </c>
      <c r="D99" s="28"/>
      <c r="E99" s="28"/>
      <c r="F99" s="28"/>
      <c r="G99" s="28"/>
      <c r="H99" s="28"/>
      <c r="I99" s="90"/>
      <c r="J99" s="136">
        <f>BK99</f>
        <v>0</v>
      </c>
      <c r="K99" s="28"/>
      <c r="L99" s="29"/>
      <c r="M99" s="55"/>
      <c r="N99" s="56"/>
      <c r="O99" s="56"/>
      <c r="P99" s="137">
        <f>P100+P134+P207</f>
        <v>0</v>
      </c>
      <c r="Q99" s="56"/>
      <c r="R99" s="137">
        <f>R100+R134+R207</f>
        <v>125.42226932</v>
      </c>
      <c r="S99" s="56"/>
      <c r="T99" s="138">
        <f>T100+T134+T207</f>
        <v>85.079549879999988</v>
      </c>
      <c r="AT99" s="12" t="s">
        <v>59</v>
      </c>
      <c r="AU99" s="12" t="s">
        <v>97</v>
      </c>
      <c r="BK99" s="139">
        <f>BK100+BK134+BK207</f>
        <v>0</v>
      </c>
    </row>
    <row r="100" spans="2:65" s="10" customFormat="1" ht="25.9" customHeight="1">
      <c r="B100" s="140"/>
      <c r="C100" s="141"/>
      <c r="D100" s="142" t="s">
        <v>59</v>
      </c>
      <c r="E100" s="143" t="s">
        <v>137</v>
      </c>
      <c r="F100" s="143" t="s">
        <v>138</v>
      </c>
      <c r="G100" s="141"/>
      <c r="H100" s="141"/>
      <c r="I100" s="144"/>
      <c r="J100" s="145">
        <f>BK100</f>
        <v>0</v>
      </c>
      <c r="K100" s="141"/>
      <c r="L100" s="146"/>
      <c r="M100" s="147"/>
      <c r="N100" s="148"/>
      <c r="O100" s="148"/>
      <c r="P100" s="149">
        <f>P101+P103+P117+P125+P132</f>
        <v>0</v>
      </c>
      <c r="Q100" s="148"/>
      <c r="R100" s="149">
        <f>R101+R103+R117+R125+R132</f>
        <v>117.8891146</v>
      </c>
      <c r="S100" s="148"/>
      <c r="T100" s="150">
        <f>T101+T103+T117+T125+T132</f>
        <v>79.549159999999986</v>
      </c>
      <c r="AR100" s="151" t="s">
        <v>8</v>
      </c>
      <c r="AT100" s="152" t="s">
        <v>59</v>
      </c>
      <c r="AU100" s="152" t="s">
        <v>60</v>
      </c>
      <c r="AY100" s="151" t="s">
        <v>132</v>
      </c>
      <c r="BK100" s="153">
        <f>BK101+BK103+BK117+BK125+BK132</f>
        <v>0</v>
      </c>
    </row>
    <row r="101" spans="2:65" s="10" customFormat="1" ht="22.9" customHeight="1">
      <c r="B101" s="140"/>
      <c r="C101" s="141"/>
      <c r="D101" s="142" t="s">
        <v>59</v>
      </c>
      <c r="E101" s="166" t="s">
        <v>139</v>
      </c>
      <c r="F101" s="166" t="s">
        <v>140</v>
      </c>
      <c r="G101" s="141"/>
      <c r="H101" s="141"/>
      <c r="I101" s="144"/>
      <c r="J101" s="167">
        <f>BK101</f>
        <v>0</v>
      </c>
      <c r="K101" s="141"/>
      <c r="L101" s="146"/>
      <c r="M101" s="147"/>
      <c r="N101" s="148"/>
      <c r="O101" s="148"/>
      <c r="P101" s="149">
        <f>P102</f>
        <v>0</v>
      </c>
      <c r="Q101" s="148"/>
      <c r="R101" s="149">
        <f>R102</f>
        <v>1.77460738</v>
      </c>
      <c r="S101" s="148"/>
      <c r="T101" s="150">
        <f>T102</f>
        <v>0</v>
      </c>
      <c r="AR101" s="151" t="s">
        <v>8</v>
      </c>
      <c r="AT101" s="152" t="s">
        <v>59</v>
      </c>
      <c r="AU101" s="152" t="s">
        <v>8</v>
      </c>
      <c r="AY101" s="151" t="s">
        <v>132</v>
      </c>
      <c r="BK101" s="153">
        <f>BK102</f>
        <v>0</v>
      </c>
    </row>
    <row r="102" spans="2:65" s="1" customFormat="1" ht="16.5" customHeight="1">
      <c r="B102" s="27"/>
      <c r="C102" s="154" t="s">
        <v>8</v>
      </c>
      <c r="D102" s="154" t="s">
        <v>133</v>
      </c>
      <c r="E102" s="155" t="s">
        <v>1140</v>
      </c>
      <c r="F102" s="156" t="s">
        <v>1141</v>
      </c>
      <c r="G102" s="157" t="s">
        <v>156</v>
      </c>
      <c r="H102" s="158">
        <v>23.893999999999998</v>
      </c>
      <c r="I102" s="159"/>
      <c r="J102" s="160">
        <f>ROUND(I102*H102,0)</f>
        <v>0</v>
      </c>
      <c r="K102" s="156" t="s">
        <v>157</v>
      </c>
      <c r="L102" s="29"/>
      <c r="M102" s="161" t="s">
        <v>1</v>
      </c>
      <c r="N102" s="162" t="s">
        <v>41</v>
      </c>
      <c r="O102" s="48"/>
      <c r="P102" s="163">
        <f>O102*H102</f>
        <v>0</v>
      </c>
      <c r="Q102" s="163">
        <v>7.4270000000000003E-2</v>
      </c>
      <c r="R102" s="163">
        <f>Q102*H102</f>
        <v>1.77460738</v>
      </c>
      <c r="S102" s="163">
        <v>0</v>
      </c>
      <c r="T102" s="164">
        <f>S102*H102</f>
        <v>0</v>
      </c>
      <c r="AR102" s="12" t="s">
        <v>131</v>
      </c>
      <c r="AT102" s="12" t="s">
        <v>133</v>
      </c>
      <c r="AU102" s="12" t="s">
        <v>69</v>
      </c>
      <c r="AY102" s="12" t="s">
        <v>132</v>
      </c>
      <c r="BE102" s="165">
        <f>IF(N102="základní",J102,0)</f>
        <v>0</v>
      </c>
      <c r="BF102" s="165">
        <f>IF(N102="snížená",J102,0)</f>
        <v>0</v>
      </c>
      <c r="BG102" s="165">
        <f>IF(N102="zákl. přenesená",J102,0)</f>
        <v>0</v>
      </c>
      <c r="BH102" s="165">
        <f>IF(N102="sníž. přenesená",J102,0)</f>
        <v>0</v>
      </c>
      <c r="BI102" s="165">
        <f>IF(N102="nulová",J102,0)</f>
        <v>0</v>
      </c>
      <c r="BJ102" s="12" t="s">
        <v>8</v>
      </c>
      <c r="BK102" s="165">
        <f>ROUND(I102*H102,0)</f>
        <v>0</v>
      </c>
      <c r="BL102" s="12" t="s">
        <v>131</v>
      </c>
      <c r="BM102" s="12" t="s">
        <v>1142</v>
      </c>
    </row>
    <row r="103" spans="2:65" s="10" customFormat="1" ht="22.9" customHeight="1">
      <c r="B103" s="140"/>
      <c r="C103" s="141"/>
      <c r="D103" s="142" t="s">
        <v>59</v>
      </c>
      <c r="E103" s="166" t="s">
        <v>152</v>
      </c>
      <c r="F103" s="166" t="s">
        <v>1143</v>
      </c>
      <c r="G103" s="141"/>
      <c r="H103" s="141"/>
      <c r="I103" s="144"/>
      <c r="J103" s="167">
        <f>BK103</f>
        <v>0</v>
      </c>
      <c r="K103" s="141"/>
      <c r="L103" s="146"/>
      <c r="M103" s="147"/>
      <c r="N103" s="148"/>
      <c r="O103" s="148"/>
      <c r="P103" s="149">
        <f>SUM(P104:P116)</f>
        <v>0</v>
      </c>
      <c r="Q103" s="148"/>
      <c r="R103" s="149">
        <f>SUM(R104:R116)</f>
        <v>116.09446149999999</v>
      </c>
      <c r="S103" s="148"/>
      <c r="T103" s="150">
        <f>SUM(T104:T116)</f>
        <v>0</v>
      </c>
      <c r="AR103" s="151" t="s">
        <v>8</v>
      </c>
      <c r="AT103" s="152" t="s">
        <v>59</v>
      </c>
      <c r="AU103" s="152" t="s">
        <v>8</v>
      </c>
      <c r="AY103" s="151" t="s">
        <v>132</v>
      </c>
      <c r="BK103" s="153">
        <f>SUM(BK104:BK116)</f>
        <v>0</v>
      </c>
    </row>
    <row r="104" spans="2:65" s="1" customFormat="1" ht="16.5" customHeight="1">
      <c r="B104" s="27"/>
      <c r="C104" s="154" t="s">
        <v>69</v>
      </c>
      <c r="D104" s="154" t="s">
        <v>133</v>
      </c>
      <c r="E104" s="155" t="s">
        <v>1144</v>
      </c>
      <c r="F104" s="156" t="s">
        <v>1145</v>
      </c>
      <c r="G104" s="157" t="s">
        <v>156</v>
      </c>
      <c r="H104" s="158">
        <v>340.24799999999999</v>
      </c>
      <c r="I104" s="159"/>
      <c r="J104" s="160">
        <f t="shared" ref="J104:J112" si="0">ROUND(I104*H104,0)</f>
        <v>0</v>
      </c>
      <c r="K104" s="156" t="s">
        <v>954</v>
      </c>
      <c r="L104" s="29"/>
      <c r="M104" s="161" t="s">
        <v>1</v>
      </c>
      <c r="N104" s="162" t="s">
        <v>41</v>
      </c>
      <c r="O104" s="48"/>
      <c r="P104" s="163">
        <f t="shared" ref="P104:P112" si="1">O104*H104</f>
        <v>0</v>
      </c>
      <c r="Q104" s="163">
        <v>2.6200000000000001E-2</v>
      </c>
      <c r="R104" s="163">
        <f t="shared" ref="R104:R112" si="2">Q104*H104</f>
        <v>8.9144976000000007</v>
      </c>
      <c r="S104" s="163">
        <v>0</v>
      </c>
      <c r="T104" s="164">
        <f t="shared" ref="T104:T112" si="3">S104*H104</f>
        <v>0</v>
      </c>
      <c r="AR104" s="12" t="s">
        <v>131</v>
      </c>
      <c r="AT104" s="12" t="s">
        <v>133</v>
      </c>
      <c r="AU104" s="12" t="s">
        <v>69</v>
      </c>
      <c r="AY104" s="12" t="s">
        <v>132</v>
      </c>
      <c r="BE104" s="165">
        <f t="shared" ref="BE104:BE112" si="4">IF(N104="základní",J104,0)</f>
        <v>0</v>
      </c>
      <c r="BF104" s="165">
        <f t="shared" ref="BF104:BF112" si="5">IF(N104="snížená",J104,0)</f>
        <v>0</v>
      </c>
      <c r="BG104" s="165">
        <f t="shared" ref="BG104:BG112" si="6">IF(N104="zákl. přenesená",J104,0)</f>
        <v>0</v>
      </c>
      <c r="BH104" s="165">
        <f t="shared" ref="BH104:BH112" si="7">IF(N104="sníž. přenesená",J104,0)</f>
        <v>0</v>
      </c>
      <c r="BI104" s="165">
        <f t="shared" ref="BI104:BI112" si="8">IF(N104="nulová",J104,0)</f>
        <v>0</v>
      </c>
      <c r="BJ104" s="12" t="s">
        <v>8</v>
      </c>
      <c r="BK104" s="165">
        <f t="shared" ref="BK104:BK112" si="9">ROUND(I104*H104,0)</f>
        <v>0</v>
      </c>
      <c r="BL104" s="12" t="s">
        <v>131</v>
      </c>
      <c r="BM104" s="12" t="s">
        <v>1146</v>
      </c>
    </row>
    <row r="105" spans="2:65" s="1" customFormat="1" ht="16.5" customHeight="1">
      <c r="B105" s="27"/>
      <c r="C105" s="154" t="s">
        <v>139</v>
      </c>
      <c r="D105" s="154" t="s">
        <v>133</v>
      </c>
      <c r="E105" s="155" t="s">
        <v>1147</v>
      </c>
      <c r="F105" s="156" t="s">
        <v>1148</v>
      </c>
      <c r="G105" s="157" t="s">
        <v>156</v>
      </c>
      <c r="H105" s="158">
        <v>127.593</v>
      </c>
      <c r="I105" s="159"/>
      <c r="J105" s="160">
        <f t="shared" si="0"/>
        <v>0</v>
      </c>
      <c r="K105" s="156" t="s">
        <v>954</v>
      </c>
      <c r="L105" s="29"/>
      <c r="M105" s="161" t="s">
        <v>1</v>
      </c>
      <c r="N105" s="162" t="s">
        <v>41</v>
      </c>
      <c r="O105" s="48"/>
      <c r="P105" s="163">
        <f t="shared" si="1"/>
        <v>0</v>
      </c>
      <c r="Q105" s="163">
        <v>5.4599999999999996E-3</v>
      </c>
      <c r="R105" s="163">
        <f t="shared" si="2"/>
        <v>0.69665778</v>
      </c>
      <c r="S105" s="163">
        <v>0</v>
      </c>
      <c r="T105" s="164">
        <f t="shared" si="3"/>
        <v>0</v>
      </c>
      <c r="AR105" s="12" t="s">
        <v>131</v>
      </c>
      <c r="AT105" s="12" t="s">
        <v>133</v>
      </c>
      <c r="AU105" s="12" t="s">
        <v>69</v>
      </c>
      <c r="AY105" s="12" t="s">
        <v>132</v>
      </c>
      <c r="BE105" s="165">
        <f t="shared" si="4"/>
        <v>0</v>
      </c>
      <c r="BF105" s="165">
        <f t="shared" si="5"/>
        <v>0</v>
      </c>
      <c r="BG105" s="165">
        <f t="shared" si="6"/>
        <v>0</v>
      </c>
      <c r="BH105" s="165">
        <f t="shared" si="7"/>
        <v>0</v>
      </c>
      <c r="BI105" s="165">
        <f t="shared" si="8"/>
        <v>0</v>
      </c>
      <c r="BJ105" s="12" t="s">
        <v>8</v>
      </c>
      <c r="BK105" s="165">
        <f t="shared" si="9"/>
        <v>0</v>
      </c>
      <c r="BL105" s="12" t="s">
        <v>131</v>
      </c>
      <c r="BM105" s="12" t="s">
        <v>1149</v>
      </c>
    </row>
    <row r="106" spans="2:65" s="1" customFormat="1" ht="16.5" customHeight="1">
      <c r="B106" s="27"/>
      <c r="C106" s="154" t="s">
        <v>131</v>
      </c>
      <c r="D106" s="154" t="s">
        <v>133</v>
      </c>
      <c r="E106" s="155" t="s">
        <v>1150</v>
      </c>
      <c r="F106" s="156" t="s">
        <v>1151</v>
      </c>
      <c r="G106" s="157" t="s">
        <v>156</v>
      </c>
      <c r="H106" s="158">
        <v>340.24799999999999</v>
      </c>
      <c r="I106" s="159"/>
      <c r="J106" s="160">
        <f t="shared" si="0"/>
        <v>0</v>
      </c>
      <c r="K106" s="156" t="s">
        <v>954</v>
      </c>
      <c r="L106" s="29"/>
      <c r="M106" s="161" t="s">
        <v>1</v>
      </c>
      <c r="N106" s="162" t="s">
        <v>41</v>
      </c>
      <c r="O106" s="48"/>
      <c r="P106" s="163">
        <f t="shared" si="1"/>
        <v>0</v>
      </c>
      <c r="Q106" s="163">
        <v>4.6999999999999999E-4</v>
      </c>
      <c r="R106" s="163">
        <f t="shared" si="2"/>
        <v>0.15991655999999999</v>
      </c>
      <c r="S106" s="163">
        <v>0</v>
      </c>
      <c r="T106" s="164">
        <f t="shared" si="3"/>
        <v>0</v>
      </c>
      <c r="AR106" s="12" t="s">
        <v>131</v>
      </c>
      <c r="AT106" s="12" t="s">
        <v>133</v>
      </c>
      <c r="AU106" s="12" t="s">
        <v>69</v>
      </c>
      <c r="AY106" s="12" t="s">
        <v>132</v>
      </c>
      <c r="BE106" s="165">
        <f t="shared" si="4"/>
        <v>0</v>
      </c>
      <c r="BF106" s="165">
        <f t="shared" si="5"/>
        <v>0</v>
      </c>
      <c r="BG106" s="165">
        <f t="shared" si="6"/>
        <v>0</v>
      </c>
      <c r="BH106" s="165">
        <f t="shared" si="7"/>
        <v>0</v>
      </c>
      <c r="BI106" s="165">
        <f t="shared" si="8"/>
        <v>0</v>
      </c>
      <c r="BJ106" s="12" t="s">
        <v>8</v>
      </c>
      <c r="BK106" s="165">
        <f t="shared" si="9"/>
        <v>0</v>
      </c>
      <c r="BL106" s="12" t="s">
        <v>131</v>
      </c>
      <c r="BM106" s="12" t="s">
        <v>1152</v>
      </c>
    </row>
    <row r="107" spans="2:65" s="1" customFormat="1" ht="16.5" customHeight="1">
      <c r="B107" s="27"/>
      <c r="C107" s="154" t="s">
        <v>159</v>
      </c>
      <c r="D107" s="154" t="s">
        <v>133</v>
      </c>
      <c r="E107" s="155" t="s">
        <v>1153</v>
      </c>
      <c r="F107" s="156" t="s">
        <v>1154</v>
      </c>
      <c r="G107" s="157" t="s">
        <v>156</v>
      </c>
      <c r="H107" s="158">
        <v>340.24799999999999</v>
      </c>
      <c r="I107" s="159"/>
      <c r="J107" s="160">
        <f t="shared" si="0"/>
        <v>0</v>
      </c>
      <c r="K107" s="156" t="s">
        <v>954</v>
      </c>
      <c r="L107" s="29"/>
      <c r="M107" s="161" t="s">
        <v>1</v>
      </c>
      <c r="N107" s="162" t="s">
        <v>41</v>
      </c>
      <c r="O107" s="48"/>
      <c r="P107" s="163">
        <f t="shared" si="1"/>
        <v>0</v>
      </c>
      <c r="Q107" s="163">
        <v>4.8900000000000002E-3</v>
      </c>
      <c r="R107" s="163">
        <f t="shared" si="2"/>
        <v>1.6638127200000001</v>
      </c>
      <c r="S107" s="163">
        <v>0</v>
      </c>
      <c r="T107" s="164">
        <f t="shared" si="3"/>
        <v>0</v>
      </c>
      <c r="AR107" s="12" t="s">
        <v>131</v>
      </c>
      <c r="AT107" s="12" t="s">
        <v>133</v>
      </c>
      <c r="AU107" s="12" t="s">
        <v>69</v>
      </c>
      <c r="AY107" s="12" t="s">
        <v>132</v>
      </c>
      <c r="BE107" s="165">
        <f t="shared" si="4"/>
        <v>0</v>
      </c>
      <c r="BF107" s="165">
        <f t="shared" si="5"/>
        <v>0</v>
      </c>
      <c r="BG107" s="165">
        <f t="shared" si="6"/>
        <v>0</v>
      </c>
      <c r="BH107" s="165">
        <f t="shared" si="7"/>
        <v>0</v>
      </c>
      <c r="BI107" s="165">
        <f t="shared" si="8"/>
        <v>0</v>
      </c>
      <c r="BJ107" s="12" t="s">
        <v>8</v>
      </c>
      <c r="BK107" s="165">
        <f t="shared" si="9"/>
        <v>0</v>
      </c>
      <c r="BL107" s="12" t="s">
        <v>131</v>
      </c>
      <c r="BM107" s="12" t="s">
        <v>1155</v>
      </c>
    </row>
    <row r="108" spans="2:65" s="1" customFormat="1" ht="16.5" customHeight="1">
      <c r="B108" s="27"/>
      <c r="C108" s="154" t="s">
        <v>152</v>
      </c>
      <c r="D108" s="154" t="s">
        <v>133</v>
      </c>
      <c r="E108" s="155" t="s">
        <v>1156</v>
      </c>
      <c r="F108" s="156" t="s">
        <v>1157</v>
      </c>
      <c r="G108" s="157" t="s">
        <v>156</v>
      </c>
      <c r="H108" s="158">
        <v>340.24799999999999</v>
      </c>
      <c r="I108" s="159"/>
      <c r="J108" s="160">
        <f t="shared" si="0"/>
        <v>0</v>
      </c>
      <c r="K108" s="156" t="s">
        <v>954</v>
      </c>
      <c r="L108" s="29"/>
      <c r="M108" s="161" t="s">
        <v>1</v>
      </c>
      <c r="N108" s="162" t="s">
        <v>41</v>
      </c>
      <c r="O108" s="48"/>
      <c r="P108" s="163">
        <f t="shared" si="1"/>
        <v>0</v>
      </c>
      <c r="Q108" s="163">
        <v>3.0000000000000001E-3</v>
      </c>
      <c r="R108" s="163">
        <f t="shared" si="2"/>
        <v>1.0207440000000001</v>
      </c>
      <c r="S108" s="163">
        <v>0</v>
      </c>
      <c r="T108" s="164">
        <f t="shared" si="3"/>
        <v>0</v>
      </c>
      <c r="AR108" s="12" t="s">
        <v>131</v>
      </c>
      <c r="AT108" s="12" t="s">
        <v>133</v>
      </c>
      <c r="AU108" s="12" t="s">
        <v>69</v>
      </c>
      <c r="AY108" s="12" t="s">
        <v>132</v>
      </c>
      <c r="BE108" s="165">
        <f t="shared" si="4"/>
        <v>0</v>
      </c>
      <c r="BF108" s="165">
        <f t="shared" si="5"/>
        <v>0</v>
      </c>
      <c r="BG108" s="165">
        <f t="shared" si="6"/>
        <v>0</v>
      </c>
      <c r="BH108" s="165">
        <f t="shared" si="7"/>
        <v>0</v>
      </c>
      <c r="BI108" s="165">
        <f t="shared" si="8"/>
        <v>0</v>
      </c>
      <c r="BJ108" s="12" t="s">
        <v>8</v>
      </c>
      <c r="BK108" s="165">
        <f t="shared" si="9"/>
        <v>0</v>
      </c>
      <c r="BL108" s="12" t="s">
        <v>131</v>
      </c>
      <c r="BM108" s="12" t="s">
        <v>1158</v>
      </c>
    </row>
    <row r="109" spans="2:65" s="1" customFormat="1" ht="16.5" customHeight="1">
      <c r="B109" s="27"/>
      <c r="C109" s="154" t="s">
        <v>166</v>
      </c>
      <c r="D109" s="154" t="s">
        <v>133</v>
      </c>
      <c r="E109" s="155" t="s">
        <v>1159</v>
      </c>
      <c r="F109" s="156" t="s">
        <v>1160</v>
      </c>
      <c r="G109" s="157" t="s">
        <v>143</v>
      </c>
      <c r="H109" s="158">
        <v>23.582999999999998</v>
      </c>
      <c r="I109" s="159"/>
      <c r="J109" s="160">
        <f t="shared" si="0"/>
        <v>0</v>
      </c>
      <c r="K109" s="156" t="s">
        <v>954</v>
      </c>
      <c r="L109" s="29"/>
      <c r="M109" s="161" t="s">
        <v>1</v>
      </c>
      <c r="N109" s="162" t="s">
        <v>41</v>
      </c>
      <c r="O109" s="48"/>
      <c r="P109" s="163">
        <f t="shared" si="1"/>
        <v>0</v>
      </c>
      <c r="Q109" s="163">
        <v>2.16</v>
      </c>
      <c r="R109" s="163">
        <f t="shared" si="2"/>
        <v>50.939279999999997</v>
      </c>
      <c r="S109" s="163">
        <v>0</v>
      </c>
      <c r="T109" s="164">
        <f t="shared" si="3"/>
        <v>0</v>
      </c>
      <c r="AR109" s="12" t="s">
        <v>131</v>
      </c>
      <c r="AT109" s="12" t="s">
        <v>133</v>
      </c>
      <c r="AU109" s="12" t="s">
        <v>69</v>
      </c>
      <c r="AY109" s="12" t="s">
        <v>132</v>
      </c>
      <c r="BE109" s="165">
        <f t="shared" si="4"/>
        <v>0</v>
      </c>
      <c r="BF109" s="165">
        <f t="shared" si="5"/>
        <v>0</v>
      </c>
      <c r="BG109" s="165">
        <f t="shared" si="6"/>
        <v>0</v>
      </c>
      <c r="BH109" s="165">
        <f t="shared" si="7"/>
        <v>0</v>
      </c>
      <c r="BI109" s="165">
        <f t="shared" si="8"/>
        <v>0</v>
      </c>
      <c r="BJ109" s="12" t="s">
        <v>8</v>
      </c>
      <c r="BK109" s="165">
        <f t="shared" si="9"/>
        <v>0</v>
      </c>
      <c r="BL109" s="12" t="s">
        <v>131</v>
      </c>
      <c r="BM109" s="12" t="s">
        <v>1161</v>
      </c>
    </row>
    <row r="110" spans="2:65" s="1" customFormat="1" ht="16.5" customHeight="1">
      <c r="B110" s="27"/>
      <c r="C110" s="154" t="s">
        <v>170</v>
      </c>
      <c r="D110" s="154" t="s">
        <v>133</v>
      </c>
      <c r="E110" s="155" t="s">
        <v>1162</v>
      </c>
      <c r="F110" s="156" t="s">
        <v>1163</v>
      </c>
      <c r="G110" s="157" t="s">
        <v>143</v>
      </c>
      <c r="H110" s="158">
        <v>11.792</v>
      </c>
      <c r="I110" s="159"/>
      <c r="J110" s="160">
        <f t="shared" si="0"/>
        <v>0</v>
      </c>
      <c r="K110" s="156" t="s">
        <v>954</v>
      </c>
      <c r="L110" s="29"/>
      <c r="M110" s="161" t="s">
        <v>1</v>
      </c>
      <c r="N110" s="162" t="s">
        <v>41</v>
      </c>
      <c r="O110" s="48"/>
      <c r="P110" s="163">
        <f t="shared" si="1"/>
        <v>0</v>
      </c>
      <c r="Q110" s="163">
        <v>2.45329</v>
      </c>
      <c r="R110" s="163">
        <f t="shared" si="2"/>
        <v>28.929195679999999</v>
      </c>
      <c r="S110" s="163">
        <v>0</v>
      </c>
      <c r="T110" s="164">
        <f t="shared" si="3"/>
        <v>0</v>
      </c>
      <c r="AR110" s="12" t="s">
        <v>131</v>
      </c>
      <c r="AT110" s="12" t="s">
        <v>133</v>
      </c>
      <c r="AU110" s="12" t="s">
        <v>69</v>
      </c>
      <c r="AY110" s="12" t="s">
        <v>132</v>
      </c>
      <c r="BE110" s="165">
        <f t="shared" si="4"/>
        <v>0</v>
      </c>
      <c r="BF110" s="165">
        <f t="shared" si="5"/>
        <v>0</v>
      </c>
      <c r="BG110" s="165">
        <f t="shared" si="6"/>
        <v>0</v>
      </c>
      <c r="BH110" s="165">
        <f t="shared" si="7"/>
        <v>0</v>
      </c>
      <c r="BI110" s="165">
        <f t="shared" si="8"/>
        <v>0</v>
      </c>
      <c r="BJ110" s="12" t="s">
        <v>8</v>
      </c>
      <c r="BK110" s="165">
        <f t="shared" si="9"/>
        <v>0</v>
      </c>
      <c r="BL110" s="12" t="s">
        <v>131</v>
      </c>
      <c r="BM110" s="12" t="s">
        <v>1164</v>
      </c>
    </row>
    <row r="111" spans="2:65" s="1" customFormat="1" ht="16.5" customHeight="1">
      <c r="B111" s="27"/>
      <c r="C111" s="154" t="s">
        <v>175</v>
      </c>
      <c r="D111" s="154" t="s">
        <v>133</v>
      </c>
      <c r="E111" s="155" t="s">
        <v>1165</v>
      </c>
      <c r="F111" s="156" t="s">
        <v>1166</v>
      </c>
      <c r="G111" s="157" t="s">
        <v>143</v>
      </c>
      <c r="H111" s="158">
        <v>11.792</v>
      </c>
      <c r="I111" s="159"/>
      <c r="J111" s="160">
        <f t="shared" si="0"/>
        <v>0</v>
      </c>
      <c r="K111" s="156" t="s">
        <v>954</v>
      </c>
      <c r="L111" s="29"/>
      <c r="M111" s="161" t="s">
        <v>1</v>
      </c>
      <c r="N111" s="162" t="s">
        <v>41</v>
      </c>
      <c r="O111" s="48"/>
      <c r="P111" s="163">
        <f t="shared" si="1"/>
        <v>0</v>
      </c>
      <c r="Q111" s="163">
        <v>0</v>
      </c>
      <c r="R111" s="163">
        <f t="shared" si="2"/>
        <v>0</v>
      </c>
      <c r="S111" s="163">
        <v>0</v>
      </c>
      <c r="T111" s="164">
        <f t="shared" si="3"/>
        <v>0</v>
      </c>
      <c r="AR111" s="12" t="s">
        <v>131</v>
      </c>
      <c r="AT111" s="12" t="s">
        <v>133</v>
      </c>
      <c r="AU111" s="12" t="s">
        <v>69</v>
      </c>
      <c r="AY111" s="12" t="s">
        <v>132</v>
      </c>
      <c r="BE111" s="165">
        <f t="shared" si="4"/>
        <v>0</v>
      </c>
      <c r="BF111" s="165">
        <f t="shared" si="5"/>
        <v>0</v>
      </c>
      <c r="BG111" s="165">
        <f t="shared" si="6"/>
        <v>0</v>
      </c>
      <c r="BH111" s="165">
        <f t="shared" si="7"/>
        <v>0</v>
      </c>
      <c r="BI111" s="165">
        <f t="shared" si="8"/>
        <v>0</v>
      </c>
      <c r="BJ111" s="12" t="s">
        <v>8</v>
      </c>
      <c r="BK111" s="165">
        <f t="shared" si="9"/>
        <v>0</v>
      </c>
      <c r="BL111" s="12" t="s">
        <v>131</v>
      </c>
      <c r="BM111" s="12" t="s">
        <v>1167</v>
      </c>
    </row>
    <row r="112" spans="2:65" s="1" customFormat="1" ht="16.5" customHeight="1">
      <c r="B112" s="27"/>
      <c r="C112" s="154" t="s">
        <v>25</v>
      </c>
      <c r="D112" s="154" t="s">
        <v>133</v>
      </c>
      <c r="E112" s="155" t="s">
        <v>1168</v>
      </c>
      <c r="F112" s="156" t="s">
        <v>1169</v>
      </c>
      <c r="G112" s="157" t="s">
        <v>338</v>
      </c>
      <c r="H112" s="158">
        <v>0.58499999999999996</v>
      </c>
      <c r="I112" s="159"/>
      <c r="J112" s="160">
        <f t="shared" si="0"/>
        <v>0</v>
      </c>
      <c r="K112" s="156" t="s">
        <v>954</v>
      </c>
      <c r="L112" s="29"/>
      <c r="M112" s="161" t="s">
        <v>1</v>
      </c>
      <c r="N112" s="162" t="s">
        <v>41</v>
      </c>
      <c r="O112" s="48"/>
      <c r="P112" s="163">
        <f t="shared" si="1"/>
        <v>0</v>
      </c>
      <c r="Q112" s="163">
        <v>1.0530600000000001</v>
      </c>
      <c r="R112" s="163">
        <f t="shared" si="2"/>
        <v>0.61604009999999998</v>
      </c>
      <c r="S112" s="163">
        <v>0</v>
      </c>
      <c r="T112" s="164">
        <f t="shared" si="3"/>
        <v>0</v>
      </c>
      <c r="AR112" s="12" t="s">
        <v>131</v>
      </c>
      <c r="AT112" s="12" t="s">
        <v>133</v>
      </c>
      <c r="AU112" s="12" t="s">
        <v>69</v>
      </c>
      <c r="AY112" s="12" t="s">
        <v>132</v>
      </c>
      <c r="BE112" s="165">
        <f t="shared" si="4"/>
        <v>0</v>
      </c>
      <c r="BF112" s="165">
        <f t="shared" si="5"/>
        <v>0</v>
      </c>
      <c r="BG112" s="165">
        <f t="shared" si="6"/>
        <v>0</v>
      </c>
      <c r="BH112" s="165">
        <f t="shared" si="7"/>
        <v>0</v>
      </c>
      <c r="BI112" s="165">
        <f t="shared" si="8"/>
        <v>0</v>
      </c>
      <c r="BJ112" s="12" t="s">
        <v>8</v>
      </c>
      <c r="BK112" s="165">
        <f t="shared" si="9"/>
        <v>0</v>
      </c>
      <c r="BL112" s="12" t="s">
        <v>131</v>
      </c>
      <c r="BM112" s="12" t="s">
        <v>1170</v>
      </c>
    </row>
    <row r="113" spans="2:65" s="1" customFormat="1" ht="19.5">
      <c r="B113" s="27"/>
      <c r="C113" s="28"/>
      <c r="D113" s="168" t="s">
        <v>149</v>
      </c>
      <c r="E113" s="28"/>
      <c r="F113" s="169" t="s">
        <v>1171</v>
      </c>
      <c r="G113" s="28"/>
      <c r="H113" s="28"/>
      <c r="I113" s="90"/>
      <c r="J113" s="28"/>
      <c r="K113" s="28"/>
      <c r="L113" s="29"/>
      <c r="M113" s="170"/>
      <c r="N113" s="48"/>
      <c r="O113" s="48"/>
      <c r="P113" s="48"/>
      <c r="Q113" s="48"/>
      <c r="R113" s="48"/>
      <c r="S113" s="48"/>
      <c r="T113" s="49"/>
      <c r="AT113" s="12" t="s">
        <v>149</v>
      </c>
      <c r="AU113" s="12" t="s">
        <v>69</v>
      </c>
    </row>
    <row r="114" spans="2:65" s="1" customFormat="1" ht="16.5" customHeight="1">
      <c r="B114" s="27"/>
      <c r="C114" s="154" t="s">
        <v>182</v>
      </c>
      <c r="D114" s="154" t="s">
        <v>133</v>
      </c>
      <c r="E114" s="155" t="s">
        <v>1172</v>
      </c>
      <c r="F114" s="156" t="s">
        <v>1173</v>
      </c>
      <c r="G114" s="157" t="s">
        <v>194</v>
      </c>
      <c r="H114" s="158">
        <v>106.327</v>
      </c>
      <c r="I114" s="159"/>
      <c r="J114" s="160">
        <f>ROUND(I114*H114,0)</f>
        <v>0</v>
      </c>
      <c r="K114" s="156" t="s">
        <v>954</v>
      </c>
      <c r="L114" s="29"/>
      <c r="M114" s="161" t="s">
        <v>1</v>
      </c>
      <c r="N114" s="162" t="s">
        <v>41</v>
      </c>
      <c r="O114" s="48"/>
      <c r="P114" s="163">
        <f>O114*H114</f>
        <v>0</v>
      </c>
      <c r="Q114" s="163">
        <v>8.0000000000000007E-5</v>
      </c>
      <c r="R114" s="163">
        <f>Q114*H114</f>
        <v>8.5061600000000005E-3</v>
      </c>
      <c r="S114" s="163">
        <v>0</v>
      </c>
      <c r="T114" s="164">
        <f>S114*H114</f>
        <v>0</v>
      </c>
      <c r="AR114" s="12" t="s">
        <v>131</v>
      </c>
      <c r="AT114" s="12" t="s">
        <v>133</v>
      </c>
      <c r="AU114" s="12" t="s">
        <v>69</v>
      </c>
      <c r="AY114" s="12" t="s">
        <v>132</v>
      </c>
      <c r="BE114" s="165">
        <f>IF(N114="základní",J114,0)</f>
        <v>0</v>
      </c>
      <c r="BF114" s="165">
        <f>IF(N114="snížená",J114,0)</f>
        <v>0</v>
      </c>
      <c r="BG114" s="165">
        <f>IF(N114="zákl. přenesená",J114,0)</f>
        <v>0</v>
      </c>
      <c r="BH114" s="165">
        <f>IF(N114="sníž. přenesená",J114,0)</f>
        <v>0</v>
      </c>
      <c r="BI114" s="165">
        <f>IF(N114="nulová",J114,0)</f>
        <v>0</v>
      </c>
      <c r="BJ114" s="12" t="s">
        <v>8</v>
      </c>
      <c r="BK114" s="165">
        <f>ROUND(I114*H114,0)</f>
        <v>0</v>
      </c>
      <c r="BL114" s="12" t="s">
        <v>131</v>
      </c>
      <c r="BM114" s="12" t="s">
        <v>1174</v>
      </c>
    </row>
    <row r="115" spans="2:65" s="1" customFormat="1" ht="16.5" customHeight="1">
      <c r="B115" s="27"/>
      <c r="C115" s="154" t="s">
        <v>187</v>
      </c>
      <c r="D115" s="154" t="s">
        <v>133</v>
      </c>
      <c r="E115" s="155" t="s">
        <v>1175</v>
      </c>
      <c r="F115" s="156" t="s">
        <v>1176</v>
      </c>
      <c r="G115" s="157" t="s">
        <v>143</v>
      </c>
      <c r="H115" s="158">
        <v>9.4320000000000004</v>
      </c>
      <c r="I115" s="159"/>
      <c r="J115" s="160">
        <f>ROUND(I115*H115,0)</f>
        <v>0</v>
      </c>
      <c r="K115" s="156" t="s">
        <v>954</v>
      </c>
      <c r="L115" s="29"/>
      <c r="M115" s="161" t="s">
        <v>1</v>
      </c>
      <c r="N115" s="162" t="s">
        <v>41</v>
      </c>
      <c r="O115" s="48"/>
      <c r="P115" s="163">
        <f>O115*H115</f>
        <v>0</v>
      </c>
      <c r="Q115" s="163">
        <v>2.45329</v>
      </c>
      <c r="R115" s="163">
        <f>Q115*H115</f>
        <v>23.13943128</v>
      </c>
      <c r="S115" s="163">
        <v>0</v>
      </c>
      <c r="T115" s="164">
        <f>S115*H115</f>
        <v>0</v>
      </c>
      <c r="AR115" s="12" t="s">
        <v>131</v>
      </c>
      <c r="AT115" s="12" t="s">
        <v>133</v>
      </c>
      <c r="AU115" s="12" t="s">
        <v>69</v>
      </c>
      <c r="AY115" s="12" t="s">
        <v>132</v>
      </c>
      <c r="BE115" s="165">
        <f>IF(N115="základní",J115,0)</f>
        <v>0</v>
      </c>
      <c r="BF115" s="165">
        <f>IF(N115="snížená",J115,0)</f>
        <v>0</v>
      </c>
      <c r="BG115" s="165">
        <f>IF(N115="zákl. přenesená",J115,0)</f>
        <v>0</v>
      </c>
      <c r="BH115" s="165">
        <f>IF(N115="sníž. přenesená",J115,0)</f>
        <v>0</v>
      </c>
      <c r="BI115" s="165">
        <f>IF(N115="nulová",J115,0)</f>
        <v>0</v>
      </c>
      <c r="BJ115" s="12" t="s">
        <v>8</v>
      </c>
      <c r="BK115" s="165">
        <f>ROUND(I115*H115,0)</f>
        <v>0</v>
      </c>
      <c r="BL115" s="12" t="s">
        <v>131</v>
      </c>
      <c r="BM115" s="12" t="s">
        <v>1177</v>
      </c>
    </row>
    <row r="116" spans="2:65" s="1" customFormat="1" ht="16.5" customHeight="1">
      <c r="B116" s="27"/>
      <c r="C116" s="154" t="s">
        <v>191</v>
      </c>
      <c r="D116" s="154" t="s">
        <v>133</v>
      </c>
      <c r="E116" s="155" t="s">
        <v>1178</v>
      </c>
      <c r="F116" s="156" t="s">
        <v>1179</v>
      </c>
      <c r="G116" s="157" t="s">
        <v>194</v>
      </c>
      <c r="H116" s="158">
        <v>106.327</v>
      </c>
      <c r="I116" s="159"/>
      <c r="J116" s="160">
        <f>ROUND(I116*H116,0)</f>
        <v>0</v>
      </c>
      <c r="K116" s="156" t="s">
        <v>954</v>
      </c>
      <c r="L116" s="29"/>
      <c r="M116" s="161" t="s">
        <v>1</v>
      </c>
      <c r="N116" s="162" t="s">
        <v>41</v>
      </c>
      <c r="O116" s="48"/>
      <c r="P116" s="163">
        <f>O116*H116</f>
        <v>0</v>
      </c>
      <c r="Q116" s="163">
        <v>6.0000000000000002E-5</v>
      </c>
      <c r="R116" s="163">
        <f>Q116*H116</f>
        <v>6.3796199999999999E-3</v>
      </c>
      <c r="S116" s="163">
        <v>0</v>
      </c>
      <c r="T116" s="164">
        <f>S116*H116</f>
        <v>0</v>
      </c>
      <c r="AR116" s="12" t="s">
        <v>131</v>
      </c>
      <c r="AT116" s="12" t="s">
        <v>133</v>
      </c>
      <c r="AU116" s="12" t="s">
        <v>69</v>
      </c>
      <c r="AY116" s="12" t="s">
        <v>132</v>
      </c>
      <c r="BE116" s="165">
        <f>IF(N116="základní",J116,0)</f>
        <v>0</v>
      </c>
      <c r="BF116" s="165">
        <f>IF(N116="snížená",J116,0)</f>
        <v>0</v>
      </c>
      <c r="BG116" s="165">
        <f>IF(N116="zákl. přenesená",J116,0)</f>
        <v>0</v>
      </c>
      <c r="BH116" s="165">
        <f>IF(N116="sníž. přenesená",J116,0)</f>
        <v>0</v>
      </c>
      <c r="BI116" s="165">
        <f>IF(N116="nulová",J116,0)</f>
        <v>0</v>
      </c>
      <c r="BJ116" s="12" t="s">
        <v>8</v>
      </c>
      <c r="BK116" s="165">
        <f>ROUND(I116*H116,0)</f>
        <v>0</v>
      </c>
      <c r="BL116" s="12" t="s">
        <v>131</v>
      </c>
      <c r="BM116" s="12" t="s">
        <v>1180</v>
      </c>
    </row>
    <row r="117" spans="2:65" s="10" customFormat="1" ht="22.9" customHeight="1">
      <c r="B117" s="140"/>
      <c r="C117" s="141"/>
      <c r="D117" s="142" t="s">
        <v>59</v>
      </c>
      <c r="E117" s="166" t="s">
        <v>175</v>
      </c>
      <c r="F117" s="166" t="s">
        <v>635</v>
      </c>
      <c r="G117" s="141"/>
      <c r="H117" s="141"/>
      <c r="I117" s="144"/>
      <c r="J117" s="167">
        <f>BK117</f>
        <v>0</v>
      </c>
      <c r="K117" s="141"/>
      <c r="L117" s="146"/>
      <c r="M117" s="147"/>
      <c r="N117" s="148"/>
      <c r="O117" s="148"/>
      <c r="P117" s="149">
        <f>SUM(P118:P124)</f>
        <v>0</v>
      </c>
      <c r="Q117" s="148"/>
      <c r="R117" s="149">
        <f>SUM(R118:R124)</f>
        <v>2.004572E-2</v>
      </c>
      <c r="S117" s="148"/>
      <c r="T117" s="150">
        <f>SUM(T118:T124)</f>
        <v>79.549159999999986</v>
      </c>
      <c r="AR117" s="151" t="s">
        <v>8</v>
      </c>
      <c r="AT117" s="152" t="s">
        <v>59</v>
      </c>
      <c r="AU117" s="152" t="s">
        <v>8</v>
      </c>
      <c r="AY117" s="151" t="s">
        <v>132</v>
      </c>
      <c r="BK117" s="153">
        <f>SUM(BK118:BK124)</f>
        <v>0</v>
      </c>
    </row>
    <row r="118" spans="2:65" s="1" customFormat="1" ht="22.5" customHeight="1">
      <c r="B118" s="27"/>
      <c r="C118" s="154" t="s">
        <v>196</v>
      </c>
      <c r="D118" s="154" t="s">
        <v>133</v>
      </c>
      <c r="E118" s="155" t="s">
        <v>1181</v>
      </c>
      <c r="F118" s="156" t="s">
        <v>1182</v>
      </c>
      <c r="G118" s="157" t="s">
        <v>255</v>
      </c>
      <c r="H118" s="158">
        <v>6</v>
      </c>
      <c r="I118" s="159"/>
      <c r="J118" s="160">
        <f t="shared" ref="J118:J124" si="10">ROUND(I118*H118,0)</f>
        <v>0</v>
      </c>
      <c r="K118" s="156" t="s">
        <v>1</v>
      </c>
      <c r="L118" s="29"/>
      <c r="M118" s="161" t="s">
        <v>1</v>
      </c>
      <c r="N118" s="162" t="s">
        <v>41</v>
      </c>
      <c r="O118" s="48"/>
      <c r="P118" s="163">
        <f t="shared" ref="P118:P124" si="11">O118*H118</f>
        <v>0</v>
      </c>
      <c r="Q118" s="163">
        <v>0</v>
      </c>
      <c r="R118" s="163">
        <f t="shared" ref="R118:R124" si="12">Q118*H118</f>
        <v>0</v>
      </c>
      <c r="S118" s="163">
        <v>6.8000000000000005E-2</v>
      </c>
      <c r="T118" s="164">
        <f t="shared" ref="T118:T124" si="13">S118*H118</f>
        <v>0.40800000000000003</v>
      </c>
      <c r="AR118" s="12" t="s">
        <v>131</v>
      </c>
      <c r="AT118" s="12" t="s">
        <v>133</v>
      </c>
      <c r="AU118" s="12" t="s">
        <v>69</v>
      </c>
      <c r="AY118" s="12" t="s">
        <v>132</v>
      </c>
      <c r="BE118" s="165">
        <f t="shared" ref="BE118:BE124" si="14">IF(N118="základní",J118,0)</f>
        <v>0</v>
      </c>
      <c r="BF118" s="165">
        <f t="shared" ref="BF118:BF124" si="15">IF(N118="snížená",J118,0)</f>
        <v>0</v>
      </c>
      <c r="BG118" s="165">
        <f t="shared" ref="BG118:BG124" si="16">IF(N118="zákl. přenesená",J118,0)</f>
        <v>0</v>
      </c>
      <c r="BH118" s="165">
        <f t="shared" ref="BH118:BH124" si="17">IF(N118="sníž. přenesená",J118,0)</f>
        <v>0</v>
      </c>
      <c r="BI118" s="165">
        <f t="shared" ref="BI118:BI124" si="18">IF(N118="nulová",J118,0)</f>
        <v>0</v>
      </c>
      <c r="BJ118" s="12" t="s">
        <v>8</v>
      </c>
      <c r="BK118" s="165">
        <f t="shared" ref="BK118:BK124" si="19">ROUND(I118*H118,0)</f>
        <v>0</v>
      </c>
      <c r="BL118" s="12" t="s">
        <v>131</v>
      </c>
      <c r="BM118" s="12" t="s">
        <v>1183</v>
      </c>
    </row>
    <row r="119" spans="2:65" s="1" customFormat="1" ht="16.5" customHeight="1">
      <c r="B119" s="27"/>
      <c r="C119" s="154" t="s">
        <v>9</v>
      </c>
      <c r="D119" s="154" t="s">
        <v>133</v>
      </c>
      <c r="E119" s="155" t="s">
        <v>1184</v>
      </c>
      <c r="F119" s="156" t="s">
        <v>1185</v>
      </c>
      <c r="G119" s="157" t="s">
        <v>143</v>
      </c>
      <c r="H119" s="158">
        <v>47.165999999999997</v>
      </c>
      <c r="I119" s="159"/>
      <c r="J119" s="160">
        <f t="shared" si="10"/>
        <v>0</v>
      </c>
      <c r="K119" s="156" t="s">
        <v>954</v>
      </c>
      <c r="L119" s="29"/>
      <c r="M119" s="161" t="s">
        <v>1</v>
      </c>
      <c r="N119" s="162" t="s">
        <v>41</v>
      </c>
      <c r="O119" s="48"/>
      <c r="P119" s="163">
        <f t="shared" si="11"/>
        <v>0</v>
      </c>
      <c r="Q119" s="163">
        <v>0</v>
      </c>
      <c r="R119" s="163">
        <f t="shared" si="12"/>
        <v>0</v>
      </c>
      <c r="S119" s="163">
        <v>1.4</v>
      </c>
      <c r="T119" s="164">
        <f t="shared" si="13"/>
        <v>66.032399999999996</v>
      </c>
      <c r="AR119" s="12" t="s">
        <v>131</v>
      </c>
      <c r="AT119" s="12" t="s">
        <v>133</v>
      </c>
      <c r="AU119" s="12" t="s">
        <v>69</v>
      </c>
      <c r="AY119" s="12" t="s">
        <v>132</v>
      </c>
      <c r="BE119" s="165">
        <f t="shared" si="14"/>
        <v>0</v>
      </c>
      <c r="BF119" s="165">
        <f t="shared" si="15"/>
        <v>0</v>
      </c>
      <c r="BG119" s="165">
        <f t="shared" si="16"/>
        <v>0</v>
      </c>
      <c r="BH119" s="165">
        <f t="shared" si="17"/>
        <v>0</v>
      </c>
      <c r="BI119" s="165">
        <f t="shared" si="18"/>
        <v>0</v>
      </c>
      <c r="BJ119" s="12" t="s">
        <v>8</v>
      </c>
      <c r="BK119" s="165">
        <f t="shared" si="19"/>
        <v>0</v>
      </c>
      <c r="BL119" s="12" t="s">
        <v>131</v>
      </c>
      <c r="BM119" s="12" t="s">
        <v>1186</v>
      </c>
    </row>
    <row r="120" spans="2:65" s="1" customFormat="1" ht="16.5" customHeight="1">
      <c r="B120" s="27"/>
      <c r="C120" s="154" t="s">
        <v>203</v>
      </c>
      <c r="D120" s="154" t="s">
        <v>133</v>
      </c>
      <c r="E120" s="155" t="s">
        <v>1187</v>
      </c>
      <c r="F120" s="156" t="s">
        <v>1188</v>
      </c>
      <c r="G120" s="157" t="s">
        <v>156</v>
      </c>
      <c r="H120" s="158">
        <v>117.916</v>
      </c>
      <c r="I120" s="159"/>
      <c r="J120" s="160">
        <f t="shared" si="10"/>
        <v>0</v>
      </c>
      <c r="K120" s="156" t="s">
        <v>954</v>
      </c>
      <c r="L120" s="29"/>
      <c r="M120" s="161" t="s">
        <v>1</v>
      </c>
      <c r="N120" s="162" t="s">
        <v>41</v>
      </c>
      <c r="O120" s="48"/>
      <c r="P120" s="163">
        <f t="shared" si="11"/>
        <v>0</v>
      </c>
      <c r="Q120" s="163">
        <v>0</v>
      </c>
      <c r="R120" s="163">
        <f t="shared" si="12"/>
        <v>0</v>
      </c>
      <c r="S120" s="163">
        <v>0.05</v>
      </c>
      <c r="T120" s="164">
        <f t="shared" si="13"/>
        <v>5.8958000000000004</v>
      </c>
      <c r="AR120" s="12" t="s">
        <v>131</v>
      </c>
      <c r="AT120" s="12" t="s">
        <v>133</v>
      </c>
      <c r="AU120" s="12" t="s">
        <v>69</v>
      </c>
      <c r="AY120" s="12" t="s">
        <v>132</v>
      </c>
      <c r="BE120" s="165">
        <f t="shared" si="14"/>
        <v>0</v>
      </c>
      <c r="BF120" s="165">
        <f t="shared" si="15"/>
        <v>0</v>
      </c>
      <c r="BG120" s="165">
        <f t="shared" si="16"/>
        <v>0</v>
      </c>
      <c r="BH120" s="165">
        <f t="shared" si="17"/>
        <v>0</v>
      </c>
      <c r="BI120" s="165">
        <f t="shared" si="18"/>
        <v>0</v>
      </c>
      <c r="BJ120" s="12" t="s">
        <v>8</v>
      </c>
      <c r="BK120" s="165">
        <f t="shared" si="19"/>
        <v>0</v>
      </c>
      <c r="BL120" s="12" t="s">
        <v>131</v>
      </c>
      <c r="BM120" s="12" t="s">
        <v>1189</v>
      </c>
    </row>
    <row r="121" spans="2:65" s="1" customFormat="1" ht="16.5" customHeight="1">
      <c r="B121" s="27"/>
      <c r="C121" s="154" t="s">
        <v>208</v>
      </c>
      <c r="D121" s="154" t="s">
        <v>133</v>
      </c>
      <c r="E121" s="155" t="s">
        <v>1190</v>
      </c>
      <c r="F121" s="156" t="s">
        <v>1191</v>
      </c>
      <c r="G121" s="157" t="s">
        <v>156</v>
      </c>
      <c r="H121" s="158">
        <v>340.24799999999999</v>
      </c>
      <c r="I121" s="159"/>
      <c r="J121" s="160">
        <f t="shared" si="10"/>
        <v>0</v>
      </c>
      <c r="K121" s="156" t="s">
        <v>954</v>
      </c>
      <c r="L121" s="29"/>
      <c r="M121" s="161" t="s">
        <v>1</v>
      </c>
      <c r="N121" s="162" t="s">
        <v>41</v>
      </c>
      <c r="O121" s="48"/>
      <c r="P121" s="163">
        <f t="shared" si="11"/>
        <v>0</v>
      </c>
      <c r="Q121" s="163">
        <v>0</v>
      </c>
      <c r="R121" s="163">
        <f t="shared" si="12"/>
        <v>0</v>
      </c>
      <c r="S121" s="163">
        <v>0.02</v>
      </c>
      <c r="T121" s="164">
        <f t="shared" si="13"/>
        <v>6.8049600000000003</v>
      </c>
      <c r="AR121" s="12" t="s">
        <v>131</v>
      </c>
      <c r="AT121" s="12" t="s">
        <v>133</v>
      </c>
      <c r="AU121" s="12" t="s">
        <v>69</v>
      </c>
      <c r="AY121" s="12" t="s">
        <v>132</v>
      </c>
      <c r="BE121" s="165">
        <f t="shared" si="14"/>
        <v>0</v>
      </c>
      <c r="BF121" s="165">
        <f t="shared" si="15"/>
        <v>0</v>
      </c>
      <c r="BG121" s="165">
        <f t="shared" si="16"/>
        <v>0</v>
      </c>
      <c r="BH121" s="165">
        <f t="shared" si="17"/>
        <v>0</v>
      </c>
      <c r="BI121" s="165">
        <f t="shared" si="18"/>
        <v>0</v>
      </c>
      <c r="BJ121" s="12" t="s">
        <v>8</v>
      </c>
      <c r="BK121" s="165">
        <f t="shared" si="19"/>
        <v>0</v>
      </c>
      <c r="BL121" s="12" t="s">
        <v>131</v>
      </c>
      <c r="BM121" s="12" t="s">
        <v>1192</v>
      </c>
    </row>
    <row r="122" spans="2:65" s="1" customFormat="1" ht="16.5" customHeight="1">
      <c r="B122" s="27"/>
      <c r="C122" s="154" t="s">
        <v>212</v>
      </c>
      <c r="D122" s="154" t="s">
        <v>133</v>
      </c>
      <c r="E122" s="155" t="s">
        <v>1193</v>
      </c>
      <c r="F122" s="156" t="s">
        <v>1194</v>
      </c>
      <c r="G122" s="157" t="s">
        <v>255</v>
      </c>
      <c r="H122" s="158">
        <v>6</v>
      </c>
      <c r="I122" s="159"/>
      <c r="J122" s="160">
        <f t="shared" si="10"/>
        <v>0</v>
      </c>
      <c r="K122" s="156" t="s">
        <v>1</v>
      </c>
      <c r="L122" s="29"/>
      <c r="M122" s="161" t="s">
        <v>1</v>
      </c>
      <c r="N122" s="162" t="s">
        <v>41</v>
      </c>
      <c r="O122" s="48"/>
      <c r="P122" s="163">
        <f t="shared" si="11"/>
        <v>0</v>
      </c>
      <c r="Q122" s="163">
        <v>0</v>
      </c>
      <c r="R122" s="163">
        <f t="shared" si="12"/>
        <v>0</v>
      </c>
      <c r="S122" s="163">
        <v>6.8000000000000005E-2</v>
      </c>
      <c r="T122" s="164">
        <f t="shared" si="13"/>
        <v>0.40800000000000003</v>
      </c>
      <c r="AR122" s="12" t="s">
        <v>131</v>
      </c>
      <c r="AT122" s="12" t="s">
        <v>133</v>
      </c>
      <c r="AU122" s="12" t="s">
        <v>69</v>
      </c>
      <c r="AY122" s="12" t="s">
        <v>132</v>
      </c>
      <c r="BE122" s="165">
        <f t="shared" si="14"/>
        <v>0</v>
      </c>
      <c r="BF122" s="165">
        <f t="shared" si="15"/>
        <v>0</v>
      </c>
      <c r="BG122" s="165">
        <f t="shared" si="16"/>
        <v>0</v>
      </c>
      <c r="BH122" s="165">
        <f t="shared" si="17"/>
        <v>0</v>
      </c>
      <c r="BI122" s="165">
        <f t="shared" si="18"/>
        <v>0</v>
      </c>
      <c r="BJ122" s="12" t="s">
        <v>8</v>
      </c>
      <c r="BK122" s="165">
        <f t="shared" si="19"/>
        <v>0</v>
      </c>
      <c r="BL122" s="12" t="s">
        <v>131</v>
      </c>
      <c r="BM122" s="12" t="s">
        <v>1195</v>
      </c>
    </row>
    <row r="123" spans="2:65" s="1" customFormat="1" ht="16.5" customHeight="1">
      <c r="B123" s="27"/>
      <c r="C123" s="154" t="s">
        <v>216</v>
      </c>
      <c r="D123" s="154" t="s">
        <v>133</v>
      </c>
      <c r="E123" s="155" t="s">
        <v>1196</v>
      </c>
      <c r="F123" s="156" t="s">
        <v>1197</v>
      </c>
      <c r="G123" s="157" t="s">
        <v>156</v>
      </c>
      <c r="H123" s="158">
        <v>117.916</v>
      </c>
      <c r="I123" s="159"/>
      <c r="J123" s="160">
        <f t="shared" si="10"/>
        <v>0</v>
      </c>
      <c r="K123" s="156" t="s">
        <v>954</v>
      </c>
      <c r="L123" s="29"/>
      <c r="M123" s="161" t="s">
        <v>1</v>
      </c>
      <c r="N123" s="162" t="s">
        <v>41</v>
      </c>
      <c r="O123" s="48"/>
      <c r="P123" s="163">
        <f t="shared" si="11"/>
        <v>0</v>
      </c>
      <c r="Q123" s="163">
        <v>1.2999999999999999E-4</v>
      </c>
      <c r="R123" s="163">
        <f t="shared" si="12"/>
        <v>1.5329079999999998E-2</v>
      </c>
      <c r="S123" s="163">
        <v>0</v>
      </c>
      <c r="T123" s="164">
        <f t="shared" si="13"/>
        <v>0</v>
      </c>
      <c r="AR123" s="12" t="s">
        <v>131</v>
      </c>
      <c r="AT123" s="12" t="s">
        <v>133</v>
      </c>
      <c r="AU123" s="12" t="s">
        <v>69</v>
      </c>
      <c r="AY123" s="12" t="s">
        <v>132</v>
      </c>
      <c r="BE123" s="165">
        <f t="shared" si="14"/>
        <v>0</v>
      </c>
      <c r="BF123" s="165">
        <f t="shared" si="15"/>
        <v>0</v>
      </c>
      <c r="BG123" s="165">
        <f t="shared" si="16"/>
        <v>0</v>
      </c>
      <c r="BH123" s="165">
        <f t="shared" si="17"/>
        <v>0</v>
      </c>
      <c r="BI123" s="165">
        <f t="shared" si="18"/>
        <v>0</v>
      </c>
      <c r="BJ123" s="12" t="s">
        <v>8</v>
      </c>
      <c r="BK123" s="165">
        <f t="shared" si="19"/>
        <v>0</v>
      </c>
      <c r="BL123" s="12" t="s">
        <v>131</v>
      </c>
      <c r="BM123" s="12" t="s">
        <v>1198</v>
      </c>
    </row>
    <row r="124" spans="2:65" s="1" customFormat="1" ht="16.5" customHeight="1">
      <c r="B124" s="27"/>
      <c r="C124" s="154" t="s">
        <v>220</v>
      </c>
      <c r="D124" s="154" t="s">
        <v>133</v>
      </c>
      <c r="E124" s="155" t="s">
        <v>1199</v>
      </c>
      <c r="F124" s="156" t="s">
        <v>1200</v>
      </c>
      <c r="G124" s="157" t="s">
        <v>156</v>
      </c>
      <c r="H124" s="158">
        <v>117.916</v>
      </c>
      <c r="I124" s="159"/>
      <c r="J124" s="160">
        <f t="shared" si="10"/>
        <v>0</v>
      </c>
      <c r="K124" s="156" t="s">
        <v>954</v>
      </c>
      <c r="L124" s="29"/>
      <c r="M124" s="161" t="s">
        <v>1</v>
      </c>
      <c r="N124" s="162" t="s">
        <v>41</v>
      </c>
      <c r="O124" s="48"/>
      <c r="P124" s="163">
        <f t="shared" si="11"/>
        <v>0</v>
      </c>
      <c r="Q124" s="163">
        <v>4.0000000000000003E-5</v>
      </c>
      <c r="R124" s="163">
        <f t="shared" si="12"/>
        <v>4.7166400000000002E-3</v>
      </c>
      <c r="S124" s="163">
        <v>0</v>
      </c>
      <c r="T124" s="164">
        <f t="shared" si="13"/>
        <v>0</v>
      </c>
      <c r="AR124" s="12" t="s">
        <v>131</v>
      </c>
      <c r="AT124" s="12" t="s">
        <v>133</v>
      </c>
      <c r="AU124" s="12" t="s">
        <v>69</v>
      </c>
      <c r="AY124" s="12" t="s">
        <v>132</v>
      </c>
      <c r="BE124" s="165">
        <f t="shared" si="14"/>
        <v>0</v>
      </c>
      <c r="BF124" s="165">
        <f t="shared" si="15"/>
        <v>0</v>
      </c>
      <c r="BG124" s="165">
        <f t="shared" si="16"/>
        <v>0</v>
      </c>
      <c r="BH124" s="165">
        <f t="shared" si="17"/>
        <v>0</v>
      </c>
      <c r="BI124" s="165">
        <f t="shared" si="18"/>
        <v>0</v>
      </c>
      <c r="BJ124" s="12" t="s">
        <v>8</v>
      </c>
      <c r="BK124" s="165">
        <f t="shared" si="19"/>
        <v>0</v>
      </c>
      <c r="BL124" s="12" t="s">
        <v>131</v>
      </c>
      <c r="BM124" s="12" t="s">
        <v>1201</v>
      </c>
    </row>
    <row r="125" spans="2:65" s="10" customFormat="1" ht="22.9" customHeight="1">
      <c r="B125" s="140"/>
      <c r="C125" s="141"/>
      <c r="D125" s="142" t="s">
        <v>59</v>
      </c>
      <c r="E125" s="166" t="s">
        <v>340</v>
      </c>
      <c r="F125" s="166" t="s">
        <v>341</v>
      </c>
      <c r="G125" s="141"/>
      <c r="H125" s="141"/>
      <c r="I125" s="144"/>
      <c r="J125" s="167">
        <f>BK125</f>
        <v>0</v>
      </c>
      <c r="K125" s="141"/>
      <c r="L125" s="146"/>
      <c r="M125" s="147"/>
      <c r="N125" s="148"/>
      <c r="O125" s="148"/>
      <c r="P125" s="149">
        <f>SUM(P126:P131)</f>
        <v>0</v>
      </c>
      <c r="Q125" s="148"/>
      <c r="R125" s="149">
        <f>SUM(R126:R131)</f>
        <v>0</v>
      </c>
      <c r="S125" s="148"/>
      <c r="T125" s="150">
        <f>SUM(T126:T131)</f>
        <v>0</v>
      </c>
      <c r="AR125" s="151" t="s">
        <v>8</v>
      </c>
      <c r="AT125" s="152" t="s">
        <v>59</v>
      </c>
      <c r="AU125" s="152" t="s">
        <v>8</v>
      </c>
      <c r="AY125" s="151" t="s">
        <v>132</v>
      </c>
      <c r="BK125" s="153">
        <f>SUM(BK126:BK131)</f>
        <v>0</v>
      </c>
    </row>
    <row r="126" spans="2:65" s="1" customFormat="1" ht="16.5" customHeight="1">
      <c r="B126" s="27"/>
      <c r="C126" s="154" t="s">
        <v>7</v>
      </c>
      <c r="D126" s="154" t="s">
        <v>133</v>
      </c>
      <c r="E126" s="155" t="s">
        <v>1202</v>
      </c>
      <c r="F126" s="156" t="s">
        <v>1203</v>
      </c>
      <c r="G126" s="157" t="s">
        <v>338</v>
      </c>
      <c r="H126" s="158">
        <v>85.08</v>
      </c>
      <c r="I126" s="159"/>
      <c r="J126" s="160">
        <f t="shared" ref="J126:J131" si="20">ROUND(I126*H126,0)</f>
        <v>0</v>
      </c>
      <c r="K126" s="156" t="s">
        <v>954</v>
      </c>
      <c r="L126" s="29"/>
      <c r="M126" s="161" t="s">
        <v>1</v>
      </c>
      <c r="N126" s="162" t="s">
        <v>41</v>
      </c>
      <c r="O126" s="48"/>
      <c r="P126" s="163">
        <f t="shared" ref="P126:P131" si="21">O126*H126</f>
        <v>0</v>
      </c>
      <c r="Q126" s="163">
        <v>0</v>
      </c>
      <c r="R126" s="163">
        <f t="shared" ref="R126:R131" si="22">Q126*H126</f>
        <v>0</v>
      </c>
      <c r="S126" s="163">
        <v>0</v>
      </c>
      <c r="T126" s="164">
        <f t="shared" ref="T126:T131" si="23">S126*H126</f>
        <v>0</v>
      </c>
      <c r="AR126" s="12" t="s">
        <v>131</v>
      </c>
      <c r="AT126" s="12" t="s">
        <v>133</v>
      </c>
      <c r="AU126" s="12" t="s">
        <v>69</v>
      </c>
      <c r="AY126" s="12" t="s">
        <v>132</v>
      </c>
      <c r="BE126" s="165">
        <f t="shared" ref="BE126:BE131" si="24">IF(N126="základní",J126,0)</f>
        <v>0</v>
      </c>
      <c r="BF126" s="165">
        <f t="shared" ref="BF126:BF131" si="25">IF(N126="snížená",J126,0)</f>
        <v>0</v>
      </c>
      <c r="BG126" s="165">
        <f t="shared" ref="BG126:BG131" si="26">IF(N126="zákl. přenesená",J126,0)</f>
        <v>0</v>
      </c>
      <c r="BH126" s="165">
        <f t="shared" ref="BH126:BH131" si="27">IF(N126="sníž. přenesená",J126,0)</f>
        <v>0</v>
      </c>
      <c r="BI126" s="165">
        <f t="shared" ref="BI126:BI131" si="28">IF(N126="nulová",J126,0)</f>
        <v>0</v>
      </c>
      <c r="BJ126" s="12" t="s">
        <v>8</v>
      </c>
      <c r="BK126" s="165">
        <f t="shared" ref="BK126:BK131" si="29">ROUND(I126*H126,0)</f>
        <v>0</v>
      </c>
      <c r="BL126" s="12" t="s">
        <v>131</v>
      </c>
      <c r="BM126" s="12" t="s">
        <v>1204</v>
      </c>
    </row>
    <row r="127" spans="2:65" s="1" customFormat="1" ht="16.5" customHeight="1">
      <c r="B127" s="27"/>
      <c r="C127" s="154" t="s">
        <v>229</v>
      </c>
      <c r="D127" s="154" t="s">
        <v>133</v>
      </c>
      <c r="E127" s="155" t="s">
        <v>347</v>
      </c>
      <c r="F127" s="156" t="s">
        <v>348</v>
      </c>
      <c r="G127" s="157" t="s">
        <v>338</v>
      </c>
      <c r="H127" s="158">
        <v>85.08</v>
      </c>
      <c r="I127" s="159"/>
      <c r="J127" s="160">
        <f t="shared" si="20"/>
        <v>0</v>
      </c>
      <c r="K127" s="156" t="s">
        <v>954</v>
      </c>
      <c r="L127" s="29"/>
      <c r="M127" s="161" t="s">
        <v>1</v>
      </c>
      <c r="N127" s="162" t="s">
        <v>41</v>
      </c>
      <c r="O127" s="48"/>
      <c r="P127" s="163">
        <f t="shared" si="21"/>
        <v>0</v>
      </c>
      <c r="Q127" s="163">
        <v>0</v>
      </c>
      <c r="R127" s="163">
        <f t="shared" si="22"/>
        <v>0</v>
      </c>
      <c r="S127" s="163">
        <v>0</v>
      </c>
      <c r="T127" s="164">
        <f t="shared" si="23"/>
        <v>0</v>
      </c>
      <c r="AR127" s="12" t="s">
        <v>131</v>
      </c>
      <c r="AT127" s="12" t="s">
        <v>133</v>
      </c>
      <c r="AU127" s="12" t="s">
        <v>69</v>
      </c>
      <c r="AY127" s="12" t="s">
        <v>132</v>
      </c>
      <c r="BE127" s="165">
        <f t="shared" si="24"/>
        <v>0</v>
      </c>
      <c r="BF127" s="165">
        <f t="shared" si="25"/>
        <v>0</v>
      </c>
      <c r="BG127" s="165">
        <f t="shared" si="26"/>
        <v>0</v>
      </c>
      <c r="BH127" s="165">
        <f t="shared" si="27"/>
        <v>0</v>
      </c>
      <c r="BI127" s="165">
        <f t="shared" si="28"/>
        <v>0</v>
      </c>
      <c r="BJ127" s="12" t="s">
        <v>8</v>
      </c>
      <c r="BK127" s="165">
        <f t="shared" si="29"/>
        <v>0</v>
      </c>
      <c r="BL127" s="12" t="s">
        <v>131</v>
      </c>
      <c r="BM127" s="12" t="s">
        <v>1205</v>
      </c>
    </row>
    <row r="128" spans="2:65" s="1" customFormat="1" ht="16.5" customHeight="1">
      <c r="B128" s="27"/>
      <c r="C128" s="154" t="s">
        <v>234</v>
      </c>
      <c r="D128" s="154" t="s">
        <v>133</v>
      </c>
      <c r="E128" s="155" t="s">
        <v>351</v>
      </c>
      <c r="F128" s="156" t="s">
        <v>352</v>
      </c>
      <c r="G128" s="157" t="s">
        <v>338</v>
      </c>
      <c r="H128" s="158">
        <v>1616.52</v>
      </c>
      <c r="I128" s="159"/>
      <c r="J128" s="160">
        <f t="shared" si="20"/>
        <v>0</v>
      </c>
      <c r="K128" s="156" t="s">
        <v>954</v>
      </c>
      <c r="L128" s="29"/>
      <c r="M128" s="161" t="s">
        <v>1</v>
      </c>
      <c r="N128" s="162" t="s">
        <v>41</v>
      </c>
      <c r="O128" s="48"/>
      <c r="P128" s="163">
        <f t="shared" si="21"/>
        <v>0</v>
      </c>
      <c r="Q128" s="163">
        <v>0</v>
      </c>
      <c r="R128" s="163">
        <f t="shared" si="22"/>
        <v>0</v>
      </c>
      <c r="S128" s="163">
        <v>0</v>
      </c>
      <c r="T128" s="164">
        <f t="shared" si="23"/>
        <v>0</v>
      </c>
      <c r="AR128" s="12" t="s">
        <v>131</v>
      </c>
      <c r="AT128" s="12" t="s">
        <v>133</v>
      </c>
      <c r="AU128" s="12" t="s">
        <v>69</v>
      </c>
      <c r="AY128" s="12" t="s">
        <v>132</v>
      </c>
      <c r="BE128" s="165">
        <f t="shared" si="24"/>
        <v>0</v>
      </c>
      <c r="BF128" s="165">
        <f t="shared" si="25"/>
        <v>0</v>
      </c>
      <c r="BG128" s="165">
        <f t="shared" si="26"/>
        <v>0</v>
      </c>
      <c r="BH128" s="165">
        <f t="shared" si="27"/>
        <v>0</v>
      </c>
      <c r="BI128" s="165">
        <f t="shared" si="28"/>
        <v>0</v>
      </c>
      <c r="BJ128" s="12" t="s">
        <v>8</v>
      </c>
      <c r="BK128" s="165">
        <f t="shared" si="29"/>
        <v>0</v>
      </c>
      <c r="BL128" s="12" t="s">
        <v>131</v>
      </c>
      <c r="BM128" s="12" t="s">
        <v>1206</v>
      </c>
    </row>
    <row r="129" spans="2:65" s="1" customFormat="1" ht="16.5" customHeight="1">
      <c r="B129" s="27"/>
      <c r="C129" s="154" t="s">
        <v>238</v>
      </c>
      <c r="D129" s="154" t="s">
        <v>133</v>
      </c>
      <c r="E129" s="155" t="s">
        <v>360</v>
      </c>
      <c r="F129" s="156" t="s">
        <v>924</v>
      </c>
      <c r="G129" s="157" t="s">
        <v>338</v>
      </c>
      <c r="H129" s="158">
        <v>66.031000000000006</v>
      </c>
      <c r="I129" s="159"/>
      <c r="J129" s="160">
        <f t="shared" si="20"/>
        <v>0</v>
      </c>
      <c r="K129" s="156" t="s">
        <v>1207</v>
      </c>
      <c r="L129" s="29"/>
      <c r="M129" s="161" t="s">
        <v>1</v>
      </c>
      <c r="N129" s="162" t="s">
        <v>41</v>
      </c>
      <c r="O129" s="48"/>
      <c r="P129" s="163">
        <f t="shared" si="21"/>
        <v>0</v>
      </c>
      <c r="Q129" s="163">
        <v>0</v>
      </c>
      <c r="R129" s="163">
        <f t="shared" si="22"/>
        <v>0</v>
      </c>
      <c r="S129" s="163">
        <v>0</v>
      </c>
      <c r="T129" s="164">
        <f t="shared" si="23"/>
        <v>0</v>
      </c>
      <c r="AR129" s="12" t="s">
        <v>131</v>
      </c>
      <c r="AT129" s="12" t="s">
        <v>133</v>
      </c>
      <c r="AU129" s="12" t="s">
        <v>69</v>
      </c>
      <c r="AY129" s="12" t="s">
        <v>132</v>
      </c>
      <c r="BE129" s="165">
        <f t="shared" si="24"/>
        <v>0</v>
      </c>
      <c r="BF129" s="165">
        <f t="shared" si="25"/>
        <v>0</v>
      </c>
      <c r="BG129" s="165">
        <f t="shared" si="26"/>
        <v>0</v>
      </c>
      <c r="BH129" s="165">
        <f t="shared" si="27"/>
        <v>0</v>
      </c>
      <c r="BI129" s="165">
        <f t="shared" si="28"/>
        <v>0</v>
      </c>
      <c r="BJ129" s="12" t="s">
        <v>8</v>
      </c>
      <c r="BK129" s="165">
        <f t="shared" si="29"/>
        <v>0</v>
      </c>
      <c r="BL129" s="12" t="s">
        <v>131</v>
      </c>
      <c r="BM129" s="12" t="s">
        <v>1208</v>
      </c>
    </row>
    <row r="130" spans="2:65" s="1" customFormat="1" ht="16.5" customHeight="1">
      <c r="B130" s="27"/>
      <c r="C130" s="154" t="s">
        <v>242</v>
      </c>
      <c r="D130" s="154" t="s">
        <v>133</v>
      </c>
      <c r="E130" s="155" t="s">
        <v>660</v>
      </c>
      <c r="F130" s="156" t="s">
        <v>661</v>
      </c>
      <c r="G130" s="157" t="s">
        <v>338</v>
      </c>
      <c r="H130" s="158">
        <v>2.121</v>
      </c>
      <c r="I130" s="159"/>
      <c r="J130" s="160">
        <f t="shared" si="20"/>
        <v>0</v>
      </c>
      <c r="K130" s="156" t="s">
        <v>1207</v>
      </c>
      <c r="L130" s="29"/>
      <c r="M130" s="161" t="s">
        <v>1</v>
      </c>
      <c r="N130" s="162" t="s">
        <v>41</v>
      </c>
      <c r="O130" s="48"/>
      <c r="P130" s="163">
        <f t="shared" si="21"/>
        <v>0</v>
      </c>
      <c r="Q130" s="163">
        <v>0</v>
      </c>
      <c r="R130" s="163">
        <f t="shared" si="22"/>
        <v>0</v>
      </c>
      <c r="S130" s="163">
        <v>0</v>
      </c>
      <c r="T130" s="164">
        <f t="shared" si="23"/>
        <v>0</v>
      </c>
      <c r="AR130" s="12" t="s">
        <v>131</v>
      </c>
      <c r="AT130" s="12" t="s">
        <v>133</v>
      </c>
      <c r="AU130" s="12" t="s">
        <v>69</v>
      </c>
      <c r="AY130" s="12" t="s">
        <v>132</v>
      </c>
      <c r="BE130" s="165">
        <f t="shared" si="24"/>
        <v>0</v>
      </c>
      <c r="BF130" s="165">
        <f t="shared" si="25"/>
        <v>0</v>
      </c>
      <c r="BG130" s="165">
        <f t="shared" si="26"/>
        <v>0</v>
      </c>
      <c r="BH130" s="165">
        <f t="shared" si="27"/>
        <v>0</v>
      </c>
      <c r="BI130" s="165">
        <f t="shared" si="28"/>
        <v>0</v>
      </c>
      <c r="BJ130" s="12" t="s">
        <v>8</v>
      </c>
      <c r="BK130" s="165">
        <f t="shared" si="29"/>
        <v>0</v>
      </c>
      <c r="BL130" s="12" t="s">
        <v>131</v>
      </c>
      <c r="BM130" s="12" t="s">
        <v>1209</v>
      </c>
    </row>
    <row r="131" spans="2:65" s="1" customFormat="1" ht="16.5" customHeight="1">
      <c r="B131" s="27"/>
      <c r="C131" s="154" t="s">
        <v>246</v>
      </c>
      <c r="D131" s="154" t="s">
        <v>133</v>
      </c>
      <c r="E131" s="155" t="s">
        <v>364</v>
      </c>
      <c r="F131" s="156" t="s">
        <v>365</v>
      </c>
      <c r="G131" s="157" t="s">
        <v>338</v>
      </c>
      <c r="H131" s="158">
        <v>17.138000000000002</v>
      </c>
      <c r="I131" s="159"/>
      <c r="J131" s="160">
        <f t="shared" si="20"/>
        <v>0</v>
      </c>
      <c r="K131" s="156" t="s">
        <v>954</v>
      </c>
      <c r="L131" s="29"/>
      <c r="M131" s="161" t="s">
        <v>1</v>
      </c>
      <c r="N131" s="162" t="s">
        <v>41</v>
      </c>
      <c r="O131" s="48"/>
      <c r="P131" s="163">
        <f t="shared" si="21"/>
        <v>0</v>
      </c>
      <c r="Q131" s="163">
        <v>0</v>
      </c>
      <c r="R131" s="163">
        <f t="shared" si="22"/>
        <v>0</v>
      </c>
      <c r="S131" s="163">
        <v>0</v>
      </c>
      <c r="T131" s="164">
        <f t="shared" si="23"/>
        <v>0</v>
      </c>
      <c r="AR131" s="12" t="s">
        <v>131</v>
      </c>
      <c r="AT131" s="12" t="s">
        <v>133</v>
      </c>
      <c r="AU131" s="12" t="s">
        <v>69</v>
      </c>
      <c r="AY131" s="12" t="s">
        <v>132</v>
      </c>
      <c r="BE131" s="165">
        <f t="shared" si="24"/>
        <v>0</v>
      </c>
      <c r="BF131" s="165">
        <f t="shared" si="25"/>
        <v>0</v>
      </c>
      <c r="BG131" s="165">
        <f t="shared" si="26"/>
        <v>0</v>
      </c>
      <c r="BH131" s="165">
        <f t="shared" si="27"/>
        <v>0</v>
      </c>
      <c r="BI131" s="165">
        <f t="shared" si="28"/>
        <v>0</v>
      </c>
      <c r="BJ131" s="12" t="s">
        <v>8</v>
      </c>
      <c r="BK131" s="165">
        <f t="shared" si="29"/>
        <v>0</v>
      </c>
      <c r="BL131" s="12" t="s">
        <v>131</v>
      </c>
      <c r="BM131" s="12" t="s">
        <v>1210</v>
      </c>
    </row>
    <row r="132" spans="2:65" s="10" customFormat="1" ht="22.9" customHeight="1">
      <c r="B132" s="140"/>
      <c r="C132" s="141"/>
      <c r="D132" s="142" t="s">
        <v>59</v>
      </c>
      <c r="E132" s="166" t="s">
        <v>667</v>
      </c>
      <c r="F132" s="166" t="s">
        <v>334</v>
      </c>
      <c r="G132" s="141"/>
      <c r="H132" s="141"/>
      <c r="I132" s="144"/>
      <c r="J132" s="167">
        <f>BK132</f>
        <v>0</v>
      </c>
      <c r="K132" s="141"/>
      <c r="L132" s="146"/>
      <c r="M132" s="147"/>
      <c r="N132" s="148"/>
      <c r="O132" s="148"/>
      <c r="P132" s="149">
        <f>P133</f>
        <v>0</v>
      </c>
      <c r="Q132" s="148"/>
      <c r="R132" s="149">
        <f>R133</f>
        <v>0</v>
      </c>
      <c r="S132" s="148"/>
      <c r="T132" s="150">
        <f>T133</f>
        <v>0</v>
      </c>
      <c r="AR132" s="151" t="s">
        <v>8</v>
      </c>
      <c r="AT132" s="152" t="s">
        <v>59</v>
      </c>
      <c r="AU132" s="152" t="s">
        <v>8</v>
      </c>
      <c r="AY132" s="151" t="s">
        <v>132</v>
      </c>
      <c r="BK132" s="153">
        <f>BK133</f>
        <v>0</v>
      </c>
    </row>
    <row r="133" spans="2:65" s="1" customFormat="1" ht="16.5" customHeight="1">
      <c r="B133" s="27"/>
      <c r="C133" s="154" t="s">
        <v>252</v>
      </c>
      <c r="D133" s="154" t="s">
        <v>133</v>
      </c>
      <c r="E133" s="155" t="s">
        <v>1211</v>
      </c>
      <c r="F133" s="156" t="s">
        <v>1212</v>
      </c>
      <c r="G133" s="157" t="s">
        <v>338</v>
      </c>
      <c r="H133" s="158">
        <v>117.889</v>
      </c>
      <c r="I133" s="159"/>
      <c r="J133" s="160">
        <f>ROUND(I133*H133,0)</f>
        <v>0</v>
      </c>
      <c r="K133" s="156" t="s">
        <v>954</v>
      </c>
      <c r="L133" s="29"/>
      <c r="M133" s="161" t="s">
        <v>1</v>
      </c>
      <c r="N133" s="162" t="s">
        <v>41</v>
      </c>
      <c r="O133" s="48"/>
      <c r="P133" s="163">
        <f>O133*H133</f>
        <v>0</v>
      </c>
      <c r="Q133" s="163">
        <v>0</v>
      </c>
      <c r="R133" s="163">
        <f>Q133*H133</f>
        <v>0</v>
      </c>
      <c r="S133" s="163">
        <v>0</v>
      </c>
      <c r="T133" s="164">
        <f>S133*H133</f>
        <v>0</v>
      </c>
      <c r="AR133" s="12" t="s">
        <v>131</v>
      </c>
      <c r="AT133" s="12" t="s">
        <v>133</v>
      </c>
      <c r="AU133" s="12" t="s">
        <v>69</v>
      </c>
      <c r="AY133" s="12" t="s">
        <v>132</v>
      </c>
      <c r="BE133" s="165">
        <f>IF(N133="základní",J133,0)</f>
        <v>0</v>
      </c>
      <c r="BF133" s="165">
        <f>IF(N133="snížená",J133,0)</f>
        <v>0</v>
      </c>
      <c r="BG133" s="165">
        <f>IF(N133="zákl. přenesená",J133,0)</f>
        <v>0</v>
      </c>
      <c r="BH133" s="165">
        <f>IF(N133="sníž. přenesená",J133,0)</f>
        <v>0</v>
      </c>
      <c r="BI133" s="165">
        <f>IF(N133="nulová",J133,0)</f>
        <v>0</v>
      </c>
      <c r="BJ133" s="12" t="s">
        <v>8</v>
      </c>
      <c r="BK133" s="165">
        <f>ROUND(I133*H133,0)</f>
        <v>0</v>
      </c>
      <c r="BL133" s="12" t="s">
        <v>131</v>
      </c>
      <c r="BM133" s="12" t="s">
        <v>1213</v>
      </c>
    </row>
    <row r="134" spans="2:65" s="10" customFormat="1" ht="25.9" customHeight="1">
      <c r="B134" s="140"/>
      <c r="C134" s="141"/>
      <c r="D134" s="142" t="s">
        <v>59</v>
      </c>
      <c r="E134" s="143" t="s">
        <v>367</v>
      </c>
      <c r="F134" s="143" t="s">
        <v>368</v>
      </c>
      <c r="G134" s="141"/>
      <c r="H134" s="141"/>
      <c r="I134" s="144"/>
      <c r="J134" s="145">
        <f>BK134</f>
        <v>0</v>
      </c>
      <c r="K134" s="141"/>
      <c r="L134" s="146"/>
      <c r="M134" s="147"/>
      <c r="N134" s="148"/>
      <c r="O134" s="148"/>
      <c r="P134" s="149">
        <f>P135+P141+P153+P156+P161+P167+P173+P184+P187+P191+P195+P202</f>
        <v>0</v>
      </c>
      <c r="Q134" s="148"/>
      <c r="R134" s="149">
        <f>R135+R141+R153+R156+R161+R167+R173+R184+R187+R191+R195+R202</f>
        <v>7.5331547199999997</v>
      </c>
      <c r="S134" s="148"/>
      <c r="T134" s="150">
        <f>T135+T141+T153+T156+T161+T167+T173+T184+T187+T191+T195+T202</f>
        <v>5.5303898799999995</v>
      </c>
      <c r="AR134" s="151" t="s">
        <v>69</v>
      </c>
      <c r="AT134" s="152" t="s">
        <v>59</v>
      </c>
      <c r="AU134" s="152" t="s">
        <v>60</v>
      </c>
      <c r="AY134" s="151" t="s">
        <v>132</v>
      </c>
      <c r="BK134" s="153">
        <f>BK135+BK141+BK153+BK156+BK161+BK167+BK173+BK184+BK187+BK191+BK195+BK202</f>
        <v>0</v>
      </c>
    </row>
    <row r="135" spans="2:65" s="10" customFormat="1" ht="22.9" customHeight="1">
      <c r="B135" s="140"/>
      <c r="C135" s="141"/>
      <c r="D135" s="142" t="s">
        <v>59</v>
      </c>
      <c r="E135" s="166" t="s">
        <v>603</v>
      </c>
      <c r="F135" s="166" t="s">
        <v>604</v>
      </c>
      <c r="G135" s="141"/>
      <c r="H135" s="141"/>
      <c r="I135" s="144"/>
      <c r="J135" s="167">
        <f>BK135</f>
        <v>0</v>
      </c>
      <c r="K135" s="141"/>
      <c r="L135" s="146"/>
      <c r="M135" s="147"/>
      <c r="N135" s="148"/>
      <c r="O135" s="148"/>
      <c r="P135" s="149">
        <f>SUM(P136:P140)</f>
        <v>0</v>
      </c>
      <c r="Q135" s="148"/>
      <c r="R135" s="149">
        <f>SUM(R136:R140)</f>
        <v>0</v>
      </c>
      <c r="S135" s="148"/>
      <c r="T135" s="150">
        <f>SUM(T136:T140)</f>
        <v>0</v>
      </c>
      <c r="AR135" s="151" t="s">
        <v>8</v>
      </c>
      <c r="AT135" s="152" t="s">
        <v>59</v>
      </c>
      <c r="AU135" s="152" t="s">
        <v>8</v>
      </c>
      <c r="AY135" s="151" t="s">
        <v>132</v>
      </c>
      <c r="BK135" s="153">
        <f>SUM(BK136:BK140)</f>
        <v>0</v>
      </c>
    </row>
    <row r="136" spans="2:65" s="1" customFormat="1" ht="16.5" customHeight="1">
      <c r="B136" s="27"/>
      <c r="C136" s="154" t="s">
        <v>257</v>
      </c>
      <c r="D136" s="154" t="s">
        <v>133</v>
      </c>
      <c r="E136" s="155" t="s">
        <v>1214</v>
      </c>
      <c r="F136" s="156" t="s">
        <v>1215</v>
      </c>
      <c r="G136" s="157" t="s">
        <v>147</v>
      </c>
      <c r="H136" s="158">
        <v>24</v>
      </c>
      <c r="I136" s="159"/>
      <c r="J136" s="160">
        <f>ROUND(I136*H136,0)</f>
        <v>0</v>
      </c>
      <c r="K136" s="156" t="s">
        <v>1</v>
      </c>
      <c r="L136" s="29"/>
      <c r="M136" s="161" t="s">
        <v>1</v>
      </c>
      <c r="N136" s="162" t="s">
        <v>41</v>
      </c>
      <c r="O136" s="48"/>
      <c r="P136" s="163">
        <f>O136*H136</f>
        <v>0</v>
      </c>
      <c r="Q136" s="163">
        <v>0</v>
      </c>
      <c r="R136" s="163">
        <f>Q136*H136</f>
        <v>0</v>
      </c>
      <c r="S136" s="163">
        <v>0</v>
      </c>
      <c r="T136" s="164">
        <f>S136*H136</f>
        <v>0</v>
      </c>
      <c r="AR136" s="12" t="s">
        <v>131</v>
      </c>
      <c r="AT136" s="12" t="s">
        <v>133</v>
      </c>
      <c r="AU136" s="12" t="s">
        <v>69</v>
      </c>
      <c r="AY136" s="12" t="s">
        <v>132</v>
      </c>
      <c r="BE136" s="165">
        <f>IF(N136="základní",J136,0)</f>
        <v>0</v>
      </c>
      <c r="BF136" s="165">
        <f>IF(N136="snížená",J136,0)</f>
        <v>0</v>
      </c>
      <c r="BG136" s="165">
        <f>IF(N136="zákl. přenesená",J136,0)</f>
        <v>0</v>
      </c>
      <c r="BH136" s="165">
        <f>IF(N136="sníž. přenesená",J136,0)</f>
        <v>0</v>
      </c>
      <c r="BI136" s="165">
        <f>IF(N136="nulová",J136,0)</f>
        <v>0</v>
      </c>
      <c r="BJ136" s="12" t="s">
        <v>8</v>
      </c>
      <c r="BK136" s="165">
        <f>ROUND(I136*H136,0)</f>
        <v>0</v>
      </c>
      <c r="BL136" s="12" t="s">
        <v>131</v>
      </c>
      <c r="BM136" s="12" t="s">
        <v>1216</v>
      </c>
    </row>
    <row r="137" spans="2:65" s="1" customFormat="1" ht="78">
      <c r="B137" s="27"/>
      <c r="C137" s="28"/>
      <c r="D137" s="168" t="s">
        <v>149</v>
      </c>
      <c r="E137" s="28"/>
      <c r="F137" s="169" t="s">
        <v>1217</v>
      </c>
      <c r="G137" s="28"/>
      <c r="H137" s="28"/>
      <c r="I137" s="90"/>
      <c r="J137" s="28"/>
      <c r="K137" s="28"/>
      <c r="L137" s="29"/>
      <c r="M137" s="170"/>
      <c r="N137" s="48"/>
      <c r="O137" s="48"/>
      <c r="P137" s="48"/>
      <c r="Q137" s="48"/>
      <c r="R137" s="48"/>
      <c r="S137" s="48"/>
      <c r="T137" s="49"/>
      <c r="AT137" s="12" t="s">
        <v>149</v>
      </c>
      <c r="AU137" s="12" t="s">
        <v>69</v>
      </c>
    </row>
    <row r="138" spans="2:65" s="1" customFormat="1" ht="16.5" customHeight="1">
      <c r="B138" s="27"/>
      <c r="C138" s="154" t="s">
        <v>261</v>
      </c>
      <c r="D138" s="154" t="s">
        <v>133</v>
      </c>
      <c r="E138" s="155" t="s">
        <v>1218</v>
      </c>
      <c r="F138" s="156" t="s">
        <v>1219</v>
      </c>
      <c r="G138" s="157" t="s">
        <v>147</v>
      </c>
      <c r="H138" s="158">
        <v>24</v>
      </c>
      <c r="I138" s="159"/>
      <c r="J138" s="160">
        <f>ROUND(I138*H138,0)</f>
        <v>0</v>
      </c>
      <c r="K138" s="156" t="s">
        <v>1</v>
      </c>
      <c r="L138" s="29"/>
      <c r="M138" s="161" t="s">
        <v>1</v>
      </c>
      <c r="N138" s="162" t="s">
        <v>41</v>
      </c>
      <c r="O138" s="48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AR138" s="12" t="s">
        <v>131</v>
      </c>
      <c r="AT138" s="12" t="s">
        <v>133</v>
      </c>
      <c r="AU138" s="12" t="s">
        <v>69</v>
      </c>
      <c r="AY138" s="12" t="s">
        <v>132</v>
      </c>
      <c r="BE138" s="165">
        <f>IF(N138="základní",J138,0)</f>
        <v>0</v>
      </c>
      <c r="BF138" s="165">
        <f>IF(N138="snížená",J138,0)</f>
        <v>0</v>
      </c>
      <c r="BG138" s="165">
        <f>IF(N138="zákl. přenesená",J138,0)</f>
        <v>0</v>
      </c>
      <c r="BH138" s="165">
        <f>IF(N138="sníž. přenesená",J138,0)</f>
        <v>0</v>
      </c>
      <c r="BI138" s="165">
        <f>IF(N138="nulová",J138,0)</f>
        <v>0</v>
      </c>
      <c r="BJ138" s="12" t="s">
        <v>8</v>
      </c>
      <c r="BK138" s="165">
        <f>ROUND(I138*H138,0)</f>
        <v>0</v>
      </c>
      <c r="BL138" s="12" t="s">
        <v>131</v>
      </c>
      <c r="BM138" s="12" t="s">
        <v>1220</v>
      </c>
    </row>
    <row r="139" spans="2:65" s="1" customFormat="1" ht="97.5">
      <c r="B139" s="27"/>
      <c r="C139" s="28"/>
      <c r="D139" s="168" t="s">
        <v>149</v>
      </c>
      <c r="E139" s="28"/>
      <c r="F139" s="169" t="s">
        <v>1221</v>
      </c>
      <c r="G139" s="28"/>
      <c r="H139" s="28"/>
      <c r="I139" s="90"/>
      <c r="J139" s="28"/>
      <c r="K139" s="28"/>
      <c r="L139" s="29"/>
      <c r="M139" s="170"/>
      <c r="N139" s="48"/>
      <c r="O139" s="48"/>
      <c r="P139" s="48"/>
      <c r="Q139" s="48"/>
      <c r="R139" s="48"/>
      <c r="S139" s="48"/>
      <c r="T139" s="49"/>
      <c r="AT139" s="12" t="s">
        <v>149</v>
      </c>
      <c r="AU139" s="12" t="s">
        <v>69</v>
      </c>
    </row>
    <row r="140" spans="2:65" s="1" customFormat="1" ht="16.5" customHeight="1">
      <c r="B140" s="27"/>
      <c r="C140" s="154" t="s">
        <v>265</v>
      </c>
      <c r="D140" s="154" t="s">
        <v>133</v>
      </c>
      <c r="E140" s="155" t="s">
        <v>616</v>
      </c>
      <c r="F140" s="156" t="s">
        <v>1222</v>
      </c>
      <c r="G140" s="157" t="s">
        <v>255</v>
      </c>
      <c r="H140" s="158">
        <v>6</v>
      </c>
      <c r="I140" s="159"/>
      <c r="J140" s="160">
        <f>ROUND(I140*H140,0)</f>
        <v>0</v>
      </c>
      <c r="K140" s="156" t="s">
        <v>1</v>
      </c>
      <c r="L140" s="29"/>
      <c r="M140" s="161" t="s">
        <v>1</v>
      </c>
      <c r="N140" s="162" t="s">
        <v>41</v>
      </c>
      <c r="O140" s="48"/>
      <c r="P140" s="163">
        <f>O140*H140</f>
        <v>0</v>
      </c>
      <c r="Q140" s="163">
        <v>0</v>
      </c>
      <c r="R140" s="163">
        <f>Q140*H140</f>
        <v>0</v>
      </c>
      <c r="S140" s="163">
        <v>0</v>
      </c>
      <c r="T140" s="164">
        <f>S140*H140</f>
        <v>0</v>
      </c>
      <c r="AR140" s="12" t="s">
        <v>131</v>
      </c>
      <c r="AT140" s="12" t="s">
        <v>133</v>
      </c>
      <c r="AU140" s="12" t="s">
        <v>69</v>
      </c>
      <c r="AY140" s="12" t="s">
        <v>132</v>
      </c>
      <c r="BE140" s="165">
        <f>IF(N140="základní",J140,0)</f>
        <v>0</v>
      </c>
      <c r="BF140" s="165">
        <f>IF(N140="snížená",J140,0)</f>
        <v>0</v>
      </c>
      <c r="BG140" s="165">
        <f>IF(N140="zákl. přenesená",J140,0)</f>
        <v>0</v>
      </c>
      <c r="BH140" s="165">
        <f>IF(N140="sníž. přenesená",J140,0)</f>
        <v>0</v>
      </c>
      <c r="BI140" s="165">
        <f>IF(N140="nulová",J140,0)</f>
        <v>0</v>
      </c>
      <c r="BJ140" s="12" t="s">
        <v>8</v>
      </c>
      <c r="BK140" s="165">
        <f>ROUND(I140*H140,0)</f>
        <v>0</v>
      </c>
      <c r="BL140" s="12" t="s">
        <v>131</v>
      </c>
      <c r="BM140" s="12" t="s">
        <v>1223</v>
      </c>
    </row>
    <row r="141" spans="2:65" s="10" customFormat="1" ht="22.9" customHeight="1">
      <c r="B141" s="140"/>
      <c r="C141" s="141"/>
      <c r="D141" s="142" t="s">
        <v>59</v>
      </c>
      <c r="E141" s="166" t="s">
        <v>1125</v>
      </c>
      <c r="F141" s="166" t="s">
        <v>1126</v>
      </c>
      <c r="G141" s="141"/>
      <c r="H141" s="141"/>
      <c r="I141" s="144"/>
      <c r="J141" s="167">
        <f>BK141</f>
        <v>0</v>
      </c>
      <c r="K141" s="141"/>
      <c r="L141" s="146"/>
      <c r="M141" s="147"/>
      <c r="N141" s="148"/>
      <c r="O141" s="148"/>
      <c r="P141" s="149">
        <f>SUM(P142:P152)</f>
        <v>0</v>
      </c>
      <c r="Q141" s="148"/>
      <c r="R141" s="149">
        <f>SUM(R142:R152)</f>
        <v>0.71782144000000003</v>
      </c>
      <c r="S141" s="148"/>
      <c r="T141" s="150">
        <f>SUM(T142:T152)</f>
        <v>0</v>
      </c>
      <c r="AR141" s="151" t="s">
        <v>69</v>
      </c>
      <c r="AT141" s="152" t="s">
        <v>59</v>
      </c>
      <c r="AU141" s="152" t="s">
        <v>8</v>
      </c>
      <c r="AY141" s="151" t="s">
        <v>132</v>
      </c>
      <c r="BK141" s="153">
        <f>SUM(BK142:BK152)</f>
        <v>0</v>
      </c>
    </row>
    <row r="142" spans="2:65" s="1" customFormat="1" ht="16.5" customHeight="1">
      <c r="B142" s="27"/>
      <c r="C142" s="154" t="s">
        <v>269</v>
      </c>
      <c r="D142" s="154" t="s">
        <v>133</v>
      </c>
      <c r="E142" s="155" t="s">
        <v>1224</v>
      </c>
      <c r="F142" s="156" t="s">
        <v>1225</v>
      </c>
      <c r="G142" s="157" t="s">
        <v>156</v>
      </c>
      <c r="H142" s="158">
        <v>117.916</v>
      </c>
      <c r="I142" s="159"/>
      <c r="J142" s="160">
        <f>ROUND(I142*H142,0)</f>
        <v>0</v>
      </c>
      <c r="K142" s="156" t="s">
        <v>954</v>
      </c>
      <c r="L142" s="29"/>
      <c r="M142" s="161" t="s">
        <v>1</v>
      </c>
      <c r="N142" s="162" t="s">
        <v>41</v>
      </c>
      <c r="O142" s="48"/>
      <c r="P142" s="163">
        <f>O142*H142</f>
        <v>0</v>
      </c>
      <c r="Q142" s="163">
        <v>0</v>
      </c>
      <c r="R142" s="163">
        <f>Q142*H142</f>
        <v>0</v>
      </c>
      <c r="S142" s="163">
        <v>0</v>
      </c>
      <c r="T142" s="164">
        <f>S142*H142</f>
        <v>0</v>
      </c>
      <c r="AR142" s="12" t="s">
        <v>203</v>
      </c>
      <c r="AT142" s="12" t="s">
        <v>133</v>
      </c>
      <c r="AU142" s="12" t="s">
        <v>69</v>
      </c>
      <c r="AY142" s="12" t="s">
        <v>132</v>
      </c>
      <c r="BE142" s="165">
        <f>IF(N142="základní",J142,0)</f>
        <v>0</v>
      </c>
      <c r="BF142" s="165">
        <f>IF(N142="snížená",J142,0)</f>
        <v>0</v>
      </c>
      <c r="BG142" s="165">
        <f>IF(N142="zákl. přenesená",J142,0)</f>
        <v>0</v>
      </c>
      <c r="BH142" s="165">
        <f>IF(N142="sníž. přenesená",J142,0)</f>
        <v>0</v>
      </c>
      <c r="BI142" s="165">
        <f>IF(N142="nulová",J142,0)</f>
        <v>0</v>
      </c>
      <c r="BJ142" s="12" t="s">
        <v>8</v>
      </c>
      <c r="BK142" s="165">
        <f>ROUND(I142*H142,0)</f>
        <v>0</v>
      </c>
      <c r="BL142" s="12" t="s">
        <v>203</v>
      </c>
      <c r="BM142" s="12" t="s">
        <v>1226</v>
      </c>
    </row>
    <row r="143" spans="2:65" s="1" customFormat="1" ht="16.5" customHeight="1">
      <c r="B143" s="27"/>
      <c r="C143" s="171" t="s">
        <v>273</v>
      </c>
      <c r="D143" s="171" t="s">
        <v>247</v>
      </c>
      <c r="E143" s="172" t="s">
        <v>1227</v>
      </c>
      <c r="F143" s="173" t="s">
        <v>1228</v>
      </c>
      <c r="G143" s="174" t="s">
        <v>338</v>
      </c>
      <c r="H143" s="175">
        <v>3.5000000000000003E-2</v>
      </c>
      <c r="I143" s="176"/>
      <c r="J143" s="177">
        <f>ROUND(I143*H143,0)</f>
        <v>0</v>
      </c>
      <c r="K143" s="173" t="s">
        <v>954</v>
      </c>
      <c r="L143" s="178"/>
      <c r="M143" s="179" t="s">
        <v>1</v>
      </c>
      <c r="N143" s="180" t="s">
        <v>41</v>
      </c>
      <c r="O143" s="48"/>
      <c r="P143" s="163">
        <f>O143*H143</f>
        <v>0</v>
      </c>
      <c r="Q143" s="163">
        <v>1</v>
      </c>
      <c r="R143" s="163">
        <f>Q143*H143</f>
        <v>3.5000000000000003E-2</v>
      </c>
      <c r="S143" s="163">
        <v>0</v>
      </c>
      <c r="T143" s="164">
        <f>S143*H143</f>
        <v>0</v>
      </c>
      <c r="AR143" s="12" t="s">
        <v>273</v>
      </c>
      <c r="AT143" s="12" t="s">
        <v>247</v>
      </c>
      <c r="AU143" s="12" t="s">
        <v>69</v>
      </c>
      <c r="AY143" s="12" t="s">
        <v>132</v>
      </c>
      <c r="BE143" s="165">
        <f>IF(N143="základní",J143,0)</f>
        <v>0</v>
      </c>
      <c r="BF143" s="165">
        <f>IF(N143="snížená",J143,0)</f>
        <v>0</v>
      </c>
      <c r="BG143" s="165">
        <f>IF(N143="zákl. přenesená",J143,0)</f>
        <v>0</v>
      </c>
      <c r="BH143" s="165">
        <f>IF(N143="sníž. přenesená",J143,0)</f>
        <v>0</v>
      </c>
      <c r="BI143" s="165">
        <f>IF(N143="nulová",J143,0)</f>
        <v>0</v>
      </c>
      <c r="BJ143" s="12" t="s">
        <v>8</v>
      </c>
      <c r="BK143" s="165">
        <f>ROUND(I143*H143,0)</f>
        <v>0</v>
      </c>
      <c r="BL143" s="12" t="s">
        <v>203</v>
      </c>
      <c r="BM143" s="12" t="s">
        <v>1229</v>
      </c>
    </row>
    <row r="144" spans="2:65" s="1" customFormat="1" ht="19.5">
      <c r="B144" s="27"/>
      <c r="C144" s="28"/>
      <c r="D144" s="168" t="s">
        <v>149</v>
      </c>
      <c r="E144" s="28"/>
      <c r="F144" s="169" t="s">
        <v>1230</v>
      </c>
      <c r="G144" s="28"/>
      <c r="H144" s="28"/>
      <c r="I144" s="90"/>
      <c r="J144" s="28"/>
      <c r="K144" s="28"/>
      <c r="L144" s="29"/>
      <c r="M144" s="170"/>
      <c r="N144" s="48"/>
      <c r="O144" s="48"/>
      <c r="P144" s="48"/>
      <c r="Q144" s="48"/>
      <c r="R144" s="48"/>
      <c r="S144" s="48"/>
      <c r="T144" s="49"/>
      <c r="AT144" s="12" t="s">
        <v>149</v>
      </c>
      <c r="AU144" s="12" t="s">
        <v>69</v>
      </c>
    </row>
    <row r="145" spans="2:65" s="1" customFormat="1" ht="16.5" customHeight="1">
      <c r="B145" s="27"/>
      <c r="C145" s="154" t="s">
        <v>277</v>
      </c>
      <c r="D145" s="154" t="s">
        <v>133</v>
      </c>
      <c r="E145" s="155" t="s">
        <v>1231</v>
      </c>
      <c r="F145" s="156" t="s">
        <v>1232</v>
      </c>
      <c r="G145" s="157" t="s">
        <v>156</v>
      </c>
      <c r="H145" s="158">
        <v>15.949</v>
      </c>
      <c r="I145" s="159"/>
      <c r="J145" s="160">
        <f>ROUND(I145*H145,0)</f>
        <v>0</v>
      </c>
      <c r="K145" s="156" t="s">
        <v>954</v>
      </c>
      <c r="L145" s="29"/>
      <c r="M145" s="161" t="s">
        <v>1</v>
      </c>
      <c r="N145" s="162" t="s">
        <v>41</v>
      </c>
      <c r="O145" s="48"/>
      <c r="P145" s="163">
        <f>O145*H145</f>
        <v>0</v>
      </c>
      <c r="Q145" s="163">
        <v>0</v>
      </c>
      <c r="R145" s="163">
        <f>Q145*H145</f>
        <v>0</v>
      </c>
      <c r="S145" s="163">
        <v>0</v>
      </c>
      <c r="T145" s="164">
        <f>S145*H145</f>
        <v>0</v>
      </c>
      <c r="AR145" s="12" t="s">
        <v>203</v>
      </c>
      <c r="AT145" s="12" t="s">
        <v>133</v>
      </c>
      <c r="AU145" s="12" t="s">
        <v>69</v>
      </c>
      <c r="AY145" s="12" t="s">
        <v>132</v>
      </c>
      <c r="BE145" s="165">
        <f>IF(N145="základní",J145,0)</f>
        <v>0</v>
      </c>
      <c r="BF145" s="165">
        <f>IF(N145="snížená",J145,0)</f>
        <v>0</v>
      </c>
      <c r="BG145" s="165">
        <f>IF(N145="zákl. přenesená",J145,0)</f>
        <v>0</v>
      </c>
      <c r="BH145" s="165">
        <f>IF(N145="sníž. přenesená",J145,0)</f>
        <v>0</v>
      </c>
      <c r="BI145" s="165">
        <f>IF(N145="nulová",J145,0)</f>
        <v>0</v>
      </c>
      <c r="BJ145" s="12" t="s">
        <v>8</v>
      </c>
      <c r="BK145" s="165">
        <f>ROUND(I145*H145,0)</f>
        <v>0</v>
      </c>
      <c r="BL145" s="12" t="s">
        <v>203</v>
      </c>
      <c r="BM145" s="12" t="s">
        <v>1233</v>
      </c>
    </row>
    <row r="146" spans="2:65" s="1" customFormat="1" ht="16.5" customHeight="1">
      <c r="B146" s="27"/>
      <c r="C146" s="171" t="s">
        <v>281</v>
      </c>
      <c r="D146" s="171" t="s">
        <v>247</v>
      </c>
      <c r="E146" s="172" t="s">
        <v>1227</v>
      </c>
      <c r="F146" s="173" t="s">
        <v>1228</v>
      </c>
      <c r="G146" s="174" t="s">
        <v>338</v>
      </c>
      <c r="H146" s="175">
        <v>6.0000000000000001E-3</v>
      </c>
      <c r="I146" s="176"/>
      <c r="J146" s="177">
        <f>ROUND(I146*H146,0)</f>
        <v>0</v>
      </c>
      <c r="K146" s="173" t="s">
        <v>954</v>
      </c>
      <c r="L146" s="178"/>
      <c r="M146" s="179" t="s">
        <v>1</v>
      </c>
      <c r="N146" s="180" t="s">
        <v>41</v>
      </c>
      <c r="O146" s="48"/>
      <c r="P146" s="163">
        <f>O146*H146</f>
        <v>0</v>
      </c>
      <c r="Q146" s="163">
        <v>1</v>
      </c>
      <c r="R146" s="163">
        <f>Q146*H146</f>
        <v>6.0000000000000001E-3</v>
      </c>
      <c r="S146" s="163">
        <v>0</v>
      </c>
      <c r="T146" s="164">
        <f>S146*H146</f>
        <v>0</v>
      </c>
      <c r="AR146" s="12" t="s">
        <v>273</v>
      </c>
      <c r="AT146" s="12" t="s">
        <v>247</v>
      </c>
      <c r="AU146" s="12" t="s">
        <v>69</v>
      </c>
      <c r="AY146" s="12" t="s">
        <v>132</v>
      </c>
      <c r="BE146" s="165">
        <f>IF(N146="základní",J146,0)</f>
        <v>0</v>
      </c>
      <c r="BF146" s="165">
        <f>IF(N146="snížená",J146,0)</f>
        <v>0</v>
      </c>
      <c r="BG146" s="165">
        <f>IF(N146="zákl. přenesená",J146,0)</f>
        <v>0</v>
      </c>
      <c r="BH146" s="165">
        <f>IF(N146="sníž. přenesená",J146,0)</f>
        <v>0</v>
      </c>
      <c r="BI146" s="165">
        <f>IF(N146="nulová",J146,0)</f>
        <v>0</v>
      </c>
      <c r="BJ146" s="12" t="s">
        <v>8</v>
      </c>
      <c r="BK146" s="165">
        <f>ROUND(I146*H146,0)</f>
        <v>0</v>
      </c>
      <c r="BL146" s="12" t="s">
        <v>203</v>
      </c>
      <c r="BM146" s="12" t="s">
        <v>1234</v>
      </c>
    </row>
    <row r="147" spans="2:65" s="1" customFormat="1" ht="19.5">
      <c r="B147" s="27"/>
      <c r="C147" s="28"/>
      <c r="D147" s="168" t="s">
        <v>149</v>
      </c>
      <c r="E147" s="28"/>
      <c r="F147" s="169" t="s">
        <v>1230</v>
      </c>
      <c r="G147" s="28"/>
      <c r="H147" s="28"/>
      <c r="I147" s="90"/>
      <c r="J147" s="28"/>
      <c r="K147" s="28"/>
      <c r="L147" s="29"/>
      <c r="M147" s="170"/>
      <c r="N147" s="48"/>
      <c r="O147" s="48"/>
      <c r="P147" s="48"/>
      <c r="Q147" s="48"/>
      <c r="R147" s="48"/>
      <c r="S147" s="48"/>
      <c r="T147" s="49"/>
      <c r="AT147" s="12" t="s">
        <v>149</v>
      </c>
      <c r="AU147" s="12" t="s">
        <v>69</v>
      </c>
    </row>
    <row r="148" spans="2:65" s="1" customFormat="1" ht="16.5" customHeight="1">
      <c r="B148" s="27"/>
      <c r="C148" s="154" t="s">
        <v>285</v>
      </c>
      <c r="D148" s="154" t="s">
        <v>133</v>
      </c>
      <c r="E148" s="155" t="s">
        <v>1235</v>
      </c>
      <c r="F148" s="156" t="s">
        <v>1236</v>
      </c>
      <c r="G148" s="157" t="s">
        <v>156</v>
      </c>
      <c r="H148" s="158">
        <v>117.916</v>
      </c>
      <c r="I148" s="159"/>
      <c r="J148" s="160">
        <f>ROUND(I148*H148,0)</f>
        <v>0</v>
      </c>
      <c r="K148" s="156" t="s">
        <v>954</v>
      </c>
      <c r="L148" s="29"/>
      <c r="M148" s="161" t="s">
        <v>1</v>
      </c>
      <c r="N148" s="162" t="s">
        <v>41</v>
      </c>
      <c r="O148" s="48"/>
      <c r="P148" s="163">
        <f>O148*H148</f>
        <v>0</v>
      </c>
      <c r="Q148" s="163">
        <v>4.0000000000000002E-4</v>
      </c>
      <c r="R148" s="163">
        <f>Q148*H148</f>
        <v>4.7166400000000004E-2</v>
      </c>
      <c r="S148" s="163">
        <v>0</v>
      </c>
      <c r="T148" s="164">
        <f>S148*H148</f>
        <v>0</v>
      </c>
      <c r="AR148" s="12" t="s">
        <v>203</v>
      </c>
      <c r="AT148" s="12" t="s">
        <v>133</v>
      </c>
      <c r="AU148" s="12" t="s">
        <v>69</v>
      </c>
      <c r="AY148" s="12" t="s">
        <v>132</v>
      </c>
      <c r="BE148" s="165">
        <f>IF(N148="základní",J148,0)</f>
        <v>0</v>
      </c>
      <c r="BF148" s="165">
        <f>IF(N148="snížená",J148,0)</f>
        <v>0</v>
      </c>
      <c r="BG148" s="165">
        <f>IF(N148="zákl. přenesená",J148,0)</f>
        <v>0</v>
      </c>
      <c r="BH148" s="165">
        <f>IF(N148="sníž. přenesená",J148,0)</f>
        <v>0</v>
      </c>
      <c r="BI148" s="165">
        <f>IF(N148="nulová",J148,0)</f>
        <v>0</v>
      </c>
      <c r="BJ148" s="12" t="s">
        <v>8</v>
      </c>
      <c r="BK148" s="165">
        <f>ROUND(I148*H148,0)</f>
        <v>0</v>
      </c>
      <c r="BL148" s="12" t="s">
        <v>203</v>
      </c>
      <c r="BM148" s="12" t="s">
        <v>1237</v>
      </c>
    </row>
    <row r="149" spans="2:65" s="1" customFormat="1" ht="16.5" customHeight="1">
      <c r="B149" s="27"/>
      <c r="C149" s="171" t="s">
        <v>289</v>
      </c>
      <c r="D149" s="171" t="s">
        <v>247</v>
      </c>
      <c r="E149" s="172" t="s">
        <v>1238</v>
      </c>
      <c r="F149" s="173" t="s">
        <v>1239</v>
      </c>
      <c r="G149" s="174" t="s">
        <v>156</v>
      </c>
      <c r="H149" s="175">
        <v>141.499</v>
      </c>
      <c r="I149" s="176"/>
      <c r="J149" s="177">
        <f>ROUND(I149*H149,0)</f>
        <v>0</v>
      </c>
      <c r="K149" s="173" t="s">
        <v>954</v>
      </c>
      <c r="L149" s="178"/>
      <c r="M149" s="179" t="s">
        <v>1</v>
      </c>
      <c r="N149" s="180" t="s">
        <v>41</v>
      </c>
      <c r="O149" s="48"/>
      <c r="P149" s="163">
        <f>O149*H149</f>
        <v>0</v>
      </c>
      <c r="Q149" s="163">
        <v>3.8800000000000002E-3</v>
      </c>
      <c r="R149" s="163">
        <f>Q149*H149</f>
        <v>0.54901612</v>
      </c>
      <c r="S149" s="163">
        <v>0</v>
      </c>
      <c r="T149" s="164">
        <f>S149*H149</f>
        <v>0</v>
      </c>
      <c r="AR149" s="12" t="s">
        <v>273</v>
      </c>
      <c r="AT149" s="12" t="s">
        <v>247</v>
      </c>
      <c r="AU149" s="12" t="s">
        <v>69</v>
      </c>
      <c r="AY149" s="12" t="s">
        <v>132</v>
      </c>
      <c r="BE149" s="165">
        <f>IF(N149="základní",J149,0)</f>
        <v>0</v>
      </c>
      <c r="BF149" s="165">
        <f>IF(N149="snížená",J149,0)</f>
        <v>0</v>
      </c>
      <c r="BG149" s="165">
        <f>IF(N149="zákl. přenesená",J149,0)</f>
        <v>0</v>
      </c>
      <c r="BH149" s="165">
        <f>IF(N149="sníž. přenesená",J149,0)</f>
        <v>0</v>
      </c>
      <c r="BI149" s="165">
        <f>IF(N149="nulová",J149,0)</f>
        <v>0</v>
      </c>
      <c r="BJ149" s="12" t="s">
        <v>8</v>
      </c>
      <c r="BK149" s="165">
        <f>ROUND(I149*H149,0)</f>
        <v>0</v>
      </c>
      <c r="BL149" s="12" t="s">
        <v>203</v>
      </c>
      <c r="BM149" s="12" t="s">
        <v>1240</v>
      </c>
    </row>
    <row r="150" spans="2:65" s="1" customFormat="1" ht="16.5" customHeight="1">
      <c r="B150" s="27"/>
      <c r="C150" s="154" t="s">
        <v>293</v>
      </c>
      <c r="D150" s="154" t="s">
        <v>133</v>
      </c>
      <c r="E150" s="155" t="s">
        <v>1241</v>
      </c>
      <c r="F150" s="156" t="s">
        <v>1242</v>
      </c>
      <c r="G150" s="157" t="s">
        <v>156</v>
      </c>
      <c r="H150" s="158">
        <v>15.949</v>
      </c>
      <c r="I150" s="159"/>
      <c r="J150" s="160">
        <f>ROUND(I150*H150,0)</f>
        <v>0</v>
      </c>
      <c r="K150" s="156" t="s">
        <v>954</v>
      </c>
      <c r="L150" s="29"/>
      <c r="M150" s="161" t="s">
        <v>1</v>
      </c>
      <c r="N150" s="162" t="s">
        <v>41</v>
      </c>
      <c r="O150" s="48"/>
      <c r="P150" s="163">
        <f>O150*H150</f>
        <v>0</v>
      </c>
      <c r="Q150" s="163">
        <v>4.0000000000000002E-4</v>
      </c>
      <c r="R150" s="163">
        <f>Q150*H150</f>
        <v>6.3796E-3</v>
      </c>
      <c r="S150" s="163">
        <v>0</v>
      </c>
      <c r="T150" s="164">
        <f>S150*H150</f>
        <v>0</v>
      </c>
      <c r="AR150" s="12" t="s">
        <v>203</v>
      </c>
      <c r="AT150" s="12" t="s">
        <v>133</v>
      </c>
      <c r="AU150" s="12" t="s">
        <v>69</v>
      </c>
      <c r="AY150" s="12" t="s">
        <v>132</v>
      </c>
      <c r="BE150" s="165">
        <f>IF(N150="základní",J150,0)</f>
        <v>0</v>
      </c>
      <c r="BF150" s="165">
        <f>IF(N150="snížená",J150,0)</f>
        <v>0</v>
      </c>
      <c r="BG150" s="165">
        <f>IF(N150="zákl. přenesená",J150,0)</f>
        <v>0</v>
      </c>
      <c r="BH150" s="165">
        <f>IF(N150="sníž. přenesená",J150,0)</f>
        <v>0</v>
      </c>
      <c r="BI150" s="165">
        <f>IF(N150="nulová",J150,0)</f>
        <v>0</v>
      </c>
      <c r="BJ150" s="12" t="s">
        <v>8</v>
      </c>
      <c r="BK150" s="165">
        <f>ROUND(I150*H150,0)</f>
        <v>0</v>
      </c>
      <c r="BL150" s="12" t="s">
        <v>203</v>
      </c>
      <c r="BM150" s="12" t="s">
        <v>1243</v>
      </c>
    </row>
    <row r="151" spans="2:65" s="1" customFormat="1" ht="16.5" customHeight="1">
      <c r="B151" s="27"/>
      <c r="C151" s="171" t="s">
        <v>297</v>
      </c>
      <c r="D151" s="171" t="s">
        <v>247</v>
      </c>
      <c r="E151" s="172" t="s">
        <v>1238</v>
      </c>
      <c r="F151" s="173" t="s">
        <v>1239</v>
      </c>
      <c r="G151" s="174" t="s">
        <v>156</v>
      </c>
      <c r="H151" s="175">
        <v>19.138999999999999</v>
      </c>
      <c r="I151" s="176"/>
      <c r="J151" s="177">
        <f>ROUND(I151*H151,0)</f>
        <v>0</v>
      </c>
      <c r="K151" s="173" t="s">
        <v>954</v>
      </c>
      <c r="L151" s="178"/>
      <c r="M151" s="179" t="s">
        <v>1</v>
      </c>
      <c r="N151" s="180" t="s">
        <v>41</v>
      </c>
      <c r="O151" s="48"/>
      <c r="P151" s="163">
        <f>O151*H151</f>
        <v>0</v>
      </c>
      <c r="Q151" s="163">
        <v>3.8800000000000002E-3</v>
      </c>
      <c r="R151" s="163">
        <f>Q151*H151</f>
        <v>7.4259320000000004E-2</v>
      </c>
      <c r="S151" s="163">
        <v>0</v>
      </c>
      <c r="T151" s="164">
        <f>S151*H151</f>
        <v>0</v>
      </c>
      <c r="AR151" s="12" t="s">
        <v>273</v>
      </c>
      <c r="AT151" s="12" t="s">
        <v>247</v>
      </c>
      <c r="AU151" s="12" t="s">
        <v>69</v>
      </c>
      <c r="AY151" s="12" t="s">
        <v>132</v>
      </c>
      <c r="BE151" s="165">
        <f>IF(N151="základní",J151,0)</f>
        <v>0</v>
      </c>
      <c r="BF151" s="165">
        <f>IF(N151="snížená",J151,0)</f>
        <v>0</v>
      </c>
      <c r="BG151" s="165">
        <f>IF(N151="zákl. přenesená",J151,0)</f>
        <v>0</v>
      </c>
      <c r="BH151" s="165">
        <f>IF(N151="sníž. přenesená",J151,0)</f>
        <v>0</v>
      </c>
      <c r="BI151" s="165">
        <f>IF(N151="nulová",J151,0)</f>
        <v>0</v>
      </c>
      <c r="BJ151" s="12" t="s">
        <v>8</v>
      </c>
      <c r="BK151" s="165">
        <f>ROUND(I151*H151,0)</f>
        <v>0</v>
      </c>
      <c r="BL151" s="12" t="s">
        <v>203</v>
      </c>
      <c r="BM151" s="12" t="s">
        <v>1244</v>
      </c>
    </row>
    <row r="152" spans="2:65" s="1" customFormat="1" ht="16.5" customHeight="1">
      <c r="B152" s="27"/>
      <c r="C152" s="154" t="s">
        <v>301</v>
      </c>
      <c r="D152" s="154" t="s">
        <v>133</v>
      </c>
      <c r="E152" s="155" t="s">
        <v>1130</v>
      </c>
      <c r="F152" s="156" t="s">
        <v>1131</v>
      </c>
      <c r="G152" s="228" t="s">
        <v>255</v>
      </c>
      <c r="H152" s="217">
        <v>1</v>
      </c>
      <c r="I152" s="159"/>
      <c r="J152" s="160">
        <f>ROUND(I152*H152,0)</f>
        <v>0</v>
      </c>
      <c r="K152" s="156" t="s">
        <v>954</v>
      </c>
      <c r="L152" s="29"/>
      <c r="M152" s="161" t="s">
        <v>1</v>
      </c>
      <c r="N152" s="162" t="s">
        <v>41</v>
      </c>
      <c r="O152" s="48"/>
      <c r="P152" s="163">
        <f>O152*H152</f>
        <v>0</v>
      </c>
      <c r="Q152" s="163">
        <v>0</v>
      </c>
      <c r="R152" s="163">
        <f>Q152*H152</f>
        <v>0</v>
      </c>
      <c r="S152" s="163">
        <v>0</v>
      </c>
      <c r="T152" s="164">
        <f>S152*H152</f>
        <v>0</v>
      </c>
      <c r="AR152" s="12" t="s">
        <v>203</v>
      </c>
      <c r="AT152" s="12" t="s">
        <v>133</v>
      </c>
      <c r="AU152" s="12" t="s">
        <v>69</v>
      </c>
      <c r="AY152" s="12" t="s">
        <v>132</v>
      </c>
      <c r="BE152" s="165">
        <f>IF(N152="základní",J152,0)</f>
        <v>0</v>
      </c>
      <c r="BF152" s="165">
        <f>IF(N152="snížená",J152,0)</f>
        <v>0</v>
      </c>
      <c r="BG152" s="165">
        <f>IF(N152="zákl. přenesená",J152,0)</f>
        <v>0</v>
      </c>
      <c r="BH152" s="165">
        <f>IF(N152="sníž. přenesená",J152,0)</f>
        <v>0</v>
      </c>
      <c r="BI152" s="165">
        <f>IF(N152="nulová",J152,0)</f>
        <v>0</v>
      </c>
      <c r="BJ152" s="12" t="s">
        <v>8</v>
      </c>
      <c r="BK152" s="165">
        <f>ROUND(I152*H152,0)</f>
        <v>0</v>
      </c>
      <c r="BL152" s="12" t="s">
        <v>203</v>
      </c>
      <c r="BM152" s="12" t="s">
        <v>1245</v>
      </c>
    </row>
    <row r="153" spans="2:65" s="10" customFormat="1" ht="22.9" customHeight="1">
      <c r="B153" s="140"/>
      <c r="C153" s="141"/>
      <c r="D153" s="142" t="s">
        <v>59</v>
      </c>
      <c r="E153" s="166" t="s">
        <v>677</v>
      </c>
      <c r="F153" s="166" t="s">
        <v>678</v>
      </c>
      <c r="G153" s="141"/>
      <c r="H153" s="141"/>
      <c r="I153" s="144"/>
      <c r="J153" s="167">
        <f>BK153</f>
        <v>0</v>
      </c>
      <c r="K153" s="141"/>
      <c r="L153" s="146"/>
      <c r="M153" s="147"/>
      <c r="N153" s="148"/>
      <c r="O153" s="148"/>
      <c r="P153" s="149">
        <f>SUM(P154:P155)</f>
        <v>0</v>
      </c>
      <c r="Q153" s="148"/>
      <c r="R153" s="149">
        <f>SUM(R154:R155)</f>
        <v>0</v>
      </c>
      <c r="S153" s="148"/>
      <c r="T153" s="150">
        <f>SUM(T154:T155)</f>
        <v>2.1224879999999997</v>
      </c>
      <c r="AR153" s="151" t="s">
        <v>69</v>
      </c>
      <c r="AT153" s="152" t="s">
        <v>59</v>
      </c>
      <c r="AU153" s="152" t="s">
        <v>8</v>
      </c>
      <c r="AY153" s="151" t="s">
        <v>132</v>
      </c>
      <c r="BK153" s="153">
        <f>SUM(BK154:BK155)</f>
        <v>0</v>
      </c>
    </row>
    <row r="154" spans="2:65" s="1" customFormat="1" ht="16.5" customHeight="1">
      <c r="B154" s="27"/>
      <c r="C154" s="154" t="s">
        <v>305</v>
      </c>
      <c r="D154" s="154" t="s">
        <v>133</v>
      </c>
      <c r="E154" s="155" t="s">
        <v>1246</v>
      </c>
      <c r="F154" s="156" t="s">
        <v>1247</v>
      </c>
      <c r="G154" s="157" t="s">
        <v>156</v>
      </c>
      <c r="H154" s="158">
        <v>117.916</v>
      </c>
      <c r="I154" s="159"/>
      <c r="J154" s="160">
        <f>ROUND(I154*H154,0)</f>
        <v>0</v>
      </c>
      <c r="K154" s="156" t="s">
        <v>954</v>
      </c>
      <c r="L154" s="29"/>
      <c r="M154" s="161" t="s">
        <v>1</v>
      </c>
      <c r="N154" s="162" t="s">
        <v>41</v>
      </c>
      <c r="O154" s="48"/>
      <c r="P154" s="163">
        <f>O154*H154</f>
        <v>0</v>
      </c>
      <c r="Q154" s="163">
        <v>0</v>
      </c>
      <c r="R154" s="163">
        <f>Q154*H154</f>
        <v>0</v>
      </c>
      <c r="S154" s="163">
        <v>1.7999999999999999E-2</v>
      </c>
      <c r="T154" s="164">
        <f>S154*H154</f>
        <v>2.1224879999999997</v>
      </c>
      <c r="AR154" s="12" t="s">
        <v>203</v>
      </c>
      <c r="AT154" s="12" t="s">
        <v>133</v>
      </c>
      <c r="AU154" s="12" t="s">
        <v>69</v>
      </c>
      <c r="AY154" s="12" t="s">
        <v>132</v>
      </c>
      <c r="BE154" s="165">
        <f>IF(N154="základní",J154,0)</f>
        <v>0</v>
      </c>
      <c r="BF154" s="165">
        <f>IF(N154="snížená",J154,0)</f>
        <v>0</v>
      </c>
      <c r="BG154" s="165">
        <f>IF(N154="zákl. přenesená",J154,0)</f>
        <v>0</v>
      </c>
      <c r="BH154" s="165">
        <f>IF(N154="sníž. přenesená",J154,0)</f>
        <v>0</v>
      </c>
      <c r="BI154" s="165">
        <f>IF(N154="nulová",J154,0)</f>
        <v>0</v>
      </c>
      <c r="BJ154" s="12" t="s">
        <v>8</v>
      </c>
      <c r="BK154" s="165">
        <f>ROUND(I154*H154,0)</f>
        <v>0</v>
      </c>
      <c r="BL154" s="12" t="s">
        <v>203</v>
      </c>
      <c r="BM154" s="12" t="s">
        <v>1248</v>
      </c>
    </row>
    <row r="155" spans="2:65" s="1" customFormat="1" ht="16.5" customHeight="1">
      <c r="B155" s="27"/>
      <c r="C155" s="154" t="s">
        <v>309</v>
      </c>
      <c r="D155" s="154" t="s">
        <v>133</v>
      </c>
      <c r="E155" s="155" t="s">
        <v>1249</v>
      </c>
      <c r="F155" s="156" t="s">
        <v>1250</v>
      </c>
      <c r="G155" s="157" t="s">
        <v>255</v>
      </c>
      <c r="H155" s="217">
        <v>1</v>
      </c>
      <c r="I155" s="159"/>
      <c r="J155" s="160">
        <f>ROUND(I155*H155,0)</f>
        <v>0</v>
      </c>
      <c r="K155" s="156" t="s">
        <v>954</v>
      </c>
      <c r="L155" s="29"/>
      <c r="M155" s="161" t="s">
        <v>1</v>
      </c>
      <c r="N155" s="162" t="s">
        <v>41</v>
      </c>
      <c r="O155" s="48"/>
      <c r="P155" s="163">
        <f>O155*H155</f>
        <v>0</v>
      </c>
      <c r="Q155" s="163">
        <v>0</v>
      </c>
      <c r="R155" s="163">
        <f>Q155*H155</f>
        <v>0</v>
      </c>
      <c r="S155" s="163">
        <v>0</v>
      </c>
      <c r="T155" s="164">
        <f>S155*H155</f>
        <v>0</v>
      </c>
      <c r="AR155" s="12" t="s">
        <v>203</v>
      </c>
      <c r="AT155" s="12" t="s">
        <v>133</v>
      </c>
      <c r="AU155" s="12" t="s">
        <v>69</v>
      </c>
      <c r="AY155" s="12" t="s">
        <v>132</v>
      </c>
      <c r="BE155" s="165">
        <f>IF(N155="základní",J155,0)</f>
        <v>0</v>
      </c>
      <c r="BF155" s="165">
        <f>IF(N155="snížená",J155,0)</f>
        <v>0</v>
      </c>
      <c r="BG155" s="165">
        <f>IF(N155="zákl. přenesená",J155,0)</f>
        <v>0</v>
      </c>
      <c r="BH155" s="165">
        <f>IF(N155="sníž. přenesená",J155,0)</f>
        <v>0</v>
      </c>
      <c r="BI155" s="165">
        <f>IF(N155="nulová",J155,0)</f>
        <v>0</v>
      </c>
      <c r="BJ155" s="12" t="s">
        <v>8</v>
      </c>
      <c r="BK155" s="165">
        <f>ROUND(I155*H155,0)</f>
        <v>0</v>
      </c>
      <c r="BL155" s="12" t="s">
        <v>203</v>
      </c>
      <c r="BM155" s="12" t="s">
        <v>1251</v>
      </c>
    </row>
    <row r="156" spans="2:65" s="10" customFormat="1" ht="22.9" customHeight="1">
      <c r="B156" s="140"/>
      <c r="C156" s="141"/>
      <c r="D156" s="142" t="s">
        <v>59</v>
      </c>
      <c r="E156" s="166" t="s">
        <v>1252</v>
      </c>
      <c r="F156" s="166" t="s">
        <v>1253</v>
      </c>
      <c r="G156" s="141"/>
      <c r="H156" s="141"/>
      <c r="I156" s="144"/>
      <c r="J156" s="167">
        <f>BK156</f>
        <v>0</v>
      </c>
      <c r="K156" s="141"/>
      <c r="L156" s="146"/>
      <c r="M156" s="147"/>
      <c r="N156" s="148"/>
      <c r="O156" s="148"/>
      <c r="P156" s="149">
        <f>SUM(P157:P160)</f>
        <v>0</v>
      </c>
      <c r="Q156" s="148"/>
      <c r="R156" s="149">
        <f>SUM(R157:R160)</f>
        <v>1.71030634</v>
      </c>
      <c r="S156" s="148"/>
      <c r="T156" s="150">
        <f>SUM(T157:T160)</f>
        <v>0</v>
      </c>
      <c r="AR156" s="151" t="s">
        <v>69</v>
      </c>
      <c r="AT156" s="152" t="s">
        <v>59</v>
      </c>
      <c r="AU156" s="152" t="s">
        <v>8</v>
      </c>
      <c r="AY156" s="151" t="s">
        <v>132</v>
      </c>
      <c r="BK156" s="153">
        <f>SUM(BK157:BK160)</f>
        <v>0</v>
      </c>
    </row>
    <row r="157" spans="2:65" s="1" customFormat="1" ht="16.5" customHeight="1">
      <c r="B157" s="27"/>
      <c r="C157" s="154" t="s">
        <v>313</v>
      </c>
      <c r="D157" s="154" t="s">
        <v>133</v>
      </c>
      <c r="E157" s="155" t="s">
        <v>1254</v>
      </c>
      <c r="F157" s="156" t="s">
        <v>1255</v>
      </c>
      <c r="G157" s="157" t="s">
        <v>156</v>
      </c>
      <c r="H157" s="158">
        <v>117.916</v>
      </c>
      <c r="I157" s="159"/>
      <c r="J157" s="160">
        <f>ROUND(I157*H157,0)</f>
        <v>0</v>
      </c>
      <c r="K157" s="156" t="s">
        <v>954</v>
      </c>
      <c r="L157" s="29"/>
      <c r="M157" s="161" t="s">
        <v>1</v>
      </c>
      <c r="N157" s="162" t="s">
        <v>41</v>
      </c>
      <c r="O157" s="48"/>
      <c r="P157" s="163">
        <f>O157*H157</f>
        <v>0</v>
      </c>
      <c r="Q157" s="163">
        <v>1.417E-2</v>
      </c>
      <c r="R157" s="163">
        <f>Q157*H157</f>
        <v>1.67086972</v>
      </c>
      <c r="S157" s="163">
        <v>0</v>
      </c>
      <c r="T157" s="164">
        <f>S157*H157</f>
        <v>0</v>
      </c>
      <c r="AR157" s="12" t="s">
        <v>203</v>
      </c>
      <c r="AT157" s="12" t="s">
        <v>133</v>
      </c>
      <c r="AU157" s="12" t="s">
        <v>69</v>
      </c>
      <c r="AY157" s="12" t="s">
        <v>132</v>
      </c>
      <c r="BE157" s="165">
        <f>IF(N157="základní",J157,0)</f>
        <v>0</v>
      </c>
      <c r="BF157" s="165">
        <f>IF(N157="snížená",J157,0)</f>
        <v>0</v>
      </c>
      <c r="BG157" s="165">
        <f>IF(N157="zákl. přenesená",J157,0)</f>
        <v>0</v>
      </c>
      <c r="BH157" s="165">
        <f>IF(N157="sníž. přenesená",J157,0)</f>
        <v>0</v>
      </c>
      <c r="BI157" s="165">
        <f>IF(N157="nulová",J157,0)</f>
        <v>0</v>
      </c>
      <c r="BJ157" s="12" t="s">
        <v>8</v>
      </c>
      <c r="BK157" s="165">
        <f>ROUND(I157*H157,0)</f>
        <v>0</v>
      </c>
      <c r="BL157" s="12" t="s">
        <v>203</v>
      </c>
      <c r="BM157" s="12" t="s">
        <v>1256</v>
      </c>
    </row>
    <row r="158" spans="2:65" s="1" customFormat="1" ht="16.5" customHeight="1">
      <c r="B158" s="27"/>
      <c r="C158" s="154" t="s">
        <v>317</v>
      </c>
      <c r="D158" s="154" t="s">
        <v>133</v>
      </c>
      <c r="E158" s="155" t="s">
        <v>1257</v>
      </c>
      <c r="F158" s="156" t="s">
        <v>1258</v>
      </c>
      <c r="G158" s="157" t="s">
        <v>194</v>
      </c>
      <c r="H158" s="158">
        <v>106.327</v>
      </c>
      <c r="I158" s="159"/>
      <c r="J158" s="160">
        <f>ROUND(I158*H158,0)</f>
        <v>0</v>
      </c>
      <c r="K158" s="156" t="s">
        <v>954</v>
      </c>
      <c r="L158" s="29"/>
      <c r="M158" s="161" t="s">
        <v>1</v>
      </c>
      <c r="N158" s="162" t="s">
        <v>41</v>
      </c>
      <c r="O158" s="48"/>
      <c r="P158" s="163">
        <f>O158*H158</f>
        <v>0</v>
      </c>
      <c r="Q158" s="163">
        <v>2.5999999999999998E-4</v>
      </c>
      <c r="R158" s="163">
        <f>Q158*H158</f>
        <v>2.7645019999999996E-2</v>
      </c>
      <c r="S158" s="163">
        <v>0</v>
      </c>
      <c r="T158" s="164">
        <f>S158*H158</f>
        <v>0</v>
      </c>
      <c r="AR158" s="12" t="s">
        <v>203</v>
      </c>
      <c r="AT158" s="12" t="s">
        <v>133</v>
      </c>
      <c r="AU158" s="12" t="s">
        <v>69</v>
      </c>
      <c r="AY158" s="12" t="s">
        <v>132</v>
      </c>
      <c r="BE158" s="165">
        <f>IF(N158="základní",J158,0)</f>
        <v>0</v>
      </c>
      <c r="BF158" s="165">
        <f>IF(N158="snížená",J158,0)</f>
        <v>0</v>
      </c>
      <c r="BG158" s="165">
        <f>IF(N158="zákl. přenesená",J158,0)</f>
        <v>0</v>
      </c>
      <c r="BH158" s="165">
        <f>IF(N158="sníž. přenesená",J158,0)</f>
        <v>0</v>
      </c>
      <c r="BI158" s="165">
        <f>IF(N158="nulová",J158,0)</f>
        <v>0</v>
      </c>
      <c r="BJ158" s="12" t="s">
        <v>8</v>
      </c>
      <c r="BK158" s="165">
        <f>ROUND(I158*H158,0)</f>
        <v>0</v>
      </c>
      <c r="BL158" s="12" t="s">
        <v>203</v>
      </c>
      <c r="BM158" s="12" t="s">
        <v>1259</v>
      </c>
    </row>
    <row r="159" spans="2:65" s="1" customFormat="1" ht="16.5" customHeight="1">
      <c r="B159" s="27"/>
      <c r="C159" s="154" t="s">
        <v>321</v>
      </c>
      <c r="D159" s="154" t="s">
        <v>133</v>
      </c>
      <c r="E159" s="155" t="s">
        <v>1260</v>
      </c>
      <c r="F159" s="156" t="s">
        <v>1261</v>
      </c>
      <c r="G159" s="157" t="s">
        <v>156</v>
      </c>
      <c r="H159" s="158">
        <v>117.916</v>
      </c>
      <c r="I159" s="159"/>
      <c r="J159" s="160">
        <f>ROUND(I159*H159,0)</f>
        <v>0</v>
      </c>
      <c r="K159" s="156" t="s">
        <v>954</v>
      </c>
      <c r="L159" s="29"/>
      <c r="M159" s="161" t="s">
        <v>1</v>
      </c>
      <c r="N159" s="162" t="s">
        <v>41</v>
      </c>
      <c r="O159" s="48"/>
      <c r="P159" s="163">
        <f>O159*H159</f>
        <v>0</v>
      </c>
      <c r="Q159" s="163">
        <v>1E-4</v>
      </c>
      <c r="R159" s="163">
        <f>Q159*H159</f>
        <v>1.1791600000000001E-2</v>
      </c>
      <c r="S159" s="163">
        <v>0</v>
      </c>
      <c r="T159" s="164">
        <f>S159*H159</f>
        <v>0</v>
      </c>
      <c r="AR159" s="12" t="s">
        <v>203</v>
      </c>
      <c r="AT159" s="12" t="s">
        <v>133</v>
      </c>
      <c r="AU159" s="12" t="s">
        <v>69</v>
      </c>
      <c r="AY159" s="12" t="s">
        <v>132</v>
      </c>
      <c r="BE159" s="165">
        <f>IF(N159="základní",J159,0)</f>
        <v>0</v>
      </c>
      <c r="BF159" s="165">
        <f>IF(N159="snížená",J159,0)</f>
        <v>0</v>
      </c>
      <c r="BG159" s="165">
        <f>IF(N159="zákl. přenesená",J159,0)</f>
        <v>0</v>
      </c>
      <c r="BH159" s="165">
        <f>IF(N159="sníž. přenesená",J159,0)</f>
        <v>0</v>
      </c>
      <c r="BI159" s="165">
        <f>IF(N159="nulová",J159,0)</f>
        <v>0</v>
      </c>
      <c r="BJ159" s="12" t="s">
        <v>8</v>
      </c>
      <c r="BK159" s="165">
        <f>ROUND(I159*H159,0)</f>
        <v>0</v>
      </c>
      <c r="BL159" s="12" t="s">
        <v>203</v>
      </c>
      <c r="BM159" s="12" t="s">
        <v>1262</v>
      </c>
    </row>
    <row r="160" spans="2:65" s="1" customFormat="1" ht="16.5" customHeight="1">
      <c r="B160" s="27"/>
      <c r="C160" s="154" t="s">
        <v>325</v>
      </c>
      <c r="D160" s="154" t="s">
        <v>133</v>
      </c>
      <c r="E160" s="155" t="s">
        <v>1263</v>
      </c>
      <c r="F160" s="156" t="s">
        <v>1264</v>
      </c>
      <c r="G160" s="157" t="s">
        <v>255</v>
      </c>
      <c r="H160" s="217">
        <v>1</v>
      </c>
      <c r="I160" s="159"/>
      <c r="J160" s="160">
        <f>ROUND(I160*H160,0)</f>
        <v>0</v>
      </c>
      <c r="K160" s="156" t="s">
        <v>954</v>
      </c>
      <c r="L160" s="29"/>
      <c r="M160" s="161" t="s">
        <v>1</v>
      </c>
      <c r="N160" s="162" t="s">
        <v>41</v>
      </c>
      <c r="O160" s="48"/>
      <c r="P160" s="163">
        <f>O160*H160</f>
        <v>0</v>
      </c>
      <c r="Q160" s="163">
        <v>0</v>
      </c>
      <c r="R160" s="163">
        <f>Q160*H160</f>
        <v>0</v>
      </c>
      <c r="S160" s="163">
        <v>0</v>
      </c>
      <c r="T160" s="164">
        <f>S160*H160</f>
        <v>0</v>
      </c>
      <c r="AR160" s="12" t="s">
        <v>203</v>
      </c>
      <c r="AT160" s="12" t="s">
        <v>133</v>
      </c>
      <c r="AU160" s="12" t="s">
        <v>69</v>
      </c>
      <c r="AY160" s="12" t="s">
        <v>132</v>
      </c>
      <c r="BE160" s="165">
        <f>IF(N160="základní",J160,0)</f>
        <v>0</v>
      </c>
      <c r="BF160" s="165">
        <f>IF(N160="snížená",J160,0)</f>
        <v>0</v>
      </c>
      <c r="BG160" s="165">
        <f>IF(N160="zákl. přenesená",J160,0)</f>
        <v>0</v>
      </c>
      <c r="BH160" s="165">
        <f>IF(N160="sníž. přenesená",J160,0)</f>
        <v>0</v>
      </c>
      <c r="BI160" s="165">
        <f>IF(N160="nulová",J160,0)</f>
        <v>0</v>
      </c>
      <c r="BJ160" s="12" t="s">
        <v>8</v>
      </c>
      <c r="BK160" s="165">
        <f>ROUND(I160*H160,0)</f>
        <v>0</v>
      </c>
      <c r="BL160" s="12" t="s">
        <v>203</v>
      </c>
      <c r="BM160" s="12" t="s">
        <v>1265</v>
      </c>
    </row>
    <row r="161" spans="2:65" s="10" customFormat="1" ht="22.9" customHeight="1">
      <c r="B161" s="140"/>
      <c r="C161" s="141"/>
      <c r="D161" s="142" t="s">
        <v>59</v>
      </c>
      <c r="E161" s="166" t="s">
        <v>418</v>
      </c>
      <c r="F161" s="166" t="s">
        <v>419</v>
      </c>
      <c r="G161" s="141"/>
      <c r="H161" s="141"/>
      <c r="I161" s="144"/>
      <c r="J161" s="167">
        <f>BK161</f>
        <v>0</v>
      </c>
      <c r="K161" s="141"/>
      <c r="L161" s="146"/>
      <c r="M161" s="147"/>
      <c r="N161" s="148"/>
      <c r="O161" s="148"/>
      <c r="P161" s="149">
        <f>SUM(P162:P166)</f>
        <v>0</v>
      </c>
      <c r="Q161" s="148"/>
      <c r="R161" s="149">
        <f>SUM(R162:R166)</f>
        <v>0.16500000000000001</v>
      </c>
      <c r="S161" s="148"/>
      <c r="T161" s="150">
        <f>SUM(T162:T166)</f>
        <v>0</v>
      </c>
      <c r="AR161" s="151" t="s">
        <v>69</v>
      </c>
      <c r="AT161" s="152" t="s">
        <v>59</v>
      </c>
      <c r="AU161" s="152" t="s">
        <v>8</v>
      </c>
      <c r="AY161" s="151" t="s">
        <v>132</v>
      </c>
      <c r="BK161" s="153">
        <f>SUM(BK162:BK166)</f>
        <v>0</v>
      </c>
    </row>
    <row r="162" spans="2:65" s="1" customFormat="1" ht="22.5" customHeight="1">
      <c r="B162" s="27"/>
      <c r="C162" s="154" t="s">
        <v>329</v>
      </c>
      <c r="D162" s="154" t="s">
        <v>133</v>
      </c>
      <c r="E162" s="155" t="s">
        <v>1266</v>
      </c>
      <c r="F162" s="156" t="s">
        <v>1267</v>
      </c>
      <c r="G162" s="157" t="s">
        <v>147</v>
      </c>
      <c r="H162" s="158">
        <v>6</v>
      </c>
      <c r="I162" s="159"/>
      <c r="J162" s="160">
        <f>ROUND(I162*H162,0)</f>
        <v>0</v>
      </c>
      <c r="K162" s="156" t="s">
        <v>1</v>
      </c>
      <c r="L162" s="29"/>
      <c r="M162" s="161" t="s">
        <v>1</v>
      </c>
      <c r="N162" s="162" t="s">
        <v>41</v>
      </c>
      <c r="O162" s="48"/>
      <c r="P162" s="163">
        <f>O162*H162</f>
        <v>0</v>
      </c>
      <c r="Q162" s="163">
        <v>0</v>
      </c>
      <c r="R162" s="163">
        <f>Q162*H162</f>
        <v>0</v>
      </c>
      <c r="S162" s="163">
        <v>0</v>
      </c>
      <c r="T162" s="164">
        <f>S162*H162</f>
        <v>0</v>
      </c>
      <c r="AR162" s="12" t="s">
        <v>203</v>
      </c>
      <c r="AT162" s="12" t="s">
        <v>133</v>
      </c>
      <c r="AU162" s="12" t="s">
        <v>69</v>
      </c>
      <c r="AY162" s="12" t="s">
        <v>132</v>
      </c>
      <c r="BE162" s="165">
        <f>IF(N162="základní",J162,0)</f>
        <v>0</v>
      </c>
      <c r="BF162" s="165">
        <f>IF(N162="snížená",J162,0)</f>
        <v>0</v>
      </c>
      <c r="BG162" s="165">
        <f>IF(N162="zákl. přenesená",J162,0)</f>
        <v>0</v>
      </c>
      <c r="BH162" s="165">
        <f>IF(N162="sníž. přenesená",J162,0)</f>
        <v>0</v>
      </c>
      <c r="BI162" s="165">
        <f>IF(N162="nulová",J162,0)</f>
        <v>0</v>
      </c>
      <c r="BJ162" s="12" t="s">
        <v>8</v>
      </c>
      <c r="BK162" s="165">
        <f>ROUND(I162*H162,0)</f>
        <v>0</v>
      </c>
      <c r="BL162" s="12" t="s">
        <v>203</v>
      </c>
      <c r="BM162" s="12" t="s">
        <v>1268</v>
      </c>
    </row>
    <row r="163" spans="2:65" s="1" customFormat="1" ht="19.5">
      <c r="B163" s="27"/>
      <c r="C163" s="28"/>
      <c r="D163" s="168" t="s">
        <v>149</v>
      </c>
      <c r="E163" s="28"/>
      <c r="F163" s="169" t="s">
        <v>1269</v>
      </c>
      <c r="G163" s="28"/>
      <c r="H163" s="28"/>
      <c r="I163" s="90"/>
      <c r="J163" s="28"/>
      <c r="K163" s="28"/>
      <c r="L163" s="29"/>
      <c r="M163" s="170"/>
      <c r="N163" s="48"/>
      <c r="O163" s="48"/>
      <c r="P163" s="48"/>
      <c r="Q163" s="48"/>
      <c r="R163" s="48"/>
      <c r="S163" s="48"/>
      <c r="T163" s="49"/>
      <c r="AT163" s="12" t="s">
        <v>149</v>
      </c>
      <c r="AU163" s="12" t="s">
        <v>69</v>
      </c>
    </row>
    <row r="164" spans="2:65" s="1" customFormat="1" ht="16.5" customHeight="1">
      <c r="B164" s="27"/>
      <c r="C164" s="154" t="s">
        <v>335</v>
      </c>
      <c r="D164" s="154" t="s">
        <v>133</v>
      </c>
      <c r="E164" s="155" t="s">
        <v>1270</v>
      </c>
      <c r="F164" s="156" t="s">
        <v>1271</v>
      </c>
      <c r="G164" s="157" t="s">
        <v>147</v>
      </c>
      <c r="H164" s="158">
        <v>6</v>
      </c>
      <c r="I164" s="159"/>
      <c r="J164" s="160">
        <f>ROUND(I164*H164,0)</f>
        <v>0</v>
      </c>
      <c r="K164" s="156" t="s">
        <v>954</v>
      </c>
      <c r="L164" s="29"/>
      <c r="M164" s="161" t="s">
        <v>1</v>
      </c>
      <c r="N164" s="162" t="s">
        <v>41</v>
      </c>
      <c r="O164" s="48"/>
      <c r="P164" s="163">
        <f>O164*H164</f>
        <v>0</v>
      </c>
      <c r="Q164" s="163">
        <v>0</v>
      </c>
      <c r="R164" s="163">
        <f>Q164*H164</f>
        <v>0</v>
      </c>
      <c r="S164" s="163">
        <v>0</v>
      </c>
      <c r="T164" s="164">
        <f>S164*H164</f>
        <v>0</v>
      </c>
      <c r="AR164" s="12" t="s">
        <v>203</v>
      </c>
      <c r="AT164" s="12" t="s">
        <v>133</v>
      </c>
      <c r="AU164" s="12" t="s">
        <v>69</v>
      </c>
      <c r="AY164" s="12" t="s">
        <v>132</v>
      </c>
      <c r="BE164" s="165">
        <f>IF(N164="základní",J164,0)</f>
        <v>0</v>
      </c>
      <c r="BF164" s="165">
        <f>IF(N164="snížená",J164,0)</f>
        <v>0</v>
      </c>
      <c r="BG164" s="165">
        <f>IF(N164="zákl. přenesená",J164,0)</f>
        <v>0</v>
      </c>
      <c r="BH164" s="165">
        <f>IF(N164="sníž. přenesená",J164,0)</f>
        <v>0</v>
      </c>
      <c r="BI164" s="165">
        <f>IF(N164="nulová",J164,0)</f>
        <v>0</v>
      </c>
      <c r="BJ164" s="12" t="s">
        <v>8</v>
      </c>
      <c r="BK164" s="165">
        <f>ROUND(I164*H164,0)</f>
        <v>0</v>
      </c>
      <c r="BL164" s="12" t="s">
        <v>203</v>
      </c>
      <c r="BM164" s="12" t="s">
        <v>1272</v>
      </c>
    </row>
    <row r="165" spans="2:65" s="1" customFormat="1" ht="16.5" customHeight="1">
      <c r="B165" s="27"/>
      <c r="C165" s="171" t="s">
        <v>342</v>
      </c>
      <c r="D165" s="171" t="s">
        <v>247</v>
      </c>
      <c r="E165" s="172" t="s">
        <v>1273</v>
      </c>
      <c r="F165" s="173" t="s">
        <v>1274</v>
      </c>
      <c r="G165" s="174" t="s">
        <v>147</v>
      </c>
      <c r="H165" s="175">
        <v>6</v>
      </c>
      <c r="I165" s="176"/>
      <c r="J165" s="177">
        <f>ROUND(I165*H165,0)</f>
        <v>0</v>
      </c>
      <c r="K165" s="173" t="s">
        <v>1</v>
      </c>
      <c r="L165" s="178"/>
      <c r="M165" s="179" t="s">
        <v>1</v>
      </c>
      <c r="N165" s="180" t="s">
        <v>41</v>
      </c>
      <c r="O165" s="48"/>
      <c r="P165" s="163">
        <f>O165*H165</f>
        <v>0</v>
      </c>
      <c r="Q165" s="163">
        <v>2.75E-2</v>
      </c>
      <c r="R165" s="163">
        <f>Q165*H165</f>
        <v>0.16500000000000001</v>
      </c>
      <c r="S165" s="163">
        <v>0</v>
      </c>
      <c r="T165" s="164">
        <f>S165*H165</f>
        <v>0</v>
      </c>
      <c r="AR165" s="12" t="s">
        <v>273</v>
      </c>
      <c r="AT165" s="12" t="s">
        <v>247</v>
      </c>
      <c r="AU165" s="12" t="s">
        <v>69</v>
      </c>
      <c r="AY165" s="12" t="s">
        <v>132</v>
      </c>
      <c r="BE165" s="165">
        <f>IF(N165="základní",J165,0)</f>
        <v>0</v>
      </c>
      <c r="BF165" s="165">
        <f>IF(N165="snížená",J165,0)</f>
        <v>0</v>
      </c>
      <c r="BG165" s="165">
        <f>IF(N165="zákl. přenesená",J165,0)</f>
        <v>0</v>
      </c>
      <c r="BH165" s="165">
        <f>IF(N165="sníž. přenesená",J165,0)</f>
        <v>0</v>
      </c>
      <c r="BI165" s="165">
        <f>IF(N165="nulová",J165,0)</f>
        <v>0</v>
      </c>
      <c r="BJ165" s="12" t="s">
        <v>8</v>
      </c>
      <c r="BK165" s="165">
        <f>ROUND(I165*H165,0)</f>
        <v>0</v>
      </c>
      <c r="BL165" s="12" t="s">
        <v>203</v>
      </c>
      <c r="BM165" s="12" t="s">
        <v>1275</v>
      </c>
    </row>
    <row r="166" spans="2:65" s="1" customFormat="1" ht="16.5" customHeight="1">
      <c r="B166" s="27"/>
      <c r="C166" s="154" t="s">
        <v>346</v>
      </c>
      <c r="D166" s="154" t="s">
        <v>133</v>
      </c>
      <c r="E166" s="155" t="s">
        <v>1276</v>
      </c>
      <c r="F166" s="156" t="s">
        <v>1277</v>
      </c>
      <c r="G166" s="157" t="s">
        <v>255</v>
      </c>
      <c r="H166" s="217">
        <v>1</v>
      </c>
      <c r="I166" s="159"/>
      <c r="J166" s="160">
        <f>ROUND(I166*H166,0)</f>
        <v>0</v>
      </c>
      <c r="K166" s="156" t="s">
        <v>157</v>
      </c>
      <c r="L166" s="29"/>
      <c r="M166" s="161" t="s">
        <v>1</v>
      </c>
      <c r="N166" s="162" t="s">
        <v>41</v>
      </c>
      <c r="O166" s="48"/>
      <c r="P166" s="163">
        <f>O166*H166</f>
        <v>0</v>
      </c>
      <c r="Q166" s="163">
        <v>0</v>
      </c>
      <c r="R166" s="163">
        <f>Q166*H166</f>
        <v>0</v>
      </c>
      <c r="S166" s="163">
        <v>0</v>
      </c>
      <c r="T166" s="164">
        <f>S166*H166</f>
        <v>0</v>
      </c>
      <c r="AR166" s="12" t="s">
        <v>203</v>
      </c>
      <c r="AT166" s="12" t="s">
        <v>133</v>
      </c>
      <c r="AU166" s="12" t="s">
        <v>69</v>
      </c>
      <c r="AY166" s="12" t="s">
        <v>132</v>
      </c>
      <c r="BE166" s="165">
        <f>IF(N166="základní",J166,0)</f>
        <v>0</v>
      </c>
      <c r="BF166" s="165">
        <f>IF(N166="snížená",J166,0)</f>
        <v>0</v>
      </c>
      <c r="BG166" s="165">
        <f>IF(N166="zákl. přenesená",J166,0)</f>
        <v>0</v>
      </c>
      <c r="BH166" s="165">
        <f>IF(N166="sníž. přenesená",J166,0)</f>
        <v>0</v>
      </c>
      <c r="BI166" s="165">
        <f>IF(N166="nulová",J166,0)</f>
        <v>0</v>
      </c>
      <c r="BJ166" s="12" t="s">
        <v>8</v>
      </c>
      <c r="BK166" s="165">
        <f>ROUND(I166*H166,0)</f>
        <v>0</v>
      </c>
      <c r="BL166" s="12" t="s">
        <v>203</v>
      </c>
      <c r="BM166" s="12" t="s">
        <v>1278</v>
      </c>
    </row>
    <row r="167" spans="2:65" s="10" customFormat="1" ht="22.9" customHeight="1">
      <c r="B167" s="140"/>
      <c r="C167" s="141"/>
      <c r="D167" s="142" t="s">
        <v>59</v>
      </c>
      <c r="E167" s="166" t="s">
        <v>476</v>
      </c>
      <c r="F167" s="166" t="s">
        <v>477</v>
      </c>
      <c r="G167" s="141"/>
      <c r="H167" s="141"/>
      <c r="I167" s="144"/>
      <c r="J167" s="167">
        <f>BK167</f>
        <v>0</v>
      </c>
      <c r="K167" s="141"/>
      <c r="L167" s="146"/>
      <c r="M167" s="147"/>
      <c r="N167" s="148"/>
      <c r="O167" s="148"/>
      <c r="P167" s="149">
        <f>SUM(P168:P172)</f>
        <v>0</v>
      </c>
      <c r="Q167" s="148"/>
      <c r="R167" s="149">
        <f>SUM(R168:R172)</f>
        <v>9.2999999999999992E-3</v>
      </c>
      <c r="S167" s="148"/>
      <c r="T167" s="150">
        <f>SUM(T168:T172)</f>
        <v>5.9735000000000003E-2</v>
      </c>
      <c r="AR167" s="151" t="s">
        <v>69</v>
      </c>
      <c r="AT167" s="152" t="s">
        <v>59</v>
      </c>
      <c r="AU167" s="152" t="s">
        <v>8</v>
      </c>
      <c r="AY167" s="151" t="s">
        <v>132</v>
      </c>
      <c r="BK167" s="153">
        <f>SUM(BK168:BK172)</f>
        <v>0</v>
      </c>
    </row>
    <row r="168" spans="2:65" s="1" customFormat="1" ht="16.5" customHeight="1">
      <c r="B168" s="27"/>
      <c r="C168" s="154" t="s">
        <v>350</v>
      </c>
      <c r="D168" s="154" t="s">
        <v>133</v>
      </c>
      <c r="E168" s="155" t="s">
        <v>492</v>
      </c>
      <c r="F168" s="156" t="s">
        <v>493</v>
      </c>
      <c r="G168" s="157" t="s">
        <v>147</v>
      </c>
      <c r="H168" s="158">
        <v>6</v>
      </c>
      <c r="I168" s="159"/>
      <c r="J168" s="160">
        <f>ROUND(I168*H168,0)</f>
        <v>0</v>
      </c>
      <c r="K168" s="156" t="s">
        <v>1</v>
      </c>
      <c r="L168" s="29"/>
      <c r="M168" s="161" t="s">
        <v>1</v>
      </c>
      <c r="N168" s="162" t="s">
        <v>41</v>
      </c>
      <c r="O168" s="48"/>
      <c r="P168" s="163">
        <f>O168*H168</f>
        <v>0</v>
      </c>
      <c r="Q168" s="163">
        <v>0</v>
      </c>
      <c r="R168" s="163">
        <f>Q168*H168</f>
        <v>0</v>
      </c>
      <c r="S168" s="163">
        <v>0</v>
      </c>
      <c r="T168" s="164">
        <f>S168*H168</f>
        <v>0</v>
      </c>
      <c r="AR168" s="12" t="s">
        <v>203</v>
      </c>
      <c r="AT168" s="12" t="s">
        <v>133</v>
      </c>
      <c r="AU168" s="12" t="s">
        <v>69</v>
      </c>
      <c r="AY168" s="12" t="s">
        <v>132</v>
      </c>
      <c r="BE168" s="165">
        <f>IF(N168="základní",J168,0)</f>
        <v>0</v>
      </c>
      <c r="BF168" s="165">
        <f>IF(N168="snížená",J168,0)</f>
        <v>0</v>
      </c>
      <c r="BG168" s="165">
        <f>IF(N168="zákl. přenesená",J168,0)</f>
        <v>0</v>
      </c>
      <c r="BH168" s="165">
        <f>IF(N168="sníž. přenesená",J168,0)</f>
        <v>0</v>
      </c>
      <c r="BI168" s="165">
        <f>IF(N168="nulová",J168,0)</f>
        <v>0</v>
      </c>
      <c r="BJ168" s="12" t="s">
        <v>8</v>
      </c>
      <c r="BK168" s="165">
        <f>ROUND(I168*H168,0)</f>
        <v>0</v>
      </c>
      <c r="BL168" s="12" t="s">
        <v>203</v>
      </c>
      <c r="BM168" s="12" t="s">
        <v>1279</v>
      </c>
    </row>
    <row r="169" spans="2:65" s="1" customFormat="1" ht="16.5" customHeight="1">
      <c r="B169" s="27"/>
      <c r="C169" s="171" t="s">
        <v>354</v>
      </c>
      <c r="D169" s="171" t="s">
        <v>247</v>
      </c>
      <c r="E169" s="172" t="s">
        <v>496</v>
      </c>
      <c r="F169" s="173" t="s">
        <v>1280</v>
      </c>
      <c r="G169" s="174" t="s">
        <v>147</v>
      </c>
      <c r="H169" s="175">
        <v>6</v>
      </c>
      <c r="I169" s="176"/>
      <c r="J169" s="177">
        <f>ROUND(I169*H169,0)</f>
        <v>0</v>
      </c>
      <c r="K169" s="173" t="s">
        <v>954</v>
      </c>
      <c r="L169" s="178"/>
      <c r="M169" s="179" t="s">
        <v>1</v>
      </c>
      <c r="N169" s="180" t="s">
        <v>41</v>
      </c>
      <c r="O169" s="48"/>
      <c r="P169" s="163">
        <f>O169*H169</f>
        <v>0</v>
      </c>
      <c r="Q169" s="163">
        <v>1.4E-3</v>
      </c>
      <c r="R169" s="163">
        <f>Q169*H169</f>
        <v>8.3999999999999995E-3</v>
      </c>
      <c r="S169" s="163">
        <v>0</v>
      </c>
      <c r="T169" s="164">
        <f>S169*H169</f>
        <v>0</v>
      </c>
      <c r="AR169" s="12" t="s">
        <v>273</v>
      </c>
      <c r="AT169" s="12" t="s">
        <v>247</v>
      </c>
      <c r="AU169" s="12" t="s">
        <v>69</v>
      </c>
      <c r="AY169" s="12" t="s">
        <v>132</v>
      </c>
      <c r="BE169" s="165">
        <f>IF(N169="základní",J169,0)</f>
        <v>0</v>
      </c>
      <c r="BF169" s="165">
        <f>IF(N169="snížená",J169,0)</f>
        <v>0</v>
      </c>
      <c r="BG169" s="165">
        <f>IF(N169="zákl. přenesená",J169,0)</f>
        <v>0</v>
      </c>
      <c r="BH169" s="165">
        <f>IF(N169="sníž. přenesená",J169,0)</f>
        <v>0</v>
      </c>
      <c r="BI169" s="165">
        <f>IF(N169="nulová",J169,0)</f>
        <v>0</v>
      </c>
      <c r="BJ169" s="12" t="s">
        <v>8</v>
      </c>
      <c r="BK169" s="165">
        <f>ROUND(I169*H169,0)</f>
        <v>0</v>
      </c>
      <c r="BL169" s="12" t="s">
        <v>203</v>
      </c>
      <c r="BM169" s="12" t="s">
        <v>1281</v>
      </c>
    </row>
    <row r="170" spans="2:65" s="1" customFormat="1" ht="16.5" customHeight="1">
      <c r="B170" s="27"/>
      <c r="C170" s="171" t="s">
        <v>359</v>
      </c>
      <c r="D170" s="171" t="s">
        <v>247</v>
      </c>
      <c r="E170" s="172" t="s">
        <v>501</v>
      </c>
      <c r="F170" s="173" t="s">
        <v>502</v>
      </c>
      <c r="G170" s="174" t="s">
        <v>147</v>
      </c>
      <c r="H170" s="175">
        <v>6</v>
      </c>
      <c r="I170" s="176"/>
      <c r="J170" s="177">
        <f>ROUND(I170*H170,0)</f>
        <v>0</v>
      </c>
      <c r="K170" s="173" t="s">
        <v>954</v>
      </c>
      <c r="L170" s="178"/>
      <c r="M170" s="179" t="s">
        <v>1</v>
      </c>
      <c r="N170" s="180" t="s">
        <v>41</v>
      </c>
      <c r="O170" s="48"/>
      <c r="P170" s="163">
        <f>O170*H170</f>
        <v>0</v>
      </c>
      <c r="Q170" s="163">
        <v>1.4999999999999999E-4</v>
      </c>
      <c r="R170" s="163">
        <f>Q170*H170</f>
        <v>8.9999999999999998E-4</v>
      </c>
      <c r="S170" s="163">
        <v>0</v>
      </c>
      <c r="T170" s="164">
        <f>S170*H170</f>
        <v>0</v>
      </c>
      <c r="AR170" s="12" t="s">
        <v>273</v>
      </c>
      <c r="AT170" s="12" t="s">
        <v>247</v>
      </c>
      <c r="AU170" s="12" t="s">
        <v>69</v>
      </c>
      <c r="AY170" s="12" t="s">
        <v>132</v>
      </c>
      <c r="BE170" s="165">
        <f>IF(N170="základní",J170,0)</f>
        <v>0</v>
      </c>
      <c r="BF170" s="165">
        <f>IF(N170="snížená",J170,0)</f>
        <v>0</v>
      </c>
      <c r="BG170" s="165">
        <f>IF(N170="zákl. přenesená",J170,0)</f>
        <v>0</v>
      </c>
      <c r="BH170" s="165">
        <f>IF(N170="sníž. přenesená",J170,0)</f>
        <v>0</v>
      </c>
      <c r="BI170" s="165">
        <f>IF(N170="nulová",J170,0)</f>
        <v>0</v>
      </c>
      <c r="BJ170" s="12" t="s">
        <v>8</v>
      </c>
      <c r="BK170" s="165">
        <f>ROUND(I170*H170,0)</f>
        <v>0</v>
      </c>
      <c r="BL170" s="12" t="s">
        <v>203</v>
      </c>
      <c r="BM170" s="12" t="s">
        <v>1282</v>
      </c>
    </row>
    <row r="171" spans="2:65" s="1" customFormat="1" ht="16.5" customHeight="1">
      <c r="B171" s="27"/>
      <c r="C171" s="154" t="s">
        <v>363</v>
      </c>
      <c r="D171" s="154" t="s">
        <v>133</v>
      </c>
      <c r="E171" s="155" t="s">
        <v>1283</v>
      </c>
      <c r="F171" s="156" t="s">
        <v>1284</v>
      </c>
      <c r="G171" s="157" t="s">
        <v>524</v>
      </c>
      <c r="H171" s="158">
        <v>59.734999999999999</v>
      </c>
      <c r="I171" s="159"/>
      <c r="J171" s="160">
        <f>ROUND(I171*H171,0)</f>
        <v>0</v>
      </c>
      <c r="K171" s="156" t="s">
        <v>954</v>
      </c>
      <c r="L171" s="29"/>
      <c r="M171" s="161" t="s">
        <v>1</v>
      </c>
      <c r="N171" s="162" t="s">
        <v>41</v>
      </c>
      <c r="O171" s="48"/>
      <c r="P171" s="163">
        <f>O171*H171</f>
        <v>0</v>
      </c>
      <c r="Q171" s="163">
        <v>0</v>
      </c>
      <c r="R171" s="163">
        <f>Q171*H171</f>
        <v>0</v>
      </c>
      <c r="S171" s="163">
        <v>1E-3</v>
      </c>
      <c r="T171" s="164">
        <f>S171*H171</f>
        <v>5.9735000000000003E-2</v>
      </c>
      <c r="AR171" s="12" t="s">
        <v>203</v>
      </c>
      <c r="AT171" s="12" t="s">
        <v>133</v>
      </c>
      <c r="AU171" s="12" t="s">
        <v>69</v>
      </c>
      <c r="AY171" s="12" t="s">
        <v>132</v>
      </c>
      <c r="BE171" s="165">
        <f>IF(N171="základní",J171,0)</f>
        <v>0</v>
      </c>
      <c r="BF171" s="165">
        <f>IF(N171="snížená",J171,0)</f>
        <v>0</v>
      </c>
      <c r="BG171" s="165">
        <f>IF(N171="zákl. přenesená",J171,0)</f>
        <v>0</v>
      </c>
      <c r="BH171" s="165">
        <f>IF(N171="sníž. přenesená",J171,0)</f>
        <v>0</v>
      </c>
      <c r="BI171" s="165">
        <f>IF(N171="nulová",J171,0)</f>
        <v>0</v>
      </c>
      <c r="BJ171" s="12" t="s">
        <v>8</v>
      </c>
      <c r="BK171" s="165">
        <f>ROUND(I171*H171,0)</f>
        <v>0</v>
      </c>
      <c r="BL171" s="12" t="s">
        <v>203</v>
      </c>
      <c r="BM171" s="12" t="s">
        <v>1285</v>
      </c>
    </row>
    <row r="172" spans="2:65" s="1" customFormat="1" ht="16.5" customHeight="1">
      <c r="B172" s="27"/>
      <c r="C172" s="154" t="s">
        <v>371</v>
      </c>
      <c r="D172" s="154" t="s">
        <v>133</v>
      </c>
      <c r="E172" s="155" t="s">
        <v>1286</v>
      </c>
      <c r="F172" s="156" t="s">
        <v>1287</v>
      </c>
      <c r="G172" s="157" t="s">
        <v>255</v>
      </c>
      <c r="H172" s="217">
        <v>1</v>
      </c>
      <c r="I172" s="159"/>
      <c r="J172" s="160">
        <f>ROUND(I172*H172,0)</f>
        <v>0</v>
      </c>
      <c r="K172" s="156" t="s">
        <v>157</v>
      </c>
      <c r="L172" s="29"/>
      <c r="M172" s="161" t="s">
        <v>1</v>
      </c>
      <c r="N172" s="162" t="s">
        <v>41</v>
      </c>
      <c r="O172" s="48"/>
      <c r="P172" s="163">
        <f>O172*H172</f>
        <v>0</v>
      </c>
      <c r="Q172" s="163">
        <v>0</v>
      </c>
      <c r="R172" s="163">
        <f>Q172*H172</f>
        <v>0</v>
      </c>
      <c r="S172" s="163">
        <v>0</v>
      </c>
      <c r="T172" s="164">
        <f>S172*H172</f>
        <v>0</v>
      </c>
      <c r="AR172" s="12" t="s">
        <v>203</v>
      </c>
      <c r="AT172" s="12" t="s">
        <v>133</v>
      </c>
      <c r="AU172" s="12" t="s">
        <v>69</v>
      </c>
      <c r="AY172" s="12" t="s">
        <v>132</v>
      </c>
      <c r="BE172" s="165">
        <f>IF(N172="základní",J172,0)</f>
        <v>0</v>
      </c>
      <c r="BF172" s="165">
        <f>IF(N172="snížená",J172,0)</f>
        <v>0</v>
      </c>
      <c r="BG172" s="165">
        <f>IF(N172="zákl. přenesená",J172,0)</f>
        <v>0</v>
      </c>
      <c r="BH172" s="165">
        <f>IF(N172="sníž. přenesená",J172,0)</f>
        <v>0</v>
      </c>
      <c r="BI172" s="165">
        <f>IF(N172="nulová",J172,0)</f>
        <v>0</v>
      </c>
      <c r="BJ172" s="12" t="s">
        <v>8</v>
      </c>
      <c r="BK172" s="165">
        <f>ROUND(I172*H172,0)</f>
        <v>0</v>
      </c>
      <c r="BL172" s="12" t="s">
        <v>203</v>
      </c>
      <c r="BM172" s="12" t="s">
        <v>1288</v>
      </c>
    </row>
    <row r="173" spans="2:65" s="10" customFormat="1" ht="22.9" customHeight="1">
      <c r="B173" s="140"/>
      <c r="C173" s="141"/>
      <c r="D173" s="142" t="s">
        <v>59</v>
      </c>
      <c r="E173" s="166" t="s">
        <v>1289</v>
      </c>
      <c r="F173" s="166" t="s">
        <v>1290</v>
      </c>
      <c r="G173" s="141"/>
      <c r="H173" s="141"/>
      <c r="I173" s="144"/>
      <c r="J173" s="167">
        <f>BK173</f>
        <v>0</v>
      </c>
      <c r="K173" s="141"/>
      <c r="L173" s="146"/>
      <c r="M173" s="147"/>
      <c r="N173" s="148"/>
      <c r="O173" s="148"/>
      <c r="P173" s="149">
        <f>SUM(P174:P183)</f>
        <v>0</v>
      </c>
      <c r="Q173" s="148"/>
      <c r="R173" s="149">
        <f>SUM(R174:R183)</f>
        <v>4.3298566799999998</v>
      </c>
      <c r="S173" s="148"/>
      <c r="T173" s="150">
        <f>SUM(T174:T183)</f>
        <v>0</v>
      </c>
      <c r="AR173" s="151" t="s">
        <v>69</v>
      </c>
      <c r="AT173" s="152" t="s">
        <v>59</v>
      </c>
      <c r="AU173" s="152" t="s">
        <v>8</v>
      </c>
      <c r="AY173" s="151" t="s">
        <v>132</v>
      </c>
      <c r="BK173" s="153">
        <f>SUM(BK174:BK183)</f>
        <v>0</v>
      </c>
    </row>
    <row r="174" spans="2:65" s="1" customFormat="1" ht="16.5" customHeight="1">
      <c r="B174" s="27"/>
      <c r="C174" s="154" t="s">
        <v>377</v>
      </c>
      <c r="D174" s="154" t="s">
        <v>133</v>
      </c>
      <c r="E174" s="155" t="s">
        <v>1291</v>
      </c>
      <c r="F174" s="156" t="s">
        <v>1292</v>
      </c>
      <c r="G174" s="157" t="s">
        <v>194</v>
      </c>
      <c r="H174" s="158">
        <v>106.364</v>
      </c>
      <c r="I174" s="159"/>
      <c r="J174" s="160">
        <f>ROUND(I174*H174,0)</f>
        <v>0</v>
      </c>
      <c r="K174" s="156" t="s">
        <v>954</v>
      </c>
      <c r="L174" s="29"/>
      <c r="M174" s="161" t="s">
        <v>1</v>
      </c>
      <c r="N174" s="162" t="s">
        <v>41</v>
      </c>
      <c r="O174" s="48"/>
      <c r="P174" s="163">
        <f>O174*H174</f>
        <v>0</v>
      </c>
      <c r="Q174" s="163">
        <v>6.2E-4</v>
      </c>
      <c r="R174" s="163">
        <f>Q174*H174</f>
        <v>6.5945680000000007E-2</v>
      </c>
      <c r="S174" s="163">
        <v>0</v>
      </c>
      <c r="T174" s="164">
        <f>S174*H174</f>
        <v>0</v>
      </c>
      <c r="AR174" s="12" t="s">
        <v>203</v>
      </c>
      <c r="AT174" s="12" t="s">
        <v>133</v>
      </c>
      <c r="AU174" s="12" t="s">
        <v>69</v>
      </c>
      <c r="AY174" s="12" t="s">
        <v>132</v>
      </c>
      <c r="BE174" s="165">
        <f>IF(N174="základní",J174,0)</f>
        <v>0</v>
      </c>
      <c r="BF174" s="165">
        <f>IF(N174="snížená",J174,0)</f>
        <v>0</v>
      </c>
      <c r="BG174" s="165">
        <f>IF(N174="zákl. přenesená",J174,0)</f>
        <v>0</v>
      </c>
      <c r="BH174" s="165">
        <f>IF(N174="sníž. přenesená",J174,0)</f>
        <v>0</v>
      </c>
      <c r="BI174" s="165">
        <f>IF(N174="nulová",J174,0)</f>
        <v>0</v>
      </c>
      <c r="BJ174" s="12" t="s">
        <v>8</v>
      </c>
      <c r="BK174" s="165">
        <f>ROUND(I174*H174,0)</f>
        <v>0</v>
      </c>
      <c r="BL174" s="12" t="s">
        <v>203</v>
      </c>
      <c r="BM174" s="12" t="s">
        <v>1293</v>
      </c>
    </row>
    <row r="175" spans="2:65" s="1" customFormat="1" ht="16.5" customHeight="1">
      <c r="B175" s="27"/>
      <c r="C175" s="171" t="s">
        <v>383</v>
      </c>
      <c r="D175" s="171" t="s">
        <v>247</v>
      </c>
      <c r="E175" s="172" t="s">
        <v>1294</v>
      </c>
      <c r="F175" s="173" t="s">
        <v>1295</v>
      </c>
      <c r="G175" s="174" t="s">
        <v>147</v>
      </c>
      <c r="H175" s="175">
        <v>390</v>
      </c>
      <c r="I175" s="176"/>
      <c r="J175" s="177">
        <f>ROUND(I175*H175,0)</f>
        <v>0</v>
      </c>
      <c r="K175" s="173" t="s">
        <v>1</v>
      </c>
      <c r="L175" s="178"/>
      <c r="M175" s="179" t="s">
        <v>1</v>
      </c>
      <c r="N175" s="180" t="s">
        <v>41</v>
      </c>
      <c r="O175" s="48"/>
      <c r="P175" s="163">
        <f>O175*H175</f>
        <v>0</v>
      </c>
      <c r="Q175" s="163">
        <v>3.6000000000000002E-4</v>
      </c>
      <c r="R175" s="163">
        <f>Q175*H175</f>
        <v>0.1404</v>
      </c>
      <c r="S175" s="163">
        <v>0</v>
      </c>
      <c r="T175" s="164">
        <f>S175*H175</f>
        <v>0</v>
      </c>
      <c r="AR175" s="12" t="s">
        <v>273</v>
      </c>
      <c r="AT175" s="12" t="s">
        <v>247</v>
      </c>
      <c r="AU175" s="12" t="s">
        <v>69</v>
      </c>
      <c r="AY175" s="12" t="s">
        <v>132</v>
      </c>
      <c r="BE175" s="165">
        <f>IF(N175="základní",J175,0)</f>
        <v>0</v>
      </c>
      <c r="BF175" s="165">
        <f>IF(N175="snížená",J175,0)</f>
        <v>0</v>
      </c>
      <c r="BG175" s="165">
        <f>IF(N175="zákl. přenesená",J175,0)</f>
        <v>0</v>
      </c>
      <c r="BH175" s="165">
        <f>IF(N175="sníž. přenesená",J175,0)</f>
        <v>0</v>
      </c>
      <c r="BI175" s="165">
        <f>IF(N175="nulová",J175,0)</f>
        <v>0</v>
      </c>
      <c r="BJ175" s="12" t="s">
        <v>8</v>
      </c>
      <c r="BK175" s="165">
        <f>ROUND(I175*H175,0)</f>
        <v>0</v>
      </c>
      <c r="BL175" s="12" t="s">
        <v>203</v>
      </c>
      <c r="BM175" s="12" t="s">
        <v>1296</v>
      </c>
    </row>
    <row r="176" spans="2:65" s="1" customFormat="1" ht="19.5">
      <c r="B176" s="27"/>
      <c r="C176" s="28"/>
      <c r="D176" s="168" t="s">
        <v>149</v>
      </c>
      <c r="E176" s="28"/>
      <c r="F176" s="169" t="s">
        <v>1297</v>
      </c>
      <c r="G176" s="28"/>
      <c r="H176" s="28"/>
      <c r="I176" s="90"/>
      <c r="J176" s="28"/>
      <c r="K176" s="28"/>
      <c r="L176" s="29"/>
      <c r="M176" s="170"/>
      <c r="N176" s="48"/>
      <c r="O176" s="48"/>
      <c r="P176" s="48"/>
      <c r="Q176" s="48"/>
      <c r="R176" s="48"/>
      <c r="S176" s="48"/>
      <c r="T176" s="49"/>
      <c r="AT176" s="12" t="s">
        <v>149</v>
      </c>
      <c r="AU176" s="12" t="s">
        <v>69</v>
      </c>
    </row>
    <row r="177" spans="2:65" s="1" customFormat="1" ht="16.5" customHeight="1">
      <c r="B177" s="27"/>
      <c r="C177" s="154" t="s">
        <v>389</v>
      </c>
      <c r="D177" s="154" t="s">
        <v>133</v>
      </c>
      <c r="E177" s="155" t="s">
        <v>1298</v>
      </c>
      <c r="F177" s="156" t="s">
        <v>1299</v>
      </c>
      <c r="G177" s="157" t="s">
        <v>156</v>
      </c>
      <c r="H177" s="158">
        <v>117.916</v>
      </c>
      <c r="I177" s="159"/>
      <c r="J177" s="160">
        <f>ROUND(I177*H177,0)</f>
        <v>0</v>
      </c>
      <c r="K177" s="156" t="s">
        <v>954</v>
      </c>
      <c r="L177" s="29"/>
      <c r="M177" s="161" t="s">
        <v>1</v>
      </c>
      <c r="N177" s="162" t="s">
        <v>41</v>
      </c>
      <c r="O177" s="48"/>
      <c r="P177" s="163">
        <f>O177*H177</f>
        <v>0</v>
      </c>
      <c r="Q177" s="163">
        <v>3.9199999999999999E-3</v>
      </c>
      <c r="R177" s="163">
        <f>Q177*H177</f>
        <v>0.46223071999999998</v>
      </c>
      <c r="S177" s="163">
        <v>0</v>
      </c>
      <c r="T177" s="164">
        <f>S177*H177</f>
        <v>0</v>
      </c>
      <c r="AR177" s="12" t="s">
        <v>203</v>
      </c>
      <c r="AT177" s="12" t="s">
        <v>133</v>
      </c>
      <c r="AU177" s="12" t="s">
        <v>69</v>
      </c>
      <c r="AY177" s="12" t="s">
        <v>132</v>
      </c>
      <c r="BE177" s="165">
        <f>IF(N177="základní",J177,0)</f>
        <v>0</v>
      </c>
      <c r="BF177" s="165">
        <f>IF(N177="snížená",J177,0)</f>
        <v>0</v>
      </c>
      <c r="BG177" s="165">
        <f>IF(N177="zákl. přenesená",J177,0)</f>
        <v>0</v>
      </c>
      <c r="BH177" s="165">
        <f>IF(N177="sníž. přenesená",J177,0)</f>
        <v>0</v>
      </c>
      <c r="BI177" s="165">
        <f>IF(N177="nulová",J177,0)</f>
        <v>0</v>
      </c>
      <c r="BJ177" s="12" t="s">
        <v>8</v>
      </c>
      <c r="BK177" s="165">
        <f>ROUND(I177*H177,0)</f>
        <v>0</v>
      </c>
      <c r="BL177" s="12" t="s">
        <v>203</v>
      </c>
      <c r="BM177" s="12" t="s">
        <v>1300</v>
      </c>
    </row>
    <row r="178" spans="2:65" s="1" customFormat="1" ht="22.5" customHeight="1">
      <c r="B178" s="27"/>
      <c r="C178" s="171" t="s">
        <v>394</v>
      </c>
      <c r="D178" s="171" t="s">
        <v>247</v>
      </c>
      <c r="E178" s="172" t="s">
        <v>1301</v>
      </c>
      <c r="F178" s="173" t="s">
        <v>1302</v>
      </c>
      <c r="G178" s="174" t="s">
        <v>156</v>
      </c>
      <c r="H178" s="175">
        <v>129.70699999999999</v>
      </c>
      <c r="I178" s="176"/>
      <c r="J178" s="177">
        <f>ROUND(I178*H178,0)</f>
        <v>0</v>
      </c>
      <c r="K178" s="173" t="s">
        <v>1</v>
      </c>
      <c r="L178" s="178"/>
      <c r="M178" s="179" t="s">
        <v>1</v>
      </c>
      <c r="N178" s="180" t="s">
        <v>41</v>
      </c>
      <c r="O178" s="48"/>
      <c r="P178" s="163">
        <f>O178*H178</f>
        <v>0</v>
      </c>
      <c r="Q178" s="163">
        <v>1.9199999999999998E-2</v>
      </c>
      <c r="R178" s="163">
        <f>Q178*H178</f>
        <v>2.4903743999999999</v>
      </c>
      <c r="S178" s="163">
        <v>0</v>
      </c>
      <c r="T178" s="164">
        <f>S178*H178</f>
        <v>0</v>
      </c>
      <c r="AR178" s="12" t="s">
        <v>273</v>
      </c>
      <c r="AT178" s="12" t="s">
        <v>247</v>
      </c>
      <c r="AU178" s="12" t="s">
        <v>69</v>
      </c>
      <c r="AY178" s="12" t="s">
        <v>132</v>
      </c>
      <c r="BE178" s="165">
        <f>IF(N178="základní",J178,0)</f>
        <v>0</v>
      </c>
      <c r="BF178" s="165">
        <f>IF(N178="snížená",J178,0)</f>
        <v>0</v>
      </c>
      <c r="BG178" s="165">
        <f>IF(N178="zákl. přenesená",J178,0)</f>
        <v>0</v>
      </c>
      <c r="BH178" s="165">
        <f>IF(N178="sníž. přenesená",J178,0)</f>
        <v>0</v>
      </c>
      <c r="BI178" s="165">
        <f>IF(N178="nulová",J178,0)</f>
        <v>0</v>
      </c>
      <c r="BJ178" s="12" t="s">
        <v>8</v>
      </c>
      <c r="BK178" s="165">
        <f>ROUND(I178*H178,0)</f>
        <v>0</v>
      </c>
      <c r="BL178" s="12" t="s">
        <v>203</v>
      </c>
      <c r="BM178" s="12" t="s">
        <v>1303</v>
      </c>
    </row>
    <row r="179" spans="2:65" s="1" customFormat="1" ht="19.5">
      <c r="B179" s="27"/>
      <c r="C179" s="28"/>
      <c r="D179" s="168" t="s">
        <v>149</v>
      </c>
      <c r="E179" s="28"/>
      <c r="F179" s="169" t="s">
        <v>1297</v>
      </c>
      <c r="G179" s="28"/>
      <c r="H179" s="28"/>
      <c r="I179" s="90"/>
      <c r="J179" s="28"/>
      <c r="K179" s="28"/>
      <c r="L179" s="29"/>
      <c r="M179" s="170"/>
      <c r="N179" s="48"/>
      <c r="O179" s="48"/>
      <c r="P179" s="48"/>
      <c r="Q179" s="48"/>
      <c r="R179" s="48"/>
      <c r="S179" s="48"/>
      <c r="T179" s="49"/>
      <c r="AT179" s="12" t="s">
        <v>149</v>
      </c>
      <c r="AU179" s="12" t="s">
        <v>69</v>
      </c>
    </row>
    <row r="180" spans="2:65" s="1" customFormat="1" ht="16.5" customHeight="1">
      <c r="B180" s="27"/>
      <c r="C180" s="154" t="s">
        <v>398</v>
      </c>
      <c r="D180" s="154" t="s">
        <v>133</v>
      </c>
      <c r="E180" s="155" t="s">
        <v>1304</v>
      </c>
      <c r="F180" s="156" t="s">
        <v>1305</v>
      </c>
      <c r="G180" s="157" t="s">
        <v>156</v>
      </c>
      <c r="H180" s="158">
        <v>117.916</v>
      </c>
      <c r="I180" s="159"/>
      <c r="J180" s="160">
        <f>ROUND(I180*H180,0)</f>
        <v>0</v>
      </c>
      <c r="K180" s="156" t="s">
        <v>954</v>
      </c>
      <c r="L180" s="29"/>
      <c r="M180" s="161" t="s">
        <v>1</v>
      </c>
      <c r="N180" s="162" t="s">
        <v>41</v>
      </c>
      <c r="O180" s="48"/>
      <c r="P180" s="163">
        <f>O180*H180</f>
        <v>0</v>
      </c>
      <c r="Q180" s="163">
        <v>2.9999999999999997E-4</v>
      </c>
      <c r="R180" s="163">
        <f>Q180*H180</f>
        <v>3.5374799999999998E-2</v>
      </c>
      <c r="S180" s="163">
        <v>0</v>
      </c>
      <c r="T180" s="164">
        <f>S180*H180</f>
        <v>0</v>
      </c>
      <c r="AR180" s="12" t="s">
        <v>203</v>
      </c>
      <c r="AT180" s="12" t="s">
        <v>133</v>
      </c>
      <c r="AU180" s="12" t="s">
        <v>69</v>
      </c>
      <c r="AY180" s="12" t="s">
        <v>132</v>
      </c>
      <c r="BE180" s="165">
        <f>IF(N180="základní",J180,0)</f>
        <v>0</v>
      </c>
      <c r="BF180" s="165">
        <f>IF(N180="snížená",J180,0)</f>
        <v>0</v>
      </c>
      <c r="BG180" s="165">
        <f>IF(N180="zákl. přenesená",J180,0)</f>
        <v>0</v>
      </c>
      <c r="BH180" s="165">
        <f>IF(N180="sníž. přenesená",J180,0)</f>
        <v>0</v>
      </c>
      <c r="BI180" s="165">
        <f>IF(N180="nulová",J180,0)</f>
        <v>0</v>
      </c>
      <c r="BJ180" s="12" t="s">
        <v>8</v>
      </c>
      <c r="BK180" s="165">
        <f>ROUND(I180*H180,0)</f>
        <v>0</v>
      </c>
      <c r="BL180" s="12" t="s">
        <v>203</v>
      </c>
      <c r="BM180" s="12" t="s">
        <v>1306</v>
      </c>
    </row>
    <row r="181" spans="2:65" s="1" customFormat="1" ht="16.5" customHeight="1">
      <c r="B181" s="27"/>
      <c r="C181" s="154" t="s">
        <v>402</v>
      </c>
      <c r="D181" s="154" t="s">
        <v>133</v>
      </c>
      <c r="E181" s="155" t="s">
        <v>1307</v>
      </c>
      <c r="F181" s="156" t="s">
        <v>1308</v>
      </c>
      <c r="G181" s="157" t="s">
        <v>156</v>
      </c>
      <c r="H181" s="158">
        <v>117.916</v>
      </c>
      <c r="I181" s="159"/>
      <c r="J181" s="160">
        <f>ROUND(I181*H181,0)</f>
        <v>0</v>
      </c>
      <c r="K181" s="156" t="s">
        <v>1207</v>
      </c>
      <c r="L181" s="29"/>
      <c r="M181" s="161" t="s">
        <v>1</v>
      </c>
      <c r="N181" s="162" t="s">
        <v>41</v>
      </c>
      <c r="O181" s="48"/>
      <c r="P181" s="163">
        <f>O181*H181</f>
        <v>0</v>
      </c>
      <c r="Q181" s="163">
        <v>7.7000000000000002E-3</v>
      </c>
      <c r="R181" s="163">
        <f>Q181*H181</f>
        <v>0.90795320000000002</v>
      </c>
      <c r="S181" s="163">
        <v>0</v>
      </c>
      <c r="T181" s="164">
        <f>S181*H181</f>
        <v>0</v>
      </c>
      <c r="AR181" s="12" t="s">
        <v>203</v>
      </c>
      <c r="AT181" s="12" t="s">
        <v>133</v>
      </c>
      <c r="AU181" s="12" t="s">
        <v>69</v>
      </c>
      <c r="AY181" s="12" t="s">
        <v>132</v>
      </c>
      <c r="BE181" s="165">
        <f>IF(N181="základní",J181,0)</f>
        <v>0</v>
      </c>
      <c r="BF181" s="165">
        <f>IF(N181="snížená",J181,0)</f>
        <v>0</v>
      </c>
      <c r="BG181" s="165">
        <f>IF(N181="zákl. přenesená",J181,0)</f>
        <v>0</v>
      </c>
      <c r="BH181" s="165">
        <f>IF(N181="sníž. přenesená",J181,0)</f>
        <v>0</v>
      </c>
      <c r="BI181" s="165">
        <f>IF(N181="nulová",J181,0)</f>
        <v>0</v>
      </c>
      <c r="BJ181" s="12" t="s">
        <v>8</v>
      </c>
      <c r="BK181" s="165">
        <f>ROUND(I181*H181,0)</f>
        <v>0</v>
      </c>
      <c r="BL181" s="12" t="s">
        <v>203</v>
      </c>
      <c r="BM181" s="12" t="s">
        <v>1309</v>
      </c>
    </row>
    <row r="182" spans="2:65" s="1" customFormat="1" ht="16.5" customHeight="1">
      <c r="B182" s="27"/>
      <c r="C182" s="154" t="s">
        <v>406</v>
      </c>
      <c r="D182" s="154" t="s">
        <v>133</v>
      </c>
      <c r="E182" s="155" t="s">
        <v>1310</v>
      </c>
      <c r="F182" s="156" t="s">
        <v>1311</v>
      </c>
      <c r="G182" s="157" t="s">
        <v>156</v>
      </c>
      <c r="H182" s="158">
        <v>117.916</v>
      </c>
      <c r="I182" s="159"/>
      <c r="J182" s="160">
        <f>ROUND(I182*H182,0)</f>
        <v>0</v>
      </c>
      <c r="K182" s="156" t="s">
        <v>1207</v>
      </c>
      <c r="L182" s="29"/>
      <c r="M182" s="161" t="s">
        <v>1</v>
      </c>
      <c r="N182" s="162" t="s">
        <v>41</v>
      </c>
      <c r="O182" s="48"/>
      <c r="P182" s="163">
        <f>O182*H182</f>
        <v>0</v>
      </c>
      <c r="Q182" s="163">
        <v>1.9300000000000001E-3</v>
      </c>
      <c r="R182" s="163">
        <f>Q182*H182</f>
        <v>0.22757788000000001</v>
      </c>
      <c r="S182" s="163">
        <v>0</v>
      </c>
      <c r="T182" s="164">
        <f>S182*H182</f>
        <v>0</v>
      </c>
      <c r="AR182" s="12" t="s">
        <v>203</v>
      </c>
      <c r="AT182" s="12" t="s">
        <v>133</v>
      </c>
      <c r="AU182" s="12" t="s">
        <v>69</v>
      </c>
      <c r="AY182" s="12" t="s">
        <v>132</v>
      </c>
      <c r="BE182" s="165">
        <f>IF(N182="základní",J182,0)</f>
        <v>0</v>
      </c>
      <c r="BF182" s="165">
        <f>IF(N182="snížená",J182,0)</f>
        <v>0</v>
      </c>
      <c r="BG182" s="165">
        <f>IF(N182="zákl. přenesená",J182,0)</f>
        <v>0</v>
      </c>
      <c r="BH182" s="165">
        <f>IF(N182="sníž. přenesená",J182,0)</f>
        <v>0</v>
      </c>
      <c r="BI182" s="165">
        <f>IF(N182="nulová",J182,0)</f>
        <v>0</v>
      </c>
      <c r="BJ182" s="12" t="s">
        <v>8</v>
      </c>
      <c r="BK182" s="165">
        <f>ROUND(I182*H182,0)</f>
        <v>0</v>
      </c>
      <c r="BL182" s="12" t="s">
        <v>203</v>
      </c>
      <c r="BM182" s="12" t="s">
        <v>1312</v>
      </c>
    </row>
    <row r="183" spans="2:65" s="1" customFormat="1" ht="16.5" customHeight="1">
      <c r="B183" s="27"/>
      <c r="C183" s="154" t="s">
        <v>410</v>
      </c>
      <c r="D183" s="154" t="s">
        <v>133</v>
      </c>
      <c r="E183" s="155" t="s">
        <v>1313</v>
      </c>
      <c r="F183" s="156" t="s">
        <v>1314</v>
      </c>
      <c r="G183" s="157" t="s">
        <v>255</v>
      </c>
      <c r="H183" s="217">
        <v>1</v>
      </c>
      <c r="I183" s="159"/>
      <c r="J183" s="160">
        <f>ROUND(I183*H183,0)</f>
        <v>0</v>
      </c>
      <c r="K183" s="156" t="s">
        <v>954</v>
      </c>
      <c r="L183" s="29"/>
      <c r="M183" s="161" t="s">
        <v>1</v>
      </c>
      <c r="N183" s="162" t="s">
        <v>41</v>
      </c>
      <c r="O183" s="48"/>
      <c r="P183" s="163">
        <f>O183*H183</f>
        <v>0</v>
      </c>
      <c r="Q183" s="163">
        <v>0</v>
      </c>
      <c r="R183" s="163">
        <f>Q183*H183</f>
        <v>0</v>
      </c>
      <c r="S183" s="163">
        <v>0</v>
      </c>
      <c r="T183" s="164">
        <f>S183*H183</f>
        <v>0</v>
      </c>
      <c r="AR183" s="12" t="s">
        <v>203</v>
      </c>
      <c r="AT183" s="12" t="s">
        <v>133</v>
      </c>
      <c r="AU183" s="12" t="s">
        <v>69</v>
      </c>
      <c r="AY183" s="12" t="s">
        <v>132</v>
      </c>
      <c r="BE183" s="165">
        <f>IF(N183="základní",J183,0)</f>
        <v>0</v>
      </c>
      <c r="BF183" s="165">
        <f>IF(N183="snížená",J183,0)</f>
        <v>0</v>
      </c>
      <c r="BG183" s="165">
        <f>IF(N183="zákl. přenesená",J183,0)</f>
        <v>0</v>
      </c>
      <c r="BH183" s="165">
        <f>IF(N183="sníž. přenesená",J183,0)</f>
        <v>0</v>
      </c>
      <c r="BI183" s="165">
        <f>IF(N183="nulová",J183,0)</f>
        <v>0</v>
      </c>
      <c r="BJ183" s="12" t="s">
        <v>8</v>
      </c>
      <c r="BK183" s="165">
        <f>ROUND(I183*H183,0)</f>
        <v>0</v>
      </c>
      <c r="BL183" s="12" t="s">
        <v>203</v>
      </c>
      <c r="BM183" s="12" t="s">
        <v>1315</v>
      </c>
    </row>
    <row r="184" spans="2:65" s="10" customFormat="1" ht="22.9" customHeight="1">
      <c r="B184" s="140"/>
      <c r="C184" s="141"/>
      <c r="D184" s="142" t="s">
        <v>59</v>
      </c>
      <c r="E184" s="166" t="s">
        <v>1316</v>
      </c>
      <c r="F184" s="166" t="s">
        <v>1317</v>
      </c>
      <c r="G184" s="141"/>
      <c r="H184" s="141"/>
      <c r="I184" s="144"/>
      <c r="J184" s="167">
        <f>BK184</f>
        <v>0</v>
      </c>
      <c r="K184" s="141"/>
      <c r="L184" s="146"/>
      <c r="M184" s="147"/>
      <c r="N184" s="148"/>
      <c r="O184" s="148"/>
      <c r="P184" s="149">
        <f>SUM(P185:P186)</f>
        <v>0</v>
      </c>
      <c r="Q184" s="148"/>
      <c r="R184" s="149">
        <f>SUM(R185:R186)</f>
        <v>0</v>
      </c>
      <c r="S184" s="148"/>
      <c r="T184" s="150">
        <f>SUM(T185:T186)</f>
        <v>2.9479000000000002</v>
      </c>
      <c r="AR184" s="151" t="s">
        <v>69</v>
      </c>
      <c r="AT184" s="152" t="s">
        <v>59</v>
      </c>
      <c r="AU184" s="152" t="s">
        <v>8</v>
      </c>
      <c r="AY184" s="151" t="s">
        <v>132</v>
      </c>
      <c r="BK184" s="153">
        <f>SUM(BK185:BK186)</f>
        <v>0</v>
      </c>
    </row>
    <row r="185" spans="2:65" s="1" customFormat="1" ht="16.5" customHeight="1">
      <c r="B185" s="27"/>
      <c r="C185" s="154" t="s">
        <v>414</v>
      </c>
      <c r="D185" s="154" t="s">
        <v>133</v>
      </c>
      <c r="E185" s="155" t="s">
        <v>1318</v>
      </c>
      <c r="F185" s="156" t="s">
        <v>1319</v>
      </c>
      <c r="G185" s="157" t="s">
        <v>156</v>
      </c>
      <c r="H185" s="158">
        <v>117.916</v>
      </c>
      <c r="I185" s="159"/>
      <c r="J185" s="160">
        <f>ROUND(I185*H185,0)</f>
        <v>0</v>
      </c>
      <c r="K185" s="156" t="s">
        <v>954</v>
      </c>
      <c r="L185" s="29"/>
      <c r="M185" s="161" t="s">
        <v>1</v>
      </c>
      <c r="N185" s="162" t="s">
        <v>41</v>
      </c>
      <c r="O185" s="48"/>
      <c r="P185" s="163">
        <f>O185*H185</f>
        <v>0</v>
      </c>
      <c r="Q185" s="163">
        <v>0</v>
      </c>
      <c r="R185" s="163">
        <f>Q185*H185</f>
        <v>0</v>
      </c>
      <c r="S185" s="163">
        <v>2.5000000000000001E-2</v>
      </c>
      <c r="T185" s="164">
        <f>S185*H185</f>
        <v>2.9479000000000002</v>
      </c>
      <c r="AR185" s="12" t="s">
        <v>203</v>
      </c>
      <c r="AT185" s="12" t="s">
        <v>133</v>
      </c>
      <c r="AU185" s="12" t="s">
        <v>69</v>
      </c>
      <c r="AY185" s="12" t="s">
        <v>132</v>
      </c>
      <c r="BE185" s="165">
        <f>IF(N185="základní",J185,0)</f>
        <v>0</v>
      </c>
      <c r="BF185" s="165">
        <f>IF(N185="snížená",J185,0)</f>
        <v>0</v>
      </c>
      <c r="BG185" s="165">
        <f>IF(N185="zákl. přenesená",J185,0)</f>
        <v>0</v>
      </c>
      <c r="BH185" s="165">
        <f>IF(N185="sníž. přenesená",J185,0)</f>
        <v>0</v>
      </c>
      <c r="BI185" s="165">
        <f>IF(N185="nulová",J185,0)</f>
        <v>0</v>
      </c>
      <c r="BJ185" s="12" t="s">
        <v>8</v>
      </c>
      <c r="BK185" s="165">
        <f>ROUND(I185*H185,0)</f>
        <v>0</v>
      </c>
      <c r="BL185" s="12" t="s">
        <v>203</v>
      </c>
      <c r="BM185" s="12" t="s">
        <v>1320</v>
      </c>
    </row>
    <row r="186" spans="2:65" s="1" customFormat="1" ht="16.5" customHeight="1">
      <c r="B186" s="27"/>
      <c r="C186" s="154" t="s">
        <v>381</v>
      </c>
      <c r="D186" s="154" t="s">
        <v>133</v>
      </c>
      <c r="E186" s="155" t="s">
        <v>1321</v>
      </c>
      <c r="F186" s="156" t="s">
        <v>1322</v>
      </c>
      <c r="G186" s="157" t="s">
        <v>255</v>
      </c>
      <c r="H186" s="217">
        <v>1</v>
      </c>
      <c r="I186" s="159"/>
      <c r="J186" s="160">
        <f>ROUND(I186*H186,0)</f>
        <v>0</v>
      </c>
      <c r="K186" s="156" t="s">
        <v>954</v>
      </c>
      <c r="L186" s="29"/>
      <c r="M186" s="161" t="s">
        <v>1</v>
      </c>
      <c r="N186" s="162" t="s">
        <v>41</v>
      </c>
      <c r="O186" s="48"/>
      <c r="P186" s="163">
        <f>O186*H186</f>
        <v>0</v>
      </c>
      <c r="Q186" s="163">
        <v>0</v>
      </c>
      <c r="R186" s="163">
        <f>Q186*H186</f>
        <v>0</v>
      </c>
      <c r="S186" s="163">
        <v>0</v>
      </c>
      <c r="T186" s="164">
        <f>S186*H186</f>
        <v>0</v>
      </c>
      <c r="AR186" s="12" t="s">
        <v>203</v>
      </c>
      <c r="AT186" s="12" t="s">
        <v>133</v>
      </c>
      <c r="AU186" s="12" t="s">
        <v>69</v>
      </c>
      <c r="AY186" s="12" t="s">
        <v>132</v>
      </c>
      <c r="BE186" s="165">
        <f>IF(N186="základní",J186,0)</f>
        <v>0</v>
      </c>
      <c r="BF186" s="165">
        <f>IF(N186="snížená",J186,0)</f>
        <v>0</v>
      </c>
      <c r="BG186" s="165">
        <f>IF(N186="zákl. přenesená",J186,0)</f>
        <v>0</v>
      </c>
      <c r="BH186" s="165">
        <f>IF(N186="sníž. přenesená",J186,0)</f>
        <v>0</v>
      </c>
      <c r="BI186" s="165">
        <f>IF(N186="nulová",J186,0)</f>
        <v>0</v>
      </c>
      <c r="BJ186" s="12" t="s">
        <v>8</v>
      </c>
      <c r="BK186" s="165">
        <f>ROUND(I186*H186,0)</f>
        <v>0</v>
      </c>
      <c r="BL186" s="12" t="s">
        <v>203</v>
      </c>
      <c r="BM186" s="12" t="s">
        <v>1323</v>
      </c>
    </row>
    <row r="187" spans="2:65" s="10" customFormat="1" ht="22.9" customHeight="1">
      <c r="B187" s="140"/>
      <c r="C187" s="141"/>
      <c r="D187" s="142" t="s">
        <v>59</v>
      </c>
      <c r="E187" s="166" t="s">
        <v>1324</v>
      </c>
      <c r="F187" s="166" t="s">
        <v>1325</v>
      </c>
      <c r="G187" s="141"/>
      <c r="H187" s="141"/>
      <c r="I187" s="144"/>
      <c r="J187" s="167">
        <f>BK187</f>
        <v>0</v>
      </c>
      <c r="K187" s="141"/>
      <c r="L187" s="146"/>
      <c r="M187" s="147"/>
      <c r="N187" s="148"/>
      <c r="O187" s="148"/>
      <c r="P187" s="149">
        <f>SUM(P188:P190)</f>
        <v>0</v>
      </c>
      <c r="Q187" s="148"/>
      <c r="R187" s="149">
        <f>SUM(R188:R190)</f>
        <v>0</v>
      </c>
      <c r="S187" s="148"/>
      <c r="T187" s="150">
        <f>SUM(T188:T190)</f>
        <v>0.29479</v>
      </c>
      <c r="AR187" s="151" t="s">
        <v>69</v>
      </c>
      <c r="AT187" s="152" t="s">
        <v>59</v>
      </c>
      <c r="AU187" s="152" t="s">
        <v>8</v>
      </c>
      <c r="AY187" s="151" t="s">
        <v>132</v>
      </c>
      <c r="BK187" s="153">
        <f>SUM(BK188:BK190)</f>
        <v>0</v>
      </c>
    </row>
    <row r="188" spans="2:65" s="1" customFormat="1" ht="16.5" customHeight="1">
      <c r="B188" s="27"/>
      <c r="C188" s="154" t="s">
        <v>424</v>
      </c>
      <c r="D188" s="154" t="s">
        <v>133</v>
      </c>
      <c r="E188" s="155" t="s">
        <v>1326</v>
      </c>
      <c r="F188" s="156" t="s">
        <v>1327</v>
      </c>
      <c r="G188" s="157" t="s">
        <v>194</v>
      </c>
      <c r="H188" s="158">
        <v>106.327</v>
      </c>
      <c r="I188" s="159"/>
      <c r="J188" s="160">
        <f>ROUND(I188*H188,0)</f>
        <v>0</v>
      </c>
      <c r="K188" s="156" t="s">
        <v>535</v>
      </c>
      <c r="L188" s="29"/>
      <c r="M188" s="161" t="s">
        <v>1</v>
      </c>
      <c r="N188" s="162" t="s">
        <v>41</v>
      </c>
      <c r="O188" s="48"/>
      <c r="P188" s="163">
        <f>O188*H188</f>
        <v>0</v>
      </c>
      <c r="Q188" s="163">
        <v>0</v>
      </c>
      <c r="R188" s="163">
        <f>Q188*H188</f>
        <v>0</v>
      </c>
      <c r="S188" s="163">
        <v>0</v>
      </c>
      <c r="T188" s="164">
        <f>S188*H188</f>
        <v>0</v>
      </c>
      <c r="AR188" s="12" t="s">
        <v>203</v>
      </c>
      <c r="AT188" s="12" t="s">
        <v>133</v>
      </c>
      <c r="AU188" s="12" t="s">
        <v>69</v>
      </c>
      <c r="AY188" s="12" t="s">
        <v>132</v>
      </c>
      <c r="BE188" s="165">
        <f>IF(N188="základní",J188,0)</f>
        <v>0</v>
      </c>
      <c r="BF188" s="165">
        <f>IF(N188="snížená",J188,0)</f>
        <v>0</v>
      </c>
      <c r="BG188" s="165">
        <f>IF(N188="zákl. přenesená",J188,0)</f>
        <v>0</v>
      </c>
      <c r="BH188" s="165">
        <f>IF(N188="sníž. přenesená",J188,0)</f>
        <v>0</v>
      </c>
      <c r="BI188" s="165">
        <f>IF(N188="nulová",J188,0)</f>
        <v>0</v>
      </c>
      <c r="BJ188" s="12" t="s">
        <v>8</v>
      </c>
      <c r="BK188" s="165">
        <f>ROUND(I188*H188,0)</f>
        <v>0</v>
      </c>
      <c r="BL188" s="12" t="s">
        <v>203</v>
      </c>
      <c r="BM188" s="12" t="s">
        <v>1328</v>
      </c>
    </row>
    <row r="189" spans="2:65" s="1" customFormat="1" ht="16.5" customHeight="1">
      <c r="B189" s="27"/>
      <c r="C189" s="154" t="s">
        <v>429</v>
      </c>
      <c r="D189" s="154" t="s">
        <v>133</v>
      </c>
      <c r="E189" s="155" t="s">
        <v>1329</v>
      </c>
      <c r="F189" s="156" t="s">
        <v>1330</v>
      </c>
      <c r="G189" s="157" t="s">
        <v>156</v>
      </c>
      <c r="H189" s="158">
        <v>117.916</v>
      </c>
      <c r="I189" s="159"/>
      <c r="J189" s="160">
        <f>ROUND(I189*H189,0)</f>
        <v>0</v>
      </c>
      <c r="K189" s="156" t="s">
        <v>535</v>
      </c>
      <c r="L189" s="29"/>
      <c r="M189" s="161" t="s">
        <v>1</v>
      </c>
      <c r="N189" s="162" t="s">
        <v>41</v>
      </c>
      <c r="O189" s="48"/>
      <c r="P189" s="163">
        <f>O189*H189</f>
        <v>0</v>
      </c>
      <c r="Q189" s="163">
        <v>0</v>
      </c>
      <c r="R189" s="163">
        <f>Q189*H189</f>
        <v>0</v>
      </c>
      <c r="S189" s="163">
        <v>2.5000000000000001E-3</v>
      </c>
      <c r="T189" s="164">
        <f>S189*H189</f>
        <v>0.29479</v>
      </c>
      <c r="AR189" s="12" t="s">
        <v>203</v>
      </c>
      <c r="AT189" s="12" t="s">
        <v>133</v>
      </c>
      <c r="AU189" s="12" t="s">
        <v>69</v>
      </c>
      <c r="AY189" s="12" t="s">
        <v>132</v>
      </c>
      <c r="BE189" s="165">
        <f>IF(N189="základní",J189,0)</f>
        <v>0</v>
      </c>
      <c r="BF189" s="165">
        <f>IF(N189="snížená",J189,0)</f>
        <v>0</v>
      </c>
      <c r="BG189" s="165">
        <f>IF(N189="zákl. přenesená",J189,0)</f>
        <v>0</v>
      </c>
      <c r="BH189" s="165">
        <f>IF(N189="sníž. přenesená",J189,0)</f>
        <v>0</v>
      </c>
      <c r="BI189" s="165">
        <f>IF(N189="nulová",J189,0)</f>
        <v>0</v>
      </c>
      <c r="BJ189" s="12" t="s">
        <v>8</v>
      </c>
      <c r="BK189" s="165">
        <f>ROUND(I189*H189,0)</f>
        <v>0</v>
      </c>
      <c r="BL189" s="12" t="s">
        <v>203</v>
      </c>
      <c r="BM189" s="12" t="s">
        <v>1331</v>
      </c>
    </row>
    <row r="190" spans="2:65" s="1" customFormat="1" ht="16.5" customHeight="1">
      <c r="B190" s="27"/>
      <c r="C190" s="154" t="s">
        <v>433</v>
      </c>
      <c r="D190" s="154" t="s">
        <v>133</v>
      </c>
      <c r="E190" s="155" t="s">
        <v>1332</v>
      </c>
      <c r="F190" s="156" t="s">
        <v>1333</v>
      </c>
      <c r="G190" s="157" t="s">
        <v>255</v>
      </c>
      <c r="H190" s="217">
        <v>1</v>
      </c>
      <c r="I190" s="159"/>
      <c r="J190" s="160">
        <f>ROUND(I190*H190,0)</f>
        <v>0</v>
      </c>
      <c r="K190" s="156" t="s">
        <v>954</v>
      </c>
      <c r="L190" s="29"/>
      <c r="M190" s="161" t="s">
        <v>1</v>
      </c>
      <c r="N190" s="162" t="s">
        <v>41</v>
      </c>
      <c r="O190" s="48"/>
      <c r="P190" s="163">
        <f>O190*H190</f>
        <v>0</v>
      </c>
      <c r="Q190" s="163">
        <v>0</v>
      </c>
      <c r="R190" s="163">
        <f>Q190*H190</f>
        <v>0</v>
      </c>
      <c r="S190" s="163">
        <v>0</v>
      </c>
      <c r="T190" s="164">
        <f>S190*H190</f>
        <v>0</v>
      </c>
      <c r="AR190" s="12" t="s">
        <v>203</v>
      </c>
      <c r="AT190" s="12" t="s">
        <v>133</v>
      </c>
      <c r="AU190" s="12" t="s">
        <v>69</v>
      </c>
      <c r="AY190" s="12" t="s">
        <v>132</v>
      </c>
      <c r="BE190" s="165">
        <f>IF(N190="základní",J190,0)</f>
        <v>0</v>
      </c>
      <c r="BF190" s="165">
        <f>IF(N190="snížená",J190,0)</f>
        <v>0</v>
      </c>
      <c r="BG190" s="165">
        <f>IF(N190="zákl. přenesená",J190,0)</f>
        <v>0</v>
      </c>
      <c r="BH190" s="165">
        <f>IF(N190="sníž. přenesená",J190,0)</f>
        <v>0</v>
      </c>
      <c r="BI190" s="165">
        <f>IF(N190="nulová",J190,0)</f>
        <v>0</v>
      </c>
      <c r="BJ190" s="12" t="s">
        <v>8</v>
      </c>
      <c r="BK190" s="165">
        <f>ROUND(I190*H190,0)</f>
        <v>0</v>
      </c>
      <c r="BL190" s="12" t="s">
        <v>203</v>
      </c>
      <c r="BM190" s="12" t="s">
        <v>1334</v>
      </c>
    </row>
    <row r="191" spans="2:65" s="10" customFormat="1" ht="22.9" customHeight="1">
      <c r="B191" s="140"/>
      <c r="C191" s="141"/>
      <c r="D191" s="142" t="s">
        <v>59</v>
      </c>
      <c r="E191" s="166" t="s">
        <v>526</v>
      </c>
      <c r="F191" s="166" t="s">
        <v>527</v>
      </c>
      <c r="G191" s="141"/>
      <c r="H191" s="141"/>
      <c r="I191" s="144"/>
      <c r="J191" s="167">
        <f>BK191</f>
        <v>0</v>
      </c>
      <c r="K191" s="141"/>
      <c r="L191" s="146"/>
      <c r="M191" s="147"/>
      <c r="N191" s="148"/>
      <c r="O191" s="148"/>
      <c r="P191" s="149">
        <f>SUM(P192:P194)</f>
        <v>0</v>
      </c>
      <c r="Q191" s="148"/>
      <c r="R191" s="149">
        <f>SUM(R192:R194)</f>
        <v>3.9425099999999998E-2</v>
      </c>
      <c r="S191" s="148"/>
      <c r="T191" s="150">
        <f>SUM(T192:T194)</f>
        <v>0</v>
      </c>
      <c r="AR191" s="151" t="s">
        <v>69</v>
      </c>
      <c r="AT191" s="152" t="s">
        <v>59</v>
      </c>
      <c r="AU191" s="152" t="s">
        <v>8</v>
      </c>
      <c r="AY191" s="151" t="s">
        <v>132</v>
      </c>
      <c r="BK191" s="153">
        <f>SUM(BK192:BK194)</f>
        <v>0</v>
      </c>
    </row>
    <row r="192" spans="2:65" s="1" customFormat="1" ht="16.5" customHeight="1">
      <c r="B192" s="27"/>
      <c r="C192" s="154" t="s">
        <v>437</v>
      </c>
      <c r="D192" s="154" t="s">
        <v>133</v>
      </c>
      <c r="E192" s="155" t="s">
        <v>1335</v>
      </c>
      <c r="F192" s="156" t="s">
        <v>1336</v>
      </c>
      <c r="G192" s="157" t="s">
        <v>156</v>
      </c>
      <c r="H192" s="158">
        <v>59.734999999999999</v>
      </c>
      <c r="I192" s="159"/>
      <c r="J192" s="160">
        <f>ROUND(I192*H192,0)</f>
        <v>0</v>
      </c>
      <c r="K192" s="156" t="s">
        <v>1337</v>
      </c>
      <c r="L192" s="29"/>
      <c r="M192" s="161" t="s">
        <v>1</v>
      </c>
      <c r="N192" s="162" t="s">
        <v>41</v>
      </c>
      <c r="O192" s="48"/>
      <c r="P192" s="163">
        <f>O192*H192</f>
        <v>0</v>
      </c>
      <c r="Q192" s="163">
        <v>0</v>
      </c>
      <c r="R192" s="163">
        <f>Q192*H192</f>
        <v>0</v>
      </c>
      <c r="S192" s="163">
        <v>0</v>
      </c>
      <c r="T192" s="164">
        <f>S192*H192</f>
        <v>0</v>
      </c>
      <c r="AR192" s="12" t="s">
        <v>203</v>
      </c>
      <c r="AT192" s="12" t="s">
        <v>133</v>
      </c>
      <c r="AU192" s="12" t="s">
        <v>69</v>
      </c>
      <c r="AY192" s="12" t="s">
        <v>132</v>
      </c>
      <c r="BE192" s="165">
        <f>IF(N192="základní",J192,0)</f>
        <v>0</v>
      </c>
      <c r="BF192" s="165">
        <f>IF(N192="snížená",J192,0)</f>
        <v>0</v>
      </c>
      <c r="BG192" s="165">
        <f>IF(N192="zákl. přenesená",J192,0)</f>
        <v>0</v>
      </c>
      <c r="BH192" s="165">
        <f>IF(N192="sníž. přenesená",J192,0)</f>
        <v>0</v>
      </c>
      <c r="BI192" s="165">
        <f>IF(N192="nulová",J192,0)</f>
        <v>0</v>
      </c>
      <c r="BJ192" s="12" t="s">
        <v>8</v>
      </c>
      <c r="BK192" s="165">
        <f>ROUND(I192*H192,0)</f>
        <v>0</v>
      </c>
      <c r="BL192" s="12" t="s">
        <v>203</v>
      </c>
      <c r="BM192" s="12" t="s">
        <v>1338</v>
      </c>
    </row>
    <row r="193" spans="2:65" s="1" customFormat="1" ht="16.5" customHeight="1">
      <c r="B193" s="27"/>
      <c r="C193" s="154" t="s">
        <v>441</v>
      </c>
      <c r="D193" s="154" t="s">
        <v>133</v>
      </c>
      <c r="E193" s="155" t="s">
        <v>533</v>
      </c>
      <c r="F193" s="156" t="s">
        <v>1339</v>
      </c>
      <c r="G193" s="157" t="s">
        <v>156</v>
      </c>
      <c r="H193" s="158">
        <v>59.734999999999999</v>
      </c>
      <c r="I193" s="159"/>
      <c r="J193" s="160">
        <f>ROUND(I193*H193,0)</f>
        <v>0</v>
      </c>
      <c r="K193" s="156" t="s">
        <v>1337</v>
      </c>
      <c r="L193" s="29"/>
      <c r="M193" s="161" t="s">
        <v>1</v>
      </c>
      <c r="N193" s="162" t="s">
        <v>41</v>
      </c>
      <c r="O193" s="48"/>
      <c r="P193" s="163">
        <f>O193*H193</f>
        <v>0</v>
      </c>
      <c r="Q193" s="163">
        <v>6.6E-4</v>
      </c>
      <c r="R193" s="163">
        <f>Q193*H193</f>
        <v>3.9425099999999998E-2</v>
      </c>
      <c r="S193" s="163">
        <v>0</v>
      </c>
      <c r="T193" s="164">
        <f>S193*H193</f>
        <v>0</v>
      </c>
      <c r="AR193" s="12" t="s">
        <v>203</v>
      </c>
      <c r="AT193" s="12" t="s">
        <v>133</v>
      </c>
      <c r="AU193" s="12" t="s">
        <v>69</v>
      </c>
      <c r="AY193" s="12" t="s">
        <v>132</v>
      </c>
      <c r="BE193" s="165">
        <f>IF(N193="základní",J193,0)</f>
        <v>0</v>
      </c>
      <c r="BF193" s="165">
        <f>IF(N193="snížená",J193,0)</f>
        <v>0</v>
      </c>
      <c r="BG193" s="165">
        <f>IF(N193="zákl. přenesená",J193,0)</f>
        <v>0</v>
      </c>
      <c r="BH193" s="165">
        <f>IF(N193="sníž. přenesená",J193,0)</f>
        <v>0</v>
      </c>
      <c r="BI193" s="165">
        <f>IF(N193="nulová",J193,0)</f>
        <v>0</v>
      </c>
      <c r="BJ193" s="12" t="s">
        <v>8</v>
      </c>
      <c r="BK193" s="165">
        <f>ROUND(I193*H193,0)</f>
        <v>0</v>
      </c>
      <c r="BL193" s="12" t="s">
        <v>203</v>
      </c>
      <c r="BM193" s="12" t="s">
        <v>1340</v>
      </c>
    </row>
    <row r="194" spans="2:65" s="1" customFormat="1" ht="16.5" customHeight="1">
      <c r="B194" s="27"/>
      <c r="C194" s="154" t="s">
        <v>446</v>
      </c>
      <c r="D194" s="154" t="s">
        <v>133</v>
      </c>
      <c r="E194" s="155" t="s">
        <v>1341</v>
      </c>
      <c r="F194" s="156" t="s">
        <v>1342</v>
      </c>
      <c r="G194" s="157" t="s">
        <v>156</v>
      </c>
      <c r="H194" s="158">
        <v>127.593</v>
      </c>
      <c r="I194" s="159"/>
      <c r="J194" s="160">
        <f>ROUND(I194*H194,0)</f>
        <v>0</v>
      </c>
      <c r="K194" s="156" t="s">
        <v>954</v>
      </c>
      <c r="L194" s="29"/>
      <c r="M194" s="161" t="s">
        <v>1</v>
      </c>
      <c r="N194" s="162" t="s">
        <v>41</v>
      </c>
      <c r="O194" s="48"/>
      <c r="P194" s="163">
        <f>O194*H194</f>
        <v>0</v>
      </c>
      <c r="Q194" s="163">
        <v>0</v>
      </c>
      <c r="R194" s="163">
        <f>Q194*H194</f>
        <v>0</v>
      </c>
      <c r="S194" s="163">
        <v>0</v>
      </c>
      <c r="T194" s="164">
        <f>S194*H194</f>
        <v>0</v>
      </c>
      <c r="AR194" s="12" t="s">
        <v>203</v>
      </c>
      <c r="AT194" s="12" t="s">
        <v>133</v>
      </c>
      <c r="AU194" s="12" t="s">
        <v>69</v>
      </c>
      <c r="AY194" s="12" t="s">
        <v>132</v>
      </c>
      <c r="BE194" s="165">
        <f>IF(N194="základní",J194,0)</f>
        <v>0</v>
      </c>
      <c r="BF194" s="165">
        <f>IF(N194="snížená",J194,0)</f>
        <v>0</v>
      </c>
      <c r="BG194" s="165">
        <f>IF(N194="zákl. přenesená",J194,0)</f>
        <v>0</v>
      </c>
      <c r="BH194" s="165">
        <f>IF(N194="sníž. přenesená",J194,0)</f>
        <v>0</v>
      </c>
      <c r="BI194" s="165">
        <f>IF(N194="nulová",J194,0)</f>
        <v>0</v>
      </c>
      <c r="BJ194" s="12" t="s">
        <v>8</v>
      </c>
      <c r="BK194" s="165">
        <f>ROUND(I194*H194,0)</f>
        <v>0</v>
      </c>
      <c r="BL194" s="12" t="s">
        <v>203</v>
      </c>
      <c r="BM194" s="12" t="s">
        <v>1343</v>
      </c>
    </row>
    <row r="195" spans="2:65" s="10" customFormat="1" ht="22.9" customHeight="1">
      <c r="B195" s="140"/>
      <c r="C195" s="141"/>
      <c r="D195" s="142" t="s">
        <v>59</v>
      </c>
      <c r="E195" s="166" t="s">
        <v>1344</v>
      </c>
      <c r="F195" s="166" t="s">
        <v>1345</v>
      </c>
      <c r="G195" s="141"/>
      <c r="H195" s="141"/>
      <c r="I195" s="144"/>
      <c r="J195" s="167">
        <f>BK195</f>
        <v>0</v>
      </c>
      <c r="K195" s="141"/>
      <c r="L195" s="146"/>
      <c r="M195" s="147"/>
      <c r="N195" s="148"/>
      <c r="O195" s="148"/>
      <c r="P195" s="149">
        <f>SUM(P196:P201)</f>
        <v>0</v>
      </c>
      <c r="Q195" s="148"/>
      <c r="R195" s="149">
        <f>SUM(R196:R201)</f>
        <v>0.54116516000000003</v>
      </c>
      <c r="S195" s="148"/>
      <c r="T195" s="150">
        <f>SUM(T196:T201)</f>
        <v>0.10547688</v>
      </c>
      <c r="AR195" s="151" t="s">
        <v>69</v>
      </c>
      <c r="AT195" s="152" t="s">
        <v>59</v>
      </c>
      <c r="AU195" s="152" t="s">
        <v>8</v>
      </c>
      <c r="AY195" s="151" t="s">
        <v>132</v>
      </c>
      <c r="BK195" s="153">
        <f>SUM(BK196:BK201)</f>
        <v>0</v>
      </c>
    </row>
    <row r="196" spans="2:65" s="1" customFormat="1" ht="16.5" customHeight="1">
      <c r="B196" s="27"/>
      <c r="C196" s="154" t="s">
        <v>450</v>
      </c>
      <c r="D196" s="154" t="s">
        <v>133</v>
      </c>
      <c r="E196" s="155" t="s">
        <v>1346</v>
      </c>
      <c r="F196" s="156" t="s">
        <v>1347</v>
      </c>
      <c r="G196" s="157" t="s">
        <v>156</v>
      </c>
      <c r="H196" s="158">
        <v>340.24799999999999</v>
      </c>
      <c r="I196" s="159"/>
      <c r="J196" s="160">
        <f>ROUND(I196*H196,0)</f>
        <v>0</v>
      </c>
      <c r="K196" s="156" t="s">
        <v>954</v>
      </c>
      <c r="L196" s="29"/>
      <c r="M196" s="161" t="s">
        <v>1</v>
      </c>
      <c r="N196" s="162" t="s">
        <v>41</v>
      </c>
      <c r="O196" s="48"/>
      <c r="P196" s="163">
        <f>O196*H196</f>
        <v>0</v>
      </c>
      <c r="Q196" s="163">
        <v>1E-3</v>
      </c>
      <c r="R196" s="163">
        <f>Q196*H196</f>
        <v>0.34024799999999999</v>
      </c>
      <c r="S196" s="163">
        <v>3.1E-4</v>
      </c>
      <c r="T196" s="164">
        <f>S196*H196</f>
        <v>0.10547688</v>
      </c>
      <c r="AR196" s="12" t="s">
        <v>203</v>
      </c>
      <c r="AT196" s="12" t="s">
        <v>133</v>
      </c>
      <c r="AU196" s="12" t="s">
        <v>69</v>
      </c>
      <c r="AY196" s="12" t="s">
        <v>132</v>
      </c>
      <c r="BE196" s="165">
        <f>IF(N196="základní",J196,0)</f>
        <v>0</v>
      </c>
      <c r="BF196" s="165">
        <f>IF(N196="snížená",J196,0)</f>
        <v>0</v>
      </c>
      <c r="BG196" s="165">
        <f>IF(N196="zákl. přenesená",J196,0)</f>
        <v>0</v>
      </c>
      <c r="BH196" s="165">
        <f>IF(N196="sníž. přenesená",J196,0)</f>
        <v>0</v>
      </c>
      <c r="BI196" s="165">
        <f>IF(N196="nulová",J196,0)</f>
        <v>0</v>
      </c>
      <c r="BJ196" s="12" t="s">
        <v>8</v>
      </c>
      <c r="BK196" s="165">
        <f>ROUND(I196*H196,0)</f>
        <v>0</v>
      </c>
      <c r="BL196" s="12" t="s">
        <v>203</v>
      </c>
      <c r="BM196" s="12" t="s">
        <v>1348</v>
      </c>
    </row>
    <row r="197" spans="2:65" s="1" customFormat="1" ht="16.5" customHeight="1">
      <c r="B197" s="27"/>
      <c r="C197" s="154" t="s">
        <v>455</v>
      </c>
      <c r="D197" s="154" t="s">
        <v>133</v>
      </c>
      <c r="E197" s="155" t="s">
        <v>1349</v>
      </c>
      <c r="F197" s="156" t="s">
        <v>1350</v>
      </c>
      <c r="G197" s="157" t="s">
        <v>156</v>
      </c>
      <c r="H197" s="158">
        <v>340.24799999999999</v>
      </c>
      <c r="I197" s="159"/>
      <c r="J197" s="160">
        <f>ROUND(I197*H197,0)</f>
        <v>0</v>
      </c>
      <c r="K197" s="156" t="s">
        <v>954</v>
      </c>
      <c r="L197" s="29"/>
      <c r="M197" s="161" t="s">
        <v>1</v>
      </c>
      <c r="N197" s="162" t="s">
        <v>41</v>
      </c>
      <c r="O197" s="48"/>
      <c r="P197" s="163">
        <f>O197*H197</f>
        <v>0</v>
      </c>
      <c r="Q197" s="163">
        <v>0</v>
      </c>
      <c r="R197" s="163">
        <f>Q197*H197</f>
        <v>0</v>
      </c>
      <c r="S197" s="163">
        <v>0</v>
      </c>
      <c r="T197" s="164">
        <f>S197*H197</f>
        <v>0</v>
      </c>
      <c r="AR197" s="12" t="s">
        <v>203</v>
      </c>
      <c r="AT197" s="12" t="s">
        <v>133</v>
      </c>
      <c r="AU197" s="12" t="s">
        <v>69</v>
      </c>
      <c r="AY197" s="12" t="s">
        <v>132</v>
      </c>
      <c r="BE197" s="165">
        <f>IF(N197="základní",J197,0)</f>
        <v>0</v>
      </c>
      <c r="BF197" s="165">
        <f>IF(N197="snížená",J197,0)</f>
        <v>0</v>
      </c>
      <c r="BG197" s="165">
        <f>IF(N197="zákl. přenesená",J197,0)</f>
        <v>0</v>
      </c>
      <c r="BH197" s="165">
        <f>IF(N197="sníž. přenesená",J197,0)</f>
        <v>0</v>
      </c>
      <c r="BI197" s="165">
        <f>IF(N197="nulová",J197,0)</f>
        <v>0</v>
      </c>
      <c r="BJ197" s="12" t="s">
        <v>8</v>
      </c>
      <c r="BK197" s="165">
        <f>ROUND(I197*H197,0)</f>
        <v>0</v>
      </c>
      <c r="BL197" s="12" t="s">
        <v>203</v>
      </c>
      <c r="BM197" s="12" t="s">
        <v>1351</v>
      </c>
    </row>
    <row r="198" spans="2:65" s="1" customFormat="1" ht="16.5" customHeight="1">
      <c r="B198" s="27"/>
      <c r="C198" s="154" t="s">
        <v>459</v>
      </c>
      <c r="D198" s="154" t="s">
        <v>133</v>
      </c>
      <c r="E198" s="155" t="s">
        <v>1352</v>
      </c>
      <c r="F198" s="156" t="s">
        <v>1353</v>
      </c>
      <c r="G198" s="157" t="s">
        <v>255</v>
      </c>
      <c r="H198" s="158">
        <v>6</v>
      </c>
      <c r="I198" s="159"/>
      <c r="J198" s="160">
        <f>ROUND(I198*H198,0)</f>
        <v>0</v>
      </c>
      <c r="K198" s="156" t="s">
        <v>1354</v>
      </c>
      <c r="L198" s="29"/>
      <c r="M198" s="161" t="s">
        <v>1</v>
      </c>
      <c r="N198" s="162" t="s">
        <v>41</v>
      </c>
      <c r="O198" s="48"/>
      <c r="P198" s="163">
        <f>O198*H198</f>
        <v>0</v>
      </c>
      <c r="Q198" s="163">
        <v>0</v>
      </c>
      <c r="R198" s="163">
        <f>Q198*H198</f>
        <v>0</v>
      </c>
      <c r="S198" s="163">
        <v>0</v>
      </c>
      <c r="T198" s="164">
        <f>S198*H198</f>
        <v>0</v>
      </c>
      <c r="AR198" s="12" t="s">
        <v>203</v>
      </c>
      <c r="AT198" s="12" t="s">
        <v>133</v>
      </c>
      <c r="AU198" s="12" t="s">
        <v>69</v>
      </c>
      <c r="AY198" s="12" t="s">
        <v>132</v>
      </c>
      <c r="BE198" s="165">
        <f>IF(N198="základní",J198,0)</f>
        <v>0</v>
      </c>
      <c r="BF198" s="165">
        <f>IF(N198="snížená",J198,0)</f>
        <v>0</v>
      </c>
      <c r="BG198" s="165">
        <f>IF(N198="zákl. přenesená",J198,0)</f>
        <v>0</v>
      </c>
      <c r="BH198" s="165">
        <f>IF(N198="sníž. přenesená",J198,0)</f>
        <v>0</v>
      </c>
      <c r="BI198" s="165">
        <f>IF(N198="nulová",J198,0)</f>
        <v>0</v>
      </c>
      <c r="BJ198" s="12" t="s">
        <v>8</v>
      </c>
      <c r="BK198" s="165">
        <f>ROUND(I198*H198,0)</f>
        <v>0</v>
      </c>
      <c r="BL198" s="12" t="s">
        <v>203</v>
      </c>
      <c r="BM198" s="12" t="s">
        <v>1355</v>
      </c>
    </row>
    <row r="199" spans="2:65" s="1" customFormat="1" ht="16.5" customHeight="1">
      <c r="B199" s="27"/>
      <c r="C199" s="154" t="s">
        <v>463</v>
      </c>
      <c r="D199" s="154" t="s">
        <v>133</v>
      </c>
      <c r="E199" s="155" t="s">
        <v>1356</v>
      </c>
      <c r="F199" s="156" t="s">
        <v>1357</v>
      </c>
      <c r="G199" s="157" t="s">
        <v>156</v>
      </c>
      <c r="H199" s="158">
        <v>340.24799999999999</v>
      </c>
      <c r="I199" s="159"/>
      <c r="J199" s="160">
        <f>ROUND(I199*H199,0)</f>
        <v>0</v>
      </c>
      <c r="K199" s="156" t="s">
        <v>954</v>
      </c>
      <c r="L199" s="29"/>
      <c r="M199" s="161" t="s">
        <v>1</v>
      </c>
      <c r="N199" s="162" t="s">
        <v>41</v>
      </c>
      <c r="O199" s="48"/>
      <c r="P199" s="163">
        <f>O199*H199</f>
        <v>0</v>
      </c>
      <c r="Q199" s="163">
        <v>2.0000000000000001E-4</v>
      </c>
      <c r="R199" s="163">
        <f>Q199*H199</f>
        <v>6.8049600000000002E-2</v>
      </c>
      <c r="S199" s="163">
        <v>0</v>
      </c>
      <c r="T199" s="164">
        <f>S199*H199</f>
        <v>0</v>
      </c>
      <c r="AR199" s="12" t="s">
        <v>203</v>
      </c>
      <c r="AT199" s="12" t="s">
        <v>133</v>
      </c>
      <c r="AU199" s="12" t="s">
        <v>69</v>
      </c>
      <c r="AY199" s="12" t="s">
        <v>132</v>
      </c>
      <c r="BE199" s="165">
        <f>IF(N199="základní",J199,0)</f>
        <v>0</v>
      </c>
      <c r="BF199" s="165">
        <f>IF(N199="snížená",J199,0)</f>
        <v>0</v>
      </c>
      <c r="BG199" s="165">
        <f>IF(N199="zákl. přenesená",J199,0)</f>
        <v>0</v>
      </c>
      <c r="BH199" s="165">
        <f>IF(N199="sníž. přenesená",J199,0)</f>
        <v>0</v>
      </c>
      <c r="BI199" s="165">
        <f>IF(N199="nulová",J199,0)</f>
        <v>0</v>
      </c>
      <c r="BJ199" s="12" t="s">
        <v>8</v>
      </c>
      <c r="BK199" s="165">
        <f>ROUND(I199*H199,0)</f>
        <v>0</v>
      </c>
      <c r="BL199" s="12" t="s">
        <v>203</v>
      </c>
      <c r="BM199" s="12" t="s">
        <v>1358</v>
      </c>
    </row>
    <row r="200" spans="2:65" s="1" customFormat="1" ht="16.5" customHeight="1">
      <c r="B200" s="27"/>
      <c r="C200" s="154" t="s">
        <v>468</v>
      </c>
      <c r="D200" s="154" t="s">
        <v>133</v>
      </c>
      <c r="E200" s="155" t="s">
        <v>1359</v>
      </c>
      <c r="F200" s="156" t="s">
        <v>1360</v>
      </c>
      <c r="G200" s="157" t="s">
        <v>156</v>
      </c>
      <c r="H200" s="158">
        <v>458.16399999999999</v>
      </c>
      <c r="I200" s="159"/>
      <c r="J200" s="160">
        <f>ROUND(I200*H200,0)</f>
        <v>0</v>
      </c>
      <c r="K200" s="156" t="s">
        <v>954</v>
      </c>
      <c r="L200" s="29"/>
      <c r="M200" s="161" t="s">
        <v>1</v>
      </c>
      <c r="N200" s="162" t="s">
        <v>41</v>
      </c>
      <c r="O200" s="48"/>
      <c r="P200" s="163">
        <f>O200*H200</f>
        <v>0</v>
      </c>
      <c r="Q200" s="163">
        <v>2.9E-4</v>
      </c>
      <c r="R200" s="163">
        <f>Q200*H200</f>
        <v>0.13286756</v>
      </c>
      <c r="S200" s="163">
        <v>0</v>
      </c>
      <c r="T200" s="164">
        <f>S200*H200</f>
        <v>0</v>
      </c>
      <c r="AR200" s="12" t="s">
        <v>203</v>
      </c>
      <c r="AT200" s="12" t="s">
        <v>133</v>
      </c>
      <c r="AU200" s="12" t="s">
        <v>69</v>
      </c>
      <c r="AY200" s="12" t="s">
        <v>132</v>
      </c>
      <c r="BE200" s="165">
        <f>IF(N200="základní",J200,0)</f>
        <v>0</v>
      </c>
      <c r="BF200" s="165">
        <f>IF(N200="snížená",J200,0)</f>
        <v>0</v>
      </c>
      <c r="BG200" s="165">
        <f>IF(N200="zákl. přenesená",J200,0)</f>
        <v>0</v>
      </c>
      <c r="BH200" s="165">
        <f>IF(N200="sníž. přenesená",J200,0)</f>
        <v>0</v>
      </c>
      <c r="BI200" s="165">
        <f>IF(N200="nulová",J200,0)</f>
        <v>0</v>
      </c>
      <c r="BJ200" s="12" t="s">
        <v>8</v>
      </c>
      <c r="BK200" s="165">
        <f>ROUND(I200*H200,0)</f>
        <v>0</v>
      </c>
      <c r="BL200" s="12" t="s">
        <v>203</v>
      </c>
      <c r="BM200" s="12" t="s">
        <v>1361</v>
      </c>
    </row>
    <row r="201" spans="2:65" s="1" customFormat="1" ht="19.5">
      <c r="B201" s="27"/>
      <c r="C201" s="28"/>
      <c r="D201" s="168" t="s">
        <v>149</v>
      </c>
      <c r="E201" s="28"/>
      <c r="F201" s="169" t="s">
        <v>1362</v>
      </c>
      <c r="G201" s="28"/>
      <c r="H201" s="28"/>
      <c r="I201" s="90"/>
      <c r="J201" s="28"/>
      <c r="K201" s="28"/>
      <c r="L201" s="29"/>
      <c r="M201" s="170"/>
      <c r="N201" s="48"/>
      <c r="O201" s="48"/>
      <c r="P201" s="48"/>
      <c r="Q201" s="48"/>
      <c r="R201" s="48"/>
      <c r="S201" s="48"/>
      <c r="T201" s="49"/>
      <c r="AT201" s="12" t="s">
        <v>149</v>
      </c>
      <c r="AU201" s="12" t="s">
        <v>69</v>
      </c>
    </row>
    <row r="202" spans="2:65" s="10" customFormat="1" ht="22.9" customHeight="1">
      <c r="B202" s="140"/>
      <c r="C202" s="141"/>
      <c r="D202" s="142" t="s">
        <v>59</v>
      </c>
      <c r="E202" s="166" t="s">
        <v>553</v>
      </c>
      <c r="F202" s="166" t="s">
        <v>554</v>
      </c>
      <c r="G202" s="141"/>
      <c r="H202" s="141"/>
      <c r="I202" s="144"/>
      <c r="J202" s="167">
        <f>BK202</f>
        <v>0</v>
      </c>
      <c r="K202" s="141"/>
      <c r="L202" s="146"/>
      <c r="M202" s="147"/>
      <c r="N202" s="148"/>
      <c r="O202" s="148"/>
      <c r="P202" s="149">
        <f>SUM(P203:P206)</f>
        <v>0</v>
      </c>
      <c r="Q202" s="148"/>
      <c r="R202" s="149">
        <f>SUM(R203:R206)</f>
        <v>2.0279999999999999E-2</v>
      </c>
      <c r="S202" s="148"/>
      <c r="T202" s="150">
        <f>SUM(T203:T206)</f>
        <v>0</v>
      </c>
      <c r="AR202" s="151" t="s">
        <v>69</v>
      </c>
      <c r="AT202" s="152" t="s">
        <v>59</v>
      </c>
      <c r="AU202" s="152" t="s">
        <v>8</v>
      </c>
      <c r="AY202" s="151" t="s">
        <v>132</v>
      </c>
      <c r="BK202" s="153">
        <f>SUM(BK203:BK206)</f>
        <v>0</v>
      </c>
    </row>
    <row r="203" spans="2:65" s="1" customFormat="1" ht="16.5" customHeight="1">
      <c r="B203" s="27"/>
      <c r="C203" s="154" t="s">
        <v>472</v>
      </c>
      <c r="D203" s="154" t="s">
        <v>133</v>
      </c>
      <c r="E203" s="155" t="s">
        <v>556</v>
      </c>
      <c r="F203" s="156" t="s">
        <v>1363</v>
      </c>
      <c r="G203" s="157" t="s">
        <v>147</v>
      </c>
      <c r="H203" s="158">
        <v>6</v>
      </c>
      <c r="I203" s="159"/>
      <c r="J203" s="160">
        <f>ROUND(I203*H203,0)</f>
        <v>0</v>
      </c>
      <c r="K203" s="156" t="s">
        <v>1</v>
      </c>
      <c r="L203" s="29"/>
      <c r="M203" s="161" t="s">
        <v>1</v>
      </c>
      <c r="N203" s="162" t="s">
        <v>41</v>
      </c>
      <c r="O203" s="48"/>
      <c r="P203" s="163">
        <f>O203*H203</f>
        <v>0</v>
      </c>
      <c r="Q203" s="163">
        <v>0</v>
      </c>
      <c r="R203" s="163">
        <f>Q203*H203</f>
        <v>0</v>
      </c>
      <c r="S203" s="163">
        <v>0</v>
      </c>
      <c r="T203" s="164">
        <f>S203*H203</f>
        <v>0</v>
      </c>
      <c r="AR203" s="12" t="s">
        <v>203</v>
      </c>
      <c r="AT203" s="12" t="s">
        <v>133</v>
      </c>
      <c r="AU203" s="12" t="s">
        <v>69</v>
      </c>
      <c r="AY203" s="12" t="s">
        <v>132</v>
      </c>
      <c r="BE203" s="165">
        <f>IF(N203="základní",J203,0)</f>
        <v>0</v>
      </c>
      <c r="BF203" s="165">
        <f>IF(N203="snížená",J203,0)</f>
        <v>0</v>
      </c>
      <c r="BG203" s="165">
        <f>IF(N203="zákl. přenesená",J203,0)</f>
        <v>0</v>
      </c>
      <c r="BH203" s="165">
        <f>IF(N203="sníž. přenesená",J203,0)</f>
        <v>0</v>
      </c>
      <c r="BI203" s="165">
        <f>IF(N203="nulová",J203,0)</f>
        <v>0</v>
      </c>
      <c r="BJ203" s="12" t="s">
        <v>8</v>
      </c>
      <c r="BK203" s="165">
        <f>ROUND(I203*H203,0)</f>
        <v>0</v>
      </c>
      <c r="BL203" s="12" t="s">
        <v>203</v>
      </c>
      <c r="BM203" s="12" t="s">
        <v>1364</v>
      </c>
    </row>
    <row r="204" spans="2:65" s="1" customFormat="1" ht="16.5" customHeight="1">
      <c r="B204" s="27"/>
      <c r="C204" s="171" t="s">
        <v>478</v>
      </c>
      <c r="D204" s="171" t="s">
        <v>247</v>
      </c>
      <c r="E204" s="172" t="s">
        <v>1365</v>
      </c>
      <c r="F204" s="173" t="s">
        <v>1366</v>
      </c>
      <c r="G204" s="174" t="s">
        <v>147</v>
      </c>
      <c r="H204" s="175">
        <v>6</v>
      </c>
      <c r="I204" s="176"/>
      <c r="J204" s="177">
        <f>ROUND(I204*H204,0)</f>
        <v>0</v>
      </c>
      <c r="K204" s="173" t="s">
        <v>1</v>
      </c>
      <c r="L204" s="178"/>
      <c r="M204" s="179" t="s">
        <v>1</v>
      </c>
      <c r="N204" s="180" t="s">
        <v>41</v>
      </c>
      <c r="O204" s="48"/>
      <c r="P204" s="163">
        <f>O204*H204</f>
        <v>0</v>
      </c>
      <c r="Q204" s="163">
        <v>3.3800000000000002E-3</v>
      </c>
      <c r="R204" s="163">
        <f>Q204*H204</f>
        <v>2.0279999999999999E-2</v>
      </c>
      <c r="S204" s="163">
        <v>0</v>
      </c>
      <c r="T204" s="164">
        <f>S204*H204</f>
        <v>0</v>
      </c>
      <c r="AR204" s="12" t="s">
        <v>273</v>
      </c>
      <c r="AT204" s="12" t="s">
        <v>247</v>
      </c>
      <c r="AU204" s="12" t="s">
        <v>69</v>
      </c>
      <c r="AY204" s="12" t="s">
        <v>132</v>
      </c>
      <c r="BE204" s="165">
        <f>IF(N204="základní",J204,0)</f>
        <v>0</v>
      </c>
      <c r="BF204" s="165">
        <f>IF(N204="snížená",J204,0)</f>
        <v>0</v>
      </c>
      <c r="BG204" s="165">
        <f>IF(N204="zákl. přenesená",J204,0)</f>
        <v>0</v>
      </c>
      <c r="BH204" s="165">
        <f>IF(N204="sníž. přenesená",J204,0)</f>
        <v>0</v>
      </c>
      <c r="BI204" s="165">
        <f>IF(N204="nulová",J204,0)</f>
        <v>0</v>
      </c>
      <c r="BJ204" s="12" t="s">
        <v>8</v>
      </c>
      <c r="BK204" s="165">
        <f>ROUND(I204*H204,0)</f>
        <v>0</v>
      </c>
      <c r="BL204" s="12" t="s">
        <v>203</v>
      </c>
      <c r="BM204" s="12" t="s">
        <v>1367</v>
      </c>
    </row>
    <row r="205" spans="2:65" s="1" customFormat="1" ht="19.5">
      <c r="B205" s="27"/>
      <c r="C205" s="28"/>
      <c r="D205" s="168" t="s">
        <v>149</v>
      </c>
      <c r="E205" s="28"/>
      <c r="F205" s="169" t="s">
        <v>1368</v>
      </c>
      <c r="G205" s="28"/>
      <c r="H205" s="28"/>
      <c r="I205" s="90"/>
      <c r="J205" s="28"/>
      <c r="K205" s="28"/>
      <c r="L205" s="29"/>
      <c r="M205" s="170"/>
      <c r="N205" s="48"/>
      <c r="O205" s="48"/>
      <c r="P205" s="48"/>
      <c r="Q205" s="48"/>
      <c r="R205" s="48"/>
      <c r="S205" s="48"/>
      <c r="T205" s="49"/>
      <c r="AT205" s="12" t="s">
        <v>149</v>
      </c>
      <c r="AU205" s="12" t="s">
        <v>69</v>
      </c>
    </row>
    <row r="206" spans="2:65" s="1" customFormat="1" ht="16.5" customHeight="1">
      <c r="B206" s="27"/>
      <c r="C206" s="154" t="s">
        <v>482</v>
      </c>
      <c r="D206" s="154" t="s">
        <v>133</v>
      </c>
      <c r="E206" s="155" t="s">
        <v>1369</v>
      </c>
      <c r="F206" s="156" t="s">
        <v>1370</v>
      </c>
      <c r="G206" s="157" t="s">
        <v>255</v>
      </c>
      <c r="H206" s="217">
        <v>1</v>
      </c>
      <c r="I206" s="159"/>
      <c r="J206" s="160">
        <f>ROUND(I206*H206,0)</f>
        <v>0</v>
      </c>
      <c r="K206" s="156" t="s">
        <v>954</v>
      </c>
      <c r="L206" s="29"/>
      <c r="M206" s="161" t="s">
        <v>1</v>
      </c>
      <c r="N206" s="162" t="s">
        <v>41</v>
      </c>
      <c r="O206" s="48"/>
      <c r="P206" s="163">
        <f>O206*H206</f>
        <v>0</v>
      </c>
      <c r="Q206" s="163">
        <v>0</v>
      </c>
      <c r="R206" s="163">
        <f>Q206*H206</f>
        <v>0</v>
      </c>
      <c r="S206" s="163">
        <v>0</v>
      </c>
      <c r="T206" s="164">
        <f>S206*H206</f>
        <v>0</v>
      </c>
      <c r="AR206" s="12" t="s">
        <v>203</v>
      </c>
      <c r="AT206" s="12" t="s">
        <v>133</v>
      </c>
      <c r="AU206" s="12" t="s">
        <v>69</v>
      </c>
      <c r="AY206" s="12" t="s">
        <v>132</v>
      </c>
      <c r="BE206" s="165">
        <f>IF(N206="základní",J206,0)</f>
        <v>0</v>
      </c>
      <c r="BF206" s="165">
        <f>IF(N206="snížená",J206,0)</f>
        <v>0</v>
      </c>
      <c r="BG206" s="165">
        <f>IF(N206="zákl. přenesená",J206,0)</f>
        <v>0</v>
      </c>
      <c r="BH206" s="165">
        <f>IF(N206="sníž. přenesená",J206,0)</f>
        <v>0</v>
      </c>
      <c r="BI206" s="165">
        <f>IF(N206="nulová",J206,0)</f>
        <v>0</v>
      </c>
      <c r="BJ206" s="12" t="s">
        <v>8</v>
      </c>
      <c r="BK206" s="165">
        <f>ROUND(I206*H206,0)</f>
        <v>0</v>
      </c>
      <c r="BL206" s="12" t="s">
        <v>203</v>
      </c>
      <c r="BM206" s="12" t="s">
        <v>1371</v>
      </c>
    </row>
    <row r="207" spans="2:65" s="10" customFormat="1" ht="25.9" customHeight="1">
      <c r="B207" s="140"/>
      <c r="C207" s="141"/>
      <c r="D207" s="142" t="s">
        <v>59</v>
      </c>
      <c r="E207" s="143" t="s">
        <v>567</v>
      </c>
      <c r="F207" s="143" t="s">
        <v>568</v>
      </c>
      <c r="G207" s="141"/>
      <c r="H207" s="141"/>
      <c r="I207" s="144"/>
      <c r="J207" s="145">
        <f>BK207</f>
        <v>0</v>
      </c>
      <c r="K207" s="141"/>
      <c r="L207" s="146"/>
      <c r="M207" s="147"/>
      <c r="N207" s="148"/>
      <c r="O207" s="148"/>
      <c r="P207" s="149">
        <f>SUM(P208:P211)</f>
        <v>0</v>
      </c>
      <c r="Q207" s="148"/>
      <c r="R207" s="149">
        <f>SUM(R208:R211)</f>
        <v>0</v>
      </c>
      <c r="S207" s="148"/>
      <c r="T207" s="150">
        <f>SUM(T208:T211)</f>
        <v>0</v>
      </c>
      <c r="AR207" s="151" t="s">
        <v>139</v>
      </c>
      <c r="AT207" s="152" t="s">
        <v>59</v>
      </c>
      <c r="AU207" s="152" t="s">
        <v>60</v>
      </c>
      <c r="AY207" s="151" t="s">
        <v>132</v>
      </c>
      <c r="BK207" s="153">
        <f>SUM(BK208:BK211)</f>
        <v>0</v>
      </c>
    </row>
    <row r="208" spans="2:65" s="1" customFormat="1" ht="16.5" customHeight="1">
      <c r="B208" s="27"/>
      <c r="C208" s="154" t="s">
        <v>486</v>
      </c>
      <c r="D208" s="154" t="s">
        <v>133</v>
      </c>
      <c r="E208" s="155" t="s">
        <v>595</v>
      </c>
      <c r="F208" s="156" t="s">
        <v>1372</v>
      </c>
      <c r="G208" s="157" t="s">
        <v>194</v>
      </c>
      <c r="H208" s="158">
        <v>119.46899999999999</v>
      </c>
      <c r="I208" s="159"/>
      <c r="J208" s="160">
        <f>ROUND(I208*H208,0)</f>
        <v>0</v>
      </c>
      <c r="K208" s="156" t="s">
        <v>1</v>
      </c>
      <c r="L208" s="29"/>
      <c r="M208" s="161" t="s">
        <v>1</v>
      </c>
      <c r="N208" s="162" t="s">
        <v>41</v>
      </c>
      <c r="O208" s="48"/>
      <c r="P208" s="163">
        <f>O208*H208</f>
        <v>0</v>
      </c>
      <c r="Q208" s="163">
        <v>0</v>
      </c>
      <c r="R208" s="163">
        <f>Q208*H208</f>
        <v>0</v>
      </c>
      <c r="S208" s="163">
        <v>0</v>
      </c>
      <c r="T208" s="164">
        <f>S208*H208</f>
        <v>0</v>
      </c>
      <c r="AR208" s="12" t="s">
        <v>381</v>
      </c>
      <c r="AT208" s="12" t="s">
        <v>133</v>
      </c>
      <c r="AU208" s="12" t="s">
        <v>8</v>
      </c>
      <c r="AY208" s="12" t="s">
        <v>132</v>
      </c>
      <c r="BE208" s="165">
        <f>IF(N208="základní",J208,0)</f>
        <v>0</v>
      </c>
      <c r="BF208" s="165">
        <f>IF(N208="snížená",J208,0)</f>
        <v>0</v>
      </c>
      <c r="BG208" s="165">
        <f>IF(N208="zákl. přenesená",J208,0)</f>
        <v>0</v>
      </c>
      <c r="BH208" s="165">
        <f>IF(N208="sníž. přenesená",J208,0)</f>
        <v>0</v>
      </c>
      <c r="BI208" s="165">
        <f>IF(N208="nulová",J208,0)</f>
        <v>0</v>
      </c>
      <c r="BJ208" s="12" t="s">
        <v>8</v>
      </c>
      <c r="BK208" s="165">
        <f>ROUND(I208*H208,0)</f>
        <v>0</v>
      </c>
      <c r="BL208" s="12" t="s">
        <v>381</v>
      </c>
      <c r="BM208" s="12" t="s">
        <v>1373</v>
      </c>
    </row>
    <row r="209" spans="2:65" s="1" customFormat="1" ht="58.5">
      <c r="B209" s="27"/>
      <c r="C209" s="28"/>
      <c r="D209" s="168" t="s">
        <v>149</v>
      </c>
      <c r="E209" s="28"/>
      <c r="F209" s="169" t="s">
        <v>1374</v>
      </c>
      <c r="G209" s="28"/>
      <c r="H209" s="28"/>
      <c r="I209" s="90"/>
      <c r="J209" s="28"/>
      <c r="K209" s="28"/>
      <c r="L209" s="29"/>
      <c r="M209" s="170"/>
      <c r="N209" s="48"/>
      <c r="O209" s="48"/>
      <c r="P209" s="48"/>
      <c r="Q209" s="48"/>
      <c r="R209" s="48"/>
      <c r="S209" s="48"/>
      <c r="T209" s="49"/>
      <c r="AT209" s="12" t="s">
        <v>149</v>
      </c>
      <c r="AU209" s="12" t="s">
        <v>8</v>
      </c>
    </row>
    <row r="210" spans="2:65" s="1" customFormat="1" ht="22.5" customHeight="1">
      <c r="B210" s="27"/>
      <c r="C210" s="154" t="s">
        <v>491</v>
      </c>
      <c r="D210" s="154" t="s">
        <v>133</v>
      </c>
      <c r="E210" s="155" t="s">
        <v>1375</v>
      </c>
      <c r="F210" s="156" t="s">
        <v>1376</v>
      </c>
      <c r="G210" s="157" t="s">
        <v>147</v>
      </c>
      <c r="H210" s="158">
        <v>12</v>
      </c>
      <c r="I210" s="159"/>
      <c r="J210" s="160">
        <f>ROUND(I210*H210,0)</f>
        <v>0</v>
      </c>
      <c r="K210" s="156" t="s">
        <v>1</v>
      </c>
      <c r="L210" s="29"/>
      <c r="M210" s="161" t="s">
        <v>1</v>
      </c>
      <c r="N210" s="162" t="s">
        <v>41</v>
      </c>
      <c r="O210" s="48"/>
      <c r="P210" s="163">
        <f>O210*H210</f>
        <v>0</v>
      </c>
      <c r="Q210" s="163">
        <v>0</v>
      </c>
      <c r="R210" s="163">
        <f>Q210*H210</f>
        <v>0</v>
      </c>
      <c r="S210" s="163">
        <v>0</v>
      </c>
      <c r="T210" s="164">
        <f>S210*H210</f>
        <v>0</v>
      </c>
      <c r="AR210" s="12" t="s">
        <v>381</v>
      </c>
      <c r="AT210" s="12" t="s">
        <v>133</v>
      </c>
      <c r="AU210" s="12" t="s">
        <v>8</v>
      </c>
      <c r="AY210" s="12" t="s">
        <v>132</v>
      </c>
      <c r="BE210" s="165">
        <f>IF(N210="základní",J210,0)</f>
        <v>0</v>
      </c>
      <c r="BF210" s="165">
        <f>IF(N210="snížená",J210,0)</f>
        <v>0</v>
      </c>
      <c r="BG210" s="165">
        <f>IF(N210="zákl. přenesená",J210,0)</f>
        <v>0</v>
      </c>
      <c r="BH210" s="165">
        <f>IF(N210="sníž. přenesená",J210,0)</f>
        <v>0</v>
      </c>
      <c r="BI210" s="165">
        <f>IF(N210="nulová",J210,0)</f>
        <v>0</v>
      </c>
      <c r="BJ210" s="12" t="s">
        <v>8</v>
      </c>
      <c r="BK210" s="165">
        <f>ROUND(I210*H210,0)</f>
        <v>0</v>
      </c>
      <c r="BL210" s="12" t="s">
        <v>381</v>
      </c>
      <c r="BM210" s="12" t="s">
        <v>1377</v>
      </c>
    </row>
    <row r="211" spans="2:65" s="1" customFormat="1" ht="19.5">
      <c r="B211" s="27"/>
      <c r="C211" s="28"/>
      <c r="D211" s="168" t="s">
        <v>149</v>
      </c>
      <c r="E211" s="28"/>
      <c r="F211" s="169" t="s">
        <v>1378</v>
      </c>
      <c r="G211" s="28"/>
      <c r="H211" s="28"/>
      <c r="I211" s="90"/>
      <c r="J211" s="28"/>
      <c r="K211" s="28"/>
      <c r="L211" s="29"/>
      <c r="M211" s="186"/>
      <c r="N211" s="183"/>
      <c r="O211" s="183"/>
      <c r="P211" s="183"/>
      <c r="Q211" s="183"/>
      <c r="R211" s="183"/>
      <c r="S211" s="183"/>
      <c r="T211" s="187"/>
      <c r="AT211" s="12" t="s">
        <v>149</v>
      </c>
      <c r="AU211" s="12" t="s">
        <v>8</v>
      </c>
    </row>
    <row r="212" spans="2:65" s="1" customFormat="1" ht="6.95" customHeight="1">
      <c r="B212" s="34"/>
      <c r="C212" s="35"/>
      <c r="D212" s="35"/>
      <c r="E212" s="35"/>
      <c r="F212" s="35"/>
      <c r="G212" s="35"/>
      <c r="H212" s="35"/>
      <c r="I212" s="106"/>
      <c r="J212" s="35"/>
      <c r="K212" s="35"/>
      <c r="L212" s="29"/>
    </row>
  </sheetData>
  <sheetProtection selectLockedCells="1" selectUnlockedCells="1"/>
  <autoFilter ref="C98:K211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93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04"/>
  <sheetViews>
    <sheetView showGridLines="0" workbookViewId="0">
      <selection activeCell="H291" sqref="H29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hidden="1" customWidth="1"/>
    <col min="6" max="6" width="100.83203125" customWidth="1"/>
    <col min="7" max="7" width="8.6640625" customWidth="1"/>
    <col min="8" max="8" width="11.1640625" customWidth="1"/>
    <col min="9" max="9" width="14.1640625" style="85" hidden="1" customWidth="1"/>
    <col min="10" max="10" width="23.5" hidden="1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2" t="s">
        <v>81</v>
      </c>
    </row>
    <row r="3" spans="2:46" ht="6.95" customHeight="1">
      <c r="B3" s="86"/>
      <c r="C3" s="87"/>
      <c r="D3" s="87"/>
      <c r="E3" s="87"/>
      <c r="F3" s="87"/>
      <c r="G3" s="87"/>
      <c r="H3" s="87"/>
      <c r="I3" s="88"/>
      <c r="J3" s="87"/>
      <c r="K3" s="87"/>
      <c r="L3" s="15"/>
      <c r="AT3" s="12" t="s">
        <v>69</v>
      </c>
    </row>
    <row r="4" spans="2:46" ht="24.95" customHeight="1">
      <c r="B4" s="15"/>
      <c r="D4" s="215" t="s">
        <v>2486</v>
      </c>
      <c r="L4" s="15"/>
      <c r="M4" s="19" t="s">
        <v>11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89" t="s">
        <v>18</v>
      </c>
      <c r="L6" s="15"/>
    </row>
    <row r="7" spans="2:46" ht="16.5" customHeight="1">
      <c r="B7" s="15"/>
      <c r="E7" s="269" t="str">
        <f>'Rekapitulace stavby'!K6</f>
        <v>Údržbové a dílčí opravné práce na objektech ve Správě pozemních staveb</v>
      </c>
      <c r="F7" s="270"/>
      <c r="G7" s="270"/>
      <c r="H7" s="270"/>
      <c r="L7" s="15"/>
    </row>
    <row r="8" spans="2:46" s="1" customFormat="1" ht="12" customHeight="1">
      <c r="B8" s="29"/>
      <c r="D8" s="89" t="s">
        <v>92</v>
      </c>
      <c r="I8" s="90"/>
      <c r="L8" s="29"/>
    </row>
    <row r="9" spans="2:46" s="1" customFormat="1" ht="36.950000000000003" customHeight="1">
      <c r="B9" s="29"/>
      <c r="E9" s="271" t="s">
        <v>1379</v>
      </c>
      <c r="F9" s="272"/>
      <c r="G9" s="272"/>
      <c r="H9" s="272"/>
      <c r="I9" s="90"/>
      <c r="L9" s="29"/>
    </row>
    <row r="10" spans="2:46" s="1" customFormat="1">
      <c r="B10" s="29"/>
      <c r="I10" s="90"/>
      <c r="L10" s="29"/>
    </row>
    <row r="11" spans="2:46" s="1" customFormat="1" ht="12" customHeight="1">
      <c r="B11" s="29"/>
      <c r="D11" s="89" t="s">
        <v>19</v>
      </c>
      <c r="F11" s="12" t="s">
        <v>1</v>
      </c>
      <c r="I11" s="91" t="s">
        <v>20</v>
      </c>
      <c r="J11" s="12" t="s">
        <v>1</v>
      </c>
      <c r="L11" s="29"/>
    </row>
    <row r="12" spans="2:46" s="1" customFormat="1" ht="12" customHeight="1">
      <c r="B12" s="29"/>
      <c r="D12" s="89" t="s">
        <v>21</v>
      </c>
      <c r="F12" s="12" t="s">
        <v>22</v>
      </c>
      <c r="I12" s="91" t="s">
        <v>23</v>
      </c>
      <c r="J12" s="92" t="str">
        <f>'Rekapitulace stavby'!AN8</f>
        <v>16. 2. 2019</v>
      </c>
      <c r="L12" s="29"/>
    </row>
    <row r="13" spans="2:46" s="1" customFormat="1" ht="10.9" customHeight="1">
      <c r="B13" s="29"/>
      <c r="I13" s="90"/>
      <c r="L13" s="29"/>
    </row>
    <row r="14" spans="2:46" s="1" customFormat="1" ht="12" customHeight="1">
      <c r="B14" s="29"/>
      <c r="D14" s="89" t="s">
        <v>27</v>
      </c>
      <c r="I14" s="91" t="s">
        <v>28</v>
      </c>
      <c r="J14" s="12" t="s">
        <v>29</v>
      </c>
      <c r="L14" s="29"/>
    </row>
    <row r="15" spans="2:46" s="1" customFormat="1" ht="18" customHeight="1">
      <c r="B15" s="29"/>
      <c r="E15" s="12" t="s">
        <v>30</v>
      </c>
      <c r="I15" s="91" t="s">
        <v>31</v>
      </c>
      <c r="J15" s="12" t="s">
        <v>32</v>
      </c>
      <c r="L15" s="29"/>
    </row>
    <row r="16" spans="2:46" s="1" customFormat="1" ht="6.95" customHeight="1">
      <c r="B16" s="29"/>
      <c r="I16" s="90"/>
      <c r="L16" s="29"/>
    </row>
    <row r="17" spans="2:12" s="1" customFormat="1" ht="12" customHeight="1">
      <c r="B17" s="29"/>
      <c r="D17" s="89" t="s">
        <v>33</v>
      </c>
      <c r="I17" s="91" t="s">
        <v>28</v>
      </c>
      <c r="J17" s="227"/>
      <c r="L17" s="29"/>
    </row>
    <row r="18" spans="2:12" s="1" customFormat="1" ht="18" customHeight="1">
      <c r="B18" s="29"/>
      <c r="E18" s="273"/>
      <c r="F18" s="274"/>
      <c r="G18" s="274"/>
      <c r="H18" s="274"/>
      <c r="I18" s="91" t="s">
        <v>31</v>
      </c>
      <c r="J18" s="227"/>
      <c r="L18" s="29"/>
    </row>
    <row r="19" spans="2:12" s="1" customFormat="1" ht="6.95" customHeight="1">
      <c r="B19" s="29"/>
      <c r="I19" s="90"/>
      <c r="L19" s="29"/>
    </row>
    <row r="20" spans="2:12" s="1" customFormat="1" ht="12" customHeight="1">
      <c r="B20" s="29"/>
      <c r="D20" s="89" t="s">
        <v>34</v>
      </c>
      <c r="I20" s="91" t="s">
        <v>28</v>
      </c>
      <c r="J20" s="12" t="str">
        <f>IF('Rekapitulace stavby'!AN16="","",'Rekapitulace stavby'!AN16)</f>
        <v/>
      </c>
      <c r="L20" s="29"/>
    </row>
    <row r="21" spans="2:12" s="1" customFormat="1" ht="18" customHeight="1">
      <c r="B21" s="29"/>
      <c r="E21" s="12" t="str">
        <f>IF('Rekapitulace stavby'!E17="","",'Rekapitulace stavby'!E17)</f>
        <v xml:space="preserve"> </v>
      </c>
      <c r="I21" s="91" t="s">
        <v>31</v>
      </c>
      <c r="J21" s="12" t="str">
        <f>IF('Rekapitulace stavby'!AN17="","",'Rekapitulace stavby'!AN17)</f>
        <v/>
      </c>
      <c r="L21" s="29"/>
    </row>
    <row r="22" spans="2:12" s="1" customFormat="1" ht="6.95" customHeight="1">
      <c r="B22" s="29"/>
      <c r="I22" s="90"/>
      <c r="L22" s="29"/>
    </row>
    <row r="23" spans="2:12" s="1" customFormat="1" ht="12" customHeight="1">
      <c r="B23" s="29"/>
      <c r="D23" s="89" t="s">
        <v>36</v>
      </c>
      <c r="I23" s="91" t="s">
        <v>28</v>
      </c>
      <c r="J23" s="12" t="str">
        <f>IF('Rekapitulace stavby'!AN19="","",'Rekapitulace stavby'!AN19)</f>
        <v/>
      </c>
      <c r="L23" s="29"/>
    </row>
    <row r="24" spans="2:12" s="1" customFormat="1" ht="18" customHeight="1">
      <c r="B24" s="29"/>
      <c r="E24" s="12" t="str">
        <f>IF('Rekapitulace stavby'!E20="","",'Rekapitulace stavby'!E20)</f>
        <v xml:space="preserve"> </v>
      </c>
      <c r="I24" s="91" t="s">
        <v>31</v>
      </c>
      <c r="J24" s="12" t="str">
        <f>IF('Rekapitulace stavby'!AN20="","",'Rekapitulace stavby'!AN20)</f>
        <v/>
      </c>
      <c r="L24" s="29"/>
    </row>
    <row r="25" spans="2:12" s="1" customFormat="1" ht="6.95" customHeight="1">
      <c r="B25" s="29"/>
      <c r="I25" s="90"/>
      <c r="L25" s="29"/>
    </row>
    <row r="26" spans="2:12" s="1" customFormat="1" ht="12" customHeight="1">
      <c r="B26" s="29"/>
      <c r="D26" s="89" t="s">
        <v>37</v>
      </c>
      <c r="I26" s="90"/>
      <c r="L26" s="29"/>
    </row>
    <row r="27" spans="2:12" s="6" customFormat="1" ht="16.5" customHeight="1">
      <c r="B27" s="93"/>
      <c r="E27" s="275" t="s">
        <v>1</v>
      </c>
      <c r="F27" s="275"/>
      <c r="G27" s="275"/>
      <c r="H27" s="275"/>
      <c r="I27" s="94"/>
      <c r="L27" s="93"/>
    </row>
    <row r="28" spans="2:12" s="1" customFormat="1" ht="6.95" customHeight="1">
      <c r="B28" s="29"/>
      <c r="I28" s="90"/>
      <c r="L28" s="29"/>
    </row>
    <row r="29" spans="2:12" s="1" customFormat="1" ht="6.95" customHeight="1">
      <c r="B29" s="29"/>
      <c r="C29" s="201"/>
      <c r="D29" s="201"/>
      <c r="E29" s="201"/>
      <c r="F29" s="201"/>
      <c r="G29" s="201"/>
      <c r="H29" s="201"/>
      <c r="I29" s="95"/>
      <c r="J29" s="44"/>
      <c r="K29" s="44"/>
      <c r="L29" s="29"/>
    </row>
    <row r="30" spans="2:12" s="1" customFormat="1" ht="25.35" customHeight="1">
      <c r="B30" s="29"/>
      <c r="C30" s="201"/>
      <c r="D30" s="203"/>
      <c r="E30" s="201"/>
      <c r="F30" s="201"/>
      <c r="G30" s="201"/>
      <c r="H30" s="201"/>
      <c r="I30" s="90"/>
      <c r="J30" s="96">
        <f>ROUND(J105, 0)</f>
        <v>0</v>
      </c>
      <c r="L30" s="29"/>
    </row>
    <row r="31" spans="2:12" s="1" customFormat="1" ht="6.95" customHeight="1">
      <c r="B31" s="29"/>
      <c r="C31" s="201"/>
      <c r="D31" s="201"/>
      <c r="E31" s="201"/>
      <c r="F31" s="201"/>
      <c r="G31" s="201"/>
      <c r="H31" s="201"/>
      <c r="I31" s="95"/>
      <c r="J31" s="44"/>
      <c r="K31" s="44"/>
      <c r="L31" s="29"/>
    </row>
    <row r="32" spans="2:12" s="1" customFormat="1" ht="14.45" customHeight="1">
      <c r="B32" s="29"/>
      <c r="C32" s="201"/>
      <c r="D32" s="201"/>
      <c r="E32" s="201"/>
      <c r="F32" s="205"/>
      <c r="G32" s="201"/>
      <c r="H32" s="201"/>
      <c r="I32" s="98" t="s">
        <v>38</v>
      </c>
      <c r="J32" s="97" t="s">
        <v>39</v>
      </c>
      <c r="L32" s="29"/>
    </row>
    <row r="33" spans="2:12" s="1" customFormat="1" ht="14.45" customHeight="1">
      <c r="B33" s="29"/>
      <c r="C33" s="201"/>
      <c r="D33" s="207"/>
      <c r="E33" s="207"/>
      <c r="F33" s="208"/>
      <c r="G33" s="201"/>
      <c r="H33" s="201"/>
      <c r="I33" s="100">
        <v>0.21</v>
      </c>
      <c r="J33" s="99">
        <f>ROUND(((SUM(BE105:BE303))*I33),  0)</f>
        <v>0</v>
      </c>
      <c r="L33" s="29"/>
    </row>
    <row r="34" spans="2:12" s="1" customFormat="1" ht="14.45" customHeight="1">
      <c r="B34" s="29"/>
      <c r="C34" s="201"/>
      <c r="D34" s="201"/>
      <c r="E34" s="207"/>
      <c r="F34" s="208"/>
      <c r="G34" s="201"/>
      <c r="H34" s="201"/>
      <c r="I34" s="100">
        <v>0.15</v>
      </c>
      <c r="J34" s="99">
        <f>ROUND(((SUM(BF105:BF303))*I34),  0)</f>
        <v>0</v>
      </c>
      <c r="L34" s="29"/>
    </row>
    <row r="35" spans="2:12" s="1" customFormat="1" ht="14.45" hidden="1" customHeight="1">
      <c r="B35" s="29"/>
      <c r="C35" s="201"/>
      <c r="D35" s="201"/>
      <c r="E35" s="207"/>
      <c r="F35" s="208"/>
      <c r="G35" s="201"/>
      <c r="H35" s="201"/>
      <c r="I35" s="100">
        <v>0.21</v>
      </c>
      <c r="J35" s="99">
        <f>0</f>
        <v>0</v>
      </c>
      <c r="L35" s="29"/>
    </row>
    <row r="36" spans="2:12" s="1" customFormat="1" ht="14.45" hidden="1" customHeight="1">
      <c r="B36" s="29"/>
      <c r="C36" s="201"/>
      <c r="D36" s="201"/>
      <c r="E36" s="207"/>
      <c r="F36" s="208"/>
      <c r="G36" s="201"/>
      <c r="H36" s="201"/>
      <c r="I36" s="100">
        <v>0.15</v>
      </c>
      <c r="J36" s="99">
        <f>0</f>
        <v>0</v>
      </c>
      <c r="L36" s="29"/>
    </row>
    <row r="37" spans="2:12" s="1" customFormat="1" ht="14.45" hidden="1" customHeight="1">
      <c r="B37" s="29"/>
      <c r="C37" s="201"/>
      <c r="D37" s="201"/>
      <c r="E37" s="207"/>
      <c r="F37" s="208"/>
      <c r="G37" s="201"/>
      <c r="H37" s="201"/>
      <c r="I37" s="100">
        <v>0</v>
      </c>
      <c r="J37" s="99">
        <f>0</f>
        <v>0</v>
      </c>
      <c r="L37" s="29"/>
    </row>
    <row r="38" spans="2:12" s="1" customFormat="1" ht="6.95" customHeight="1">
      <c r="B38" s="29"/>
      <c r="C38" s="201"/>
      <c r="D38" s="201"/>
      <c r="E38" s="201"/>
      <c r="F38" s="201"/>
      <c r="G38" s="201"/>
      <c r="H38" s="201"/>
      <c r="I38" s="90"/>
      <c r="L38" s="29"/>
    </row>
    <row r="39" spans="2:12" s="1" customFormat="1" ht="25.35" customHeight="1">
      <c r="B39" s="29"/>
      <c r="C39" s="201"/>
      <c r="D39" s="210"/>
      <c r="E39" s="201"/>
      <c r="F39" s="201"/>
      <c r="G39" s="211"/>
      <c r="H39" s="212"/>
      <c r="I39" s="101"/>
      <c r="J39" s="102">
        <f>SUM(J30:J37)</f>
        <v>0</v>
      </c>
      <c r="K39" s="103"/>
      <c r="L39" s="29"/>
    </row>
    <row r="40" spans="2:12" s="1" customFormat="1" ht="14.45" customHeight="1">
      <c r="B40" s="104"/>
      <c r="C40" s="105"/>
      <c r="D40" s="105"/>
      <c r="E40" s="105"/>
      <c r="F40" s="105"/>
      <c r="G40" s="105"/>
      <c r="H40" s="105"/>
      <c r="I40" s="106"/>
      <c r="J40" s="105"/>
      <c r="K40" s="105"/>
      <c r="L40" s="29"/>
    </row>
    <row r="44" spans="2:12" s="1" customFormat="1" ht="6.95" customHeight="1">
      <c r="B44" s="107"/>
      <c r="C44" s="108"/>
      <c r="D44" s="108"/>
      <c r="E44" s="108"/>
      <c r="F44" s="108"/>
      <c r="G44" s="108"/>
      <c r="H44" s="108"/>
      <c r="I44" s="109"/>
      <c r="J44" s="108"/>
      <c r="K44" s="108"/>
      <c r="L44" s="29"/>
    </row>
    <row r="45" spans="2:12" s="1" customFormat="1" ht="24.95" customHeight="1">
      <c r="B45" s="27"/>
      <c r="C45" s="216" t="s">
        <v>2485</v>
      </c>
      <c r="D45" s="28"/>
      <c r="E45" s="28"/>
      <c r="F45" s="28"/>
      <c r="G45" s="28"/>
      <c r="H45" s="28"/>
      <c r="I45" s="90"/>
      <c r="J45" s="28"/>
      <c r="K45" s="28"/>
      <c r="L45" s="29"/>
    </row>
    <row r="46" spans="2:12" s="1" customFormat="1" ht="6.95" customHeight="1">
      <c r="B46" s="27"/>
      <c r="C46" s="28"/>
      <c r="D46" s="28"/>
      <c r="E46" s="28"/>
      <c r="F46" s="28"/>
      <c r="G46" s="28"/>
      <c r="H46" s="28"/>
      <c r="I46" s="90"/>
      <c r="J46" s="28"/>
      <c r="K46" s="28"/>
      <c r="L46" s="29"/>
    </row>
    <row r="47" spans="2:12" s="1" customFormat="1" ht="12" customHeight="1">
      <c r="B47" s="27"/>
      <c r="C47" s="24" t="s">
        <v>18</v>
      </c>
      <c r="D47" s="28"/>
      <c r="E47" s="28"/>
      <c r="F47" s="28"/>
      <c r="G47" s="28"/>
      <c r="H47" s="28"/>
      <c r="I47" s="90"/>
      <c r="J47" s="28"/>
      <c r="K47" s="28"/>
      <c r="L47" s="29"/>
    </row>
    <row r="48" spans="2:12" s="1" customFormat="1" ht="16.5" customHeight="1">
      <c r="B48" s="27"/>
      <c r="C48" s="28"/>
      <c r="D48" s="28"/>
      <c r="E48" s="267" t="str">
        <f>E7</f>
        <v>Údržbové a dílčí opravné práce na objektech ve Správě pozemních staveb</v>
      </c>
      <c r="F48" s="268"/>
      <c r="G48" s="268"/>
      <c r="H48" s="268"/>
      <c r="I48" s="90"/>
      <c r="J48" s="28"/>
      <c r="K48" s="28"/>
      <c r="L48" s="29"/>
    </row>
    <row r="49" spans="2:47" s="1" customFormat="1" ht="12" customHeight="1">
      <c r="B49" s="27"/>
      <c r="C49" s="24" t="s">
        <v>92</v>
      </c>
      <c r="D49" s="28"/>
      <c r="E49" s="28"/>
      <c r="F49" s="28"/>
      <c r="G49" s="28"/>
      <c r="H49" s="28"/>
      <c r="I49" s="90"/>
      <c r="J49" s="28"/>
      <c r="K49" s="28"/>
      <c r="L49" s="29"/>
    </row>
    <row r="50" spans="2:47" s="1" customFormat="1" ht="16.5" customHeight="1">
      <c r="B50" s="27"/>
      <c r="C50" s="28"/>
      <c r="D50" s="28"/>
      <c r="E50" s="242" t="str">
        <f>E9</f>
        <v>005 - Oprava prostor DK</v>
      </c>
      <c r="F50" s="241"/>
      <c r="G50" s="241"/>
      <c r="H50" s="241"/>
      <c r="I50" s="90"/>
      <c r="J50" s="28"/>
      <c r="K50" s="28"/>
      <c r="L50" s="29"/>
    </row>
    <row r="51" spans="2:47" s="1" customFormat="1" ht="6.95" customHeight="1">
      <c r="B51" s="27"/>
      <c r="C51" s="28"/>
      <c r="D51" s="28"/>
      <c r="E51" s="28"/>
      <c r="F51" s="28"/>
      <c r="G51" s="28"/>
      <c r="H51" s="28"/>
      <c r="I51" s="90"/>
      <c r="J51" s="28"/>
      <c r="K51" s="28"/>
      <c r="L51" s="29"/>
    </row>
    <row r="52" spans="2:47" s="1" customFormat="1" ht="12" customHeight="1">
      <c r="B52" s="27"/>
      <c r="C52" s="24" t="s">
        <v>21</v>
      </c>
      <c r="D52" s="28"/>
      <c r="E52" s="28"/>
      <c r="F52" s="22" t="str">
        <f>F12</f>
        <v xml:space="preserve"> </v>
      </c>
      <c r="G52" s="28"/>
      <c r="H52" s="28"/>
      <c r="I52" s="91" t="s">
        <v>23</v>
      </c>
      <c r="J52" s="43" t="str">
        <f>IF(J12="","",J12)</f>
        <v>16. 2. 2019</v>
      </c>
      <c r="K52" s="28"/>
      <c r="L52" s="29"/>
    </row>
    <row r="53" spans="2:47" s="1" customFormat="1" ht="6.95" customHeight="1">
      <c r="B53" s="27"/>
      <c r="C53" s="28"/>
      <c r="D53" s="28"/>
      <c r="E53" s="28"/>
      <c r="F53" s="28"/>
      <c r="G53" s="28"/>
      <c r="H53" s="28"/>
      <c r="I53" s="90"/>
      <c r="J53" s="28"/>
      <c r="K53" s="28"/>
      <c r="L53" s="29"/>
    </row>
    <row r="54" spans="2:47" s="1" customFormat="1" ht="13.7" customHeight="1">
      <c r="B54" s="27"/>
      <c r="C54" s="24" t="s">
        <v>27</v>
      </c>
      <c r="D54" s="28"/>
      <c r="E54" s="28"/>
      <c r="F54" s="22" t="str">
        <f>E15</f>
        <v>SŽDC, s.o.</v>
      </c>
      <c r="G54" s="28"/>
      <c r="H54" s="28"/>
      <c r="I54" s="91" t="s">
        <v>34</v>
      </c>
      <c r="J54" s="26" t="str">
        <f>E21</f>
        <v xml:space="preserve"> </v>
      </c>
      <c r="K54" s="28"/>
      <c r="L54" s="29"/>
    </row>
    <row r="55" spans="2:47" s="1" customFormat="1" ht="13.7" customHeight="1">
      <c r="B55" s="27"/>
      <c r="C55" s="24" t="s">
        <v>33</v>
      </c>
      <c r="D55" s="28"/>
      <c r="E55" s="28"/>
      <c r="F55" s="22" t="str">
        <f>IF(E18="","",E18)</f>
        <v/>
      </c>
      <c r="G55" s="28"/>
      <c r="H55" s="28"/>
      <c r="I55" s="91" t="s">
        <v>36</v>
      </c>
      <c r="J55" s="26" t="str">
        <f>E24</f>
        <v xml:space="preserve"> </v>
      </c>
      <c r="K55" s="28"/>
      <c r="L55" s="29"/>
    </row>
    <row r="56" spans="2:47" s="1" customFormat="1" ht="10.35" customHeight="1">
      <c r="B56" s="27"/>
      <c r="C56" s="28"/>
      <c r="D56" s="28"/>
      <c r="E56" s="28"/>
      <c r="F56" s="28"/>
      <c r="G56" s="28"/>
      <c r="H56" s="28"/>
      <c r="I56" s="90"/>
      <c r="J56" s="28"/>
      <c r="K56" s="28"/>
      <c r="L56" s="29"/>
    </row>
    <row r="57" spans="2:47" s="1" customFormat="1" ht="29.25" customHeight="1">
      <c r="B57" s="27"/>
      <c r="C57" s="110" t="s">
        <v>94</v>
      </c>
      <c r="D57" s="111"/>
      <c r="E57" s="111"/>
      <c r="F57" s="111"/>
      <c r="G57" s="111"/>
      <c r="H57" s="111"/>
      <c r="I57" s="112"/>
      <c r="J57" s="113" t="s">
        <v>95</v>
      </c>
      <c r="K57" s="111"/>
      <c r="L57" s="29"/>
    </row>
    <row r="58" spans="2:47" s="1" customFormat="1" ht="10.35" customHeight="1">
      <c r="B58" s="27"/>
      <c r="C58" s="28"/>
      <c r="D58" s="28"/>
      <c r="E58" s="28"/>
      <c r="F58" s="28"/>
      <c r="G58" s="28"/>
      <c r="H58" s="28"/>
      <c r="I58" s="90"/>
      <c r="J58" s="28"/>
      <c r="K58" s="28"/>
      <c r="L58" s="29"/>
    </row>
    <row r="59" spans="2:47" s="1" customFormat="1" ht="22.9" customHeight="1">
      <c r="B59" s="27"/>
      <c r="C59" s="114" t="s">
        <v>96</v>
      </c>
      <c r="D59" s="28"/>
      <c r="E59" s="28"/>
      <c r="F59" s="28"/>
      <c r="G59" s="28"/>
      <c r="H59" s="28"/>
      <c r="I59" s="90"/>
      <c r="J59" s="61">
        <f>J105</f>
        <v>0</v>
      </c>
      <c r="K59" s="28"/>
      <c r="L59" s="29"/>
      <c r="AU59" s="12" t="s">
        <v>97</v>
      </c>
    </row>
    <row r="60" spans="2:47" s="7" customFormat="1" ht="24.95" customHeight="1">
      <c r="B60" s="115"/>
      <c r="C60" s="116"/>
      <c r="D60" s="117" t="s">
        <v>99</v>
      </c>
      <c r="E60" s="118"/>
      <c r="F60" s="118"/>
      <c r="G60" s="118"/>
      <c r="H60" s="118"/>
      <c r="I60" s="119"/>
      <c r="J60" s="120">
        <f>J106</f>
        <v>0</v>
      </c>
      <c r="K60" s="116"/>
      <c r="L60" s="121"/>
    </row>
    <row r="61" spans="2:47" s="8" customFormat="1" ht="19.899999999999999" customHeight="1">
      <c r="B61" s="122"/>
      <c r="C61" s="123"/>
      <c r="D61" s="124" t="s">
        <v>1380</v>
      </c>
      <c r="E61" s="125"/>
      <c r="F61" s="125"/>
      <c r="G61" s="125"/>
      <c r="H61" s="125"/>
      <c r="I61" s="126"/>
      <c r="J61" s="127">
        <f>J107</f>
        <v>0</v>
      </c>
      <c r="K61" s="123"/>
      <c r="L61" s="128"/>
    </row>
    <row r="62" spans="2:47" s="8" customFormat="1" ht="19.899999999999999" customHeight="1">
      <c r="B62" s="122"/>
      <c r="C62" s="123"/>
      <c r="D62" s="124" t="s">
        <v>100</v>
      </c>
      <c r="E62" s="125"/>
      <c r="F62" s="125"/>
      <c r="G62" s="125"/>
      <c r="H62" s="125"/>
      <c r="I62" s="126"/>
      <c r="J62" s="127">
        <f>J114</f>
        <v>0</v>
      </c>
      <c r="K62" s="123"/>
      <c r="L62" s="128"/>
    </row>
    <row r="63" spans="2:47" s="8" customFormat="1" ht="19.899999999999999" customHeight="1">
      <c r="B63" s="122"/>
      <c r="C63" s="123"/>
      <c r="D63" s="124" t="s">
        <v>1134</v>
      </c>
      <c r="E63" s="125"/>
      <c r="F63" s="125"/>
      <c r="G63" s="125"/>
      <c r="H63" s="125"/>
      <c r="I63" s="126"/>
      <c r="J63" s="127">
        <f>J118</f>
        <v>0</v>
      </c>
      <c r="K63" s="123"/>
      <c r="L63" s="128"/>
    </row>
    <row r="64" spans="2:47" s="8" customFormat="1" ht="19.899999999999999" customHeight="1">
      <c r="B64" s="122"/>
      <c r="C64" s="123"/>
      <c r="D64" s="124" t="s">
        <v>620</v>
      </c>
      <c r="E64" s="125"/>
      <c r="F64" s="125"/>
      <c r="G64" s="125"/>
      <c r="H64" s="125"/>
      <c r="I64" s="126"/>
      <c r="J64" s="127">
        <f>J134</f>
        <v>0</v>
      </c>
      <c r="K64" s="123"/>
      <c r="L64" s="128"/>
    </row>
    <row r="65" spans="2:12" s="8" customFormat="1" ht="19.899999999999999" customHeight="1">
      <c r="B65" s="122"/>
      <c r="C65" s="123"/>
      <c r="D65" s="124" t="s">
        <v>106</v>
      </c>
      <c r="E65" s="125"/>
      <c r="F65" s="125"/>
      <c r="G65" s="125"/>
      <c r="H65" s="125"/>
      <c r="I65" s="126"/>
      <c r="J65" s="127">
        <f>J150</f>
        <v>0</v>
      </c>
      <c r="K65" s="123"/>
      <c r="L65" s="128"/>
    </row>
    <row r="66" spans="2:12" s="8" customFormat="1" ht="19.899999999999999" customHeight="1">
      <c r="B66" s="122"/>
      <c r="C66" s="123"/>
      <c r="D66" s="124" t="s">
        <v>622</v>
      </c>
      <c r="E66" s="125"/>
      <c r="F66" s="125"/>
      <c r="G66" s="125"/>
      <c r="H66" s="125"/>
      <c r="I66" s="126"/>
      <c r="J66" s="127">
        <f>J158</f>
        <v>0</v>
      </c>
      <c r="K66" s="123"/>
      <c r="L66" s="128"/>
    </row>
    <row r="67" spans="2:12" s="7" customFormat="1" ht="24.95" customHeight="1">
      <c r="B67" s="115"/>
      <c r="C67" s="116"/>
      <c r="D67" s="117" t="s">
        <v>107</v>
      </c>
      <c r="E67" s="118"/>
      <c r="F67" s="118"/>
      <c r="G67" s="118"/>
      <c r="H67" s="118"/>
      <c r="I67" s="119"/>
      <c r="J67" s="120">
        <f>J160</f>
        <v>0</v>
      </c>
      <c r="K67" s="116"/>
      <c r="L67" s="121"/>
    </row>
    <row r="68" spans="2:12" s="8" customFormat="1" ht="19.899999999999999" customHeight="1">
      <c r="B68" s="122"/>
      <c r="C68" s="123"/>
      <c r="D68" s="124" t="s">
        <v>887</v>
      </c>
      <c r="E68" s="125"/>
      <c r="F68" s="125"/>
      <c r="G68" s="125"/>
      <c r="H68" s="125"/>
      <c r="I68" s="126"/>
      <c r="J68" s="127">
        <f>J161</f>
        <v>0</v>
      </c>
      <c r="K68" s="123"/>
      <c r="L68" s="128"/>
    </row>
    <row r="69" spans="2:12" s="8" customFormat="1" ht="19.899999999999999" customHeight="1">
      <c r="B69" s="122"/>
      <c r="C69" s="123"/>
      <c r="D69" s="124" t="s">
        <v>1381</v>
      </c>
      <c r="E69" s="125"/>
      <c r="F69" s="125"/>
      <c r="G69" s="125"/>
      <c r="H69" s="125"/>
      <c r="I69" s="126"/>
      <c r="J69" s="127">
        <f>J183</f>
        <v>0</v>
      </c>
      <c r="K69" s="123"/>
      <c r="L69" s="128"/>
    </row>
    <row r="70" spans="2:12" s="8" customFormat="1" ht="19.899999999999999" customHeight="1">
      <c r="B70" s="122"/>
      <c r="C70" s="123"/>
      <c r="D70" s="124" t="s">
        <v>1382</v>
      </c>
      <c r="E70" s="125"/>
      <c r="F70" s="125"/>
      <c r="G70" s="125"/>
      <c r="H70" s="125"/>
      <c r="I70" s="126"/>
      <c r="J70" s="127">
        <f>J187</f>
        <v>0</v>
      </c>
      <c r="K70" s="123"/>
      <c r="L70" s="128"/>
    </row>
    <row r="71" spans="2:12" s="8" customFormat="1" ht="19.899999999999999" customHeight="1">
      <c r="B71" s="122"/>
      <c r="C71" s="123"/>
      <c r="D71" s="124" t="s">
        <v>1383</v>
      </c>
      <c r="E71" s="125"/>
      <c r="F71" s="125"/>
      <c r="G71" s="125"/>
      <c r="H71" s="125"/>
      <c r="I71" s="126"/>
      <c r="J71" s="127">
        <f>J193</f>
        <v>0</v>
      </c>
      <c r="K71" s="123"/>
      <c r="L71" s="128"/>
    </row>
    <row r="72" spans="2:12" s="8" customFormat="1" ht="19.899999999999999" customHeight="1">
      <c r="B72" s="122"/>
      <c r="C72" s="123"/>
      <c r="D72" s="124" t="s">
        <v>1384</v>
      </c>
      <c r="E72" s="125"/>
      <c r="F72" s="125"/>
      <c r="G72" s="125"/>
      <c r="H72" s="125"/>
      <c r="I72" s="126"/>
      <c r="J72" s="127">
        <f>J201</f>
        <v>0</v>
      </c>
      <c r="K72" s="123"/>
      <c r="L72" s="128"/>
    </row>
    <row r="73" spans="2:12" s="8" customFormat="1" ht="19.899999999999999" customHeight="1">
      <c r="B73" s="122"/>
      <c r="C73" s="123"/>
      <c r="D73" s="124" t="s">
        <v>1385</v>
      </c>
      <c r="E73" s="125"/>
      <c r="F73" s="125"/>
      <c r="G73" s="125"/>
      <c r="H73" s="125"/>
      <c r="I73" s="126"/>
      <c r="J73" s="127">
        <f>J230</f>
        <v>0</v>
      </c>
      <c r="K73" s="123"/>
      <c r="L73" s="128"/>
    </row>
    <row r="74" spans="2:12" s="8" customFormat="1" ht="19.899999999999999" customHeight="1">
      <c r="B74" s="122"/>
      <c r="C74" s="123"/>
      <c r="D74" s="124" t="s">
        <v>1386</v>
      </c>
      <c r="E74" s="125"/>
      <c r="F74" s="125"/>
      <c r="G74" s="125"/>
      <c r="H74" s="125"/>
      <c r="I74" s="126"/>
      <c r="J74" s="127">
        <f>J233</f>
        <v>0</v>
      </c>
      <c r="K74" s="123"/>
      <c r="L74" s="128"/>
    </row>
    <row r="75" spans="2:12" s="8" customFormat="1" ht="19.899999999999999" customHeight="1">
      <c r="B75" s="122"/>
      <c r="C75" s="123"/>
      <c r="D75" s="124" t="s">
        <v>624</v>
      </c>
      <c r="E75" s="125"/>
      <c r="F75" s="125"/>
      <c r="G75" s="125"/>
      <c r="H75" s="125"/>
      <c r="I75" s="126"/>
      <c r="J75" s="127">
        <f>J239</f>
        <v>0</v>
      </c>
      <c r="K75" s="123"/>
      <c r="L75" s="128"/>
    </row>
    <row r="76" spans="2:12" s="8" customFormat="1" ht="19.899999999999999" customHeight="1">
      <c r="B76" s="122"/>
      <c r="C76" s="123"/>
      <c r="D76" s="124" t="s">
        <v>1135</v>
      </c>
      <c r="E76" s="125"/>
      <c r="F76" s="125"/>
      <c r="G76" s="125"/>
      <c r="H76" s="125"/>
      <c r="I76" s="126"/>
      <c r="J76" s="127">
        <f>J242</f>
        <v>0</v>
      </c>
      <c r="K76" s="123"/>
      <c r="L76" s="128"/>
    </row>
    <row r="77" spans="2:12" s="8" customFormat="1" ht="19.899999999999999" customHeight="1">
      <c r="B77" s="122"/>
      <c r="C77" s="123"/>
      <c r="D77" s="124" t="s">
        <v>111</v>
      </c>
      <c r="E77" s="125"/>
      <c r="F77" s="125"/>
      <c r="G77" s="125"/>
      <c r="H77" s="125"/>
      <c r="I77" s="126"/>
      <c r="J77" s="127">
        <f>J250</f>
        <v>0</v>
      </c>
      <c r="K77" s="123"/>
      <c r="L77" s="128"/>
    </row>
    <row r="78" spans="2:12" s="8" customFormat="1" ht="19.899999999999999" customHeight="1">
      <c r="B78" s="122"/>
      <c r="C78" s="123"/>
      <c r="D78" s="124" t="s">
        <v>112</v>
      </c>
      <c r="E78" s="125"/>
      <c r="F78" s="125"/>
      <c r="G78" s="125"/>
      <c r="H78" s="125"/>
      <c r="I78" s="126"/>
      <c r="J78" s="127">
        <f>J260</f>
        <v>0</v>
      </c>
      <c r="K78" s="123"/>
      <c r="L78" s="128"/>
    </row>
    <row r="79" spans="2:12" s="8" customFormat="1" ht="19.899999999999999" customHeight="1">
      <c r="B79" s="122"/>
      <c r="C79" s="123"/>
      <c r="D79" s="124" t="s">
        <v>1136</v>
      </c>
      <c r="E79" s="125"/>
      <c r="F79" s="125"/>
      <c r="G79" s="125"/>
      <c r="H79" s="125"/>
      <c r="I79" s="126"/>
      <c r="J79" s="127">
        <f>J263</f>
        <v>0</v>
      </c>
      <c r="K79" s="123"/>
      <c r="L79" s="128"/>
    </row>
    <row r="80" spans="2:12" s="8" customFormat="1" ht="19.899999999999999" customHeight="1">
      <c r="B80" s="122"/>
      <c r="C80" s="123"/>
      <c r="D80" s="124" t="s">
        <v>1137</v>
      </c>
      <c r="E80" s="125"/>
      <c r="F80" s="125"/>
      <c r="G80" s="125"/>
      <c r="H80" s="125"/>
      <c r="I80" s="126"/>
      <c r="J80" s="127">
        <f>J272</f>
        <v>0</v>
      </c>
      <c r="K80" s="123"/>
      <c r="L80" s="128"/>
    </row>
    <row r="81" spans="2:12" s="8" customFormat="1" ht="19.899999999999999" customHeight="1">
      <c r="B81" s="122"/>
      <c r="C81" s="123"/>
      <c r="D81" s="124" t="s">
        <v>1138</v>
      </c>
      <c r="E81" s="125"/>
      <c r="F81" s="125"/>
      <c r="G81" s="125"/>
      <c r="H81" s="125"/>
      <c r="I81" s="126"/>
      <c r="J81" s="127">
        <f>J275</f>
        <v>0</v>
      </c>
      <c r="K81" s="123"/>
      <c r="L81" s="128"/>
    </row>
    <row r="82" spans="2:12" s="8" customFormat="1" ht="19.899999999999999" customHeight="1">
      <c r="B82" s="122"/>
      <c r="C82" s="123"/>
      <c r="D82" s="124" t="s">
        <v>1387</v>
      </c>
      <c r="E82" s="125"/>
      <c r="F82" s="125"/>
      <c r="G82" s="125"/>
      <c r="H82" s="125"/>
      <c r="I82" s="126"/>
      <c r="J82" s="127">
        <f>J283</f>
        <v>0</v>
      </c>
      <c r="K82" s="123"/>
      <c r="L82" s="128"/>
    </row>
    <row r="83" spans="2:12" s="8" customFormat="1" ht="19.899999999999999" customHeight="1">
      <c r="B83" s="122"/>
      <c r="C83" s="123"/>
      <c r="D83" s="124" t="s">
        <v>113</v>
      </c>
      <c r="E83" s="125"/>
      <c r="F83" s="125"/>
      <c r="G83" s="125"/>
      <c r="H83" s="125"/>
      <c r="I83" s="126"/>
      <c r="J83" s="127">
        <f>J292</f>
        <v>0</v>
      </c>
      <c r="K83" s="123"/>
      <c r="L83" s="128"/>
    </row>
    <row r="84" spans="2:12" s="8" customFormat="1" ht="19.899999999999999" customHeight="1">
      <c r="B84" s="122"/>
      <c r="C84" s="123"/>
      <c r="D84" s="124" t="s">
        <v>1139</v>
      </c>
      <c r="E84" s="125"/>
      <c r="F84" s="125"/>
      <c r="G84" s="125"/>
      <c r="H84" s="125"/>
      <c r="I84" s="126"/>
      <c r="J84" s="127">
        <f>J295</f>
        <v>0</v>
      </c>
      <c r="K84" s="123"/>
      <c r="L84" s="128"/>
    </row>
    <row r="85" spans="2:12" s="7" customFormat="1" ht="24.95" customHeight="1">
      <c r="B85" s="115"/>
      <c r="C85" s="116"/>
      <c r="D85" s="117" t="s">
        <v>115</v>
      </c>
      <c r="E85" s="118"/>
      <c r="F85" s="118"/>
      <c r="G85" s="118"/>
      <c r="H85" s="118"/>
      <c r="I85" s="119"/>
      <c r="J85" s="120">
        <f>J301</f>
        <v>0</v>
      </c>
      <c r="K85" s="116"/>
      <c r="L85" s="121"/>
    </row>
    <row r="86" spans="2:12" s="1" customFormat="1" ht="21.75" customHeight="1">
      <c r="B86" s="27"/>
      <c r="C86" s="28"/>
      <c r="D86" s="28"/>
      <c r="E86" s="28"/>
      <c r="F86" s="28"/>
      <c r="G86" s="28"/>
      <c r="H86" s="28"/>
      <c r="I86" s="90"/>
      <c r="J86" s="28"/>
      <c r="K86" s="28"/>
      <c r="L86" s="29"/>
    </row>
    <row r="87" spans="2:12" s="1" customFormat="1" ht="6.95" customHeight="1">
      <c r="B87" s="34"/>
      <c r="C87" s="35"/>
      <c r="D87" s="35"/>
      <c r="E87" s="35"/>
      <c r="F87" s="35"/>
      <c r="G87" s="35"/>
      <c r="H87" s="35"/>
      <c r="I87" s="106"/>
      <c r="J87" s="35"/>
      <c r="K87" s="35"/>
      <c r="L87" s="29"/>
    </row>
    <row r="91" spans="2:12" s="1" customFormat="1" ht="6.95" customHeight="1">
      <c r="B91" s="36"/>
      <c r="C91" s="37"/>
      <c r="D91" s="37"/>
      <c r="E91" s="37"/>
      <c r="F91" s="37"/>
      <c r="G91" s="37"/>
      <c r="H91" s="37"/>
      <c r="I91" s="109"/>
      <c r="J91" s="37"/>
      <c r="K91" s="37"/>
      <c r="L91" s="29"/>
    </row>
    <row r="92" spans="2:12" s="1" customFormat="1" ht="24.95" customHeight="1">
      <c r="B92" s="27"/>
      <c r="C92" s="216" t="s">
        <v>2484</v>
      </c>
      <c r="D92" s="28"/>
      <c r="E92" s="28"/>
      <c r="F92" s="28"/>
      <c r="G92" s="28"/>
      <c r="H92" s="28"/>
      <c r="I92" s="90"/>
      <c r="J92" s="28"/>
      <c r="K92" s="28"/>
      <c r="L92" s="29"/>
    </row>
    <row r="93" spans="2:12" s="1" customFormat="1" ht="6.95" customHeight="1">
      <c r="B93" s="27"/>
      <c r="C93" s="28"/>
      <c r="D93" s="28"/>
      <c r="E93" s="28"/>
      <c r="F93" s="28"/>
      <c r="G93" s="28"/>
      <c r="H93" s="28"/>
      <c r="I93" s="90"/>
      <c r="J93" s="28"/>
      <c r="K93" s="28"/>
      <c r="L93" s="29"/>
    </row>
    <row r="94" spans="2:12" s="1" customFormat="1" ht="12" customHeight="1">
      <c r="B94" s="27"/>
      <c r="C94" s="24" t="s">
        <v>18</v>
      </c>
      <c r="D94" s="28"/>
      <c r="E94" s="28"/>
      <c r="F94" s="28"/>
      <c r="G94" s="28"/>
      <c r="H94" s="28"/>
      <c r="I94" s="90"/>
      <c r="J94" s="28"/>
      <c r="K94" s="28"/>
      <c r="L94" s="29"/>
    </row>
    <row r="95" spans="2:12" s="1" customFormat="1" ht="16.5" customHeight="1">
      <c r="B95" s="27"/>
      <c r="C95" s="28"/>
      <c r="D95" s="28"/>
      <c r="E95" s="267" t="str">
        <f>E7</f>
        <v>Údržbové a dílčí opravné práce na objektech ve Správě pozemních staveb</v>
      </c>
      <c r="F95" s="268"/>
      <c r="G95" s="268"/>
      <c r="H95" s="268"/>
      <c r="I95" s="90"/>
      <c r="J95" s="28"/>
      <c r="K95" s="28"/>
      <c r="L95" s="29"/>
    </row>
    <row r="96" spans="2:12" s="1" customFormat="1" ht="12" customHeight="1">
      <c r="B96" s="27"/>
      <c r="C96" s="24" t="s">
        <v>92</v>
      </c>
      <c r="D96" s="28"/>
      <c r="E96" s="28"/>
      <c r="F96" s="28"/>
      <c r="G96" s="28"/>
      <c r="H96" s="28"/>
      <c r="I96" s="90"/>
      <c r="J96" s="28"/>
      <c r="K96" s="28"/>
      <c r="L96" s="29"/>
    </row>
    <row r="97" spans="2:65" s="1" customFormat="1" ht="16.5" customHeight="1">
      <c r="B97" s="27"/>
      <c r="C97" s="28"/>
      <c r="D97" s="28"/>
      <c r="E97" s="242" t="str">
        <f>E9</f>
        <v>005 - Oprava prostor DK</v>
      </c>
      <c r="F97" s="241"/>
      <c r="G97" s="241"/>
      <c r="H97" s="241"/>
      <c r="I97" s="90"/>
      <c r="J97" s="28"/>
      <c r="K97" s="28"/>
      <c r="L97" s="29"/>
    </row>
    <row r="98" spans="2:65" s="1" customFormat="1" ht="6.95" customHeight="1">
      <c r="B98" s="27"/>
      <c r="C98" s="28"/>
      <c r="D98" s="28"/>
      <c r="E98" s="28"/>
      <c r="F98" s="28"/>
      <c r="G98" s="28"/>
      <c r="H98" s="28"/>
      <c r="I98" s="90"/>
      <c r="J98" s="28"/>
      <c r="K98" s="28"/>
      <c r="L98" s="29"/>
    </row>
    <row r="99" spans="2:65" s="1" customFormat="1" ht="12" customHeight="1">
      <c r="B99" s="27"/>
      <c r="C99" s="24" t="s">
        <v>21</v>
      </c>
      <c r="D99" s="28"/>
      <c r="E99" s="28"/>
      <c r="F99" s="22" t="str">
        <f>F12</f>
        <v xml:space="preserve"> </v>
      </c>
      <c r="G99" s="28"/>
      <c r="H99" s="28"/>
      <c r="I99" s="91" t="s">
        <v>23</v>
      </c>
      <c r="J99" s="43" t="str">
        <f>IF(J12="","",J12)</f>
        <v>16. 2. 2019</v>
      </c>
      <c r="K99" s="28"/>
      <c r="L99" s="29"/>
    </row>
    <row r="100" spans="2:65" s="1" customFormat="1" ht="6.95" customHeight="1">
      <c r="B100" s="27"/>
      <c r="C100" s="28"/>
      <c r="D100" s="28"/>
      <c r="E100" s="28"/>
      <c r="F100" s="28"/>
      <c r="G100" s="28"/>
      <c r="H100" s="28"/>
      <c r="I100" s="90"/>
      <c r="J100" s="28"/>
      <c r="K100" s="28"/>
      <c r="L100" s="29"/>
    </row>
    <row r="101" spans="2:65" s="1" customFormat="1" ht="13.7" customHeight="1">
      <c r="B101" s="27"/>
      <c r="C101" s="24" t="s">
        <v>27</v>
      </c>
      <c r="D101" s="28"/>
      <c r="E101" s="28"/>
      <c r="F101" s="22" t="str">
        <f>E15</f>
        <v>SŽDC, s.o.</v>
      </c>
      <c r="G101" s="28"/>
      <c r="H101" s="28"/>
      <c r="I101" s="91" t="s">
        <v>34</v>
      </c>
      <c r="J101" s="26" t="str">
        <f>E21</f>
        <v xml:space="preserve"> </v>
      </c>
      <c r="K101" s="28"/>
      <c r="L101" s="29"/>
    </row>
    <row r="102" spans="2:65" s="1" customFormat="1" ht="13.7" customHeight="1">
      <c r="B102" s="27"/>
      <c r="C102" s="24" t="s">
        <v>33</v>
      </c>
      <c r="D102" s="28"/>
      <c r="E102" s="28"/>
      <c r="F102" s="22" t="str">
        <f>IF(E18="","",E18)</f>
        <v/>
      </c>
      <c r="G102" s="28"/>
      <c r="H102" s="28"/>
      <c r="I102" s="91" t="s">
        <v>36</v>
      </c>
      <c r="J102" s="26" t="str">
        <f>E24</f>
        <v xml:space="preserve"> </v>
      </c>
      <c r="K102" s="28"/>
      <c r="L102" s="29"/>
    </row>
    <row r="103" spans="2:65" s="1" customFormat="1" ht="10.35" customHeight="1">
      <c r="B103" s="27"/>
      <c r="C103" s="28"/>
      <c r="D103" s="28"/>
      <c r="E103" s="28"/>
      <c r="F103" s="28"/>
      <c r="G103" s="28"/>
      <c r="H103" s="28"/>
      <c r="I103" s="90"/>
      <c r="J103" s="28"/>
      <c r="K103" s="28"/>
      <c r="L103" s="29"/>
    </row>
    <row r="104" spans="2:65" s="9" customFormat="1" ht="29.25" customHeight="1">
      <c r="B104" s="129"/>
      <c r="C104" s="130" t="s">
        <v>117</v>
      </c>
      <c r="D104" s="131" t="s">
        <v>45</v>
      </c>
      <c r="E104" s="131" t="s">
        <v>43</v>
      </c>
      <c r="F104" s="131" t="s">
        <v>44</v>
      </c>
      <c r="G104" s="131" t="s">
        <v>118</v>
      </c>
      <c r="H104" s="131" t="s">
        <v>119</v>
      </c>
      <c r="I104" s="132" t="s">
        <v>120</v>
      </c>
      <c r="J104" s="133" t="s">
        <v>95</v>
      </c>
      <c r="K104" s="134" t="s">
        <v>121</v>
      </c>
      <c r="L104" s="135"/>
      <c r="M104" s="52" t="s">
        <v>1</v>
      </c>
      <c r="N104" s="53" t="s">
        <v>40</v>
      </c>
      <c r="O104" s="53" t="s">
        <v>122</v>
      </c>
      <c r="P104" s="53" t="s">
        <v>123</v>
      </c>
      <c r="Q104" s="53" t="s">
        <v>124</v>
      </c>
      <c r="R104" s="53" t="s">
        <v>125</v>
      </c>
      <c r="S104" s="53" t="s">
        <v>126</v>
      </c>
      <c r="T104" s="54" t="s">
        <v>127</v>
      </c>
    </row>
    <row r="105" spans="2:65" s="1" customFormat="1" ht="22.9" customHeight="1">
      <c r="B105" s="27"/>
      <c r="C105" s="59" t="s">
        <v>128</v>
      </c>
      <c r="D105" s="28"/>
      <c r="E105" s="28"/>
      <c r="F105" s="28"/>
      <c r="G105" s="28"/>
      <c r="H105" s="28"/>
      <c r="I105" s="90"/>
      <c r="J105" s="136">
        <f>BK105</f>
        <v>0</v>
      </c>
      <c r="K105" s="28"/>
      <c r="L105" s="29"/>
      <c r="M105" s="55"/>
      <c r="N105" s="56"/>
      <c r="O105" s="56"/>
      <c r="P105" s="137">
        <f>P106+P160+P301</f>
        <v>0</v>
      </c>
      <c r="Q105" s="56"/>
      <c r="R105" s="137">
        <f>R106+R160+R301</f>
        <v>146.73462397999998</v>
      </c>
      <c r="S105" s="56"/>
      <c r="T105" s="138">
        <f>T106+T160+T301</f>
        <v>136.22400474999998</v>
      </c>
      <c r="AT105" s="12" t="s">
        <v>59</v>
      </c>
      <c r="AU105" s="12" t="s">
        <v>97</v>
      </c>
      <c r="BK105" s="139">
        <f>BK106+BK160+BK301</f>
        <v>0</v>
      </c>
    </row>
    <row r="106" spans="2:65" s="10" customFormat="1" ht="25.9" customHeight="1">
      <c r="B106" s="140"/>
      <c r="C106" s="141"/>
      <c r="D106" s="142" t="s">
        <v>59</v>
      </c>
      <c r="E106" s="143" t="s">
        <v>137</v>
      </c>
      <c r="F106" s="143" t="s">
        <v>138</v>
      </c>
      <c r="G106" s="141"/>
      <c r="H106" s="141"/>
      <c r="I106" s="144"/>
      <c r="J106" s="145">
        <f>BK106</f>
        <v>0</v>
      </c>
      <c r="K106" s="141"/>
      <c r="L106" s="146"/>
      <c r="M106" s="147"/>
      <c r="N106" s="148"/>
      <c r="O106" s="148"/>
      <c r="P106" s="149">
        <f>P107+P114+P118+P134+P150+P158</f>
        <v>0</v>
      </c>
      <c r="Q106" s="148"/>
      <c r="R106" s="149">
        <f>R107+R114+R118+R134+R150+R158</f>
        <v>122.53855372</v>
      </c>
      <c r="S106" s="148"/>
      <c r="T106" s="150">
        <f>T107+T114+T118+T134+T150+T158</f>
        <v>129.80811899999998</v>
      </c>
      <c r="AR106" s="151" t="s">
        <v>8</v>
      </c>
      <c r="AT106" s="152" t="s">
        <v>59</v>
      </c>
      <c r="AU106" s="152" t="s">
        <v>60</v>
      </c>
      <c r="AY106" s="151" t="s">
        <v>132</v>
      </c>
      <c r="BK106" s="153">
        <f>BK107+BK114+BK118+BK134+BK150+BK158</f>
        <v>0</v>
      </c>
    </row>
    <row r="107" spans="2:65" s="10" customFormat="1" ht="22.9" customHeight="1">
      <c r="B107" s="140"/>
      <c r="C107" s="141"/>
      <c r="D107" s="142" t="s">
        <v>59</v>
      </c>
      <c r="E107" s="166" t="s">
        <v>70</v>
      </c>
      <c r="F107" s="166" t="s">
        <v>1388</v>
      </c>
      <c r="G107" s="141"/>
      <c r="H107" s="141"/>
      <c r="I107" s="144"/>
      <c r="J107" s="167">
        <f>BK107</f>
        <v>0</v>
      </c>
      <c r="K107" s="141"/>
      <c r="L107" s="146"/>
      <c r="M107" s="147"/>
      <c r="N107" s="148"/>
      <c r="O107" s="148"/>
      <c r="P107" s="149">
        <f>SUM(P108:P113)</f>
        <v>0</v>
      </c>
      <c r="Q107" s="148"/>
      <c r="R107" s="149">
        <f>SUM(R108:R113)</f>
        <v>2.6131114499999994</v>
      </c>
      <c r="S107" s="148"/>
      <c r="T107" s="150">
        <f>SUM(T108:T113)</f>
        <v>0.72640799999999994</v>
      </c>
      <c r="AR107" s="151" t="s">
        <v>8</v>
      </c>
      <c r="AT107" s="152" t="s">
        <v>59</v>
      </c>
      <c r="AU107" s="152" t="s">
        <v>8</v>
      </c>
      <c r="AY107" s="151" t="s">
        <v>132</v>
      </c>
      <c r="BK107" s="153">
        <f>SUM(BK108:BK113)</f>
        <v>0</v>
      </c>
    </row>
    <row r="108" spans="2:65" s="1" customFormat="1" ht="16.5" customHeight="1">
      <c r="B108" s="27"/>
      <c r="C108" s="154" t="s">
        <v>8</v>
      </c>
      <c r="D108" s="154" t="s">
        <v>133</v>
      </c>
      <c r="E108" s="155" t="s">
        <v>1389</v>
      </c>
      <c r="F108" s="156" t="s">
        <v>1390</v>
      </c>
      <c r="G108" s="157" t="s">
        <v>156</v>
      </c>
      <c r="H108" s="158">
        <v>9.5579999999999998</v>
      </c>
      <c r="I108" s="159"/>
      <c r="J108" s="160">
        <f t="shared" ref="J108:J113" si="0">ROUND(I108*H108,0)</f>
        <v>0</v>
      </c>
      <c r="K108" s="156" t="s">
        <v>535</v>
      </c>
      <c r="L108" s="29"/>
      <c r="M108" s="161" t="s">
        <v>1</v>
      </c>
      <c r="N108" s="162" t="s">
        <v>41</v>
      </c>
      <c r="O108" s="48"/>
      <c r="P108" s="163">
        <f t="shared" ref="P108:P113" si="1">O108*H108</f>
        <v>0</v>
      </c>
      <c r="Q108" s="163">
        <v>0</v>
      </c>
      <c r="R108" s="163">
        <f t="shared" ref="R108:R113" si="2">Q108*H108</f>
        <v>0</v>
      </c>
      <c r="S108" s="163">
        <v>7.5999999999999998E-2</v>
      </c>
      <c r="T108" s="164">
        <f t="shared" ref="T108:T113" si="3">S108*H108</f>
        <v>0.72640799999999994</v>
      </c>
      <c r="AR108" s="12" t="s">
        <v>131</v>
      </c>
      <c r="AT108" s="12" t="s">
        <v>133</v>
      </c>
      <c r="AU108" s="12" t="s">
        <v>69</v>
      </c>
      <c r="AY108" s="12" t="s">
        <v>132</v>
      </c>
      <c r="BE108" s="165">
        <f t="shared" ref="BE108:BE113" si="4">IF(N108="základní",J108,0)</f>
        <v>0</v>
      </c>
      <c r="BF108" s="165">
        <f t="shared" ref="BF108:BF113" si="5">IF(N108="snížená",J108,0)</f>
        <v>0</v>
      </c>
      <c r="BG108" s="165">
        <f t="shared" ref="BG108:BG113" si="6">IF(N108="zákl. přenesená",J108,0)</f>
        <v>0</v>
      </c>
      <c r="BH108" s="165">
        <f t="shared" ref="BH108:BH113" si="7">IF(N108="sníž. přenesená",J108,0)</f>
        <v>0</v>
      </c>
      <c r="BI108" s="165">
        <f t="shared" ref="BI108:BI113" si="8">IF(N108="nulová",J108,0)</f>
        <v>0</v>
      </c>
      <c r="BJ108" s="12" t="s">
        <v>8</v>
      </c>
      <c r="BK108" s="165">
        <f t="shared" ref="BK108:BK113" si="9">ROUND(I108*H108,0)</f>
        <v>0</v>
      </c>
      <c r="BL108" s="12" t="s">
        <v>131</v>
      </c>
      <c r="BM108" s="12" t="s">
        <v>1391</v>
      </c>
    </row>
    <row r="109" spans="2:65" s="1" customFormat="1" ht="16.5" customHeight="1">
      <c r="B109" s="27"/>
      <c r="C109" s="154" t="s">
        <v>69</v>
      </c>
      <c r="D109" s="154" t="s">
        <v>133</v>
      </c>
      <c r="E109" s="155" t="s">
        <v>1392</v>
      </c>
      <c r="F109" s="156" t="s">
        <v>1393</v>
      </c>
      <c r="G109" s="157" t="s">
        <v>147</v>
      </c>
      <c r="H109" s="158">
        <v>6</v>
      </c>
      <c r="I109" s="159"/>
      <c r="J109" s="160">
        <f t="shared" si="0"/>
        <v>0</v>
      </c>
      <c r="K109" s="156" t="s">
        <v>157</v>
      </c>
      <c r="L109" s="29"/>
      <c r="M109" s="161" t="s">
        <v>1</v>
      </c>
      <c r="N109" s="162" t="s">
        <v>41</v>
      </c>
      <c r="O109" s="48"/>
      <c r="P109" s="163">
        <f t="shared" si="1"/>
        <v>0</v>
      </c>
      <c r="Q109" s="163">
        <v>5.4210000000000001E-2</v>
      </c>
      <c r="R109" s="163">
        <f t="shared" si="2"/>
        <v>0.32525999999999999</v>
      </c>
      <c r="S109" s="163">
        <v>0</v>
      </c>
      <c r="T109" s="164">
        <f t="shared" si="3"/>
        <v>0</v>
      </c>
      <c r="AR109" s="12" t="s">
        <v>131</v>
      </c>
      <c r="AT109" s="12" t="s">
        <v>133</v>
      </c>
      <c r="AU109" s="12" t="s">
        <v>69</v>
      </c>
      <c r="AY109" s="12" t="s">
        <v>132</v>
      </c>
      <c r="BE109" s="165">
        <f t="shared" si="4"/>
        <v>0</v>
      </c>
      <c r="BF109" s="165">
        <f t="shared" si="5"/>
        <v>0</v>
      </c>
      <c r="BG109" s="165">
        <f t="shared" si="6"/>
        <v>0</v>
      </c>
      <c r="BH109" s="165">
        <f t="shared" si="7"/>
        <v>0</v>
      </c>
      <c r="BI109" s="165">
        <f t="shared" si="8"/>
        <v>0</v>
      </c>
      <c r="BJ109" s="12" t="s">
        <v>8</v>
      </c>
      <c r="BK109" s="165">
        <f t="shared" si="9"/>
        <v>0</v>
      </c>
      <c r="BL109" s="12" t="s">
        <v>131</v>
      </c>
      <c r="BM109" s="12" t="s">
        <v>1394</v>
      </c>
    </row>
    <row r="110" spans="2:65" s="1" customFormat="1" ht="16.5" customHeight="1">
      <c r="B110" s="27"/>
      <c r="C110" s="154" t="s">
        <v>139</v>
      </c>
      <c r="D110" s="154" t="s">
        <v>133</v>
      </c>
      <c r="E110" s="155" t="s">
        <v>1395</v>
      </c>
      <c r="F110" s="156" t="s">
        <v>1396</v>
      </c>
      <c r="G110" s="157" t="s">
        <v>147</v>
      </c>
      <c r="H110" s="158">
        <v>6</v>
      </c>
      <c r="I110" s="159"/>
      <c r="J110" s="160">
        <f t="shared" si="0"/>
        <v>0</v>
      </c>
      <c r="K110" s="156" t="s">
        <v>157</v>
      </c>
      <c r="L110" s="29"/>
      <c r="M110" s="161" t="s">
        <v>1</v>
      </c>
      <c r="N110" s="162" t="s">
        <v>41</v>
      </c>
      <c r="O110" s="48"/>
      <c r="P110" s="163">
        <f t="shared" si="1"/>
        <v>0</v>
      </c>
      <c r="Q110" s="163">
        <v>6.8260000000000001E-2</v>
      </c>
      <c r="R110" s="163">
        <f t="shared" si="2"/>
        <v>0.40956000000000004</v>
      </c>
      <c r="S110" s="163">
        <v>0</v>
      </c>
      <c r="T110" s="164">
        <f t="shared" si="3"/>
        <v>0</v>
      </c>
      <c r="AR110" s="12" t="s">
        <v>131</v>
      </c>
      <c r="AT110" s="12" t="s">
        <v>133</v>
      </c>
      <c r="AU110" s="12" t="s">
        <v>69</v>
      </c>
      <c r="AY110" s="12" t="s">
        <v>132</v>
      </c>
      <c r="BE110" s="165">
        <f t="shared" si="4"/>
        <v>0</v>
      </c>
      <c r="BF110" s="165">
        <f t="shared" si="5"/>
        <v>0</v>
      </c>
      <c r="BG110" s="165">
        <f t="shared" si="6"/>
        <v>0</v>
      </c>
      <c r="BH110" s="165">
        <f t="shared" si="7"/>
        <v>0</v>
      </c>
      <c r="BI110" s="165">
        <f t="shared" si="8"/>
        <v>0</v>
      </c>
      <c r="BJ110" s="12" t="s">
        <v>8</v>
      </c>
      <c r="BK110" s="165">
        <f t="shared" si="9"/>
        <v>0</v>
      </c>
      <c r="BL110" s="12" t="s">
        <v>131</v>
      </c>
      <c r="BM110" s="12" t="s">
        <v>1397</v>
      </c>
    </row>
    <row r="111" spans="2:65" s="1" customFormat="1" ht="16.5" customHeight="1">
      <c r="B111" s="27"/>
      <c r="C111" s="154" t="s">
        <v>131</v>
      </c>
      <c r="D111" s="154" t="s">
        <v>133</v>
      </c>
      <c r="E111" s="155" t="s">
        <v>1398</v>
      </c>
      <c r="F111" s="156" t="s">
        <v>1399</v>
      </c>
      <c r="G111" s="157" t="s">
        <v>156</v>
      </c>
      <c r="H111" s="158">
        <v>5.9729999999999999</v>
      </c>
      <c r="I111" s="159"/>
      <c r="J111" s="160">
        <f t="shared" si="0"/>
        <v>0</v>
      </c>
      <c r="K111" s="156" t="s">
        <v>157</v>
      </c>
      <c r="L111" s="29"/>
      <c r="M111" s="161" t="s">
        <v>1</v>
      </c>
      <c r="N111" s="162" t="s">
        <v>41</v>
      </c>
      <c r="O111" s="48"/>
      <c r="P111" s="163">
        <f t="shared" si="1"/>
        <v>0</v>
      </c>
      <c r="Q111" s="163">
        <v>0.25364999999999999</v>
      </c>
      <c r="R111" s="163">
        <f t="shared" si="2"/>
        <v>1.5150514499999999</v>
      </c>
      <c r="S111" s="163">
        <v>0</v>
      </c>
      <c r="T111" s="164">
        <f t="shared" si="3"/>
        <v>0</v>
      </c>
      <c r="AR111" s="12" t="s">
        <v>131</v>
      </c>
      <c r="AT111" s="12" t="s">
        <v>133</v>
      </c>
      <c r="AU111" s="12" t="s">
        <v>69</v>
      </c>
      <c r="AY111" s="12" t="s">
        <v>132</v>
      </c>
      <c r="BE111" s="165">
        <f t="shared" si="4"/>
        <v>0</v>
      </c>
      <c r="BF111" s="165">
        <f t="shared" si="5"/>
        <v>0</v>
      </c>
      <c r="BG111" s="165">
        <f t="shared" si="6"/>
        <v>0</v>
      </c>
      <c r="BH111" s="165">
        <f t="shared" si="7"/>
        <v>0</v>
      </c>
      <c r="BI111" s="165">
        <f t="shared" si="8"/>
        <v>0</v>
      </c>
      <c r="BJ111" s="12" t="s">
        <v>8</v>
      </c>
      <c r="BK111" s="165">
        <f t="shared" si="9"/>
        <v>0</v>
      </c>
      <c r="BL111" s="12" t="s">
        <v>131</v>
      </c>
      <c r="BM111" s="12" t="s">
        <v>1400</v>
      </c>
    </row>
    <row r="112" spans="2:65" s="1" customFormat="1" ht="16.5" customHeight="1">
      <c r="B112" s="27"/>
      <c r="C112" s="154" t="s">
        <v>159</v>
      </c>
      <c r="D112" s="154" t="s">
        <v>133</v>
      </c>
      <c r="E112" s="155" t="s">
        <v>1401</v>
      </c>
      <c r="F112" s="156" t="s">
        <v>1402</v>
      </c>
      <c r="G112" s="157" t="s">
        <v>147</v>
      </c>
      <c r="H112" s="158">
        <v>6</v>
      </c>
      <c r="I112" s="159"/>
      <c r="J112" s="160">
        <f t="shared" si="0"/>
        <v>0</v>
      </c>
      <c r="K112" s="156" t="s">
        <v>157</v>
      </c>
      <c r="L112" s="29"/>
      <c r="M112" s="161" t="s">
        <v>1</v>
      </c>
      <c r="N112" s="162" t="s">
        <v>41</v>
      </c>
      <c r="O112" s="48"/>
      <c r="P112" s="163">
        <f t="shared" si="1"/>
        <v>0</v>
      </c>
      <c r="Q112" s="163">
        <v>4.684E-2</v>
      </c>
      <c r="R112" s="163">
        <f t="shared" si="2"/>
        <v>0.28104000000000001</v>
      </c>
      <c r="S112" s="163">
        <v>0</v>
      </c>
      <c r="T112" s="164">
        <f t="shared" si="3"/>
        <v>0</v>
      </c>
      <c r="AR112" s="12" t="s">
        <v>131</v>
      </c>
      <c r="AT112" s="12" t="s">
        <v>133</v>
      </c>
      <c r="AU112" s="12" t="s">
        <v>69</v>
      </c>
      <c r="AY112" s="12" t="s">
        <v>132</v>
      </c>
      <c r="BE112" s="165">
        <f t="shared" si="4"/>
        <v>0</v>
      </c>
      <c r="BF112" s="165">
        <f t="shared" si="5"/>
        <v>0</v>
      </c>
      <c r="BG112" s="165">
        <f t="shared" si="6"/>
        <v>0</v>
      </c>
      <c r="BH112" s="165">
        <f t="shared" si="7"/>
        <v>0</v>
      </c>
      <c r="BI112" s="165">
        <f t="shared" si="8"/>
        <v>0</v>
      </c>
      <c r="BJ112" s="12" t="s">
        <v>8</v>
      </c>
      <c r="BK112" s="165">
        <f t="shared" si="9"/>
        <v>0</v>
      </c>
      <c r="BL112" s="12" t="s">
        <v>131</v>
      </c>
      <c r="BM112" s="12" t="s">
        <v>1403</v>
      </c>
    </row>
    <row r="113" spans="2:65" s="1" customFormat="1" ht="16.5" customHeight="1">
      <c r="B113" s="27"/>
      <c r="C113" s="171" t="s">
        <v>152</v>
      </c>
      <c r="D113" s="171" t="s">
        <v>247</v>
      </c>
      <c r="E113" s="172" t="s">
        <v>1404</v>
      </c>
      <c r="F113" s="173" t="s">
        <v>1405</v>
      </c>
      <c r="G113" s="174" t="s">
        <v>147</v>
      </c>
      <c r="H113" s="175">
        <v>6</v>
      </c>
      <c r="I113" s="176"/>
      <c r="J113" s="177">
        <f t="shared" si="0"/>
        <v>0</v>
      </c>
      <c r="K113" s="173" t="s">
        <v>954</v>
      </c>
      <c r="L113" s="178"/>
      <c r="M113" s="179" t="s">
        <v>1</v>
      </c>
      <c r="N113" s="180" t="s">
        <v>41</v>
      </c>
      <c r="O113" s="48"/>
      <c r="P113" s="163">
        <f t="shared" si="1"/>
        <v>0</v>
      </c>
      <c r="Q113" s="163">
        <v>1.37E-2</v>
      </c>
      <c r="R113" s="163">
        <f t="shared" si="2"/>
        <v>8.2199999999999995E-2</v>
      </c>
      <c r="S113" s="163">
        <v>0</v>
      </c>
      <c r="T113" s="164">
        <f t="shared" si="3"/>
        <v>0</v>
      </c>
      <c r="AR113" s="12" t="s">
        <v>170</v>
      </c>
      <c r="AT113" s="12" t="s">
        <v>247</v>
      </c>
      <c r="AU113" s="12" t="s">
        <v>69</v>
      </c>
      <c r="AY113" s="12" t="s">
        <v>132</v>
      </c>
      <c r="BE113" s="165">
        <f t="shared" si="4"/>
        <v>0</v>
      </c>
      <c r="BF113" s="165">
        <f t="shared" si="5"/>
        <v>0</v>
      </c>
      <c r="BG113" s="165">
        <f t="shared" si="6"/>
        <v>0</v>
      </c>
      <c r="BH113" s="165">
        <f t="shared" si="7"/>
        <v>0</v>
      </c>
      <c r="BI113" s="165">
        <f t="shared" si="8"/>
        <v>0</v>
      </c>
      <c r="BJ113" s="12" t="s">
        <v>8</v>
      </c>
      <c r="BK113" s="165">
        <f t="shared" si="9"/>
        <v>0</v>
      </c>
      <c r="BL113" s="12" t="s">
        <v>131</v>
      </c>
      <c r="BM113" s="12" t="s">
        <v>1406</v>
      </c>
    </row>
    <row r="114" spans="2:65" s="10" customFormat="1" ht="22.9" customHeight="1">
      <c r="B114" s="140"/>
      <c r="C114" s="141"/>
      <c r="D114" s="142" t="s">
        <v>59</v>
      </c>
      <c r="E114" s="166" t="s">
        <v>139</v>
      </c>
      <c r="F114" s="166" t="s">
        <v>140</v>
      </c>
      <c r="G114" s="141"/>
      <c r="H114" s="141"/>
      <c r="I114" s="144"/>
      <c r="J114" s="167">
        <f>BK114</f>
        <v>0</v>
      </c>
      <c r="K114" s="141"/>
      <c r="L114" s="146"/>
      <c r="M114" s="147"/>
      <c r="N114" s="148"/>
      <c r="O114" s="148"/>
      <c r="P114" s="149">
        <f>SUM(P115:P117)</f>
        <v>0</v>
      </c>
      <c r="Q114" s="148"/>
      <c r="R114" s="149">
        <f>SUM(R115:R117)</f>
        <v>1.98218907</v>
      </c>
      <c r="S114" s="148"/>
      <c r="T114" s="150">
        <f>SUM(T115:T117)</f>
        <v>0</v>
      </c>
      <c r="AR114" s="151" t="s">
        <v>8</v>
      </c>
      <c r="AT114" s="152" t="s">
        <v>59</v>
      </c>
      <c r="AU114" s="152" t="s">
        <v>8</v>
      </c>
      <c r="AY114" s="151" t="s">
        <v>132</v>
      </c>
      <c r="BK114" s="153">
        <f>SUM(BK115:BK117)</f>
        <v>0</v>
      </c>
    </row>
    <row r="115" spans="2:65" s="1" customFormat="1" ht="16.5" customHeight="1">
      <c r="B115" s="27"/>
      <c r="C115" s="154" t="s">
        <v>166</v>
      </c>
      <c r="D115" s="154" t="s">
        <v>133</v>
      </c>
      <c r="E115" s="155" t="s">
        <v>1407</v>
      </c>
      <c r="F115" s="156" t="s">
        <v>1408</v>
      </c>
      <c r="G115" s="157" t="s">
        <v>147</v>
      </c>
      <c r="H115" s="158">
        <v>6</v>
      </c>
      <c r="I115" s="159"/>
      <c r="J115" s="160">
        <f>ROUND(I115*H115,0)</f>
        <v>0</v>
      </c>
      <c r="K115" s="156" t="s">
        <v>954</v>
      </c>
      <c r="L115" s="29"/>
      <c r="M115" s="161" t="s">
        <v>1</v>
      </c>
      <c r="N115" s="162" t="s">
        <v>41</v>
      </c>
      <c r="O115" s="48"/>
      <c r="P115" s="163">
        <f>O115*H115</f>
        <v>0</v>
      </c>
      <c r="Q115" s="163">
        <v>2.6839999999999999E-2</v>
      </c>
      <c r="R115" s="163">
        <f>Q115*H115</f>
        <v>0.16103999999999999</v>
      </c>
      <c r="S115" s="163">
        <v>0</v>
      </c>
      <c r="T115" s="164">
        <f>S115*H115</f>
        <v>0</v>
      </c>
      <c r="AR115" s="12" t="s">
        <v>131</v>
      </c>
      <c r="AT115" s="12" t="s">
        <v>133</v>
      </c>
      <c r="AU115" s="12" t="s">
        <v>69</v>
      </c>
      <c r="AY115" s="12" t="s">
        <v>132</v>
      </c>
      <c r="BE115" s="165">
        <f>IF(N115="základní",J115,0)</f>
        <v>0</v>
      </c>
      <c r="BF115" s="165">
        <f>IF(N115="snížená",J115,0)</f>
        <v>0</v>
      </c>
      <c r="BG115" s="165">
        <f>IF(N115="zákl. přenesená",J115,0)</f>
        <v>0</v>
      </c>
      <c r="BH115" s="165">
        <f>IF(N115="sníž. přenesená",J115,0)</f>
        <v>0</v>
      </c>
      <c r="BI115" s="165">
        <f>IF(N115="nulová",J115,0)</f>
        <v>0</v>
      </c>
      <c r="BJ115" s="12" t="s">
        <v>8</v>
      </c>
      <c r="BK115" s="165">
        <f>ROUND(I115*H115,0)</f>
        <v>0</v>
      </c>
      <c r="BL115" s="12" t="s">
        <v>131</v>
      </c>
      <c r="BM115" s="12" t="s">
        <v>1409</v>
      </c>
    </row>
    <row r="116" spans="2:65" s="1" customFormat="1" ht="16.5" customHeight="1">
      <c r="B116" s="27"/>
      <c r="C116" s="154" t="s">
        <v>170</v>
      </c>
      <c r="D116" s="154" t="s">
        <v>133</v>
      </c>
      <c r="E116" s="155" t="s">
        <v>1410</v>
      </c>
      <c r="F116" s="156" t="s">
        <v>1411</v>
      </c>
      <c r="G116" s="157" t="s">
        <v>156</v>
      </c>
      <c r="H116" s="158">
        <v>26.283000000000001</v>
      </c>
      <c r="I116" s="159"/>
      <c r="J116" s="160">
        <f>ROUND(I116*H116,0)</f>
        <v>0</v>
      </c>
      <c r="K116" s="156" t="s">
        <v>157</v>
      </c>
      <c r="L116" s="29"/>
      <c r="M116" s="161" t="s">
        <v>1</v>
      </c>
      <c r="N116" s="162" t="s">
        <v>41</v>
      </c>
      <c r="O116" s="48"/>
      <c r="P116" s="163">
        <f>O116*H116</f>
        <v>0</v>
      </c>
      <c r="Q116" s="163">
        <v>6.9169999999999995E-2</v>
      </c>
      <c r="R116" s="163">
        <f>Q116*H116</f>
        <v>1.81799511</v>
      </c>
      <c r="S116" s="163">
        <v>0</v>
      </c>
      <c r="T116" s="164">
        <f>S116*H116</f>
        <v>0</v>
      </c>
      <c r="AR116" s="12" t="s">
        <v>131</v>
      </c>
      <c r="AT116" s="12" t="s">
        <v>133</v>
      </c>
      <c r="AU116" s="12" t="s">
        <v>69</v>
      </c>
      <c r="AY116" s="12" t="s">
        <v>132</v>
      </c>
      <c r="BE116" s="165">
        <f>IF(N116="základní",J116,0)</f>
        <v>0</v>
      </c>
      <c r="BF116" s="165">
        <f>IF(N116="snížená",J116,0)</f>
        <v>0</v>
      </c>
      <c r="BG116" s="165">
        <f>IF(N116="zákl. přenesená",J116,0)</f>
        <v>0</v>
      </c>
      <c r="BH116" s="165">
        <f>IF(N116="sníž. přenesená",J116,0)</f>
        <v>0</v>
      </c>
      <c r="BI116" s="165">
        <f>IF(N116="nulová",J116,0)</f>
        <v>0</v>
      </c>
      <c r="BJ116" s="12" t="s">
        <v>8</v>
      </c>
      <c r="BK116" s="165">
        <f>ROUND(I116*H116,0)</f>
        <v>0</v>
      </c>
      <c r="BL116" s="12" t="s">
        <v>131</v>
      </c>
      <c r="BM116" s="12" t="s">
        <v>1412</v>
      </c>
    </row>
    <row r="117" spans="2:65" s="1" customFormat="1" ht="16.5" customHeight="1">
      <c r="B117" s="27"/>
      <c r="C117" s="154" t="s">
        <v>175</v>
      </c>
      <c r="D117" s="154" t="s">
        <v>133</v>
      </c>
      <c r="E117" s="155" t="s">
        <v>1413</v>
      </c>
      <c r="F117" s="156" t="s">
        <v>1414</v>
      </c>
      <c r="G117" s="157" t="s">
        <v>194</v>
      </c>
      <c r="H117" s="158">
        <v>26.283000000000001</v>
      </c>
      <c r="I117" s="159"/>
      <c r="J117" s="160">
        <f>ROUND(I117*H117,0)</f>
        <v>0</v>
      </c>
      <c r="K117" s="156" t="s">
        <v>157</v>
      </c>
      <c r="L117" s="29"/>
      <c r="M117" s="161" t="s">
        <v>1</v>
      </c>
      <c r="N117" s="162" t="s">
        <v>41</v>
      </c>
      <c r="O117" s="48"/>
      <c r="P117" s="163">
        <f>O117*H117</f>
        <v>0</v>
      </c>
      <c r="Q117" s="163">
        <v>1.2E-4</v>
      </c>
      <c r="R117" s="163">
        <f>Q117*H117</f>
        <v>3.1539600000000004E-3</v>
      </c>
      <c r="S117" s="163">
        <v>0</v>
      </c>
      <c r="T117" s="164">
        <f>S117*H117</f>
        <v>0</v>
      </c>
      <c r="AR117" s="12" t="s">
        <v>131</v>
      </c>
      <c r="AT117" s="12" t="s">
        <v>133</v>
      </c>
      <c r="AU117" s="12" t="s">
        <v>69</v>
      </c>
      <c r="AY117" s="12" t="s">
        <v>132</v>
      </c>
      <c r="BE117" s="165">
        <f>IF(N117="základní",J117,0)</f>
        <v>0</v>
      </c>
      <c r="BF117" s="165">
        <f>IF(N117="snížená",J117,0)</f>
        <v>0</v>
      </c>
      <c r="BG117" s="165">
        <f>IF(N117="zákl. přenesená",J117,0)</f>
        <v>0</v>
      </c>
      <c r="BH117" s="165">
        <f>IF(N117="sníž. přenesená",J117,0)</f>
        <v>0</v>
      </c>
      <c r="BI117" s="165">
        <f>IF(N117="nulová",J117,0)</f>
        <v>0</v>
      </c>
      <c r="BJ117" s="12" t="s">
        <v>8</v>
      </c>
      <c r="BK117" s="165">
        <f>ROUND(I117*H117,0)</f>
        <v>0</v>
      </c>
      <c r="BL117" s="12" t="s">
        <v>131</v>
      </c>
      <c r="BM117" s="12" t="s">
        <v>1415</v>
      </c>
    </row>
    <row r="118" spans="2:65" s="10" customFormat="1" ht="22.9" customHeight="1">
      <c r="B118" s="140"/>
      <c r="C118" s="141"/>
      <c r="D118" s="142" t="s">
        <v>59</v>
      </c>
      <c r="E118" s="166" t="s">
        <v>152</v>
      </c>
      <c r="F118" s="166" t="s">
        <v>1143</v>
      </c>
      <c r="G118" s="141"/>
      <c r="H118" s="141"/>
      <c r="I118" s="144"/>
      <c r="J118" s="167">
        <f>BK118</f>
        <v>0</v>
      </c>
      <c r="K118" s="141"/>
      <c r="L118" s="146"/>
      <c r="M118" s="147"/>
      <c r="N118" s="148"/>
      <c r="O118" s="148"/>
      <c r="P118" s="149">
        <f>SUM(P119:P133)</f>
        <v>0</v>
      </c>
      <c r="Q118" s="148"/>
      <c r="R118" s="149">
        <f>SUM(R119:R133)</f>
        <v>116.72763887000001</v>
      </c>
      <c r="S118" s="148"/>
      <c r="T118" s="150">
        <f>SUM(T119:T133)</f>
        <v>0</v>
      </c>
      <c r="AR118" s="151" t="s">
        <v>8</v>
      </c>
      <c r="AT118" s="152" t="s">
        <v>59</v>
      </c>
      <c r="AU118" s="152" t="s">
        <v>8</v>
      </c>
      <c r="AY118" s="151" t="s">
        <v>132</v>
      </c>
      <c r="BK118" s="153">
        <f>SUM(BK119:BK133)</f>
        <v>0</v>
      </c>
    </row>
    <row r="119" spans="2:65" s="1" customFormat="1" ht="16.5" customHeight="1">
      <c r="B119" s="27"/>
      <c r="C119" s="154" t="s">
        <v>25</v>
      </c>
      <c r="D119" s="154" t="s">
        <v>133</v>
      </c>
      <c r="E119" s="155" t="s">
        <v>1416</v>
      </c>
      <c r="F119" s="156" t="s">
        <v>1417</v>
      </c>
      <c r="G119" s="157" t="s">
        <v>156</v>
      </c>
      <c r="H119" s="158">
        <v>52.566000000000003</v>
      </c>
      <c r="I119" s="159"/>
      <c r="J119" s="160">
        <f t="shared" ref="J119:J127" si="10">ROUND(I119*H119,0)</f>
        <v>0</v>
      </c>
      <c r="K119" s="156" t="s">
        <v>157</v>
      </c>
      <c r="L119" s="29"/>
      <c r="M119" s="161" t="s">
        <v>1</v>
      </c>
      <c r="N119" s="162" t="s">
        <v>41</v>
      </c>
      <c r="O119" s="48"/>
      <c r="P119" s="163">
        <f t="shared" ref="P119:P127" si="11">O119*H119</f>
        <v>0</v>
      </c>
      <c r="Q119" s="163">
        <v>2.0000000000000001E-4</v>
      </c>
      <c r="R119" s="163">
        <f t="shared" ref="R119:R127" si="12">Q119*H119</f>
        <v>1.05132E-2</v>
      </c>
      <c r="S119" s="163">
        <v>0</v>
      </c>
      <c r="T119" s="164">
        <f t="shared" ref="T119:T127" si="13">S119*H119</f>
        <v>0</v>
      </c>
      <c r="AR119" s="12" t="s">
        <v>131</v>
      </c>
      <c r="AT119" s="12" t="s">
        <v>133</v>
      </c>
      <c r="AU119" s="12" t="s">
        <v>69</v>
      </c>
      <c r="AY119" s="12" t="s">
        <v>132</v>
      </c>
      <c r="BE119" s="165">
        <f t="shared" ref="BE119:BE127" si="14">IF(N119="základní",J119,0)</f>
        <v>0</v>
      </c>
      <c r="BF119" s="165">
        <f t="shared" ref="BF119:BF127" si="15">IF(N119="snížená",J119,0)</f>
        <v>0</v>
      </c>
      <c r="BG119" s="165">
        <f t="shared" ref="BG119:BG127" si="16">IF(N119="zákl. přenesená",J119,0)</f>
        <v>0</v>
      </c>
      <c r="BH119" s="165">
        <f t="shared" ref="BH119:BH127" si="17">IF(N119="sníž. přenesená",J119,0)</f>
        <v>0</v>
      </c>
      <c r="BI119" s="165">
        <f t="shared" ref="BI119:BI127" si="18">IF(N119="nulová",J119,0)</f>
        <v>0</v>
      </c>
      <c r="BJ119" s="12" t="s">
        <v>8</v>
      </c>
      <c r="BK119" s="165">
        <f t="shared" ref="BK119:BK127" si="19">ROUND(I119*H119,0)</f>
        <v>0</v>
      </c>
      <c r="BL119" s="12" t="s">
        <v>131</v>
      </c>
      <c r="BM119" s="12" t="s">
        <v>1418</v>
      </c>
    </row>
    <row r="120" spans="2:65" s="1" customFormat="1" ht="16.5" customHeight="1">
      <c r="B120" s="27"/>
      <c r="C120" s="154" t="s">
        <v>182</v>
      </c>
      <c r="D120" s="154" t="s">
        <v>133</v>
      </c>
      <c r="E120" s="155" t="s">
        <v>1150</v>
      </c>
      <c r="F120" s="156" t="s">
        <v>1151</v>
      </c>
      <c r="G120" s="157" t="s">
        <v>156</v>
      </c>
      <c r="H120" s="158">
        <v>1027.625</v>
      </c>
      <c r="I120" s="159"/>
      <c r="J120" s="160">
        <f t="shared" si="10"/>
        <v>0</v>
      </c>
      <c r="K120" s="156" t="s">
        <v>157</v>
      </c>
      <c r="L120" s="29"/>
      <c r="M120" s="161" t="s">
        <v>1</v>
      </c>
      <c r="N120" s="162" t="s">
        <v>41</v>
      </c>
      <c r="O120" s="48"/>
      <c r="P120" s="163">
        <f t="shared" si="11"/>
        <v>0</v>
      </c>
      <c r="Q120" s="163">
        <v>2.5999999999999998E-4</v>
      </c>
      <c r="R120" s="163">
        <f t="shared" si="12"/>
        <v>0.26718249999999999</v>
      </c>
      <c r="S120" s="163">
        <v>0</v>
      </c>
      <c r="T120" s="164">
        <f t="shared" si="13"/>
        <v>0</v>
      </c>
      <c r="AR120" s="12" t="s">
        <v>131</v>
      </c>
      <c r="AT120" s="12" t="s">
        <v>133</v>
      </c>
      <c r="AU120" s="12" t="s">
        <v>69</v>
      </c>
      <c r="AY120" s="12" t="s">
        <v>132</v>
      </c>
      <c r="BE120" s="165">
        <f t="shared" si="14"/>
        <v>0</v>
      </c>
      <c r="BF120" s="165">
        <f t="shared" si="15"/>
        <v>0</v>
      </c>
      <c r="BG120" s="165">
        <f t="shared" si="16"/>
        <v>0</v>
      </c>
      <c r="BH120" s="165">
        <f t="shared" si="17"/>
        <v>0</v>
      </c>
      <c r="BI120" s="165">
        <f t="shared" si="18"/>
        <v>0</v>
      </c>
      <c r="BJ120" s="12" t="s">
        <v>8</v>
      </c>
      <c r="BK120" s="165">
        <f t="shared" si="19"/>
        <v>0</v>
      </c>
      <c r="BL120" s="12" t="s">
        <v>131</v>
      </c>
      <c r="BM120" s="12" t="s">
        <v>1419</v>
      </c>
    </row>
    <row r="121" spans="2:65" s="1" customFormat="1" ht="16.5" customHeight="1">
      <c r="B121" s="27"/>
      <c r="C121" s="154" t="s">
        <v>187</v>
      </c>
      <c r="D121" s="154" t="s">
        <v>133</v>
      </c>
      <c r="E121" s="155" t="s">
        <v>1144</v>
      </c>
      <c r="F121" s="156" t="s">
        <v>1145</v>
      </c>
      <c r="G121" s="157" t="s">
        <v>156</v>
      </c>
      <c r="H121" s="158">
        <v>1027.625</v>
      </c>
      <c r="I121" s="159"/>
      <c r="J121" s="160">
        <f t="shared" si="10"/>
        <v>0</v>
      </c>
      <c r="K121" s="156" t="s">
        <v>157</v>
      </c>
      <c r="L121" s="29"/>
      <c r="M121" s="161" t="s">
        <v>1</v>
      </c>
      <c r="N121" s="162" t="s">
        <v>41</v>
      </c>
      <c r="O121" s="48"/>
      <c r="P121" s="163">
        <f t="shared" si="11"/>
        <v>0</v>
      </c>
      <c r="Q121" s="163">
        <v>2.6200000000000001E-2</v>
      </c>
      <c r="R121" s="163">
        <f t="shared" si="12"/>
        <v>26.923775000000003</v>
      </c>
      <c r="S121" s="163">
        <v>0</v>
      </c>
      <c r="T121" s="164">
        <f t="shared" si="13"/>
        <v>0</v>
      </c>
      <c r="AR121" s="12" t="s">
        <v>131</v>
      </c>
      <c r="AT121" s="12" t="s">
        <v>133</v>
      </c>
      <c r="AU121" s="12" t="s">
        <v>69</v>
      </c>
      <c r="AY121" s="12" t="s">
        <v>132</v>
      </c>
      <c r="BE121" s="165">
        <f t="shared" si="14"/>
        <v>0</v>
      </c>
      <c r="BF121" s="165">
        <f t="shared" si="15"/>
        <v>0</v>
      </c>
      <c r="BG121" s="165">
        <f t="shared" si="16"/>
        <v>0</v>
      </c>
      <c r="BH121" s="165">
        <f t="shared" si="17"/>
        <v>0</v>
      </c>
      <c r="BI121" s="165">
        <f t="shared" si="18"/>
        <v>0</v>
      </c>
      <c r="BJ121" s="12" t="s">
        <v>8</v>
      </c>
      <c r="BK121" s="165">
        <f t="shared" si="19"/>
        <v>0</v>
      </c>
      <c r="BL121" s="12" t="s">
        <v>131</v>
      </c>
      <c r="BM121" s="12" t="s">
        <v>1420</v>
      </c>
    </row>
    <row r="122" spans="2:65" s="1" customFormat="1" ht="16.5" customHeight="1">
      <c r="B122" s="27"/>
      <c r="C122" s="154" t="s">
        <v>191</v>
      </c>
      <c r="D122" s="154" t="s">
        <v>133</v>
      </c>
      <c r="E122" s="155" t="s">
        <v>1153</v>
      </c>
      <c r="F122" s="156" t="s">
        <v>1154</v>
      </c>
      <c r="G122" s="157" t="s">
        <v>156</v>
      </c>
      <c r="H122" s="158">
        <v>1027.625</v>
      </c>
      <c r="I122" s="159"/>
      <c r="J122" s="160">
        <f t="shared" si="10"/>
        <v>0</v>
      </c>
      <c r="K122" s="156" t="s">
        <v>157</v>
      </c>
      <c r="L122" s="29"/>
      <c r="M122" s="161" t="s">
        <v>1</v>
      </c>
      <c r="N122" s="162" t="s">
        <v>41</v>
      </c>
      <c r="O122" s="48"/>
      <c r="P122" s="163">
        <f t="shared" si="11"/>
        <v>0</v>
      </c>
      <c r="Q122" s="163">
        <v>4.3800000000000002E-3</v>
      </c>
      <c r="R122" s="163">
        <f t="shared" si="12"/>
        <v>4.5009975000000004</v>
      </c>
      <c r="S122" s="163">
        <v>0</v>
      </c>
      <c r="T122" s="164">
        <f t="shared" si="13"/>
        <v>0</v>
      </c>
      <c r="AR122" s="12" t="s">
        <v>131</v>
      </c>
      <c r="AT122" s="12" t="s">
        <v>133</v>
      </c>
      <c r="AU122" s="12" t="s">
        <v>69</v>
      </c>
      <c r="AY122" s="12" t="s">
        <v>132</v>
      </c>
      <c r="BE122" s="165">
        <f t="shared" si="14"/>
        <v>0</v>
      </c>
      <c r="BF122" s="165">
        <f t="shared" si="15"/>
        <v>0</v>
      </c>
      <c r="BG122" s="165">
        <f t="shared" si="16"/>
        <v>0</v>
      </c>
      <c r="BH122" s="165">
        <f t="shared" si="17"/>
        <v>0</v>
      </c>
      <c r="BI122" s="165">
        <f t="shared" si="18"/>
        <v>0</v>
      </c>
      <c r="BJ122" s="12" t="s">
        <v>8</v>
      </c>
      <c r="BK122" s="165">
        <f t="shared" si="19"/>
        <v>0</v>
      </c>
      <c r="BL122" s="12" t="s">
        <v>131</v>
      </c>
      <c r="BM122" s="12" t="s">
        <v>1421</v>
      </c>
    </row>
    <row r="123" spans="2:65" s="1" customFormat="1" ht="16.5" customHeight="1">
      <c r="B123" s="27"/>
      <c r="C123" s="154" t="s">
        <v>196</v>
      </c>
      <c r="D123" s="154" t="s">
        <v>133</v>
      </c>
      <c r="E123" s="155" t="s">
        <v>1156</v>
      </c>
      <c r="F123" s="156" t="s">
        <v>1157</v>
      </c>
      <c r="G123" s="157" t="s">
        <v>156</v>
      </c>
      <c r="H123" s="158">
        <v>876.61599999999999</v>
      </c>
      <c r="I123" s="159"/>
      <c r="J123" s="160">
        <f t="shared" si="10"/>
        <v>0</v>
      </c>
      <c r="K123" s="156" t="s">
        <v>157</v>
      </c>
      <c r="L123" s="29"/>
      <c r="M123" s="161" t="s">
        <v>1</v>
      </c>
      <c r="N123" s="162" t="s">
        <v>41</v>
      </c>
      <c r="O123" s="48"/>
      <c r="P123" s="163">
        <f t="shared" si="11"/>
        <v>0</v>
      </c>
      <c r="Q123" s="163">
        <v>3.0000000000000001E-3</v>
      </c>
      <c r="R123" s="163">
        <f t="shared" si="12"/>
        <v>2.629848</v>
      </c>
      <c r="S123" s="163">
        <v>0</v>
      </c>
      <c r="T123" s="164">
        <f t="shared" si="13"/>
        <v>0</v>
      </c>
      <c r="AR123" s="12" t="s">
        <v>131</v>
      </c>
      <c r="AT123" s="12" t="s">
        <v>133</v>
      </c>
      <c r="AU123" s="12" t="s">
        <v>69</v>
      </c>
      <c r="AY123" s="12" t="s">
        <v>132</v>
      </c>
      <c r="BE123" s="165">
        <f t="shared" si="14"/>
        <v>0</v>
      </c>
      <c r="BF123" s="165">
        <f t="shared" si="15"/>
        <v>0</v>
      </c>
      <c r="BG123" s="165">
        <f t="shared" si="16"/>
        <v>0</v>
      </c>
      <c r="BH123" s="165">
        <f t="shared" si="17"/>
        <v>0</v>
      </c>
      <c r="BI123" s="165">
        <f t="shared" si="18"/>
        <v>0</v>
      </c>
      <c r="BJ123" s="12" t="s">
        <v>8</v>
      </c>
      <c r="BK123" s="165">
        <f t="shared" si="19"/>
        <v>0</v>
      </c>
      <c r="BL123" s="12" t="s">
        <v>131</v>
      </c>
      <c r="BM123" s="12" t="s">
        <v>1422</v>
      </c>
    </row>
    <row r="124" spans="2:65" s="1" customFormat="1" ht="16.5" customHeight="1">
      <c r="B124" s="27"/>
      <c r="C124" s="154" t="s">
        <v>9</v>
      </c>
      <c r="D124" s="154" t="s">
        <v>133</v>
      </c>
      <c r="E124" s="155" t="s">
        <v>1175</v>
      </c>
      <c r="F124" s="156" t="s">
        <v>1176</v>
      </c>
      <c r="G124" s="157" t="s">
        <v>143</v>
      </c>
      <c r="H124" s="158">
        <v>9.94</v>
      </c>
      <c r="I124" s="159"/>
      <c r="J124" s="160">
        <f t="shared" si="10"/>
        <v>0</v>
      </c>
      <c r="K124" s="156" t="s">
        <v>157</v>
      </c>
      <c r="L124" s="29"/>
      <c r="M124" s="161" t="s">
        <v>1</v>
      </c>
      <c r="N124" s="162" t="s">
        <v>41</v>
      </c>
      <c r="O124" s="48"/>
      <c r="P124" s="163">
        <f t="shared" si="11"/>
        <v>0</v>
      </c>
      <c r="Q124" s="163">
        <v>2.45329</v>
      </c>
      <c r="R124" s="163">
        <f t="shared" si="12"/>
        <v>24.385702599999998</v>
      </c>
      <c r="S124" s="163">
        <v>0</v>
      </c>
      <c r="T124" s="164">
        <f t="shared" si="13"/>
        <v>0</v>
      </c>
      <c r="AR124" s="12" t="s">
        <v>131</v>
      </c>
      <c r="AT124" s="12" t="s">
        <v>133</v>
      </c>
      <c r="AU124" s="12" t="s">
        <v>69</v>
      </c>
      <c r="AY124" s="12" t="s">
        <v>132</v>
      </c>
      <c r="BE124" s="165">
        <f t="shared" si="14"/>
        <v>0</v>
      </c>
      <c r="BF124" s="165">
        <f t="shared" si="15"/>
        <v>0</v>
      </c>
      <c r="BG124" s="165">
        <f t="shared" si="16"/>
        <v>0</v>
      </c>
      <c r="BH124" s="165">
        <f t="shared" si="17"/>
        <v>0</v>
      </c>
      <c r="BI124" s="165">
        <f t="shared" si="18"/>
        <v>0</v>
      </c>
      <c r="BJ124" s="12" t="s">
        <v>8</v>
      </c>
      <c r="BK124" s="165">
        <f t="shared" si="19"/>
        <v>0</v>
      </c>
      <c r="BL124" s="12" t="s">
        <v>131</v>
      </c>
      <c r="BM124" s="12" t="s">
        <v>1423</v>
      </c>
    </row>
    <row r="125" spans="2:65" s="1" customFormat="1" ht="16.5" customHeight="1">
      <c r="B125" s="27"/>
      <c r="C125" s="154" t="s">
        <v>203</v>
      </c>
      <c r="D125" s="154" t="s">
        <v>133</v>
      </c>
      <c r="E125" s="155" t="s">
        <v>1162</v>
      </c>
      <c r="F125" s="156" t="s">
        <v>1163</v>
      </c>
      <c r="G125" s="157" t="s">
        <v>143</v>
      </c>
      <c r="H125" s="158">
        <v>12.425000000000001</v>
      </c>
      <c r="I125" s="159"/>
      <c r="J125" s="160">
        <f t="shared" si="10"/>
        <v>0</v>
      </c>
      <c r="K125" s="156" t="s">
        <v>157</v>
      </c>
      <c r="L125" s="29"/>
      <c r="M125" s="161" t="s">
        <v>1</v>
      </c>
      <c r="N125" s="162" t="s">
        <v>41</v>
      </c>
      <c r="O125" s="48"/>
      <c r="P125" s="163">
        <f t="shared" si="11"/>
        <v>0</v>
      </c>
      <c r="Q125" s="163">
        <v>2.45329</v>
      </c>
      <c r="R125" s="163">
        <f t="shared" si="12"/>
        <v>30.482128250000002</v>
      </c>
      <c r="S125" s="163">
        <v>0</v>
      </c>
      <c r="T125" s="164">
        <f t="shared" si="13"/>
        <v>0</v>
      </c>
      <c r="AR125" s="12" t="s">
        <v>131</v>
      </c>
      <c r="AT125" s="12" t="s">
        <v>133</v>
      </c>
      <c r="AU125" s="12" t="s">
        <v>69</v>
      </c>
      <c r="AY125" s="12" t="s">
        <v>132</v>
      </c>
      <c r="BE125" s="165">
        <f t="shared" si="14"/>
        <v>0</v>
      </c>
      <c r="BF125" s="165">
        <f t="shared" si="15"/>
        <v>0</v>
      </c>
      <c r="BG125" s="165">
        <f t="shared" si="16"/>
        <v>0</v>
      </c>
      <c r="BH125" s="165">
        <f t="shared" si="17"/>
        <v>0</v>
      </c>
      <c r="BI125" s="165">
        <f t="shared" si="18"/>
        <v>0</v>
      </c>
      <c r="BJ125" s="12" t="s">
        <v>8</v>
      </c>
      <c r="BK125" s="165">
        <f t="shared" si="19"/>
        <v>0</v>
      </c>
      <c r="BL125" s="12" t="s">
        <v>131</v>
      </c>
      <c r="BM125" s="12" t="s">
        <v>1424</v>
      </c>
    </row>
    <row r="126" spans="2:65" s="1" customFormat="1" ht="16.5" customHeight="1">
      <c r="B126" s="27"/>
      <c r="C126" s="154" t="s">
        <v>208</v>
      </c>
      <c r="D126" s="154" t="s">
        <v>133</v>
      </c>
      <c r="E126" s="155" t="s">
        <v>1165</v>
      </c>
      <c r="F126" s="156" t="s">
        <v>1166</v>
      </c>
      <c r="G126" s="157" t="s">
        <v>143</v>
      </c>
      <c r="H126" s="158">
        <v>12.425000000000001</v>
      </c>
      <c r="I126" s="159"/>
      <c r="J126" s="160">
        <f t="shared" si="10"/>
        <v>0</v>
      </c>
      <c r="K126" s="156" t="s">
        <v>157</v>
      </c>
      <c r="L126" s="29"/>
      <c r="M126" s="161" t="s">
        <v>1</v>
      </c>
      <c r="N126" s="162" t="s">
        <v>41</v>
      </c>
      <c r="O126" s="48"/>
      <c r="P126" s="163">
        <f t="shared" si="11"/>
        <v>0</v>
      </c>
      <c r="Q126" s="163">
        <v>0</v>
      </c>
      <c r="R126" s="163">
        <f t="shared" si="12"/>
        <v>0</v>
      </c>
      <c r="S126" s="163">
        <v>0</v>
      </c>
      <c r="T126" s="164">
        <f t="shared" si="13"/>
        <v>0</v>
      </c>
      <c r="AR126" s="12" t="s">
        <v>131</v>
      </c>
      <c r="AT126" s="12" t="s">
        <v>133</v>
      </c>
      <c r="AU126" s="12" t="s">
        <v>69</v>
      </c>
      <c r="AY126" s="12" t="s">
        <v>132</v>
      </c>
      <c r="BE126" s="165">
        <f t="shared" si="14"/>
        <v>0</v>
      </c>
      <c r="BF126" s="165">
        <f t="shared" si="15"/>
        <v>0</v>
      </c>
      <c r="BG126" s="165">
        <f t="shared" si="16"/>
        <v>0</v>
      </c>
      <c r="BH126" s="165">
        <f t="shared" si="17"/>
        <v>0</v>
      </c>
      <c r="BI126" s="165">
        <f t="shared" si="18"/>
        <v>0</v>
      </c>
      <c r="BJ126" s="12" t="s">
        <v>8</v>
      </c>
      <c r="BK126" s="165">
        <f t="shared" si="19"/>
        <v>0</v>
      </c>
      <c r="BL126" s="12" t="s">
        <v>131</v>
      </c>
      <c r="BM126" s="12" t="s">
        <v>1425</v>
      </c>
    </row>
    <row r="127" spans="2:65" s="1" customFormat="1" ht="16.5" customHeight="1">
      <c r="B127" s="27"/>
      <c r="C127" s="154" t="s">
        <v>212</v>
      </c>
      <c r="D127" s="154" t="s">
        <v>133</v>
      </c>
      <c r="E127" s="155" t="s">
        <v>1168</v>
      </c>
      <c r="F127" s="156" t="s">
        <v>1169</v>
      </c>
      <c r="G127" s="157" t="s">
        <v>338</v>
      </c>
      <c r="H127" s="158">
        <v>0.55600000000000005</v>
      </c>
      <c r="I127" s="159"/>
      <c r="J127" s="160">
        <f t="shared" si="10"/>
        <v>0</v>
      </c>
      <c r="K127" s="156" t="s">
        <v>157</v>
      </c>
      <c r="L127" s="29"/>
      <c r="M127" s="161" t="s">
        <v>1</v>
      </c>
      <c r="N127" s="162" t="s">
        <v>41</v>
      </c>
      <c r="O127" s="48"/>
      <c r="P127" s="163">
        <f t="shared" si="11"/>
        <v>0</v>
      </c>
      <c r="Q127" s="163">
        <v>1.06277</v>
      </c>
      <c r="R127" s="163">
        <f t="shared" si="12"/>
        <v>0.59090012000000003</v>
      </c>
      <c r="S127" s="163">
        <v>0</v>
      </c>
      <c r="T127" s="164">
        <f t="shared" si="13"/>
        <v>0</v>
      </c>
      <c r="AR127" s="12" t="s">
        <v>131</v>
      </c>
      <c r="AT127" s="12" t="s">
        <v>133</v>
      </c>
      <c r="AU127" s="12" t="s">
        <v>69</v>
      </c>
      <c r="AY127" s="12" t="s">
        <v>132</v>
      </c>
      <c r="BE127" s="165">
        <f t="shared" si="14"/>
        <v>0</v>
      </c>
      <c r="BF127" s="165">
        <f t="shared" si="15"/>
        <v>0</v>
      </c>
      <c r="BG127" s="165">
        <f t="shared" si="16"/>
        <v>0</v>
      </c>
      <c r="BH127" s="165">
        <f t="shared" si="17"/>
        <v>0</v>
      </c>
      <c r="BI127" s="165">
        <f t="shared" si="18"/>
        <v>0</v>
      </c>
      <c r="BJ127" s="12" t="s">
        <v>8</v>
      </c>
      <c r="BK127" s="165">
        <f t="shared" si="19"/>
        <v>0</v>
      </c>
      <c r="BL127" s="12" t="s">
        <v>131</v>
      </c>
      <c r="BM127" s="12" t="s">
        <v>1426</v>
      </c>
    </row>
    <row r="128" spans="2:65" s="1" customFormat="1" ht="19.5">
      <c r="B128" s="27"/>
      <c r="C128" s="28"/>
      <c r="D128" s="168" t="s">
        <v>149</v>
      </c>
      <c r="E128" s="28"/>
      <c r="F128" s="169" t="s">
        <v>1171</v>
      </c>
      <c r="G128" s="28"/>
      <c r="H128" s="28"/>
      <c r="I128" s="90"/>
      <c r="J128" s="28"/>
      <c r="K128" s="28"/>
      <c r="L128" s="29"/>
      <c r="M128" s="170"/>
      <c r="N128" s="48"/>
      <c r="O128" s="48"/>
      <c r="P128" s="48"/>
      <c r="Q128" s="48"/>
      <c r="R128" s="48"/>
      <c r="S128" s="48"/>
      <c r="T128" s="49"/>
      <c r="AT128" s="12" t="s">
        <v>149</v>
      </c>
      <c r="AU128" s="12" t="s">
        <v>69</v>
      </c>
    </row>
    <row r="129" spans="2:65" s="1" customFormat="1" ht="16.5" customHeight="1">
      <c r="B129" s="27"/>
      <c r="C129" s="154" t="s">
        <v>216</v>
      </c>
      <c r="D129" s="154" t="s">
        <v>133</v>
      </c>
      <c r="E129" s="155" t="s">
        <v>1178</v>
      </c>
      <c r="F129" s="156" t="s">
        <v>1179</v>
      </c>
      <c r="G129" s="157" t="s">
        <v>194</v>
      </c>
      <c r="H129" s="158">
        <v>158.655</v>
      </c>
      <c r="I129" s="159"/>
      <c r="J129" s="160">
        <f>ROUND(I129*H129,0)</f>
        <v>0</v>
      </c>
      <c r="K129" s="156" t="s">
        <v>157</v>
      </c>
      <c r="L129" s="29"/>
      <c r="M129" s="161" t="s">
        <v>1</v>
      </c>
      <c r="N129" s="162" t="s">
        <v>41</v>
      </c>
      <c r="O129" s="48"/>
      <c r="P129" s="163">
        <f>O129*H129</f>
        <v>0</v>
      </c>
      <c r="Q129" s="163">
        <v>6.0000000000000002E-5</v>
      </c>
      <c r="R129" s="163">
        <f>Q129*H129</f>
        <v>9.5192999999999996E-3</v>
      </c>
      <c r="S129" s="163">
        <v>0</v>
      </c>
      <c r="T129" s="164">
        <f>S129*H129</f>
        <v>0</v>
      </c>
      <c r="AR129" s="12" t="s">
        <v>131</v>
      </c>
      <c r="AT129" s="12" t="s">
        <v>133</v>
      </c>
      <c r="AU129" s="12" t="s">
        <v>69</v>
      </c>
      <c r="AY129" s="12" t="s">
        <v>132</v>
      </c>
      <c r="BE129" s="165">
        <f>IF(N129="základní",J129,0)</f>
        <v>0</v>
      </c>
      <c r="BF129" s="165">
        <f>IF(N129="snížená",J129,0)</f>
        <v>0</v>
      </c>
      <c r="BG129" s="165">
        <f>IF(N129="zákl. přenesená",J129,0)</f>
        <v>0</v>
      </c>
      <c r="BH129" s="165">
        <f>IF(N129="sníž. přenesená",J129,0)</f>
        <v>0</v>
      </c>
      <c r="BI129" s="165">
        <f>IF(N129="nulová",J129,0)</f>
        <v>0</v>
      </c>
      <c r="BJ129" s="12" t="s">
        <v>8</v>
      </c>
      <c r="BK129" s="165">
        <f>ROUND(I129*H129,0)</f>
        <v>0</v>
      </c>
      <c r="BL129" s="12" t="s">
        <v>131</v>
      </c>
      <c r="BM129" s="12" t="s">
        <v>1427</v>
      </c>
    </row>
    <row r="130" spans="2:65" s="1" customFormat="1" ht="16.5" customHeight="1">
      <c r="B130" s="27"/>
      <c r="C130" s="154" t="s">
        <v>220</v>
      </c>
      <c r="D130" s="154" t="s">
        <v>133</v>
      </c>
      <c r="E130" s="155" t="s">
        <v>1172</v>
      </c>
      <c r="F130" s="156" t="s">
        <v>1173</v>
      </c>
      <c r="G130" s="157" t="s">
        <v>194</v>
      </c>
      <c r="H130" s="158">
        <v>158.655</v>
      </c>
      <c r="I130" s="159"/>
      <c r="J130" s="160">
        <f>ROUND(I130*H130,0)</f>
        <v>0</v>
      </c>
      <c r="K130" s="156" t="s">
        <v>157</v>
      </c>
      <c r="L130" s="29"/>
      <c r="M130" s="161" t="s">
        <v>1</v>
      </c>
      <c r="N130" s="162" t="s">
        <v>41</v>
      </c>
      <c r="O130" s="48"/>
      <c r="P130" s="163">
        <f>O130*H130</f>
        <v>0</v>
      </c>
      <c r="Q130" s="163">
        <v>8.0000000000000007E-5</v>
      </c>
      <c r="R130" s="163">
        <f>Q130*H130</f>
        <v>1.2692400000000001E-2</v>
      </c>
      <c r="S130" s="163">
        <v>0</v>
      </c>
      <c r="T130" s="164">
        <f>S130*H130</f>
        <v>0</v>
      </c>
      <c r="AR130" s="12" t="s">
        <v>131</v>
      </c>
      <c r="AT130" s="12" t="s">
        <v>133</v>
      </c>
      <c r="AU130" s="12" t="s">
        <v>69</v>
      </c>
      <c r="AY130" s="12" t="s">
        <v>132</v>
      </c>
      <c r="BE130" s="165">
        <f>IF(N130="základní",J130,0)</f>
        <v>0</v>
      </c>
      <c r="BF130" s="165">
        <f>IF(N130="snížená",J130,0)</f>
        <v>0</v>
      </c>
      <c r="BG130" s="165">
        <f>IF(N130="zákl. přenesená",J130,0)</f>
        <v>0</v>
      </c>
      <c r="BH130" s="165">
        <f>IF(N130="sníž. přenesená",J130,0)</f>
        <v>0</v>
      </c>
      <c r="BI130" s="165">
        <f>IF(N130="nulová",J130,0)</f>
        <v>0</v>
      </c>
      <c r="BJ130" s="12" t="s">
        <v>8</v>
      </c>
      <c r="BK130" s="165">
        <f>ROUND(I130*H130,0)</f>
        <v>0</v>
      </c>
      <c r="BL130" s="12" t="s">
        <v>131</v>
      </c>
      <c r="BM130" s="12" t="s">
        <v>1428</v>
      </c>
    </row>
    <row r="131" spans="2:65" s="1" customFormat="1" ht="16.5" customHeight="1">
      <c r="B131" s="27"/>
      <c r="C131" s="154" t="s">
        <v>7</v>
      </c>
      <c r="D131" s="154" t="s">
        <v>133</v>
      </c>
      <c r="E131" s="155" t="s">
        <v>1159</v>
      </c>
      <c r="F131" s="156" t="s">
        <v>1160</v>
      </c>
      <c r="G131" s="157" t="s">
        <v>143</v>
      </c>
      <c r="H131" s="158">
        <v>12.425000000000001</v>
      </c>
      <c r="I131" s="159"/>
      <c r="J131" s="160">
        <f>ROUND(I131*H131,0)</f>
        <v>0</v>
      </c>
      <c r="K131" s="156" t="s">
        <v>954</v>
      </c>
      <c r="L131" s="29"/>
      <c r="M131" s="161" t="s">
        <v>1</v>
      </c>
      <c r="N131" s="162" t="s">
        <v>41</v>
      </c>
      <c r="O131" s="48"/>
      <c r="P131" s="163">
        <f>O131*H131</f>
        <v>0</v>
      </c>
      <c r="Q131" s="163">
        <v>2.16</v>
      </c>
      <c r="R131" s="163">
        <f>Q131*H131</f>
        <v>26.838000000000005</v>
      </c>
      <c r="S131" s="163">
        <v>0</v>
      </c>
      <c r="T131" s="164">
        <f>S131*H131</f>
        <v>0</v>
      </c>
      <c r="AR131" s="12" t="s">
        <v>131</v>
      </c>
      <c r="AT131" s="12" t="s">
        <v>133</v>
      </c>
      <c r="AU131" s="12" t="s">
        <v>69</v>
      </c>
      <c r="AY131" s="12" t="s">
        <v>132</v>
      </c>
      <c r="BE131" s="165">
        <f>IF(N131="základní",J131,0)</f>
        <v>0</v>
      </c>
      <c r="BF131" s="165">
        <f>IF(N131="snížená",J131,0)</f>
        <v>0</v>
      </c>
      <c r="BG131" s="165">
        <f>IF(N131="zákl. přenesená",J131,0)</f>
        <v>0</v>
      </c>
      <c r="BH131" s="165">
        <f>IF(N131="sníž. přenesená",J131,0)</f>
        <v>0</v>
      </c>
      <c r="BI131" s="165">
        <f>IF(N131="nulová",J131,0)</f>
        <v>0</v>
      </c>
      <c r="BJ131" s="12" t="s">
        <v>8</v>
      </c>
      <c r="BK131" s="165">
        <f>ROUND(I131*H131,0)</f>
        <v>0</v>
      </c>
      <c r="BL131" s="12" t="s">
        <v>131</v>
      </c>
      <c r="BM131" s="12" t="s">
        <v>1429</v>
      </c>
    </row>
    <row r="132" spans="2:65" s="1" customFormat="1" ht="16.5" customHeight="1">
      <c r="B132" s="27"/>
      <c r="C132" s="154" t="s">
        <v>229</v>
      </c>
      <c r="D132" s="154" t="s">
        <v>133</v>
      </c>
      <c r="E132" s="155" t="s">
        <v>1430</v>
      </c>
      <c r="F132" s="156" t="s">
        <v>1431</v>
      </c>
      <c r="G132" s="157" t="s">
        <v>147</v>
      </c>
      <c r="H132" s="158">
        <v>6</v>
      </c>
      <c r="I132" s="159"/>
      <c r="J132" s="160">
        <f>ROUND(I132*H132,0)</f>
        <v>0</v>
      </c>
      <c r="K132" s="156" t="s">
        <v>157</v>
      </c>
      <c r="L132" s="29"/>
      <c r="M132" s="161" t="s">
        <v>1</v>
      </c>
      <c r="N132" s="162" t="s">
        <v>41</v>
      </c>
      <c r="O132" s="48"/>
      <c r="P132" s="163">
        <f>O132*H132</f>
        <v>0</v>
      </c>
      <c r="Q132" s="163">
        <v>4.8000000000000001E-4</v>
      </c>
      <c r="R132" s="163">
        <f>Q132*H132</f>
        <v>2.8800000000000002E-3</v>
      </c>
      <c r="S132" s="163">
        <v>0</v>
      </c>
      <c r="T132" s="164">
        <f>S132*H132</f>
        <v>0</v>
      </c>
      <c r="AR132" s="12" t="s">
        <v>131</v>
      </c>
      <c r="AT132" s="12" t="s">
        <v>133</v>
      </c>
      <c r="AU132" s="12" t="s">
        <v>69</v>
      </c>
      <c r="AY132" s="12" t="s">
        <v>132</v>
      </c>
      <c r="BE132" s="165">
        <f>IF(N132="základní",J132,0)</f>
        <v>0</v>
      </c>
      <c r="BF132" s="165">
        <f>IF(N132="snížená",J132,0)</f>
        <v>0</v>
      </c>
      <c r="BG132" s="165">
        <f>IF(N132="zákl. přenesená",J132,0)</f>
        <v>0</v>
      </c>
      <c r="BH132" s="165">
        <f>IF(N132="sníž. přenesená",J132,0)</f>
        <v>0</v>
      </c>
      <c r="BI132" s="165">
        <f>IF(N132="nulová",J132,0)</f>
        <v>0</v>
      </c>
      <c r="BJ132" s="12" t="s">
        <v>8</v>
      </c>
      <c r="BK132" s="165">
        <f>ROUND(I132*H132,0)</f>
        <v>0</v>
      </c>
      <c r="BL132" s="12" t="s">
        <v>131</v>
      </c>
      <c r="BM132" s="12" t="s">
        <v>1432</v>
      </c>
    </row>
    <row r="133" spans="2:65" s="1" customFormat="1" ht="16.5" customHeight="1">
      <c r="B133" s="27"/>
      <c r="C133" s="171" t="s">
        <v>234</v>
      </c>
      <c r="D133" s="171" t="s">
        <v>247</v>
      </c>
      <c r="E133" s="172" t="s">
        <v>1433</v>
      </c>
      <c r="F133" s="173" t="s">
        <v>1434</v>
      </c>
      <c r="G133" s="174" t="s">
        <v>147</v>
      </c>
      <c r="H133" s="175">
        <v>6</v>
      </c>
      <c r="I133" s="176"/>
      <c r="J133" s="177">
        <f>ROUND(I133*H133,0)</f>
        <v>0</v>
      </c>
      <c r="K133" s="173" t="s">
        <v>954</v>
      </c>
      <c r="L133" s="178"/>
      <c r="M133" s="179" t="s">
        <v>1</v>
      </c>
      <c r="N133" s="180" t="s">
        <v>41</v>
      </c>
      <c r="O133" s="48"/>
      <c r="P133" s="163">
        <f>O133*H133</f>
        <v>0</v>
      </c>
      <c r="Q133" s="163">
        <v>1.225E-2</v>
      </c>
      <c r="R133" s="163">
        <f>Q133*H133</f>
        <v>7.350000000000001E-2</v>
      </c>
      <c r="S133" s="163">
        <v>0</v>
      </c>
      <c r="T133" s="164">
        <f>S133*H133</f>
        <v>0</v>
      </c>
      <c r="AR133" s="12" t="s">
        <v>170</v>
      </c>
      <c r="AT133" s="12" t="s">
        <v>247</v>
      </c>
      <c r="AU133" s="12" t="s">
        <v>69</v>
      </c>
      <c r="AY133" s="12" t="s">
        <v>132</v>
      </c>
      <c r="BE133" s="165">
        <f>IF(N133="základní",J133,0)</f>
        <v>0</v>
      </c>
      <c r="BF133" s="165">
        <f>IF(N133="snížená",J133,0)</f>
        <v>0</v>
      </c>
      <c r="BG133" s="165">
        <f>IF(N133="zákl. přenesená",J133,0)</f>
        <v>0</v>
      </c>
      <c r="BH133" s="165">
        <f>IF(N133="sníž. přenesená",J133,0)</f>
        <v>0</v>
      </c>
      <c r="BI133" s="165">
        <f>IF(N133="nulová",J133,0)</f>
        <v>0</v>
      </c>
      <c r="BJ133" s="12" t="s">
        <v>8</v>
      </c>
      <c r="BK133" s="165">
        <f>ROUND(I133*H133,0)</f>
        <v>0</v>
      </c>
      <c r="BL133" s="12" t="s">
        <v>131</v>
      </c>
      <c r="BM133" s="12" t="s">
        <v>1435</v>
      </c>
    </row>
    <row r="134" spans="2:65" s="10" customFormat="1" ht="22.9" customHeight="1">
      <c r="B134" s="140"/>
      <c r="C134" s="141"/>
      <c r="D134" s="142" t="s">
        <v>59</v>
      </c>
      <c r="E134" s="166" t="s">
        <v>175</v>
      </c>
      <c r="F134" s="166" t="s">
        <v>635</v>
      </c>
      <c r="G134" s="141"/>
      <c r="H134" s="141"/>
      <c r="I134" s="144"/>
      <c r="J134" s="167">
        <f>BK134</f>
        <v>0</v>
      </c>
      <c r="K134" s="141"/>
      <c r="L134" s="146"/>
      <c r="M134" s="147"/>
      <c r="N134" s="148"/>
      <c r="O134" s="148"/>
      <c r="P134" s="149">
        <f>SUM(P135:P149)</f>
        <v>0</v>
      </c>
      <c r="Q134" s="148"/>
      <c r="R134" s="149">
        <f>SUM(R135:R149)</f>
        <v>1.21561433</v>
      </c>
      <c r="S134" s="148"/>
      <c r="T134" s="150">
        <f>SUM(T135:T149)</f>
        <v>129.08171099999998</v>
      </c>
      <c r="AR134" s="151" t="s">
        <v>8</v>
      </c>
      <c r="AT134" s="152" t="s">
        <v>59</v>
      </c>
      <c r="AU134" s="152" t="s">
        <v>8</v>
      </c>
      <c r="AY134" s="151" t="s">
        <v>132</v>
      </c>
      <c r="BK134" s="153">
        <f>SUM(BK135:BK149)</f>
        <v>0</v>
      </c>
    </row>
    <row r="135" spans="2:65" s="1" customFormat="1" ht="22.5" customHeight="1">
      <c r="B135" s="27"/>
      <c r="C135" s="154" t="s">
        <v>238</v>
      </c>
      <c r="D135" s="154" t="s">
        <v>133</v>
      </c>
      <c r="E135" s="155" t="s">
        <v>1436</v>
      </c>
      <c r="F135" s="156" t="s">
        <v>1437</v>
      </c>
      <c r="G135" s="157" t="s">
        <v>255</v>
      </c>
      <c r="H135" s="158">
        <v>6</v>
      </c>
      <c r="I135" s="159"/>
      <c r="J135" s="160">
        <f t="shared" ref="J135:J149" si="20">ROUND(I135*H135,0)</f>
        <v>0</v>
      </c>
      <c r="K135" s="156" t="s">
        <v>1</v>
      </c>
      <c r="L135" s="29"/>
      <c r="M135" s="161" t="s">
        <v>1</v>
      </c>
      <c r="N135" s="162" t="s">
        <v>41</v>
      </c>
      <c r="O135" s="48"/>
      <c r="P135" s="163">
        <f t="shared" ref="P135:P149" si="21">O135*H135</f>
        <v>0</v>
      </c>
      <c r="Q135" s="163">
        <v>4.0000000000000003E-5</v>
      </c>
      <c r="R135" s="163">
        <f t="shared" ref="R135:R149" si="22">Q135*H135</f>
        <v>2.4000000000000003E-4</v>
      </c>
      <c r="S135" s="163">
        <v>0</v>
      </c>
      <c r="T135" s="164">
        <f t="shared" ref="T135:T149" si="23">S135*H135</f>
        <v>0</v>
      </c>
      <c r="AR135" s="12" t="s">
        <v>131</v>
      </c>
      <c r="AT135" s="12" t="s">
        <v>133</v>
      </c>
      <c r="AU135" s="12" t="s">
        <v>69</v>
      </c>
      <c r="AY135" s="12" t="s">
        <v>132</v>
      </c>
      <c r="BE135" s="165">
        <f t="shared" ref="BE135:BE149" si="24">IF(N135="základní",J135,0)</f>
        <v>0</v>
      </c>
      <c r="BF135" s="165">
        <f t="shared" ref="BF135:BF149" si="25">IF(N135="snížená",J135,0)</f>
        <v>0</v>
      </c>
      <c r="BG135" s="165">
        <f t="shared" ref="BG135:BG149" si="26">IF(N135="zákl. přenesená",J135,0)</f>
        <v>0</v>
      </c>
      <c r="BH135" s="165">
        <f t="shared" ref="BH135:BH149" si="27">IF(N135="sníž. přenesená",J135,0)</f>
        <v>0</v>
      </c>
      <c r="BI135" s="165">
        <f t="shared" ref="BI135:BI149" si="28">IF(N135="nulová",J135,0)</f>
        <v>0</v>
      </c>
      <c r="BJ135" s="12" t="s">
        <v>8</v>
      </c>
      <c r="BK135" s="165">
        <f t="shared" ref="BK135:BK149" si="29">ROUND(I135*H135,0)</f>
        <v>0</v>
      </c>
      <c r="BL135" s="12" t="s">
        <v>131</v>
      </c>
      <c r="BM135" s="12" t="s">
        <v>1438</v>
      </c>
    </row>
    <row r="136" spans="2:65" s="1" customFormat="1" ht="22.5" customHeight="1">
      <c r="B136" s="27"/>
      <c r="C136" s="154" t="s">
        <v>242</v>
      </c>
      <c r="D136" s="154" t="s">
        <v>133</v>
      </c>
      <c r="E136" s="155" t="s">
        <v>1439</v>
      </c>
      <c r="F136" s="156" t="s">
        <v>1440</v>
      </c>
      <c r="G136" s="157" t="s">
        <v>255</v>
      </c>
      <c r="H136" s="158">
        <v>6</v>
      </c>
      <c r="I136" s="159"/>
      <c r="J136" s="160">
        <f t="shared" si="20"/>
        <v>0</v>
      </c>
      <c r="K136" s="156" t="s">
        <v>1</v>
      </c>
      <c r="L136" s="29"/>
      <c r="M136" s="161" t="s">
        <v>1</v>
      </c>
      <c r="N136" s="162" t="s">
        <v>41</v>
      </c>
      <c r="O136" s="48"/>
      <c r="P136" s="163">
        <f t="shared" si="21"/>
        <v>0</v>
      </c>
      <c r="Q136" s="163">
        <v>4.0000000000000003E-5</v>
      </c>
      <c r="R136" s="163">
        <f t="shared" si="22"/>
        <v>2.4000000000000003E-4</v>
      </c>
      <c r="S136" s="163">
        <v>0</v>
      </c>
      <c r="T136" s="164">
        <f t="shared" si="23"/>
        <v>0</v>
      </c>
      <c r="AR136" s="12" t="s">
        <v>131</v>
      </c>
      <c r="AT136" s="12" t="s">
        <v>133</v>
      </c>
      <c r="AU136" s="12" t="s">
        <v>69</v>
      </c>
      <c r="AY136" s="12" t="s">
        <v>132</v>
      </c>
      <c r="BE136" s="165">
        <f t="shared" si="24"/>
        <v>0</v>
      </c>
      <c r="BF136" s="165">
        <f t="shared" si="25"/>
        <v>0</v>
      </c>
      <c r="BG136" s="165">
        <f t="shared" si="26"/>
        <v>0</v>
      </c>
      <c r="BH136" s="165">
        <f t="shared" si="27"/>
        <v>0</v>
      </c>
      <c r="BI136" s="165">
        <f t="shared" si="28"/>
        <v>0</v>
      </c>
      <c r="BJ136" s="12" t="s">
        <v>8</v>
      </c>
      <c r="BK136" s="165">
        <f t="shared" si="29"/>
        <v>0</v>
      </c>
      <c r="BL136" s="12" t="s">
        <v>131</v>
      </c>
      <c r="BM136" s="12" t="s">
        <v>1441</v>
      </c>
    </row>
    <row r="137" spans="2:65" s="1" customFormat="1" ht="16.5" customHeight="1">
      <c r="B137" s="27"/>
      <c r="C137" s="154" t="s">
        <v>246</v>
      </c>
      <c r="D137" s="154" t="s">
        <v>133</v>
      </c>
      <c r="E137" s="155" t="s">
        <v>1442</v>
      </c>
      <c r="F137" s="156" t="s">
        <v>1443</v>
      </c>
      <c r="G137" s="157" t="s">
        <v>255</v>
      </c>
      <c r="H137" s="158">
        <v>6</v>
      </c>
      <c r="I137" s="159"/>
      <c r="J137" s="160">
        <f t="shared" si="20"/>
        <v>0</v>
      </c>
      <c r="K137" s="156" t="s">
        <v>1</v>
      </c>
      <c r="L137" s="29"/>
      <c r="M137" s="161" t="s">
        <v>1</v>
      </c>
      <c r="N137" s="162" t="s">
        <v>41</v>
      </c>
      <c r="O137" s="48"/>
      <c r="P137" s="163">
        <f t="shared" si="21"/>
        <v>0</v>
      </c>
      <c r="Q137" s="163">
        <v>0</v>
      </c>
      <c r="R137" s="163">
        <f t="shared" si="22"/>
        <v>0</v>
      </c>
      <c r="S137" s="163">
        <v>0</v>
      </c>
      <c r="T137" s="164">
        <f t="shared" si="23"/>
        <v>0</v>
      </c>
      <c r="AR137" s="12" t="s">
        <v>381</v>
      </c>
      <c r="AT137" s="12" t="s">
        <v>133</v>
      </c>
      <c r="AU137" s="12" t="s">
        <v>69</v>
      </c>
      <c r="AY137" s="12" t="s">
        <v>132</v>
      </c>
      <c r="BE137" s="165">
        <f t="shared" si="24"/>
        <v>0</v>
      </c>
      <c r="BF137" s="165">
        <f t="shared" si="25"/>
        <v>0</v>
      </c>
      <c r="BG137" s="165">
        <f t="shared" si="26"/>
        <v>0</v>
      </c>
      <c r="BH137" s="165">
        <f t="shared" si="27"/>
        <v>0</v>
      </c>
      <c r="BI137" s="165">
        <f t="shared" si="28"/>
        <v>0</v>
      </c>
      <c r="BJ137" s="12" t="s">
        <v>8</v>
      </c>
      <c r="BK137" s="165">
        <f t="shared" si="29"/>
        <v>0</v>
      </c>
      <c r="BL137" s="12" t="s">
        <v>381</v>
      </c>
      <c r="BM137" s="12" t="s">
        <v>1444</v>
      </c>
    </row>
    <row r="138" spans="2:65" s="1" customFormat="1" ht="16.5" customHeight="1">
      <c r="B138" s="27"/>
      <c r="C138" s="154" t="s">
        <v>252</v>
      </c>
      <c r="D138" s="154" t="s">
        <v>133</v>
      </c>
      <c r="E138" s="155" t="s">
        <v>1196</v>
      </c>
      <c r="F138" s="156" t="s">
        <v>1197</v>
      </c>
      <c r="G138" s="157" t="s">
        <v>156</v>
      </c>
      <c r="H138" s="158">
        <v>319.45999999999998</v>
      </c>
      <c r="I138" s="159"/>
      <c r="J138" s="160">
        <f t="shared" si="20"/>
        <v>0</v>
      </c>
      <c r="K138" s="156" t="s">
        <v>157</v>
      </c>
      <c r="L138" s="29"/>
      <c r="M138" s="161" t="s">
        <v>1</v>
      </c>
      <c r="N138" s="162" t="s">
        <v>41</v>
      </c>
      <c r="O138" s="48"/>
      <c r="P138" s="163">
        <f t="shared" si="21"/>
        <v>0</v>
      </c>
      <c r="Q138" s="163">
        <v>1.2999999999999999E-4</v>
      </c>
      <c r="R138" s="163">
        <f t="shared" si="22"/>
        <v>4.1529799999999992E-2</v>
      </c>
      <c r="S138" s="163">
        <v>0</v>
      </c>
      <c r="T138" s="164">
        <f t="shared" si="23"/>
        <v>0</v>
      </c>
      <c r="AR138" s="12" t="s">
        <v>131</v>
      </c>
      <c r="AT138" s="12" t="s">
        <v>133</v>
      </c>
      <c r="AU138" s="12" t="s">
        <v>69</v>
      </c>
      <c r="AY138" s="12" t="s">
        <v>132</v>
      </c>
      <c r="BE138" s="165">
        <f t="shared" si="24"/>
        <v>0</v>
      </c>
      <c r="BF138" s="165">
        <f t="shared" si="25"/>
        <v>0</v>
      </c>
      <c r="BG138" s="165">
        <f t="shared" si="26"/>
        <v>0</v>
      </c>
      <c r="BH138" s="165">
        <f t="shared" si="27"/>
        <v>0</v>
      </c>
      <c r="BI138" s="165">
        <f t="shared" si="28"/>
        <v>0</v>
      </c>
      <c r="BJ138" s="12" t="s">
        <v>8</v>
      </c>
      <c r="BK138" s="165">
        <f t="shared" si="29"/>
        <v>0</v>
      </c>
      <c r="BL138" s="12" t="s">
        <v>131</v>
      </c>
      <c r="BM138" s="12" t="s">
        <v>1445</v>
      </c>
    </row>
    <row r="139" spans="2:65" s="1" customFormat="1" ht="16.5" customHeight="1">
      <c r="B139" s="27"/>
      <c r="C139" s="154" t="s">
        <v>257</v>
      </c>
      <c r="D139" s="154" t="s">
        <v>133</v>
      </c>
      <c r="E139" s="155" t="s">
        <v>1199</v>
      </c>
      <c r="F139" s="156" t="s">
        <v>1200</v>
      </c>
      <c r="G139" s="157" t="s">
        <v>156</v>
      </c>
      <c r="H139" s="158">
        <v>319.45999999999998</v>
      </c>
      <c r="I139" s="159"/>
      <c r="J139" s="160">
        <f t="shared" si="20"/>
        <v>0</v>
      </c>
      <c r="K139" s="156" t="s">
        <v>157</v>
      </c>
      <c r="L139" s="29"/>
      <c r="M139" s="161" t="s">
        <v>1</v>
      </c>
      <c r="N139" s="162" t="s">
        <v>41</v>
      </c>
      <c r="O139" s="48"/>
      <c r="P139" s="163">
        <f t="shared" si="21"/>
        <v>0</v>
      </c>
      <c r="Q139" s="163">
        <v>4.0000000000000003E-5</v>
      </c>
      <c r="R139" s="163">
        <f t="shared" si="22"/>
        <v>1.2778400000000001E-2</v>
      </c>
      <c r="S139" s="163">
        <v>0</v>
      </c>
      <c r="T139" s="164">
        <f t="shared" si="23"/>
        <v>0</v>
      </c>
      <c r="AR139" s="12" t="s">
        <v>131</v>
      </c>
      <c r="AT139" s="12" t="s">
        <v>133</v>
      </c>
      <c r="AU139" s="12" t="s">
        <v>69</v>
      </c>
      <c r="AY139" s="12" t="s">
        <v>132</v>
      </c>
      <c r="BE139" s="165">
        <f t="shared" si="24"/>
        <v>0</v>
      </c>
      <c r="BF139" s="165">
        <f t="shared" si="25"/>
        <v>0</v>
      </c>
      <c r="BG139" s="165">
        <f t="shared" si="26"/>
        <v>0</v>
      </c>
      <c r="BH139" s="165">
        <f t="shared" si="27"/>
        <v>0</v>
      </c>
      <c r="BI139" s="165">
        <f t="shared" si="28"/>
        <v>0</v>
      </c>
      <c r="BJ139" s="12" t="s">
        <v>8</v>
      </c>
      <c r="BK139" s="165">
        <f t="shared" si="29"/>
        <v>0</v>
      </c>
      <c r="BL139" s="12" t="s">
        <v>131</v>
      </c>
      <c r="BM139" s="12" t="s">
        <v>1446</v>
      </c>
    </row>
    <row r="140" spans="2:65" s="1" customFormat="1" ht="16.5" customHeight="1">
      <c r="B140" s="27"/>
      <c r="C140" s="154" t="s">
        <v>261</v>
      </c>
      <c r="D140" s="154" t="s">
        <v>133</v>
      </c>
      <c r="E140" s="155" t="s">
        <v>1447</v>
      </c>
      <c r="F140" s="156" t="s">
        <v>1448</v>
      </c>
      <c r="G140" s="157" t="s">
        <v>143</v>
      </c>
      <c r="H140" s="158">
        <v>6.5949999999999998</v>
      </c>
      <c r="I140" s="159"/>
      <c r="J140" s="160">
        <f t="shared" si="20"/>
        <v>0</v>
      </c>
      <c r="K140" s="156" t="s">
        <v>157</v>
      </c>
      <c r="L140" s="29"/>
      <c r="M140" s="161" t="s">
        <v>1</v>
      </c>
      <c r="N140" s="162" t="s">
        <v>41</v>
      </c>
      <c r="O140" s="48"/>
      <c r="P140" s="163">
        <f t="shared" si="21"/>
        <v>0</v>
      </c>
      <c r="Q140" s="163">
        <v>0</v>
      </c>
      <c r="R140" s="163">
        <f t="shared" si="22"/>
        <v>0</v>
      </c>
      <c r="S140" s="163">
        <v>2.2000000000000002</v>
      </c>
      <c r="T140" s="164">
        <f t="shared" si="23"/>
        <v>14.509</v>
      </c>
      <c r="AR140" s="12" t="s">
        <v>131</v>
      </c>
      <c r="AT140" s="12" t="s">
        <v>133</v>
      </c>
      <c r="AU140" s="12" t="s">
        <v>69</v>
      </c>
      <c r="AY140" s="12" t="s">
        <v>132</v>
      </c>
      <c r="BE140" s="165">
        <f t="shared" si="24"/>
        <v>0</v>
      </c>
      <c r="BF140" s="165">
        <f t="shared" si="25"/>
        <v>0</v>
      </c>
      <c r="BG140" s="165">
        <f t="shared" si="26"/>
        <v>0</v>
      </c>
      <c r="BH140" s="165">
        <f t="shared" si="27"/>
        <v>0</v>
      </c>
      <c r="BI140" s="165">
        <f t="shared" si="28"/>
        <v>0</v>
      </c>
      <c r="BJ140" s="12" t="s">
        <v>8</v>
      </c>
      <c r="BK140" s="165">
        <f t="shared" si="29"/>
        <v>0</v>
      </c>
      <c r="BL140" s="12" t="s">
        <v>131</v>
      </c>
      <c r="BM140" s="12" t="s">
        <v>1449</v>
      </c>
    </row>
    <row r="141" spans="2:65" s="1" customFormat="1" ht="16.5" customHeight="1">
      <c r="B141" s="27"/>
      <c r="C141" s="154" t="s">
        <v>265</v>
      </c>
      <c r="D141" s="154" t="s">
        <v>133</v>
      </c>
      <c r="E141" s="155" t="s">
        <v>1450</v>
      </c>
      <c r="F141" s="156" t="s">
        <v>1451</v>
      </c>
      <c r="G141" s="157" t="s">
        <v>156</v>
      </c>
      <c r="H141" s="158">
        <v>196.40700000000001</v>
      </c>
      <c r="I141" s="159"/>
      <c r="J141" s="160">
        <f t="shared" si="20"/>
        <v>0</v>
      </c>
      <c r="K141" s="156" t="s">
        <v>157</v>
      </c>
      <c r="L141" s="29"/>
      <c r="M141" s="161" t="s">
        <v>1</v>
      </c>
      <c r="N141" s="162" t="s">
        <v>41</v>
      </c>
      <c r="O141" s="48"/>
      <c r="P141" s="163">
        <f t="shared" si="21"/>
        <v>0</v>
      </c>
      <c r="Q141" s="163">
        <v>0</v>
      </c>
      <c r="R141" s="163">
        <f t="shared" si="22"/>
        <v>0</v>
      </c>
      <c r="S141" s="163">
        <v>3.5000000000000003E-2</v>
      </c>
      <c r="T141" s="164">
        <f t="shared" si="23"/>
        <v>6.874245000000001</v>
      </c>
      <c r="AR141" s="12" t="s">
        <v>131</v>
      </c>
      <c r="AT141" s="12" t="s">
        <v>133</v>
      </c>
      <c r="AU141" s="12" t="s">
        <v>69</v>
      </c>
      <c r="AY141" s="12" t="s">
        <v>132</v>
      </c>
      <c r="BE141" s="165">
        <f t="shared" si="24"/>
        <v>0</v>
      </c>
      <c r="BF141" s="165">
        <f t="shared" si="25"/>
        <v>0</v>
      </c>
      <c r="BG141" s="165">
        <f t="shared" si="26"/>
        <v>0</v>
      </c>
      <c r="BH141" s="165">
        <f t="shared" si="27"/>
        <v>0</v>
      </c>
      <c r="BI141" s="165">
        <f t="shared" si="28"/>
        <v>0</v>
      </c>
      <c r="BJ141" s="12" t="s">
        <v>8</v>
      </c>
      <c r="BK141" s="165">
        <f t="shared" si="29"/>
        <v>0</v>
      </c>
      <c r="BL141" s="12" t="s">
        <v>131</v>
      </c>
      <c r="BM141" s="12" t="s">
        <v>1452</v>
      </c>
    </row>
    <row r="142" spans="2:65" s="1" customFormat="1" ht="16.5" customHeight="1">
      <c r="B142" s="27"/>
      <c r="C142" s="154" t="s">
        <v>269</v>
      </c>
      <c r="D142" s="154" t="s">
        <v>133</v>
      </c>
      <c r="E142" s="155" t="s">
        <v>1184</v>
      </c>
      <c r="F142" s="156" t="s">
        <v>1185</v>
      </c>
      <c r="G142" s="157" t="s">
        <v>143</v>
      </c>
      <c r="H142" s="158">
        <v>49.698999999999998</v>
      </c>
      <c r="I142" s="159"/>
      <c r="J142" s="160">
        <f t="shared" si="20"/>
        <v>0</v>
      </c>
      <c r="K142" s="156" t="s">
        <v>157</v>
      </c>
      <c r="L142" s="29"/>
      <c r="M142" s="161" t="s">
        <v>1</v>
      </c>
      <c r="N142" s="162" t="s">
        <v>41</v>
      </c>
      <c r="O142" s="48"/>
      <c r="P142" s="163">
        <f t="shared" si="21"/>
        <v>0</v>
      </c>
      <c r="Q142" s="163">
        <v>0</v>
      </c>
      <c r="R142" s="163">
        <f t="shared" si="22"/>
        <v>0</v>
      </c>
      <c r="S142" s="163">
        <v>1.4</v>
      </c>
      <c r="T142" s="164">
        <f t="shared" si="23"/>
        <v>69.578599999999994</v>
      </c>
      <c r="AR142" s="12" t="s">
        <v>131</v>
      </c>
      <c r="AT142" s="12" t="s">
        <v>133</v>
      </c>
      <c r="AU142" s="12" t="s">
        <v>69</v>
      </c>
      <c r="AY142" s="12" t="s">
        <v>132</v>
      </c>
      <c r="BE142" s="165">
        <f t="shared" si="24"/>
        <v>0</v>
      </c>
      <c r="BF142" s="165">
        <f t="shared" si="25"/>
        <v>0</v>
      </c>
      <c r="BG142" s="165">
        <f t="shared" si="26"/>
        <v>0</v>
      </c>
      <c r="BH142" s="165">
        <f t="shared" si="27"/>
        <v>0</v>
      </c>
      <c r="BI142" s="165">
        <f t="shared" si="28"/>
        <v>0</v>
      </c>
      <c r="BJ142" s="12" t="s">
        <v>8</v>
      </c>
      <c r="BK142" s="165">
        <f t="shared" si="29"/>
        <v>0</v>
      </c>
      <c r="BL142" s="12" t="s">
        <v>131</v>
      </c>
      <c r="BM142" s="12" t="s">
        <v>1453</v>
      </c>
    </row>
    <row r="143" spans="2:65" s="1" customFormat="1" ht="16.5" customHeight="1">
      <c r="B143" s="27"/>
      <c r="C143" s="154" t="s">
        <v>273</v>
      </c>
      <c r="D143" s="154" t="s">
        <v>133</v>
      </c>
      <c r="E143" s="155" t="s">
        <v>1454</v>
      </c>
      <c r="F143" s="156" t="s">
        <v>1455</v>
      </c>
      <c r="G143" s="157" t="s">
        <v>147</v>
      </c>
      <c r="H143" s="158">
        <v>6</v>
      </c>
      <c r="I143" s="159"/>
      <c r="J143" s="160">
        <f t="shared" si="20"/>
        <v>0</v>
      </c>
      <c r="K143" s="156" t="s">
        <v>954</v>
      </c>
      <c r="L143" s="29"/>
      <c r="M143" s="161" t="s">
        <v>1</v>
      </c>
      <c r="N143" s="162" t="s">
        <v>41</v>
      </c>
      <c r="O143" s="48"/>
      <c r="P143" s="163">
        <f t="shared" si="21"/>
        <v>0</v>
      </c>
      <c r="Q143" s="163">
        <v>0</v>
      </c>
      <c r="R143" s="163">
        <f t="shared" si="22"/>
        <v>0</v>
      </c>
      <c r="S143" s="163">
        <v>0.36099999999999999</v>
      </c>
      <c r="T143" s="164">
        <f t="shared" si="23"/>
        <v>2.1659999999999999</v>
      </c>
      <c r="AR143" s="12" t="s">
        <v>131</v>
      </c>
      <c r="AT143" s="12" t="s">
        <v>133</v>
      </c>
      <c r="AU143" s="12" t="s">
        <v>69</v>
      </c>
      <c r="AY143" s="12" t="s">
        <v>132</v>
      </c>
      <c r="BE143" s="165">
        <f t="shared" si="24"/>
        <v>0</v>
      </c>
      <c r="BF143" s="165">
        <f t="shared" si="25"/>
        <v>0</v>
      </c>
      <c r="BG143" s="165">
        <f t="shared" si="26"/>
        <v>0</v>
      </c>
      <c r="BH143" s="165">
        <f t="shared" si="27"/>
        <v>0</v>
      </c>
      <c r="BI143" s="165">
        <f t="shared" si="28"/>
        <v>0</v>
      </c>
      <c r="BJ143" s="12" t="s">
        <v>8</v>
      </c>
      <c r="BK143" s="165">
        <f t="shared" si="29"/>
        <v>0</v>
      </c>
      <c r="BL143" s="12" t="s">
        <v>131</v>
      </c>
      <c r="BM143" s="12" t="s">
        <v>1456</v>
      </c>
    </row>
    <row r="144" spans="2:65" s="1" customFormat="1" ht="16.5" customHeight="1">
      <c r="B144" s="27"/>
      <c r="C144" s="154" t="s">
        <v>277</v>
      </c>
      <c r="D144" s="154" t="s">
        <v>133</v>
      </c>
      <c r="E144" s="155" t="s">
        <v>1457</v>
      </c>
      <c r="F144" s="156" t="s">
        <v>1458</v>
      </c>
      <c r="G144" s="157" t="s">
        <v>194</v>
      </c>
      <c r="H144" s="158">
        <v>50.655000000000001</v>
      </c>
      <c r="I144" s="159"/>
      <c r="J144" s="160">
        <f t="shared" si="20"/>
        <v>0</v>
      </c>
      <c r="K144" s="156" t="s">
        <v>1</v>
      </c>
      <c r="L144" s="29"/>
      <c r="M144" s="161" t="s">
        <v>1</v>
      </c>
      <c r="N144" s="162" t="s">
        <v>41</v>
      </c>
      <c r="O144" s="48"/>
      <c r="P144" s="163">
        <f t="shared" si="21"/>
        <v>0</v>
      </c>
      <c r="Q144" s="163">
        <v>2.283E-2</v>
      </c>
      <c r="R144" s="163">
        <f t="shared" si="22"/>
        <v>1.15645365</v>
      </c>
      <c r="S144" s="163">
        <v>0</v>
      </c>
      <c r="T144" s="164">
        <f t="shared" si="23"/>
        <v>0</v>
      </c>
      <c r="AR144" s="12" t="s">
        <v>131</v>
      </c>
      <c r="AT144" s="12" t="s">
        <v>133</v>
      </c>
      <c r="AU144" s="12" t="s">
        <v>69</v>
      </c>
      <c r="AY144" s="12" t="s">
        <v>132</v>
      </c>
      <c r="BE144" s="165">
        <f t="shared" si="24"/>
        <v>0</v>
      </c>
      <c r="BF144" s="165">
        <f t="shared" si="25"/>
        <v>0</v>
      </c>
      <c r="BG144" s="165">
        <f t="shared" si="26"/>
        <v>0</v>
      </c>
      <c r="BH144" s="165">
        <f t="shared" si="27"/>
        <v>0</v>
      </c>
      <c r="BI144" s="165">
        <f t="shared" si="28"/>
        <v>0</v>
      </c>
      <c r="BJ144" s="12" t="s">
        <v>8</v>
      </c>
      <c r="BK144" s="165">
        <f t="shared" si="29"/>
        <v>0</v>
      </c>
      <c r="BL144" s="12" t="s">
        <v>131</v>
      </c>
      <c r="BM144" s="12" t="s">
        <v>1459</v>
      </c>
    </row>
    <row r="145" spans="2:65" s="1" customFormat="1" ht="16.5" customHeight="1">
      <c r="B145" s="27"/>
      <c r="C145" s="154" t="s">
        <v>281</v>
      </c>
      <c r="D145" s="154" t="s">
        <v>133</v>
      </c>
      <c r="E145" s="155" t="s">
        <v>1460</v>
      </c>
      <c r="F145" s="156" t="s">
        <v>1461</v>
      </c>
      <c r="G145" s="157" t="s">
        <v>194</v>
      </c>
      <c r="H145" s="158">
        <v>3.5840000000000001</v>
      </c>
      <c r="I145" s="159"/>
      <c r="J145" s="160">
        <f t="shared" si="20"/>
        <v>0</v>
      </c>
      <c r="K145" s="156" t="s">
        <v>954</v>
      </c>
      <c r="L145" s="29"/>
      <c r="M145" s="161" t="s">
        <v>1</v>
      </c>
      <c r="N145" s="162" t="s">
        <v>41</v>
      </c>
      <c r="O145" s="48"/>
      <c r="P145" s="163">
        <f t="shared" si="21"/>
        <v>0</v>
      </c>
      <c r="Q145" s="163">
        <v>1.2199999999999999E-3</v>
      </c>
      <c r="R145" s="163">
        <f t="shared" si="22"/>
        <v>4.3724799999999998E-3</v>
      </c>
      <c r="S145" s="163">
        <v>7.0000000000000007E-2</v>
      </c>
      <c r="T145" s="164">
        <f t="shared" si="23"/>
        <v>0.25088000000000005</v>
      </c>
      <c r="AR145" s="12" t="s">
        <v>131</v>
      </c>
      <c r="AT145" s="12" t="s">
        <v>133</v>
      </c>
      <c r="AU145" s="12" t="s">
        <v>69</v>
      </c>
      <c r="AY145" s="12" t="s">
        <v>132</v>
      </c>
      <c r="BE145" s="165">
        <f t="shared" si="24"/>
        <v>0</v>
      </c>
      <c r="BF145" s="165">
        <f t="shared" si="25"/>
        <v>0</v>
      </c>
      <c r="BG145" s="165">
        <f t="shared" si="26"/>
        <v>0</v>
      </c>
      <c r="BH145" s="165">
        <f t="shared" si="27"/>
        <v>0</v>
      </c>
      <c r="BI145" s="165">
        <f t="shared" si="28"/>
        <v>0</v>
      </c>
      <c r="BJ145" s="12" t="s">
        <v>8</v>
      </c>
      <c r="BK145" s="165">
        <f t="shared" si="29"/>
        <v>0</v>
      </c>
      <c r="BL145" s="12" t="s">
        <v>131</v>
      </c>
      <c r="BM145" s="12" t="s">
        <v>1462</v>
      </c>
    </row>
    <row r="146" spans="2:65" s="1" customFormat="1" ht="16.5" customHeight="1">
      <c r="B146" s="27"/>
      <c r="C146" s="154" t="s">
        <v>285</v>
      </c>
      <c r="D146" s="154" t="s">
        <v>133</v>
      </c>
      <c r="E146" s="155" t="s">
        <v>1187</v>
      </c>
      <c r="F146" s="156" t="s">
        <v>1188</v>
      </c>
      <c r="G146" s="157" t="s">
        <v>156</v>
      </c>
      <c r="H146" s="158">
        <v>320.65499999999997</v>
      </c>
      <c r="I146" s="159"/>
      <c r="J146" s="160">
        <f t="shared" si="20"/>
        <v>0</v>
      </c>
      <c r="K146" s="156" t="s">
        <v>157</v>
      </c>
      <c r="L146" s="29"/>
      <c r="M146" s="161" t="s">
        <v>1</v>
      </c>
      <c r="N146" s="162" t="s">
        <v>41</v>
      </c>
      <c r="O146" s="48"/>
      <c r="P146" s="163">
        <f t="shared" si="21"/>
        <v>0</v>
      </c>
      <c r="Q146" s="163">
        <v>0</v>
      </c>
      <c r="R146" s="163">
        <f t="shared" si="22"/>
        <v>0</v>
      </c>
      <c r="S146" s="163">
        <v>0.05</v>
      </c>
      <c r="T146" s="164">
        <f t="shared" si="23"/>
        <v>16.03275</v>
      </c>
      <c r="AR146" s="12" t="s">
        <v>131</v>
      </c>
      <c r="AT146" s="12" t="s">
        <v>133</v>
      </c>
      <c r="AU146" s="12" t="s">
        <v>69</v>
      </c>
      <c r="AY146" s="12" t="s">
        <v>132</v>
      </c>
      <c r="BE146" s="165">
        <f t="shared" si="24"/>
        <v>0</v>
      </c>
      <c r="BF146" s="165">
        <f t="shared" si="25"/>
        <v>0</v>
      </c>
      <c r="BG146" s="165">
        <f t="shared" si="26"/>
        <v>0</v>
      </c>
      <c r="BH146" s="165">
        <f t="shared" si="27"/>
        <v>0</v>
      </c>
      <c r="BI146" s="165">
        <f t="shared" si="28"/>
        <v>0</v>
      </c>
      <c r="BJ146" s="12" t="s">
        <v>8</v>
      </c>
      <c r="BK146" s="165">
        <f t="shared" si="29"/>
        <v>0</v>
      </c>
      <c r="BL146" s="12" t="s">
        <v>131</v>
      </c>
      <c r="BM146" s="12" t="s">
        <v>1463</v>
      </c>
    </row>
    <row r="147" spans="2:65" s="1" customFormat="1" ht="16.5" customHeight="1">
      <c r="B147" s="27"/>
      <c r="C147" s="154" t="s">
        <v>289</v>
      </c>
      <c r="D147" s="154" t="s">
        <v>133</v>
      </c>
      <c r="E147" s="155" t="s">
        <v>1190</v>
      </c>
      <c r="F147" s="156" t="s">
        <v>1191</v>
      </c>
      <c r="G147" s="157" t="s">
        <v>156</v>
      </c>
      <c r="H147" s="158">
        <v>922.49199999999996</v>
      </c>
      <c r="I147" s="159"/>
      <c r="J147" s="160">
        <f t="shared" si="20"/>
        <v>0</v>
      </c>
      <c r="K147" s="156" t="s">
        <v>157</v>
      </c>
      <c r="L147" s="29"/>
      <c r="M147" s="161" t="s">
        <v>1</v>
      </c>
      <c r="N147" s="162" t="s">
        <v>41</v>
      </c>
      <c r="O147" s="48"/>
      <c r="P147" s="163">
        <f t="shared" si="21"/>
        <v>0</v>
      </c>
      <c r="Q147" s="163">
        <v>0</v>
      </c>
      <c r="R147" s="163">
        <f t="shared" si="22"/>
        <v>0</v>
      </c>
      <c r="S147" s="163">
        <v>0.02</v>
      </c>
      <c r="T147" s="164">
        <f t="shared" si="23"/>
        <v>18.449839999999998</v>
      </c>
      <c r="AR147" s="12" t="s">
        <v>131</v>
      </c>
      <c r="AT147" s="12" t="s">
        <v>133</v>
      </c>
      <c r="AU147" s="12" t="s">
        <v>69</v>
      </c>
      <c r="AY147" s="12" t="s">
        <v>132</v>
      </c>
      <c r="BE147" s="165">
        <f t="shared" si="24"/>
        <v>0</v>
      </c>
      <c r="BF147" s="165">
        <f t="shared" si="25"/>
        <v>0</v>
      </c>
      <c r="BG147" s="165">
        <f t="shared" si="26"/>
        <v>0</v>
      </c>
      <c r="BH147" s="165">
        <f t="shared" si="27"/>
        <v>0</v>
      </c>
      <c r="BI147" s="165">
        <f t="shared" si="28"/>
        <v>0</v>
      </c>
      <c r="BJ147" s="12" t="s">
        <v>8</v>
      </c>
      <c r="BK147" s="165">
        <f t="shared" si="29"/>
        <v>0</v>
      </c>
      <c r="BL147" s="12" t="s">
        <v>131</v>
      </c>
      <c r="BM147" s="12" t="s">
        <v>1464</v>
      </c>
    </row>
    <row r="148" spans="2:65" s="1" customFormat="1" ht="16.5" customHeight="1">
      <c r="B148" s="27"/>
      <c r="C148" s="154" t="s">
        <v>293</v>
      </c>
      <c r="D148" s="154" t="s">
        <v>133</v>
      </c>
      <c r="E148" s="155" t="s">
        <v>1465</v>
      </c>
      <c r="F148" s="156" t="s">
        <v>1466</v>
      </c>
      <c r="G148" s="157" t="s">
        <v>156</v>
      </c>
      <c r="H148" s="158">
        <v>11.946999999999999</v>
      </c>
      <c r="I148" s="159"/>
      <c r="J148" s="160">
        <f t="shared" si="20"/>
        <v>0</v>
      </c>
      <c r="K148" s="156" t="s">
        <v>157</v>
      </c>
      <c r="L148" s="29"/>
      <c r="M148" s="161" t="s">
        <v>1</v>
      </c>
      <c r="N148" s="162" t="s">
        <v>41</v>
      </c>
      <c r="O148" s="48"/>
      <c r="P148" s="163">
        <f t="shared" si="21"/>
        <v>0</v>
      </c>
      <c r="Q148" s="163">
        <v>0</v>
      </c>
      <c r="R148" s="163">
        <f t="shared" si="22"/>
        <v>0</v>
      </c>
      <c r="S148" s="163">
        <v>6.8000000000000005E-2</v>
      </c>
      <c r="T148" s="164">
        <f t="shared" si="23"/>
        <v>0.81239600000000001</v>
      </c>
      <c r="AR148" s="12" t="s">
        <v>131</v>
      </c>
      <c r="AT148" s="12" t="s">
        <v>133</v>
      </c>
      <c r="AU148" s="12" t="s">
        <v>69</v>
      </c>
      <c r="AY148" s="12" t="s">
        <v>132</v>
      </c>
      <c r="BE148" s="165">
        <f t="shared" si="24"/>
        <v>0</v>
      </c>
      <c r="BF148" s="165">
        <f t="shared" si="25"/>
        <v>0</v>
      </c>
      <c r="BG148" s="165">
        <f t="shared" si="26"/>
        <v>0</v>
      </c>
      <c r="BH148" s="165">
        <f t="shared" si="27"/>
        <v>0</v>
      </c>
      <c r="BI148" s="165">
        <f t="shared" si="28"/>
        <v>0</v>
      </c>
      <c r="BJ148" s="12" t="s">
        <v>8</v>
      </c>
      <c r="BK148" s="165">
        <f t="shared" si="29"/>
        <v>0</v>
      </c>
      <c r="BL148" s="12" t="s">
        <v>131</v>
      </c>
      <c r="BM148" s="12" t="s">
        <v>1467</v>
      </c>
    </row>
    <row r="149" spans="2:65" s="1" customFormat="1" ht="16.5" customHeight="1">
      <c r="B149" s="27"/>
      <c r="C149" s="154" t="s">
        <v>297</v>
      </c>
      <c r="D149" s="154" t="s">
        <v>133</v>
      </c>
      <c r="E149" s="155" t="s">
        <v>1468</v>
      </c>
      <c r="F149" s="156" t="s">
        <v>1469</v>
      </c>
      <c r="G149" s="157" t="s">
        <v>255</v>
      </c>
      <c r="H149" s="158">
        <v>6</v>
      </c>
      <c r="I149" s="159"/>
      <c r="J149" s="160">
        <f t="shared" si="20"/>
        <v>0</v>
      </c>
      <c r="K149" s="156" t="s">
        <v>1</v>
      </c>
      <c r="L149" s="29"/>
      <c r="M149" s="161" t="s">
        <v>1</v>
      </c>
      <c r="N149" s="162" t="s">
        <v>41</v>
      </c>
      <c r="O149" s="48"/>
      <c r="P149" s="163">
        <f t="shared" si="21"/>
        <v>0</v>
      </c>
      <c r="Q149" s="163">
        <v>0</v>
      </c>
      <c r="R149" s="163">
        <f t="shared" si="22"/>
        <v>0</v>
      </c>
      <c r="S149" s="163">
        <v>6.8000000000000005E-2</v>
      </c>
      <c r="T149" s="164">
        <f t="shared" si="23"/>
        <v>0.40800000000000003</v>
      </c>
      <c r="AR149" s="12" t="s">
        <v>131</v>
      </c>
      <c r="AT149" s="12" t="s">
        <v>133</v>
      </c>
      <c r="AU149" s="12" t="s">
        <v>69</v>
      </c>
      <c r="AY149" s="12" t="s">
        <v>132</v>
      </c>
      <c r="BE149" s="165">
        <f t="shared" si="24"/>
        <v>0</v>
      </c>
      <c r="BF149" s="165">
        <f t="shared" si="25"/>
        <v>0</v>
      </c>
      <c r="BG149" s="165">
        <f t="shared" si="26"/>
        <v>0</v>
      </c>
      <c r="BH149" s="165">
        <f t="shared" si="27"/>
        <v>0</v>
      </c>
      <c r="BI149" s="165">
        <f t="shared" si="28"/>
        <v>0</v>
      </c>
      <c r="BJ149" s="12" t="s">
        <v>8</v>
      </c>
      <c r="BK149" s="165">
        <f t="shared" si="29"/>
        <v>0</v>
      </c>
      <c r="BL149" s="12" t="s">
        <v>131</v>
      </c>
      <c r="BM149" s="12" t="s">
        <v>1470</v>
      </c>
    </row>
    <row r="150" spans="2:65" s="10" customFormat="1" ht="22.9" customHeight="1">
      <c r="B150" s="140"/>
      <c r="C150" s="141"/>
      <c r="D150" s="142" t="s">
        <v>59</v>
      </c>
      <c r="E150" s="166" t="s">
        <v>340</v>
      </c>
      <c r="F150" s="166" t="s">
        <v>341</v>
      </c>
      <c r="G150" s="141"/>
      <c r="H150" s="141"/>
      <c r="I150" s="144"/>
      <c r="J150" s="167">
        <f>BK150</f>
        <v>0</v>
      </c>
      <c r="K150" s="141"/>
      <c r="L150" s="146"/>
      <c r="M150" s="147"/>
      <c r="N150" s="148"/>
      <c r="O150" s="148"/>
      <c r="P150" s="149">
        <f>SUM(P151:P157)</f>
        <v>0</v>
      </c>
      <c r="Q150" s="148"/>
      <c r="R150" s="149">
        <f>SUM(R151:R157)</f>
        <v>0</v>
      </c>
      <c r="S150" s="148"/>
      <c r="T150" s="150">
        <f>SUM(T151:T157)</f>
        <v>0</v>
      </c>
      <c r="AR150" s="151" t="s">
        <v>8</v>
      </c>
      <c r="AT150" s="152" t="s">
        <v>59</v>
      </c>
      <c r="AU150" s="152" t="s">
        <v>8</v>
      </c>
      <c r="AY150" s="151" t="s">
        <v>132</v>
      </c>
      <c r="BK150" s="153">
        <f>SUM(BK151:BK157)</f>
        <v>0</v>
      </c>
    </row>
    <row r="151" spans="2:65" s="1" customFormat="1" ht="16.5" customHeight="1">
      <c r="B151" s="27"/>
      <c r="C151" s="154" t="s">
        <v>301</v>
      </c>
      <c r="D151" s="154" t="s">
        <v>133</v>
      </c>
      <c r="E151" s="155" t="s">
        <v>1202</v>
      </c>
      <c r="F151" s="156" t="s">
        <v>1203</v>
      </c>
      <c r="G151" s="157" t="s">
        <v>338</v>
      </c>
      <c r="H151" s="158">
        <v>136.22399999999999</v>
      </c>
      <c r="I151" s="159"/>
      <c r="J151" s="160">
        <f t="shared" ref="J151:J157" si="30">ROUND(I151*H151,0)</f>
        <v>0</v>
      </c>
      <c r="K151" s="156" t="s">
        <v>157</v>
      </c>
      <c r="L151" s="29"/>
      <c r="M151" s="161" t="s">
        <v>1</v>
      </c>
      <c r="N151" s="162" t="s">
        <v>41</v>
      </c>
      <c r="O151" s="48"/>
      <c r="P151" s="163">
        <f t="shared" ref="P151:P157" si="31">O151*H151</f>
        <v>0</v>
      </c>
      <c r="Q151" s="163">
        <v>0</v>
      </c>
      <c r="R151" s="163">
        <f t="shared" ref="R151:R157" si="32">Q151*H151</f>
        <v>0</v>
      </c>
      <c r="S151" s="163">
        <v>0</v>
      </c>
      <c r="T151" s="164">
        <f t="shared" ref="T151:T157" si="33">S151*H151</f>
        <v>0</v>
      </c>
      <c r="AR151" s="12" t="s">
        <v>131</v>
      </c>
      <c r="AT151" s="12" t="s">
        <v>133</v>
      </c>
      <c r="AU151" s="12" t="s">
        <v>69</v>
      </c>
      <c r="AY151" s="12" t="s">
        <v>132</v>
      </c>
      <c r="BE151" s="165">
        <f t="shared" ref="BE151:BE157" si="34">IF(N151="základní",J151,0)</f>
        <v>0</v>
      </c>
      <c r="BF151" s="165">
        <f t="shared" ref="BF151:BF157" si="35">IF(N151="snížená",J151,0)</f>
        <v>0</v>
      </c>
      <c r="BG151" s="165">
        <f t="shared" ref="BG151:BG157" si="36">IF(N151="zákl. přenesená",J151,0)</f>
        <v>0</v>
      </c>
      <c r="BH151" s="165">
        <f t="shared" ref="BH151:BH157" si="37">IF(N151="sníž. přenesená",J151,0)</f>
        <v>0</v>
      </c>
      <c r="BI151" s="165">
        <f t="shared" ref="BI151:BI157" si="38">IF(N151="nulová",J151,0)</f>
        <v>0</v>
      </c>
      <c r="BJ151" s="12" t="s">
        <v>8</v>
      </c>
      <c r="BK151" s="165">
        <f t="shared" ref="BK151:BK157" si="39">ROUND(I151*H151,0)</f>
        <v>0</v>
      </c>
      <c r="BL151" s="12" t="s">
        <v>131</v>
      </c>
      <c r="BM151" s="12" t="s">
        <v>1471</v>
      </c>
    </row>
    <row r="152" spans="2:65" s="1" customFormat="1" ht="16.5" customHeight="1">
      <c r="B152" s="27"/>
      <c r="C152" s="154" t="s">
        <v>305</v>
      </c>
      <c r="D152" s="154" t="s">
        <v>133</v>
      </c>
      <c r="E152" s="155" t="s">
        <v>347</v>
      </c>
      <c r="F152" s="156" t="s">
        <v>348</v>
      </c>
      <c r="G152" s="157" t="s">
        <v>338</v>
      </c>
      <c r="H152" s="158">
        <v>136.22399999999999</v>
      </c>
      <c r="I152" s="159"/>
      <c r="J152" s="160">
        <f t="shared" si="30"/>
        <v>0</v>
      </c>
      <c r="K152" s="156" t="s">
        <v>157</v>
      </c>
      <c r="L152" s="29"/>
      <c r="M152" s="161" t="s">
        <v>1</v>
      </c>
      <c r="N152" s="162" t="s">
        <v>41</v>
      </c>
      <c r="O152" s="48"/>
      <c r="P152" s="163">
        <f t="shared" si="31"/>
        <v>0</v>
      </c>
      <c r="Q152" s="163">
        <v>0</v>
      </c>
      <c r="R152" s="163">
        <f t="shared" si="32"/>
        <v>0</v>
      </c>
      <c r="S152" s="163">
        <v>0</v>
      </c>
      <c r="T152" s="164">
        <f t="shared" si="33"/>
        <v>0</v>
      </c>
      <c r="AR152" s="12" t="s">
        <v>131</v>
      </c>
      <c r="AT152" s="12" t="s">
        <v>133</v>
      </c>
      <c r="AU152" s="12" t="s">
        <v>69</v>
      </c>
      <c r="AY152" s="12" t="s">
        <v>132</v>
      </c>
      <c r="BE152" s="165">
        <f t="shared" si="34"/>
        <v>0</v>
      </c>
      <c r="BF152" s="165">
        <f t="shared" si="35"/>
        <v>0</v>
      </c>
      <c r="BG152" s="165">
        <f t="shared" si="36"/>
        <v>0</v>
      </c>
      <c r="BH152" s="165">
        <f t="shared" si="37"/>
        <v>0</v>
      </c>
      <c r="BI152" s="165">
        <f t="shared" si="38"/>
        <v>0</v>
      </c>
      <c r="BJ152" s="12" t="s">
        <v>8</v>
      </c>
      <c r="BK152" s="165">
        <f t="shared" si="39"/>
        <v>0</v>
      </c>
      <c r="BL152" s="12" t="s">
        <v>131</v>
      </c>
      <c r="BM152" s="12" t="s">
        <v>1472</v>
      </c>
    </row>
    <row r="153" spans="2:65" s="1" customFormat="1" ht="16.5" customHeight="1">
      <c r="B153" s="27"/>
      <c r="C153" s="154" t="s">
        <v>309</v>
      </c>
      <c r="D153" s="154" t="s">
        <v>133</v>
      </c>
      <c r="E153" s="155" t="s">
        <v>351</v>
      </c>
      <c r="F153" s="156" t="s">
        <v>352</v>
      </c>
      <c r="G153" s="157" t="s">
        <v>338</v>
      </c>
      <c r="H153" s="158">
        <v>2588.2559999999999</v>
      </c>
      <c r="I153" s="159"/>
      <c r="J153" s="160">
        <f t="shared" si="30"/>
        <v>0</v>
      </c>
      <c r="K153" s="156" t="s">
        <v>157</v>
      </c>
      <c r="L153" s="29"/>
      <c r="M153" s="161" t="s">
        <v>1</v>
      </c>
      <c r="N153" s="162" t="s">
        <v>41</v>
      </c>
      <c r="O153" s="48"/>
      <c r="P153" s="163">
        <f t="shared" si="31"/>
        <v>0</v>
      </c>
      <c r="Q153" s="163">
        <v>0</v>
      </c>
      <c r="R153" s="163">
        <f t="shared" si="32"/>
        <v>0</v>
      </c>
      <c r="S153" s="163">
        <v>0</v>
      </c>
      <c r="T153" s="164">
        <f t="shared" si="33"/>
        <v>0</v>
      </c>
      <c r="AR153" s="12" t="s">
        <v>131</v>
      </c>
      <c r="AT153" s="12" t="s">
        <v>133</v>
      </c>
      <c r="AU153" s="12" t="s">
        <v>69</v>
      </c>
      <c r="AY153" s="12" t="s">
        <v>132</v>
      </c>
      <c r="BE153" s="165">
        <f t="shared" si="34"/>
        <v>0</v>
      </c>
      <c r="BF153" s="165">
        <f t="shared" si="35"/>
        <v>0</v>
      </c>
      <c r="BG153" s="165">
        <f t="shared" si="36"/>
        <v>0</v>
      </c>
      <c r="BH153" s="165">
        <f t="shared" si="37"/>
        <v>0</v>
      </c>
      <c r="BI153" s="165">
        <f t="shared" si="38"/>
        <v>0</v>
      </c>
      <c r="BJ153" s="12" t="s">
        <v>8</v>
      </c>
      <c r="BK153" s="165">
        <f t="shared" si="39"/>
        <v>0</v>
      </c>
      <c r="BL153" s="12" t="s">
        <v>131</v>
      </c>
      <c r="BM153" s="12" t="s">
        <v>1473</v>
      </c>
    </row>
    <row r="154" spans="2:65" s="1" customFormat="1" ht="16.5" customHeight="1">
      <c r="B154" s="27"/>
      <c r="C154" s="154" t="s">
        <v>313</v>
      </c>
      <c r="D154" s="154" t="s">
        <v>133</v>
      </c>
      <c r="E154" s="155" t="s">
        <v>360</v>
      </c>
      <c r="F154" s="156" t="s">
        <v>924</v>
      </c>
      <c r="G154" s="157" t="s">
        <v>338</v>
      </c>
      <c r="H154" s="158">
        <v>69.77</v>
      </c>
      <c r="I154" s="159"/>
      <c r="J154" s="160">
        <f t="shared" si="30"/>
        <v>0</v>
      </c>
      <c r="K154" s="156" t="s">
        <v>1207</v>
      </c>
      <c r="L154" s="29"/>
      <c r="M154" s="161" t="s">
        <v>1</v>
      </c>
      <c r="N154" s="162" t="s">
        <v>41</v>
      </c>
      <c r="O154" s="48"/>
      <c r="P154" s="163">
        <f t="shared" si="31"/>
        <v>0</v>
      </c>
      <c r="Q154" s="163">
        <v>0</v>
      </c>
      <c r="R154" s="163">
        <f t="shared" si="32"/>
        <v>0</v>
      </c>
      <c r="S154" s="163">
        <v>0</v>
      </c>
      <c r="T154" s="164">
        <f t="shared" si="33"/>
        <v>0</v>
      </c>
      <c r="AR154" s="12" t="s">
        <v>131</v>
      </c>
      <c r="AT154" s="12" t="s">
        <v>133</v>
      </c>
      <c r="AU154" s="12" t="s">
        <v>69</v>
      </c>
      <c r="AY154" s="12" t="s">
        <v>132</v>
      </c>
      <c r="BE154" s="165">
        <f t="shared" si="34"/>
        <v>0</v>
      </c>
      <c r="BF154" s="165">
        <f t="shared" si="35"/>
        <v>0</v>
      </c>
      <c r="BG154" s="165">
        <f t="shared" si="36"/>
        <v>0</v>
      </c>
      <c r="BH154" s="165">
        <f t="shared" si="37"/>
        <v>0</v>
      </c>
      <c r="BI154" s="165">
        <f t="shared" si="38"/>
        <v>0</v>
      </c>
      <c r="BJ154" s="12" t="s">
        <v>8</v>
      </c>
      <c r="BK154" s="165">
        <f t="shared" si="39"/>
        <v>0</v>
      </c>
      <c r="BL154" s="12" t="s">
        <v>131</v>
      </c>
      <c r="BM154" s="12" t="s">
        <v>1474</v>
      </c>
    </row>
    <row r="155" spans="2:65" s="1" customFormat="1" ht="16.5" customHeight="1">
      <c r="B155" s="27"/>
      <c r="C155" s="154" t="s">
        <v>317</v>
      </c>
      <c r="D155" s="154" t="s">
        <v>133</v>
      </c>
      <c r="E155" s="155" t="s">
        <v>654</v>
      </c>
      <c r="F155" s="156" t="s">
        <v>1475</v>
      </c>
      <c r="G155" s="157" t="s">
        <v>338</v>
      </c>
      <c r="H155" s="158">
        <v>14.51</v>
      </c>
      <c r="I155" s="159"/>
      <c r="J155" s="160">
        <f t="shared" si="30"/>
        <v>0</v>
      </c>
      <c r="K155" s="156" t="s">
        <v>157</v>
      </c>
      <c r="L155" s="29"/>
      <c r="M155" s="161" t="s">
        <v>1</v>
      </c>
      <c r="N155" s="162" t="s">
        <v>41</v>
      </c>
      <c r="O155" s="48"/>
      <c r="P155" s="163">
        <f t="shared" si="31"/>
        <v>0</v>
      </c>
      <c r="Q155" s="163">
        <v>0</v>
      </c>
      <c r="R155" s="163">
        <f t="shared" si="32"/>
        <v>0</v>
      </c>
      <c r="S155" s="163">
        <v>0</v>
      </c>
      <c r="T155" s="164">
        <f t="shared" si="33"/>
        <v>0</v>
      </c>
      <c r="AR155" s="12" t="s">
        <v>131</v>
      </c>
      <c r="AT155" s="12" t="s">
        <v>133</v>
      </c>
      <c r="AU155" s="12" t="s">
        <v>69</v>
      </c>
      <c r="AY155" s="12" t="s">
        <v>132</v>
      </c>
      <c r="BE155" s="165">
        <f t="shared" si="34"/>
        <v>0</v>
      </c>
      <c r="BF155" s="165">
        <f t="shared" si="35"/>
        <v>0</v>
      </c>
      <c r="BG155" s="165">
        <f t="shared" si="36"/>
        <v>0</v>
      </c>
      <c r="BH155" s="165">
        <f t="shared" si="37"/>
        <v>0</v>
      </c>
      <c r="BI155" s="165">
        <f t="shared" si="38"/>
        <v>0</v>
      </c>
      <c r="BJ155" s="12" t="s">
        <v>8</v>
      </c>
      <c r="BK155" s="165">
        <f t="shared" si="39"/>
        <v>0</v>
      </c>
      <c r="BL155" s="12" t="s">
        <v>131</v>
      </c>
      <c r="BM155" s="12" t="s">
        <v>1476</v>
      </c>
    </row>
    <row r="156" spans="2:65" s="1" customFormat="1" ht="16.5" customHeight="1">
      <c r="B156" s="27"/>
      <c r="C156" s="154" t="s">
        <v>321</v>
      </c>
      <c r="D156" s="154" t="s">
        <v>133</v>
      </c>
      <c r="E156" s="155" t="s">
        <v>660</v>
      </c>
      <c r="F156" s="156" t="s">
        <v>661</v>
      </c>
      <c r="G156" s="157" t="s">
        <v>338</v>
      </c>
      <c r="H156" s="158">
        <v>2.234</v>
      </c>
      <c r="I156" s="159"/>
      <c r="J156" s="160">
        <f t="shared" si="30"/>
        <v>0</v>
      </c>
      <c r="K156" s="156" t="s">
        <v>157</v>
      </c>
      <c r="L156" s="29"/>
      <c r="M156" s="161" t="s">
        <v>1</v>
      </c>
      <c r="N156" s="162" t="s">
        <v>41</v>
      </c>
      <c r="O156" s="48"/>
      <c r="P156" s="163">
        <f t="shared" si="31"/>
        <v>0</v>
      </c>
      <c r="Q156" s="163">
        <v>0</v>
      </c>
      <c r="R156" s="163">
        <f t="shared" si="32"/>
        <v>0</v>
      </c>
      <c r="S156" s="163">
        <v>0</v>
      </c>
      <c r="T156" s="164">
        <f t="shared" si="33"/>
        <v>0</v>
      </c>
      <c r="AR156" s="12" t="s">
        <v>131</v>
      </c>
      <c r="AT156" s="12" t="s">
        <v>133</v>
      </c>
      <c r="AU156" s="12" t="s">
        <v>69</v>
      </c>
      <c r="AY156" s="12" t="s">
        <v>132</v>
      </c>
      <c r="BE156" s="165">
        <f t="shared" si="34"/>
        <v>0</v>
      </c>
      <c r="BF156" s="165">
        <f t="shared" si="35"/>
        <v>0</v>
      </c>
      <c r="BG156" s="165">
        <f t="shared" si="36"/>
        <v>0</v>
      </c>
      <c r="BH156" s="165">
        <f t="shared" si="37"/>
        <v>0</v>
      </c>
      <c r="BI156" s="165">
        <f t="shared" si="38"/>
        <v>0</v>
      </c>
      <c r="BJ156" s="12" t="s">
        <v>8</v>
      </c>
      <c r="BK156" s="165">
        <f t="shared" si="39"/>
        <v>0</v>
      </c>
      <c r="BL156" s="12" t="s">
        <v>131</v>
      </c>
      <c r="BM156" s="12" t="s">
        <v>1477</v>
      </c>
    </row>
    <row r="157" spans="2:65" s="1" customFormat="1" ht="16.5" customHeight="1">
      <c r="B157" s="27"/>
      <c r="C157" s="154" t="s">
        <v>325</v>
      </c>
      <c r="D157" s="154" t="s">
        <v>133</v>
      </c>
      <c r="E157" s="155" t="s">
        <v>364</v>
      </c>
      <c r="F157" s="156" t="s">
        <v>365</v>
      </c>
      <c r="G157" s="157" t="s">
        <v>338</v>
      </c>
      <c r="H157" s="158">
        <v>49.698999999999998</v>
      </c>
      <c r="I157" s="159"/>
      <c r="J157" s="160">
        <f t="shared" si="30"/>
        <v>0</v>
      </c>
      <c r="K157" s="156" t="s">
        <v>157</v>
      </c>
      <c r="L157" s="29"/>
      <c r="M157" s="161" t="s">
        <v>1</v>
      </c>
      <c r="N157" s="162" t="s">
        <v>41</v>
      </c>
      <c r="O157" s="48"/>
      <c r="P157" s="163">
        <f t="shared" si="31"/>
        <v>0</v>
      </c>
      <c r="Q157" s="163">
        <v>0</v>
      </c>
      <c r="R157" s="163">
        <f t="shared" si="32"/>
        <v>0</v>
      </c>
      <c r="S157" s="163">
        <v>0</v>
      </c>
      <c r="T157" s="164">
        <f t="shared" si="33"/>
        <v>0</v>
      </c>
      <c r="AR157" s="12" t="s">
        <v>131</v>
      </c>
      <c r="AT157" s="12" t="s">
        <v>133</v>
      </c>
      <c r="AU157" s="12" t="s">
        <v>69</v>
      </c>
      <c r="AY157" s="12" t="s">
        <v>132</v>
      </c>
      <c r="BE157" s="165">
        <f t="shared" si="34"/>
        <v>0</v>
      </c>
      <c r="BF157" s="165">
        <f t="shared" si="35"/>
        <v>0</v>
      </c>
      <c r="BG157" s="165">
        <f t="shared" si="36"/>
        <v>0</v>
      </c>
      <c r="BH157" s="165">
        <f t="shared" si="37"/>
        <v>0</v>
      </c>
      <c r="BI157" s="165">
        <f t="shared" si="38"/>
        <v>0</v>
      </c>
      <c r="BJ157" s="12" t="s">
        <v>8</v>
      </c>
      <c r="BK157" s="165">
        <f t="shared" si="39"/>
        <v>0</v>
      </c>
      <c r="BL157" s="12" t="s">
        <v>131</v>
      </c>
      <c r="BM157" s="12" t="s">
        <v>1478</v>
      </c>
    </row>
    <row r="158" spans="2:65" s="10" customFormat="1" ht="22.9" customHeight="1">
      <c r="B158" s="140"/>
      <c r="C158" s="141"/>
      <c r="D158" s="142" t="s">
        <v>59</v>
      </c>
      <c r="E158" s="166" t="s">
        <v>667</v>
      </c>
      <c r="F158" s="166" t="s">
        <v>334</v>
      </c>
      <c r="G158" s="141"/>
      <c r="H158" s="141"/>
      <c r="I158" s="144"/>
      <c r="J158" s="167">
        <f>BK158</f>
        <v>0</v>
      </c>
      <c r="K158" s="141"/>
      <c r="L158" s="146"/>
      <c r="M158" s="147"/>
      <c r="N158" s="148"/>
      <c r="O158" s="148"/>
      <c r="P158" s="149">
        <f>P159</f>
        <v>0</v>
      </c>
      <c r="Q158" s="148"/>
      <c r="R158" s="149">
        <f>R159</f>
        <v>0</v>
      </c>
      <c r="S158" s="148"/>
      <c r="T158" s="150">
        <f>T159</f>
        <v>0</v>
      </c>
      <c r="AR158" s="151" t="s">
        <v>8</v>
      </c>
      <c r="AT158" s="152" t="s">
        <v>59</v>
      </c>
      <c r="AU158" s="152" t="s">
        <v>8</v>
      </c>
      <c r="AY158" s="151" t="s">
        <v>132</v>
      </c>
      <c r="BK158" s="153">
        <f>BK159</f>
        <v>0</v>
      </c>
    </row>
    <row r="159" spans="2:65" s="1" customFormat="1" ht="16.5" customHeight="1">
      <c r="B159" s="27"/>
      <c r="C159" s="154" t="s">
        <v>329</v>
      </c>
      <c r="D159" s="154" t="s">
        <v>133</v>
      </c>
      <c r="E159" s="155" t="s">
        <v>1211</v>
      </c>
      <c r="F159" s="156" t="s">
        <v>1212</v>
      </c>
      <c r="G159" s="157" t="s">
        <v>338</v>
      </c>
      <c r="H159" s="158">
        <v>122.539</v>
      </c>
      <c r="I159" s="159"/>
      <c r="J159" s="160">
        <f>ROUND(I159*H159,0)</f>
        <v>0</v>
      </c>
      <c r="K159" s="156" t="s">
        <v>157</v>
      </c>
      <c r="L159" s="29"/>
      <c r="M159" s="161" t="s">
        <v>1</v>
      </c>
      <c r="N159" s="162" t="s">
        <v>41</v>
      </c>
      <c r="O159" s="48"/>
      <c r="P159" s="163">
        <f>O159*H159</f>
        <v>0</v>
      </c>
      <c r="Q159" s="163">
        <v>0</v>
      </c>
      <c r="R159" s="163">
        <f>Q159*H159</f>
        <v>0</v>
      </c>
      <c r="S159" s="163">
        <v>0</v>
      </c>
      <c r="T159" s="164">
        <f>S159*H159</f>
        <v>0</v>
      </c>
      <c r="AR159" s="12" t="s">
        <v>131</v>
      </c>
      <c r="AT159" s="12" t="s">
        <v>133</v>
      </c>
      <c r="AU159" s="12" t="s">
        <v>69</v>
      </c>
      <c r="AY159" s="12" t="s">
        <v>132</v>
      </c>
      <c r="BE159" s="165">
        <f>IF(N159="základní",J159,0)</f>
        <v>0</v>
      </c>
      <c r="BF159" s="165">
        <f>IF(N159="snížená",J159,0)</f>
        <v>0</v>
      </c>
      <c r="BG159" s="165">
        <f>IF(N159="zákl. přenesená",J159,0)</f>
        <v>0</v>
      </c>
      <c r="BH159" s="165">
        <f>IF(N159="sníž. přenesená",J159,0)</f>
        <v>0</v>
      </c>
      <c r="BI159" s="165">
        <f>IF(N159="nulová",J159,0)</f>
        <v>0</v>
      </c>
      <c r="BJ159" s="12" t="s">
        <v>8</v>
      </c>
      <c r="BK159" s="165">
        <f>ROUND(I159*H159,0)</f>
        <v>0</v>
      </c>
      <c r="BL159" s="12" t="s">
        <v>131</v>
      </c>
      <c r="BM159" s="12" t="s">
        <v>1479</v>
      </c>
    </row>
    <row r="160" spans="2:65" s="10" customFormat="1" ht="25.9" customHeight="1">
      <c r="B160" s="140"/>
      <c r="C160" s="141"/>
      <c r="D160" s="142" t="s">
        <v>59</v>
      </c>
      <c r="E160" s="143" t="s">
        <v>367</v>
      </c>
      <c r="F160" s="143" t="s">
        <v>368</v>
      </c>
      <c r="G160" s="141"/>
      <c r="H160" s="141"/>
      <c r="I160" s="144"/>
      <c r="J160" s="145">
        <f>BK160</f>
        <v>0</v>
      </c>
      <c r="K160" s="141"/>
      <c r="L160" s="146"/>
      <c r="M160" s="147"/>
      <c r="N160" s="148"/>
      <c r="O160" s="148"/>
      <c r="P160" s="149">
        <f>P161+P183+P187+P193+P201+P230+P233+P239+P242+P250+P260+P263+P272+P275+P283+P292+P295</f>
        <v>0</v>
      </c>
      <c r="Q160" s="148"/>
      <c r="R160" s="149">
        <f>R161+R183+R187+R193+R201+R230+R233+R239+R242+R250+R260+R263+R272+R275+R283+R292+R295</f>
        <v>24.196070259999999</v>
      </c>
      <c r="S160" s="148"/>
      <c r="T160" s="150">
        <f>T161+T183+T187+T193+T201+T230+T233+T239+T242+T250+T260+T263+T272+T275+T283+T292+T295</f>
        <v>6.4158857500000002</v>
      </c>
      <c r="AR160" s="151" t="s">
        <v>69</v>
      </c>
      <c r="AT160" s="152" t="s">
        <v>59</v>
      </c>
      <c r="AU160" s="152" t="s">
        <v>60</v>
      </c>
      <c r="AY160" s="151" t="s">
        <v>132</v>
      </c>
      <c r="BK160" s="153">
        <f>BK161+BK183+BK187+BK193+BK201+BK230+BK233+BK239+BK242+BK250+BK260+BK263+BK272+BK275+BK283+BK292+BK295</f>
        <v>0</v>
      </c>
    </row>
    <row r="161" spans="2:65" s="10" customFormat="1" ht="22.9" customHeight="1">
      <c r="B161" s="140"/>
      <c r="C161" s="141"/>
      <c r="D161" s="142" t="s">
        <v>59</v>
      </c>
      <c r="E161" s="166" t="s">
        <v>1125</v>
      </c>
      <c r="F161" s="166" t="s">
        <v>1126</v>
      </c>
      <c r="G161" s="141"/>
      <c r="H161" s="141"/>
      <c r="I161" s="144"/>
      <c r="J161" s="167">
        <f>BK161</f>
        <v>0</v>
      </c>
      <c r="K161" s="141"/>
      <c r="L161" s="146"/>
      <c r="M161" s="147"/>
      <c r="N161" s="148"/>
      <c r="O161" s="148"/>
      <c r="P161" s="149">
        <f>SUM(P162:P182)</f>
        <v>0</v>
      </c>
      <c r="Q161" s="148"/>
      <c r="R161" s="149">
        <f>SUM(R162:R182)</f>
        <v>1.0603928</v>
      </c>
      <c r="S161" s="148"/>
      <c r="T161" s="150">
        <f>SUM(T162:T182)</f>
        <v>0</v>
      </c>
      <c r="AR161" s="151" t="s">
        <v>69</v>
      </c>
      <c r="AT161" s="152" t="s">
        <v>59</v>
      </c>
      <c r="AU161" s="152" t="s">
        <v>8</v>
      </c>
      <c r="AY161" s="151" t="s">
        <v>132</v>
      </c>
      <c r="BK161" s="153">
        <f>SUM(BK162:BK182)</f>
        <v>0</v>
      </c>
    </row>
    <row r="162" spans="2:65" s="1" customFormat="1" ht="16.5" customHeight="1">
      <c r="B162" s="27"/>
      <c r="C162" s="154" t="s">
        <v>335</v>
      </c>
      <c r="D162" s="154" t="s">
        <v>133</v>
      </c>
      <c r="E162" s="155" t="s">
        <v>1480</v>
      </c>
      <c r="F162" s="156" t="s">
        <v>1481</v>
      </c>
      <c r="G162" s="157" t="s">
        <v>156</v>
      </c>
      <c r="H162" s="158">
        <v>43.965000000000003</v>
      </c>
      <c r="I162" s="159"/>
      <c r="J162" s="160">
        <f t="shared" ref="J162:J167" si="40">ROUND(I162*H162,0)</f>
        <v>0</v>
      </c>
      <c r="K162" s="156" t="s">
        <v>649</v>
      </c>
      <c r="L162" s="29"/>
      <c r="M162" s="161" t="s">
        <v>1</v>
      </c>
      <c r="N162" s="162" t="s">
        <v>41</v>
      </c>
      <c r="O162" s="48"/>
      <c r="P162" s="163">
        <f t="shared" ref="P162:P167" si="41">O162*H162</f>
        <v>0</v>
      </c>
      <c r="Q162" s="163">
        <v>0</v>
      </c>
      <c r="R162" s="163">
        <f t="shared" ref="R162:R167" si="42">Q162*H162</f>
        <v>0</v>
      </c>
      <c r="S162" s="163">
        <v>0</v>
      </c>
      <c r="T162" s="164">
        <f t="shared" ref="T162:T167" si="43">S162*H162</f>
        <v>0</v>
      </c>
      <c r="AR162" s="12" t="s">
        <v>203</v>
      </c>
      <c r="AT162" s="12" t="s">
        <v>133</v>
      </c>
      <c r="AU162" s="12" t="s">
        <v>69</v>
      </c>
      <c r="AY162" s="12" t="s">
        <v>132</v>
      </c>
      <c r="BE162" s="165">
        <f t="shared" ref="BE162:BE167" si="44">IF(N162="základní",J162,0)</f>
        <v>0</v>
      </c>
      <c r="BF162" s="165">
        <f t="shared" ref="BF162:BF167" si="45">IF(N162="snížená",J162,0)</f>
        <v>0</v>
      </c>
      <c r="BG162" s="165">
        <f t="shared" ref="BG162:BG167" si="46">IF(N162="zákl. přenesená",J162,0)</f>
        <v>0</v>
      </c>
      <c r="BH162" s="165">
        <f t="shared" ref="BH162:BH167" si="47">IF(N162="sníž. přenesená",J162,0)</f>
        <v>0</v>
      </c>
      <c r="BI162" s="165">
        <f t="shared" ref="BI162:BI167" si="48">IF(N162="nulová",J162,0)</f>
        <v>0</v>
      </c>
      <c r="BJ162" s="12" t="s">
        <v>8</v>
      </c>
      <c r="BK162" s="165">
        <f t="shared" ref="BK162:BK167" si="49">ROUND(I162*H162,0)</f>
        <v>0</v>
      </c>
      <c r="BL162" s="12" t="s">
        <v>203</v>
      </c>
      <c r="BM162" s="12" t="s">
        <v>1482</v>
      </c>
    </row>
    <row r="163" spans="2:65" s="1" customFormat="1" ht="16.5" customHeight="1">
      <c r="B163" s="27"/>
      <c r="C163" s="171" t="s">
        <v>342</v>
      </c>
      <c r="D163" s="171" t="s">
        <v>247</v>
      </c>
      <c r="E163" s="172" t="s">
        <v>1483</v>
      </c>
      <c r="F163" s="173" t="s">
        <v>1484</v>
      </c>
      <c r="G163" s="174" t="s">
        <v>1485</v>
      </c>
      <c r="H163" s="175">
        <v>13.189</v>
      </c>
      <c r="I163" s="176"/>
      <c r="J163" s="177">
        <f t="shared" si="40"/>
        <v>0</v>
      </c>
      <c r="K163" s="173" t="s">
        <v>1337</v>
      </c>
      <c r="L163" s="178"/>
      <c r="M163" s="179" t="s">
        <v>1</v>
      </c>
      <c r="N163" s="180" t="s">
        <v>41</v>
      </c>
      <c r="O163" s="48"/>
      <c r="P163" s="163">
        <f t="shared" si="41"/>
        <v>0</v>
      </c>
      <c r="Q163" s="163">
        <v>1E-3</v>
      </c>
      <c r="R163" s="163">
        <f t="shared" si="42"/>
        <v>1.3189000000000001E-2</v>
      </c>
      <c r="S163" s="163">
        <v>0</v>
      </c>
      <c r="T163" s="164">
        <f t="shared" si="43"/>
        <v>0</v>
      </c>
      <c r="AR163" s="12" t="s">
        <v>273</v>
      </c>
      <c r="AT163" s="12" t="s">
        <v>247</v>
      </c>
      <c r="AU163" s="12" t="s">
        <v>69</v>
      </c>
      <c r="AY163" s="12" t="s">
        <v>132</v>
      </c>
      <c r="BE163" s="165">
        <f t="shared" si="44"/>
        <v>0</v>
      </c>
      <c r="BF163" s="165">
        <f t="shared" si="45"/>
        <v>0</v>
      </c>
      <c r="BG163" s="165">
        <f t="shared" si="46"/>
        <v>0</v>
      </c>
      <c r="BH163" s="165">
        <f t="shared" si="47"/>
        <v>0</v>
      </c>
      <c r="BI163" s="165">
        <f t="shared" si="48"/>
        <v>0</v>
      </c>
      <c r="BJ163" s="12" t="s">
        <v>8</v>
      </c>
      <c r="BK163" s="165">
        <f t="shared" si="49"/>
        <v>0</v>
      </c>
      <c r="BL163" s="12" t="s">
        <v>203</v>
      </c>
      <c r="BM163" s="12" t="s">
        <v>1486</v>
      </c>
    </row>
    <row r="164" spans="2:65" s="1" customFormat="1" ht="16.5" customHeight="1">
      <c r="B164" s="27"/>
      <c r="C164" s="154" t="s">
        <v>346</v>
      </c>
      <c r="D164" s="154" t="s">
        <v>133</v>
      </c>
      <c r="E164" s="155" t="s">
        <v>1487</v>
      </c>
      <c r="F164" s="156" t="s">
        <v>1488</v>
      </c>
      <c r="G164" s="157" t="s">
        <v>156</v>
      </c>
      <c r="H164" s="158">
        <v>35.088000000000001</v>
      </c>
      <c r="I164" s="159"/>
      <c r="J164" s="160">
        <f t="shared" si="40"/>
        <v>0</v>
      </c>
      <c r="K164" s="156" t="s">
        <v>649</v>
      </c>
      <c r="L164" s="29"/>
      <c r="M164" s="161" t="s">
        <v>1</v>
      </c>
      <c r="N164" s="162" t="s">
        <v>41</v>
      </c>
      <c r="O164" s="48"/>
      <c r="P164" s="163">
        <f t="shared" si="41"/>
        <v>0</v>
      </c>
      <c r="Q164" s="163">
        <v>0</v>
      </c>
      <c r="R164" s="163">
        <f t="shared" si="42"/>
        <v>0</v>
      </c>
      <c r="S164" s="163">
        <v>0</v>
      </c>
      <c r="T164" s="164">
        <f t="shared" si="43"/>
        <v>0</v>
      </c>
      <c r="AR164" s="12" t="s">
        <v>203</v>
      </c>
      <c r="AT164" s="12" t="s">
        <v>133</v>
      </c>
      <c r="AU164" s="12" t="s">
        <v>69</v>
      </c>
      <c r="AY164" s="12" t="s">
        <v>132</v>
      </c>
      <c r="BE164" s="165">
        <f t="shared" si="44"/>
        <v>0</v>
      </c>
      <c r="BF164" s="165">
        <f t="shared" si="45"/>
        <v>0</v>
      </c>
      <c r="BG164" s="165">
        <f t="shared" si="46"/>
        <v>0</v>
      </c>
      <c r="BH164" s="165">
        <f t="shared" si="47"/>
        <v>0</v>
      </c>
      <c r="BI164" s="165">
        <f t="shared" si="48"/>
        <v>0</v>
      </c>
      <c r="BJ164" s="12" t="s">
        <v>8</v>
      </c>
      <c r="BK164" s="165">
        <f t="shared" si="49"/>
        <v>0</v>
      </c>
      <c r="BL164" s="12" t="s">
        <v>203</v>
      </c>
      <c r="BM164" s="12" t="s">
        <v>1489</v>
      </c>
    </row>
    <row r="165" spans="2:65" s="1" customFormat="1" ht="16.5" customHeight="1">
      <c r="B165" s="27"/>
      <c r="C165" s="171" t="s">
        <v>350</v>
      </c>
      <c r="D165" s="171" t="s">
        <v>247</v>
      </c>
      <c r="E165" s="172" t="s">
        <v>1483</v>
      </c>
      <c r="F165" s="173" t="s">
        <v>1484</v>
      </c>
      <c r="G165" s="174" t="s">
        <v>1485</v>
      </c>
      <c r="H165" s="175">
        <v>10.526</v>
      </c>
      <c r="I165" s="176"/>
      <c r="J165" s="177">
        <f t="shared" si="40"/>
        <v>0</v>
      </c>
      <c r="K165" s="173" t="s">
        <v>1337</v>
      </c>
      <c r="L165" s="178"/>
      <c r="M165" s="179" t="s">
        <v>1</v>
      </c>
      <c r="N165" s="180" t="s">
        <v>41</v>
      </c>
      <c r="O165" s="48"/>
      <c r="P165" s="163">
        <f t="shared" si="41"/>
        <v>0</v>
      </c>
      <c r="Q165" s="163">
        <v>1E-3</v>
      </c>
      <c r="R165" s="163">
        <f t="shared" si="42"/>
        <v>1.0526000000000001E-2</v>
      </c>
      <c r="S165" s="163">
        <v>0</v>
      </c>
      <c r="T165" s="164">
        <f t="shared" si="43"/>
        <v>0</v>
      </c>
      <c r="AR165" s="12" t="s">
        <v>273</v>
      </c>
      <c r="AT165" s="12" t="s">
        <v>247</v>
      </c>
      <c r="AU165" s="12" t="s">
        <v>69</v>
      </c>
      <c r="AY165" s="12" t="s">
        <v>132</v>
      </c>
      <c r="BE165" s="165">
        <f t="shared" si="44"/>
        <v>0</v>
      </c>
      <c r="BF165" s="165">
        <f t="shared" si="45"/>
        <v>0</v>
      </c>
      <c r="BG165" s="165">
        <f t="shared" si="46"/>
        <v>0</v>
      </c>
      <c r="BH165" s="165">
        <f t="shared" si="47"/>
        <v>0</v>
      </c>
      <c r="BI165" s="165">
        <f t="shared" si="48"/>
        <v>0</v>
      </c>
      <c r="BJ165" s="12" t="s">
        <v>8</v>
      </c>
      <c r="BK165" s="165">
        <f t="shared" si="49"/>
        <v>0</v>
      </c>
      <c r="BL165" s="12" t="s">
        <v>203</v>
      </c>
      <c r="BM165" s="12" t="s">
        <v>1490</v>
      </c>
    </row>
    <row r="166" spans="2:65" s="1" customFormat="1" ht="16.5" customHeight="1">
      <c r="B166" s="27"/>
      <c r="C166" s="154" t="s">
        <v>354</v>
      </c>
      <c r="D166" s="154" t="s">
        <v>133</v>
      </c>
      <c r="E166" s="155" t="s">
        <v>1491</v>
      </c>
      <c r="F166" s="156" t="s">
        <v>1492</v>
      </c>
      <c r="G166" s="157" t="s">
        <v>156</v>
      </c>
      <c r="H166" s="158">
        <v>43.965000000000003</v>
      </c>
      <c r="I166" s="159"/>
      <c r="J166" s="160">
        <f t="shared" si="40"/>
        <v>0</v>
      </c>
      <c r="K166" s="156" t="s">
        <v>649</v>
      </c>
      <c r="L166" s="29"/>
      <c r="M166" s="161" t="s">
        <v>1</v>
      </c>
      <c r="N166" s="162" t="s">
        <v>41</v>
      </c>
      <c r="O166" s="48"/>
      <c r="P166" s="163">
        <f t="shared" si="41"/>
        <v>0</v>
      </c>
      <c r="Q166" s="163">
        <v>0</v>
      </c>
      <c r="R166" s="163">
        <f t="shared" si="42"/>
        <v>0</v>
      </c>
      <c r="S166" s="163">
        <v>0</v>
      </c>
      <c r="T166" s="164">
        <f t="shared" si="43"/>
        <v>0</v>
      </c>
      <c r="AR166" s="12" t="s">
        <v>203</v>
      </c>
      <c r="AT166" s="12" t="s">
        <v>133</v>
      </c>
      <c r="AU166" s="12" t="s">
        <v>69</v>
      </c>
      <c r="AY166" s="12" t="s">
        <v>132</v>
      </c>
      <c r="BE166" s="165">
        <f t="shared" si="44"/>
        <v>0</v>
      </c>
      <c r="BF166" s="165">
        <f t="shared" si="45"/>
        <v>0</v>
      </c>
      <c r="BG166" s="165">
        <f t="shared" si="46"/>
        <v>0</v>
      </c>
      <c r="BH166" s="165">
        <f t="shared" si="47"/>
        <v>0</v>
      </c>
      <c r="BI166" s="165">
        <f t="shared" si="48"/>
        <v>0</v>
      </c>
      <c r="BJ166" s="12" t="s">
        <v>8</v>
      </c>
      <c r="BK166" s="165">
        <f t="shared" si="49"/>
        <v>0</v>
      </c>
      <c r="BL166" s="12" t="s">
        <v>203</v>
      </c>
      <c r="BM166" s="12" t="s">
        <v>1493</v>
      </c>
    </row>
    <row r="167" spans="2:65" s="1" customFormat="1" ht="16.5" customHeight="1">
      <c r="B167" s="27"/>
      <c r="C167" s="171" t="s">
        <v>359</v>
      </c>
      <c r="D167" s="171" t="s">
        <v>247</v>
      </c>
      <c r="E167" s="172" t="s">
        <v>1494</v>
      </c>
      <c r="F167" s="173" t="s">
        <v>1495</v>
      </c>
      <c r="G167" s="174" t="s">
        <v>524</v>
      </c>
      <c r="H167" s="175">
        <v>131.89400000000001</v>
      </c>
      <c r="I167" s="176"/>
      <c r="J167" s="177">
        <f t="shared" si="40"/>
        <v>0</v>
      </c>
      <c r="K167" s="173" t="s">
        <v>1354</v>
      </c>
      <c r="L167" s="178"/>
      <c r="M167" s="179" t="s">
        <v>1</v>
      </c>
      <c r="N167" s="180" t="s">
        <v>41</v>
      </c>
      <c r="O167" s="48"/>
      <c r="P167" s="163">
        <f t="shared" si="41"/>
        <v>0</v>
      </c>
      <c r="Q167" s="163">
        <v>1E-3</v>
      </c>
      <c r="R167" s="163">
        <f t="shared" si="42"/>
        <v>0.13189400000000001</v>
      </c>
      <c r="S167" s="163">
        <v>0</v>
      </c>
      <c r="T167" s="164">
        <f t="shared" si="43"/>
        <v>0</v>
      </c>
      <c r="AR167" s="12" t="s">
        <v>273</v>
      </c>
      <c r="AT167" s="12" t="s">
        <v>247</v>
      </c>
      <c r="AU167" s="12" t="s">
        <v>69</v>
      </c>
      <c r="AY167" s="12" t="s">
        <v>132</v>
      </c>
      <c r="BE167" s="165">
        <f t="shared" si="44"/>
        <v>0</v>
      </c>
      <c r="BF167" s="165">
        <f t="shared" si="45"/>
        <v>0</v>
      </c>
      <c r="BG167" s="165">
        <f t="shared" si="46"/>
        <v>0</v>
      </c>
      <c r="BH167" s="165">
        <f t="shared" si="47"/>
        <v>0</v>
      </c>
      <c r="BI167" s="165">
        <f t="shared" si="48"/>
        <v>0</v>
      </c>
      <c r="BJ167" s="12" t="s">
        <v>8</v>
      </c>
      <c r="BK167" s="165">
        <f t="shared" si="49"/>
        <v>0</v>
      </c>
      <c r="BL167" s="12" t="s">
        <v>203</v>
      </c>
      <c r="BM167" s="12" t="s">
        <v>1496</v>
      </c>
    </row>
    <row r="168" spans="2:65" s="1" customFormat="1" ht="19.5">
      <c r="B168" s="27"/>
      <c r="C168" s="28"/>
      <c r="D168" s="168" t="s">
        <v>149</v>
      </c>
      <c r="E168" s="28"/>
      <c r="F168" s="169" t="s">
        <v>1497</v>
      </c>
      <c r="G168" s="28"/>
      <c r="H168" s="28"/>
      <c r="I168" s="90"/>
      <c r="J168" s="28"/>
      <c r="K168" s="28"/>
      <c r="L168" s="29"/>
      <c r="M168" s="170"/>
      <c r="N168" s="48"/>
      <c r="O168" s="48"/>
      <c r="P168" s="48"/>
      <c r="Q168" s="48"/>
      <c r="R168" s="48"/>
      <c r="S168" s="48"/>
      <c r="T168" s="49"/>
      <c r="AT168" s="12" t="s">
        <v>149</v>
      </c>
      <c r="AU168" s="12" t="s">
        <v>69</v>
      </c>
    </row>
    <row r="169" spans="2:65" s="1" customFormat="1" ht="16.5" customHeight="1">
      <c r="B169" s="27"/>
      <c r="C169" s="154" t="s">
        <v>363</v>
      </c>
      <c r="D169" s="154" t="s">
        <v>133</v>
      </c>
      <c r="E169" s="155" t="s">
        <v>1498</v>
      </c>
      <c r="F169" s="156" t="s">
        <v>1499</v>
      </c>
      <c r="G169" s="157" t="s">
        <v>156</v>
      </c>
      <c r="H169" s="158">
        <v>35.088000000000001</v>
      </c>
      <c r="I169" s="159"/>
      <c r="J169" s="160">
        <f>ROUND(I169*H169,0)</f>
        <v>0</v>
      </c>
      <c r="K169" s="156" t="s">
        <v>649</v>
      </c>
      <c r="L169" s="29"/>
      <c r="M169" s="161" t="s">
        <v>1</v>
      </c>
      <c r="N169" s="162" t="s">
        <v>41</v>
      </c>
      <c r="O169" s="48"/>
      <c r="P169" s="163">
        <f>O169*H169</f>
        <v>0</v>
      </c>
      <c r="Q169" s="163">
        <v>0</v>
      </c>
      <c r="R169" s="163">
        <f>Q169*H169</f>
        <v>0</v>
      </c>
      <c r="S169" s="163">
        <v>0</v>
      </c>
      <c r="T169" s="164">
        <f>S169*H169</f>
        <v>0</v>
      </c>
      <c r="AR169" s="12" t="s">
        <v>203</v>
      </c>
      <c r="AT169" s="12" t="s">
        <v>133</v>
      </c>
      <c r="AU169" s="12" t="s">
        <v>69</v>
      </c>
      <c r="AY169" s="12" t="s">
        <v>132</v>
      </c>
      <c r="BE169" s="165">
        <f>IF(N169="základní",J169,0)</f>
        <v>0</v>
      </c>
      <c r="BF169" s="165">
        <f>IF(N169="snížená",J169,0)</f>
        <v>0</v>
      </c>
      <c r="BG169" s="165">
        <f>IF(N169="zákl. přenesená",J169,0)</f>
        <v>0</v>
      </c>
      <c r="BH169" s="165">
        <f>IF(N169="sníž. přenesená",J169,0)</f>
        <v>0</v>
      </c>
      <c r="BI169" s="165">
        <f>IF(N169="nulová",J169,0)</f>
        <v>0</v>
      </c>
      <c r="BJ169" s="12" t="s">
        <v>8</v>
      </c>
      <c r="BK169" s="165">
        <f>ROUND(I169*H169,0)</f>
        <v>0</v>
      </c>
      <c r="BL169" s="12" t="s">
        <v>203</v>
      </c>
      <c r="BM169" s="12" t="s">
        <v>1500</v>
      </c>
    </row>
    <row r="170" spans="2:65" s="1" customFormat="1" ht="16.5" customHeight="1">
      <c r="B170" s="27"/>
      <c r="C170" s="171" t="s">
        <v>371</v>
      </c>
      <c r="D170" s="171" t="s">
        <v>247</v>
      </c>
      <c r="E170" s="172" t="s">
        <v>1494</v>
      </c>
      <c r="F170" s="173" t="s">
        <v>1495</v>
      </c>
      <c r="G170" s="174" t="s">
        <v>524</v>
      </c>
      <c r="H170" s="175">
        <v>105.264</v>
      </c>
      <c r="I170" s="176"/>
      <c r="J170" s="177">
        <f>ROUND(I170*H170,0)</f>
        <v>0</v>
      </c>
      <c r="K170" s="173" t="s">
        <v>1354</v>
      </c>
      <c r="L170" s="178"/>
      <c r="M170" s="179" t="s">
        <v>1</v>
      </c>
      <c r="N170" s="180" t="s">
        <v>41</v>
      </c>
      <c r="O170" s="48"/>
      <c r="P170" s="163">
        <f>O170*H170</f>
        <v>0</v>
      </c>
      <c r="Q170" s="163">
        <v>1E-3</v>
      </c>
      <c r="R170" s="163">
        <f>Q170*H170</f>
        <v>0.105264</v>
      </c>
      <c r="S170" s="163">
        <v>0</v>
      </c>
      <c r="T170" s="164">
        <f>S170*H170</f>
        <v>0</v>
      </c>
      <c r="AR170" s="12" t="s">
        <v>273</v>
      </c>
      <c r="AT170" s="12" t="s">
        <v>247</v>
      </c>
      <c r="AU170" s="12" t="s">
        <v>69</v>
      </c>
      <c r="AY170" s="12" t="s">
        <v>132</v>
      </c>
      <c r="BE170" s="165">
        <f>IF(N170="základní",J170,0)</f>
        <v>0</v>
      </c>
      <c r="BF170" s="165">
        <f>IF(N170="snížená",J170,0)</f>
        <v>0</v>
      </c>
      <c r="BG170" s="165">
        <f>IF(N170="zákl. přenesená",J170,0)</f>
        <v>0</v>
      </c>
      <c r="BH170" s="165">
        <f>IF(N170="sníž. přenesená",J170,0)</f>
        <v>0</v>
      </c>
      <c r="BI170" s="165">
        <f>IF(N170="nulová",J170,0)</f>
        <v>0</v>
      </c>
      <c r="BJ170" s="12" t="s">
        <v>8</v>
      </c>
      <c r="BK170" s="165">
        <f>ROUND(I170*H170,0)</f>
        <v>0</v>
      </c>
      <c r="BL170" s="12" t="s">
        <v>203</v>
      </c>
      <c r="BM170" s="12" t="s">
        <v>1501</v>
      </c>
    </row>
    <row r="171" spans="2:65" s="1" customFormat="1" ht="19.5">
      <c r="B171" s="27"/>
      <c r="C171" s="28"/>
      <c r="D171" s="168" t="s">
        <v>149</v>
      </c>
      <c r="E171" s="28"/>
      <c r="F171" s="169" t="s">
        <v>1497</v>
      </c>
      <c r="G171" s="28"/>
      <c r="H171" s="28"/>
      <c r="I171" s="90"/>
      <c r="J171" s="28"/>
      <c r="K171" s="28"/>
      <c r="L171" s="29"/>
      <c r="M171" s="170"/>
      <c r="N171" s="48"/>
      <c r="O171" s="48"/>
      <c r="P171" s="48"/>
      <c r="Q171" s="48"/>
      <c r="R171" s="48"/>
      <c r="S171" s="48"/>
      <c r="T171" s="49"/>
      <c r="AT171" s="12" t="s">
        <v>149</v>
      </c>
      <c r="AU171" s="12" t="s">
        <v>69</v>
      </c>
    </row>
    <row r="172" spans="2:65" s="1" customFormat="1" ht="16.5" customHeight="1">
      <c r="B172" s="27"/>
      <c r="C172" s="154" t="s">
        <v>377</v>
      </c>
      <c r="D172" s="154" t="s">
        <v>133</v>
      </c>
      <c r="E172" s="155" t="s">
        <v>1224</v>
      </c>
      <c r="F172" s="156" t="s">
        <v>1225</v>
      </c>
      <c r="G172" s="157" t="s">
        <v>156</v>
      </c>
      <c r="H172" s="158">
        <v>124.248</v>
      </c>
      <c r="I172" s="159"/>
      <c r="J172" s="160">
        <f>ROUND(I172*H172,0)</f>
        <v>0</v>
      </c>
      <c r="K172" s="156" t="s">
        <v>157</v>
      </c>
      <c r="L172" s="29"/>
      <c r="M172" s="161" t="s">
        <v>1</v>
      </c>
      <c r="N172" s="162" t="s">
        <v>41</v>
      </c>
      <c r="O172" s="48"/>
      <c r="P172" s="163">
        <f>O172*H172</f>
        <v>0</v>
      </c>
      <c r="Q172" s="163">
        <v>0</v>
      </c>
      <c r="R172" s="163">
        <f>Q172*H172</f>
        <v>0</v>
      </c>
      <c r="S172" s="163">
        <v>0</v>
      </c>
      <c r="T172" s="164">
        <f>S172*H172</f>
        <v>0</v>
      </c>
      <c r="AR172" s="12" t="s">
        <v>203</v>
      </c>
      <c r="AT172" s="12" t="s">
        <v>133</v>
      </c>
      <c r="AU172" s="12" t="s">
        <v>69</v>
      </c>
      <c r="AY172" s="12" t="s">
        <v>132</v>
      </c>
      <c r="BE172" s="165">
        <f>IF(N172="základní",J172,0)</f>
        <v>0</v>
      </c>
      <c r="BF172" s="165">
        <f>IF(N172="snížená",J172,0)</f>
        <v>0</v>
      </c>
      <c r="BG172" s="165">
        <f>IF(N172="zákl. přenesená",J172,0)</f>
        <v>0</v>
      </c>
      <c r="BH172" s="165">
        <f>IF(N172="sníž. přenesená",J172,0)</f>
        <v>0</v>
      </c>
      <c r="BI172" s="165">
        <f>IF(N172="nulová",J172,0)</f>
        <v>0</v>
      </c>
      <c r="BJ172" s="12" t="s">
        <v>8</v>
      </c>
      <c r="BK172" s="165">
        <f>ROUND(I172*H172,0)</f>
        <v>0</v>
      </c>
      <c r="BL172" s="12" t="s">
        <v>203</v>
      </c>
      <c r="BM172" s="12" t="s">
        <v>1502</v>
      </c>
    </row>
    <row r="173" spans="2:65" s="1" customFormat="1" ht="16.5" customHeight="1">
      <c r="B173" s="27"/>
      <c r="C173" s="171" t="s">
        <v>383</v>
      </c>
      <c r="D173" s="171" t="s">
        <v>247</v>
      </c>
      <c r="E173" s="172" t="s">
        <v>1227</v>
      </c>
      <c r="F173" s="173" t="s">
        <v>1228</v>
      </c>
      <c r="G173" s="174" t="s">
        <v>338</v>
      </c>
      <c r="H173" s="175">
        <v>4.2999999999999997E-2</v>
      </c>
      <c r="I173" s="176"/>
      <c r="J173" s="177">
        <f>ROUND(I173*H173,0)</f>
        <v>0</v>
      </c>
      <c r="K173" s="173" t="s">
        <v>157</v>
      </c>
      <c r="L173" s="178"/>
      <c r="M173" s="179" t="s">
        <v>1</v>
      </c>
      <c r="N173" s="180" t="s">
        <v>41</v>
      </c>
      <c r="O173" s="48"/>
      <c r="P173" s="163">
        <f>O173*H173</f>
        <v>0</v>
      </c>
      <c r="Q173" s="163">
        <v>1</v>
      </c>
      <c r="R173" s="163">
        <f>Q173*H173</f>
        <v>4.2999999999999997E-2</v>
      </c>
      <c r="S173" s="163">
        <v>0</v>
      </c>
      <c r="T173" s="164">
        <f>S173*H173</f>
        <v>0</v>
      </c>
      <c r="AR173" s="12" t="s">
        <v>273</v>
      </c>
      <c r="AT173" s="12" t="s">
        <v>247</v>
      </c>
      <c r="AU173" s="12" t="s">
        <v>69</v>
      </c>
      <c r="AY173" s="12" t="s">
        <v>132</v>
      </c>
      <c r="BE173" s="165">
        <f>IF(N173="základní",J173,0)</f>
        <v>0</v>
      </c>
      <c r="BF173" s="165">
        <f>IF(N173="snížená",J173,0)</f>
        <v>0</v>
      </c>
      <c r="BG173" s="165">
        <f>IF(N173="zákl. přenesená",J173,0)</f>
        <v>0</v>
      </c>
      <c r="BH173" s="165">
        <f>IF(N173="sníž. přenesená",J173,0)</f>
        <v>0</v>
      </c>
      <c r="BI173" s="165">
        <f>IF(N173="nulová",J173,0)</f>
        <v>0</v>
      </c>
      <c r="BJ173" s="12" t="s">
        <v>8</v>
      </c>
      <c r="BK173" s="165">
        <f>ROUND(I173*H173,0)</f>
        <v>0</v>
      </c>
      <c r="BL173" s="12" t="s">
        <v>203</v>
      </c>
      <c r="BM173" s="12" t="s">
        <v>1503</v>
      </c>
    </row>
    <row r="174" spans="2:65" s="1" customFormat="1" ht="19.5">
      <c r="B174" s="27"/>
      <c r="C174" s="28"/>
      <c r="D174" s="168" t="s">
        <v>149</v>
      </c>
      <c r="E174" s="28"/>
      <c r="F174" s="169" t="s">
        <v>1230</v>
      </c>
      <c r="G174" s="28"/>
      <c r="H174" s="28"/>
      <c r="I174" s="90"/>
      <c r="J174" s="28"/>
      <c r="K174" s="28"/>
      <c r="L174" s="29"/>
      <c r="M174" s="170"/>
      <c r="N174" s="48"/>
      <c r="O174" s="48"/>
      <c r="P174" s="48"/>
      <c r="Q174" s="48"/>
      <c r="R174" s="48"/>
      <c r="S174" s="48"/>
      <c r="T174" s="49"/>
      <c r="AT174" s="12" t="s">
        <v>149</v>
      </c>
      <c r="AU174" s="12" t="s">
        <v>69</v>
      </c>
    </row>
    <row r="175" spans="2:65" s="1" customFormat="1" ht="16.5" customHeight="1">
      <c r="B175" s="27"/>
      <c r="C175" s="154" t="s">
        <v>389</v>
      </c>
      <c r="D175" s="154" t="s">
        <v>133</v>
      </c>
      <c r="E175" s="155" t="s">
        <v>1231</v>
      </c>
      <c r="F175" s="156" t="s">
        <v>1232</v>
      </c>
      <c r="G175" s="157" t="s">
        <v>156</v>
      </c>
      <c r="H175" s="158">
        <v>23.797999999999998</v>
      </c>
      <c r="I175" s="159"/>
      <c r="J175" s="160">
        <f>ROUND(I175*H175,0)</f>
        <v>0</v>
      </c>
      <c r="K175" s="156" t="s">
        <v>157</v>
      </c>
      <c r="L175" s="29"/>
      <c r="M175" s="161" t="s">
        <v>1</v>
      </c>
      <c r="N175" s="162" t="s">
        <v>41</v>
      </c>
      <c r="O175" s="48"/>
      <c r="P175" s="163">
        <f>O175*H175</f>
        <v>0</v>
      </c>
      <c r="Q175" s="163">
        <v>0</v>
      </c>
      <c r="R175" s="163">
        <f>Q175*H175</f>
        <v>0</v>
      </c>
      <c r="S175" s="163">
        <v>0</v>
      </c>
      <c r="T175" s="164">
        <f>S175*H175</f>
        <v>0</v>
      </c>
      <c r="AR175" s="12" t="s">
        <v>203</v>
      </c>
      <c r="AT175" s="12" t="s">
        <v>133</v>
      </c>
      <c r="AU175" s="12" t="s">
        <v>69</v>
      </c>
      <c r="AY175" s="12" t="s">
        <v>132</v>
      </c>
      <c r="BE175" s="165">
        <f>IF(N175="základní",J175,0)</f>
        <v>0</v>
      </c>
      <c r="BF175" s="165">
        <f>IF(N175="snížená",J175,0)</f>
        <v>0</v>
      </c>
      <c r="BG175" s="165">
        <f>IF(N175="zákl. přenesená",J175,0)</f>
        <v>0</v>
      </c>
      <c r="BH175" s="165">
        <f>IF(N175="sníž. přenesená",J175,0)</f>
        <v>0</v>
      </c>
      <c r="BI175" s="165">
        <f>IF(N175="nulová",J175,0)</f>
        <v>0</v>
      </c>
      <c r="BJ175" s="12" t="s">
        <v>8</v>
      </c>
      <c r="BK175" s="165">
        <f>ROUND(I175*H175,0)</f>
        <v>0</v>
      </c>
      <c r="BL175" s="12" t="s">
        <v>203</v>
      </c>
      <c r="BM175" s="12" t="s">
        <v>1504</v>
      </c>
    </row>
    <row r="176" spans="2:65" s="1" customFormat="1" ht="16.5" customHeight="1">
      <c r="B176" s="27"/>
      <c r="C176" s="171" t="s">
        <v>394</v>
      </c>
      <c r="D176" s="171" t="s">
        <v>247</v>
      </c>
      <c r="E176" s="172" t="s">
        <v>1227</v>
      </c>
      <c r="F176" s="173" t="s">
        <v>1228</v>
      </c>
      <c r="G176" s="174" t="s">
        <v>338</v>
      </c>
      <c r="H176" s="175">
        <v>8.0000000000000002E-3</v>
      </c>
      <c r="I176" s="176"/>
      <c r="J176" s="177">
        <f>ROUND(I176*H176,0)</f>
        <v>0</v>
      </c>
      <c r="K176" s="173" t="s">
        <v>157</v>
      </c>
      <c r="L176" s="178"/>
      <c r="M176" s="179" t="s">
        <v>1</v>
      </c>
      <c r="N176" s="180" t="s">
        <v>41</v>
      </c>
      <c r="O176" s="48"/>
      <c r="P176" s="163">
        <f>O176*H176</f>
        <v>0</v>
      </c>
      <c r="Q176" s="163">
        <v>1</v>
      </c>
      <c r="R176" s="163">
        <f>Q176*H176</f>
        <v>8.0000000000000002E-3</v>
      </c>
      <c r="S176" s="163">
        <v>0</v>
      </c>
      <c r="T176" s="164">
        <f>S176*H176</f>
        <v>0</v>
      </c>
      <c r="AR176" s="12" t="s">
        <v>273</v>
      </c>
      <c r="AT176" s="12" t="s">
        <v>247</v>
      </c>
      <c r="AU176" s="12" t="s">
        <v>69</v>
      </c>
      <c r="AY176" s="12" t="s">
        <v>132</v>
      </c>
      <c r="BE176" s="165">
        <f>IF(N176="základní",J176,0)</f>
        <v>0</v>
      </c>
      <c r="BF176" s="165">
        <f>IF(N176="snížená",J176,0)</f>
        <v>0</v>
      </c>
      <c r="BG176" s="165">
        <f>IF(N176="zákl. přenesená",J176,0)</f>
        <v>0</v>
      </c>
      <c r="BH176" s="165">
        <f>IF(N176="sníž. přenesená",J176,0)</f>
        <v>0</v>
      </c>
      <c r="BI176" s="165">
        <f>IF(N176="nulová",J176,0)</f>
        <v>0</v>
      </c>
      <c r="BJ176" s="12" t="s">
        <v>8</v>
      </c>
      <c r="BK176" s="165">
        <f>ROUND(I176*H176,0)</f>
        <v>0</v>
      </c>
      <c r="BL176" s="12" t="s">
        <v>203</v>
      </c>
      <c r="BM176" s="12" t="s">
        <v>1505</v>
      </c>
    </row>
    <row r="177" spans="2:65" s="1" customFormat="1" ht="19.5">
      <c r="B177" s="27"/>
      <c r="C177" s="28"/>
      <c r="D177" s="168" t="s">
        <v>149</v>
      </c>
      <c r="E177" s="28"/>
      <c r="F177" s="169" t="s">
        <v>1230</v>
      </c>
      <c r="G177" s="28"/>
      <c r="H177" s="28"/>
      <c r="I177" s="90"/>
      <c r="J177" s="28"/>
      <c r="K177" s="28"/>
      <c r="L177" s="29"/>
      <c r="M177" s="170"/>
      <c r="N177" s="48"/>
      <c r="O177" s="48"/>
      <c r="P177" s="48"/>
      <c r="Q177" s="48"/>
      <c r="R177" s="48"/>
      <c r="S177" s="48"/>
      <c r="T177" s="49"/>
      <c r="AT177" s="12" t="s">
        <v>149</v>
      </c>
      <c r="AU177" s="12" t="s">
        <v>69</v>
      </c>
    </row>
    <row r="178" spans="2:65" s="1" customFormat="1" ht="16.5" customHeight="1">
      <c r="B178" s="27"/>
      <c r="C178" s="154" t="s">
        <v>398</v>
      </c>
      <c r="D178" s="154" t="s">
        <v>133</v>
      </c>
      <c r="E178" s="155" t="s">
        <v>1235</v>
      </c>
      <c r="F178" s="156" t="s">
        <v>1236</v>
      </c>
      <c r="G178" s="157" t="s">
        <v>156</v>
      </c>
      <c r="H178" s="158">
        <v>124.248</v>
      </c>
      <c r="I178" s="159"/>
      <c r="J178" s="160">
        <f>ROUND(I178*H178,0)</f>
        <v>0</v>
      </c>
      <c r="K178" s="156" t="s">
        <v>157</v>
      </c>
      <c r="L178" s="29"/>
      <c r="M178" s="161" t="s">
        <v>1</v>
      </c>
      <c r="N178" s="162" t="s">
        <v>41</v>
      </c>
      <c r="O178" s="48"/>
      <c r="P178" s="163">
        <f>O178*H178</f>
        <v>0</v>
      </c>
      <c r="Q178" s="163">
        <v>4.0000000000000002E-4</v>
      </c>
      <c r="R178" s="163">
        <f>Q178*H178</f>
        <v>4.9699200000000006E-2</v>
      </c>
      <c r="S178" s="163">
        <v>0</v>
      </c>
      <c r="T178" s="164">
        <f>S178*H178</f>
        <v>0</v>
      </c>
      <c r="AR178" s="12" t="s">
        <v>203</v>
      </c>
      <c r="AT178" s="12" t="s">
        <v>133</v>
      </c>
      <c r="AU178" s="12" t="s">
        <v>69</v>
      </c>
      <c r="AY178" s="12" t="s">
        <v>132</v>
      </c>
      <c r="BE178" s="165">
        <f>IF(N178="základní",J178,0)</f>
        <v>0</v>
      </c>
      <c r="BF178" s="165">
        <f>IF(N178="snížená",J178,0)</f>
        <v>0</v>
      </c>
      <c r="BG178" s="165">
        <f>IF(N178="zákl. přenesená",J178,0)</f>
        <v>0</v>
      </c>
      <c r="BH178" s="165">
        <f>IF(N178="sníž. přenesená",J178,0)</f>
        <v>0</v>
      </c>
      <c r="BI178" s="165">
        <f>IF(N178="nulová",J178,0)</f>
        <v>0</v>
      </c>
      <c r="BJ178" s="12" t="s">
        <v>8</v>
      </c>
      <c r="BK178" s="165">
        <f>ROUND(I178*H178,0)</f>
        <v>0</v>
      </c>
      <c r="BL178" s="12" t="s">
        <v>203</v>
      </c>
      <c r="BM178" s="12" t="s">
        <v>1506</v>
      </c>
    </row>
    <row r="179" spans="2:65" s="1" customFormat="1" ht="16.5" customHeight="1">
      <c r="B179" s="27"/>
      <c r="C179" s="171" t="s">
        <v>402</v>
      </c>
      <c r="D179" s="171" t="s">
        <v>247</v>
      </c>
      <c r="E179" s="172" t="s">
        <v>1238</v>
      </c>
      <c r="F179" s="173" t="s">
        <v>1239</v>
      </c>
      <c r="G179" s="174" t="s">
        <v>156</v>
      </c>
      <c r="H179" s="175">
        <v>149.09700000000001</v>
      </c>
      <c r="I179" s="176"/>
      <c r="J179" s="177">
        <f>ROUND(I179*H179,0)</f>
        <v>0</v>
      </c>
      <c r="K179" s="173" t="s">
        <v>157</v>
      </c>
      <c r="L179" s="178"/>
      <c r="M179" s="179" t="s">
        <v>1</v>
      </c>
      <c r="N179" s="180" t="s">
        <v>41</v>
      </c>
      <c r="O179" s="48"/>
      <c r="P179" s="163">
        <f>O179*H179</f>
        <v>0</v>
      </c>
      <c r="Q179" s="163">
        <v>3.8800000000000002E-3</v>
      </c>
      <c r="R179" s="163">
        <f>Q179*H179</f>
        <v>0.57849636000000004</v>
      </c>
      <c r="S179" s="163">
        <v>0</v>
      </c>
      <c r="T179" s="164">
        <f>S179*H179</f>
        <v>0</v>
      </c>
      <c r="AR179" s="12" t="s">
        <v>273</v>
      </c>
      <c r="AT179" s="12" t="s">
        <v>247</v>
      </c>
      <c r="AU179" s="12" t="s">
        <v>69</v>
      </c>
      <c r="AY179" s="12" t="s">
        <v>132</v>
      </c>
      <c r="BE179" s="165">
        <f>IF(N179="základní",J179,0)</f>
        <v>0</v>
      </c>
      <c r="BF179" s="165">
        <f>IF(N179="snížená",J179,0)</f>
        <v>0</v>
      </c>
      <c r="BG179" s="165">
        <f>IF(N179="zákl. přenesená",J179,0)</f>
        <v>0</v>
      </c>
      <c r="BH179" s="165">
        <f>IF(N179="sníž. přenesená",J179,0)</f>
        <v>0</v>
      </c>
      <c r="BI179" s="165">
        <f>IF(N179="nulová",J179,0)</f>
        <v>0</v>
      </c>
      <c r="BJ179" s="12" t="s">
        <v>8</v>
      </c>
      <c r="BK179" s="165">
        <f>ROUND(I179*H179,0)</f>
        <v>0</v>
      </c>
      <c r="BL179" s="12" t="s">
        <v>203</v>
      </c>
      <c r="BM179" s="12" t="s">
        <v>1507</v>
      </c>
    </row>
    <row r="180" spans="2:65" s="1" customFormat="1" ht="16.5" customHeight="1">
      <c r="B180" s="27"/>
      <c r="C180" s="154" t="s">
        <v>406</v>
      </c>
      <c r="D180" s="154" t="s">
        <v>133</v>
      </c>
      <c r="E180" s="155" t="s">
        <v>1241</v>
      </c>
      <c r="F180" s="156" t="s">
        <v>1242</v>
      </c>
      <c r="G180" s="157" t="s">
        <v>156</v>
      </c>
      <c r="H180" s="158">
        <v>23.797999999999998</v>
      </c>
      <c r="I180" s="159"/>
      <c r="J180" s="160">
        <f>ROUND(I180*H180,0)</f>
        <v>0</v>
      </c>
      <c r="K180" s="156" t="s">
        <v>157</v>
      </c>
      <c r="L180" s="29"/>
      <c r="M180" s="161" t="s">
        <v>1</v>
      </c>
      <c r="N180" s="162" t="s">
        <v>41</v>
      </c>
      <c r="O180" s="48"/>
      <c r="P180" s="163">
        <f>O180*H180</f>
        <v>0</v>
      </c>
      <c r="Q180" s="163">
        <v>4.0000000000000002E-4</v>
      </c>
      <c r="R180" s="163">
        <f>Q180*H180</f>
        <v>9.5192000000000002E-3</v>
      </c>
      <c r="S180" s="163">
        <v>0</v>
      </c>
      <c r="T180" s="164">
        <f>S180*H180</f>
        <v>0</v>
      </c>
      <c r="AR180" s="12" t="s">
        <v>203</v>
      </c>
      <c r="AT180" s="12" t="s">
        <v>133</v>
      </c>
      <c r="AU180" s="12" t="s">
        <v>69</v>
      </c>
      <c r="AY180" s="12" t="s">
        <v>132</v>
      </c>
      <c r="BE180" s="165">
        <f>IF(N180="základní",J180,0)</f>
        <v>0</v>
      </c>
      <c r="BF180" s="165">
        <f>IF(N180="snížená",J180,0)</f>
        <v>0</v>
      </c>
      <c r="BG180" s="165">
        <f>IF(N180="zákl. přenesená",J180,0)</f>
        <v>0</v>
      </c>
      <c r="BH180" s="165">
        <f>IF(N180="sníž. přenesená",J180,0)</f>
        <v>0</v>
      </c>
      <c r="BI180" s="165">
        <f>IF(N180="nulová",J180,0)</f>
        <v>0</v>
      </c>
      <c r="BJ180" s="12" t="s">
        <v>8</v>
      </c>
      <c r="BK180" s="165">
        <f>ROUND(I180*H180,0)</f>
        <v>0</v>
      </c>
      <c r="BL180" s="12" t="s">
        <v>203</v>
      </c>
      <c r="BM180" s="12" t="s">
        <v>1508</v>
      </c>
    </row>
    <row r="181" spans="2:65" s="1" customFormat="1" ht="16.5" customHeight="1">
      <c r="B181" s="27"/>
      <c r="C181" s="171" t="s">
        <v>410</v>
      </c>
      <c r="D181" s="171" t="s">
        <v>247</v>
      </c>
      <c r="E181" s="172" t="s">
        <v>1238</v>
      </c>
      <c r="F181" s="173" t="s">
        <v>1239</v>
      </c>
      <c r="G181" s="174" t="s">
        <v>156</v>
      </c>
      <c r="H181" s="175">
        <v>28.558</v>
      </c>
      <c r="I181" s="176"/>
      <c r="J181" s="177">
        <f>ROUND(I181*H181,0)</f>
        <v>0</v>
      </c>
      <c r="K181" s="173" t="s">
        <v>157</v>
      </c>
      <c r="L181" s="178"/>
      <c r="M181" s="179" t="s">
        <v>1</v>
      </c>
      <c r="N181" s="180" t="s">
        <v>41</v>
      </c>
      <c r="O181" s="48"/>
      <c r="P181" s="163">
        <f>O181*H181</f>
        <v>0</v>
      </c>
      <c r="Q181" s="163">
        <v>3.8800000000000002E-3</v>
      </c>
      <c r="R181" s="163">
        <f>Q181*H181</f>
        <v>0.11080504000000001</v>
      </c>
      <c r="S181" s="163">
        <v>0</v>
      </c>
      <c r="T181" s="164">
        <f>S181*H181</f>
        <v>0</v>
      </c>
      <c r="AR181" s="12" t="s">
        <v>273</v>
      </c>
      <c r="AT181" s="12" t="s">
        <v>247</v>
      </c>
      <c r="AU181" s="12" t="s">
        <v>69</v>
      </c>
      <c r="AY181" s="12" t="s">
        <v>132</v>
      </c>
      <c r="BE181" s="165">
        <f>IF(N181="základní",J181,0)</f>
        <v>0</v>
      </c>
      <c r="BF181" s="165">
        <f>IF(N181="snížená",J181,0)</f>
        <v>0</v>
      </c>
      <c r="BG181" s="165">
        <f>IF(N181="zákl. přenesená",J181,0)</f>
        <v>0</v>
      </c>
      <c r="BH181" s="165">
        <f>IF(N181="sníž. přenesená",J181,0)</f>
        <v>0</v>
      </c>
      <c r="BI181" s="165">
        <f>IF(N181="nulová",J181,0)</f>
        <v>0</v>
      </c>
      <c r="BJ181" s="12" t="s">
        <v>8</v>
      </c>
      <c r="BK181" s="165">
        <f>ROUND(I181*H181,0)</f>
        <v>0</v>
      </c>
      <c r="BL181" s="12" t="s">
        <v>203</v>
      </c>
      <c r="BM181" s="12" t="s">
        <v>1509</v>
      </c>
    </row>
    <row r="182" spans="2:65" s="1" customFormat="1" ht="16.5" customHeight="1">
      <c r="B182" s="27"/>
      <c r="C182" s="154" t="s">
        <v>414</v>
      </c>
      <c r="D182" s="154" t="s">
        <v>133</v>
      </c>
      <c r="E182" s="155" t="s">
        <v>1130</v>
      </c>
      <c r="F182" s="156" t="s">
        <v>1131</v>
      </c>
      <c r="G182" s="157" t="s">
        <v>255</v>
      </c>
      <c r="H182" s="217">
        <v>1</v>
      </c>
      <c r="I182" s="159"/>
      <c r="J182" s="160">
        <f>ROUND(I182*H182,0)</f>
        <v>0</v>
      </c>
      <c r="K182" s="156" t="s">
        <v>157</v>
      </c>
      <c r="L182" s="29"/>
      <c r="M182" s="161" t="s">
        <v>1</v>
      </c>
      <c r="N182" s="162" t="s">
        <v>41</v>
      </c>
      <c r="O182" s="48"/>
      <c r="P182" s="163">
        <f>O182*H182</f>
        <v>0</v>
      </c>
      <c r="Q182" s="163">
        <v>0</v>
      </c>
      <c r="R182" s="163">
        <f>Q182*H182</f>
        <v>0</v>
      </c>
      <c r="S182" s="163">
        <v>0</v>
      </c>
      <c r="T182" s="164">
        <f>S182*H182</f>
        <v>0</v>
      </c>
      <c r="AR182" s="12" t="s">
        <v>203</v>
      </c>
      <c r="AT182" s="12" t="s">
        <v>133</v>
      </c>
      <c r="AU182" s="12" t="s">
        <v>69</v>
      </c>
      <c r="AY182" s="12" t="s">
        <v>132</v>
      </c>
      <c r="BE182" s="165">
        <f>IF(N182="základní",J182,0)</f>
        <v>0</v>
      </c>
      <c r="BF182" s="165">
        <f>IF(N182="snížená",J182,0)</f>
        <v>0</v>
      </c>
      <c r="BG182" s="165">
        <f>IF(N182="zákl. přenesená",J182,0)</f>
        <v>0</v>
      </c>
      <c r="BH182" s="165">
        <f>IF(N182="sníž. přenesená",J182,0)</f>
        <v>0</v>
      </c>
      <c r="BI182" s="165">
        <f>IF(N182="nulová",J182,0)</f>
        <v>0</v>
      </c>
      <c r="BJ182" s="12" t="s">
        <v>8</v>
      </c>
      <c r="BK182" s="165">
        <f>ROUND(I182*H182,0)</f>
        <v>0</v>
      </c>
      <c r="BL182" s="12" t="s">
        <v>203</v>
      </c>
      <c r="BM182" s="12" t="s">
        <v>1510</v>
      </c>
    </row>
    <row r="183" spans="2:65" s="10" customFormat="1" ht="22.9" customHeight="1">
      <c r="B183" s="140"/>
      <c r="C183" s="141"/>
      <c r="D183" s="142" t="s">
        <v>59</v>
      </c>
      <c r="E183" s="166" t="s">
        <v>1511</v>
      </c>
      <c r="F183" s="166" t="s">
        <v>1512</v>
      </c>
      <c r="G183" s="141"/>
      <c r="H183" s="141"/>
      <c r="I183" s="144"/>
      <c r="J183" s="167">
        <f>BK183</f>
        <v>0</v>
      </c>
      <c r="K183" s="141"/>
      <c r="L183" s="146"/>
      <c r="M183" s="147"/>
      <c r="N183" s="148"/>
      <c r="O183" s="148"/>
      <c r="P183" s="149">
        <f>SUM(P184:P186)</f>
        <v>0</v>
      </c>
      <c r="Q183" s="148"/>
      <c r="R183" s="149">
        <f>SUM(R184:R186)</f>
        <v>0.31683250000000002</v>
      </c>
      <c r="S183" s="148"/>
      <c r="T183" s="150">
        <f>SUM(T184:T186)</f>
        <v>0</v>
      </c>
      <c r="AR183" s="151" t="s">
        <v>69</v>
      </c>
      <c r="AT183" s="152" t="s">
        <v>59</v>
      </c>
      <c r="AU183" s="152" t="s">
        <v>8</v>
      </c>
      <c r="AY183" s="151" t="s">
        <v>132</v>
      </c>
      <c r="BK183" s="153">
        <f>SUM(BK184:BK186)</f>
        <v>0</v>
      </c>
    </row>
    <row r="184" spans="2:65" s="1" customFormat="1" ht="16.5" customHeight="1">
      <c r="B184" s="27"/>
      <c r="C184" s="154" t="s">
        <v>381</v>
      </c>
      <c r="D184" s="154" t="s">
        <v>133</v>
      </c>
      <c r="E184" s="155" t="s">
        <v>1513</v>
      </c>
      <c r="F184" s="156" t="s">
        <v>1514</v>
      </c>
      <c r="G184" s="157" t="s">
        <v>156</v>
      </c>
      <c r="H184" s="158">
        <v>124.248</v>
      </c>
      <c r="I184" s="159"/>
      <c r="J184" s="160">
        <f>ROUND(I184*H184,0)</f>
        <v>0</v>
      </c>
      <c r="K184" s="156" t="s">
        <v>649</v>
      </c>
      <c r="L184" s="29"/>
      <c r="M184" s="161" t="s">
        <v>1</v>
      </c>
      <c r="N184" s="162" t="s">
        <v>41</v>
      </c>
      <c r="O184" s="48"/>
      <c r="P184" s="163">
        <f>O184*H184</f>
        <v>0</v>
      </c>
      <c r="Q184" s="163">
        <v>0</v>
      </c>
      <c r="R184" s="163">
        <f>Q184*H184</f>
        <v>0</v>
      </c>
      <c r="S184" s="163">
        <v>0</v>
      </c>
      <c r="T184" s="164">
        <f>S184*H184</f>
        <v>0</v>
      </c>
      <c r="AR184" s="12" t="s">
        <v>203</v>
      </c>
      <c r="AT184" s="12" t="s">
        <v>133</v>
      </c>
      <c r="AU184" s="12" t="s">
        <v>69</v>
      </c>
      <c r="AY184" s="12" t="s">
        <v>132</v>
      </c>
      <c r="BE184" s="165">
        <f>IF(N184="základní",J184,0)</f>
        <v>0</v>
      </c>
      <c r="BF184" s="165">
        <f>IF(N184="snížená",J184,0)</f>
        <v>0</v>
      </c>
      <c r="BG184" s="165">
        <f>IF(N184="zákl. přenesená",J184,0)</f>
        <v>0</v>
      </c>
      <c r="BH184" s="165">
        <f>IF(N184="sníž. přenesená",J184,0)</f>
        <v>0</v>
      </c>
      <c r="BI184" s="165">
        <f>IF(N184="nulová",J184,0)</f>
        <v>0</v>
      </c>
      <c r="BJ184" s="12" t="s">
        <v>8</v>
      </c>
      <c r="BK184" s="165">
        <f>ROUND(I184*H184,0)</f>
        <v>0</v>
      </c>
      <c r="BL184" s="12" t="s">
        <v>203</v>
      </c>
      <c r="BM184" s="12" t="s">
        <v>1515</v>
      </c>
    </row>
    <row r="185" spans="2:65" s="1" customFormat="1" ht="16.5" customHeight="1">
      <c r="B185" s="27"/>
      <c r="C185" s="171" t="s">
        <v>424</v>
      </c>
      <c r="D185" s="171" t="s">
        <v>247</v>
      </c>
      <c r="E185" s="172" t="s">
        <v>1516</v>
      </c>
      <c r="F185" s="173" t="s">
        <v>1517</v>
      </c>
      <c r="G185" s="174" t="s">
        <v>156</v>
      </c>
      <c r="H185" s="175">
        <v>126.733</v>
      </c>
      <c r="I185" s="176"/>
      <c r="J185" s="177">
        <f>ROUND(I185*H185,0)</f>
        <v>0</v>
      </c>
      <c r="K185" s="173" t="s">
        <v>157</v>
      </c>
      <c r="L185" s="178"/>
      <c r="M185" s="179" t="s">
        <v>1</v>
      </c>
      <c r="N185" s="180" t="s">
        <v>41</v>
      </c>
      <c r="O185" s="48"/>
      <c r="P185" s="163">
        <f>O185*H185</f>
        <v>0</v>
      </c>
      <c r="Q185" s="163">
        <v>2.5000000000000001E-3</v>
      </c>
      <c r="R185" s="163">
        <f>Q185*H185</f>
        <v>0.31683250000000002</v>
      </c>
      <c r="S185" s="163">
        <v>0</v>
      </c>
      <c r="T185" s="164">
        <f>S185*H185</f>
        <v>0</v>
      </c>
      <c r="AR185" s="12" t="s">
        <v>273</v>
      </c>
      <c r="AT185" s="12" t="s">
        <v>247</v>
      </c>
      <c r="AU185" s="12" t="s">
        <v>69</v>
      </c>
      <c r="AY185" s="12" t="s">
        <v>132</v>
      </c>
      <c r="BE185" s="165">
        <f>IF(N185="základní",J185,0)</f>
        <v>0</v>
      </c>
      <c r="BF185" s="165">
        <f>IF(N185="snížená",J185,0)</f>
        <v>0</v>
      </c>
      <c r="BG185" s="165">
        <f>IF(N185="zákl. přenesená",J185,0)</f>
        <v>0</v>
      </c>
      <c r="BH185" s="165">
        <f>IF(N185="sníž. přenesená",J185,0)</f>
        <v>0</v>
      </c>
      <c r="BI185" s="165">
        <f>IF(N185="nulová",J185,0)</f>
        <v>0</v>
      </c>
      <c r="BJ185" s="12" t="s">
        <v>8</v>
      </c>
      <c r="BK185" s="165">
        <f>ROUND(I185*H185,0)</f>
        <v>0</v>
      </c>
      <c r="BL185" s="12" t="s">
        <v>203</v>
      </c>
      <c r="BM185" s="12" t="s">
        <v>1518</v>
      </c>
    </row>
    <row r="186" spans="2:65" s="1" customFormat="1" ht="16.5" customHeight="1">
      <c r="B186" s="27"/>
      <c r="C186" s="154" t="s">
        <v>429</v>
      </c>
      <c r="D186" s="154" t="s">
        <v>133</v>
      </c>
      <c r="E186" s="155" t="s">
        <v>1519</v>
      </c>
      <c r="F186" s="156" t="s">
        <v>1520</v>
      </c>
      <c r="G186" s="157" t="s">
        <v>255</v>
      </c>
      <c r="H186" s="217">
        <v>1</v>
      </c>
      <c r="I186" s="159"/>
      <c r="J186" s="160">
        <f>ROUND(I186*H186,0)</f>
        <v>0</v>
      </c>
      <c r="K186" s="156" t="s">
        <v>157</v>
      </c>
      <c r="L186" s="29"/>
      <c r="M186" s="161" t="s">
        <v>1</v>
      </c>
      <c r="N186" s="162" t="s">
        <v>41</v>
      </c>
      <c r="O186" s="48"/>
      <c r="P186" s="163">
        <f>O186*H186</f>
        <v>0</v>
      </c>
      <c r="Q186" s="163">
        <v>0</v>
      </c>
      <c r="R186" s="163">
        <f>Q186*H186</f>
        <v>0</v>
      </c>
      <c r="S186" s="163">
        <v>0</v>
      </c>
      <c r="T186" s="164">
        <f>S186*H186</f>
        <v>0</v>
      </c>
      <c r="AR186" s="12" t="s">
        <v>203</v>
      </c>
      <c r="AT186" s="12" t="s">
        <v>133</v>
      </c>
      <c r="AU186" s="12" t="s">
        <v>69</v>
      </c>
      <c r="AY186" s="12" t="s">
        <v>132</v>
      </c>
      <c r="BE186" s="165">
        <f>IF(N186="základní",J186,0)</f>
        <v>0</v>
      </c>
      <c r="BF186" s="165">
        <f>IF(N186="snížená",J186,0)</f>
        <v>0</v>
      </c>
      <c r="BG186" s="165">
        <f>IF(N186="zákl. přenesená",J186,0)</f>
        <v>0</v>
      </c>
      <c r="BH186" s="165">
        <f>IF(N186="sníž. přenesená",J186,0)</f>
        <v>0</v>
      </c>
      <c r="BI186" s="165">
        <f>IF(N186="nulová",J186,0)</f>
        <v>0</v>
      </c>
      <c r="BJ186" s="12" t="s">
        <v>8</v>
      </c>
      <c r="BK186" s="165">
        <f>ROUND(I186*H186,0)</f>
        <v>0</v>
      </c>
      <c r="BL186" s="12" t="s">
        <v>203</v>
      </c>
      <c r="BM186" s="12" t="s">
        <v>1521</v>
      </c>
    </row>
    <row r="187" spans="2:65" s="10" customFormat="1" ht="22.9" customHeight="1">
      <c r="B187" s="140"/>
      <c r="C187" s="141"/>
      <c r="D187" s="142" t="s">
        <v>59</v>
      </c>
      <c r="E187" s="166" t="s">
        <v>1522</v>
      </c>
      <c r="F187" s="166" t="s">
        <v>1523</v>
      </c>
      <c r="G187" s="141"/>
      <c r="H187" s="141"/>
      <c r="I187" s="144"/>
      <c r="J187" s="167">
        <f>BK187</f>
        <v>0</v>
      </c>
      <c r="K187" s="141"/>
      <c r="L187" s="146"/>
      <c r="M187" s="147"/>
      <c r="N187" s="148"/>
      <c r="O187" s="148"/>
      <c r="P187" s="149">
        <f>SUM(P188:P192)</f>
        <v>0</v>
      </c>
      <c r="Q187" s="148"/>
      <c r="R187" s="149">
        <f>SUM(R188:R192)</f>
        <v>2.0820000000000002E-2</v>
      </c>
      <c r="S187" s="148"/>
      <c r="T187" s="150">
        <f>SUM(T188:T192)</f>
        <v>0</v>
      </c>
      <c r="AR187" s="151" t="s">
        <v>69</v>
      </c>
      <c r="AT187" s="152" t="s">
        <v>59</v>
      </c>
      <c r="AU187" s="152" t="s">
        <v>8</v>
      </c>
      <c r="AY187" s="151" t="s">
        <v>132</v>
      </c>
      <c r="BK187" s="153">
        <f>SUM(BK188:BK192)</f>
        <v>0</v>
      </c>
    </row>
    <row r="188" spans="2:65" s="1" customFormat="1" ht="22.5" customHeight="1">
      <c r="B188" s="27"/>
      <c r="C188" s="154" t="s">
        <v>433</v>
      </c>
      <c r="D188" s="154" t="s">
        <v>133</v>
      </c>
      <c r="E188" s="155" t="s">
        <v>1524</v>
      </c>
      <c r="F188" s="156" t="s">
        <v>1525</v>
      </c>
      <c r="G188" s="157" t="s">
        <v>823</v>
      </c>
      <c r="H188" s="158">
        <v>6</v>
      </c>
      <c r="I188" s="159"/>
      <c r="J188" s="160">
        <f>ROUND(I188*H188,0)</f>
        <v>0</v>
      </c>
      <c r="K188" s="156" t="s">
        <v>1</v>
      </c>
      <c r="L188" s="29"/>
      <c r="M188" s="161" t="s">
        <v>1</v>
      </c>
      <c r="N188" s="162" t="s">
        <v>41</v>
      </c>
      <c r="O188" s="48"/>
      <c r="P188" s="163">
        <f>O188*H188</f>
        <v>0</v>
      </c>
      <c r="Q188" s="163">
        <v>1.09E-3</v>
      </c>
      <c r="R188" s="163">
        <f>Q188*H188</f>
        <v>6.5400000000000007E-3</v>
      </c>
      <c r="S188" s="163">
        <v>0</v>
      </c>
      <c r="T188" s="164">
        <f>S188*H188</f>
        <v>0</v>
      </c>
      <c r="AR188" s="12" t="s">
        <v>203</v>
      </c>
      <c r="AT188" s="12" t="s">
        <v>133</v>
      </c>
      <c r="AU188" s="12" t="s">
        <v>69</v>
      </c>
      <c r="AY188" s="12" t="s">
        <v>132</v>
      </c>
      <c r="BE188" s="165">
        <f>IF(N188="základní",J188,0)</f>
        <v>0</v>
      </c>
      <c r="BF188" s="165">
        <f>IF(N188="snížená",J188,0)</f>
        <v>0</v>
      </c>
      <c r="BG188" s="165">
        <f>IF(N188="zákl. přenesená",J188,0)</f>
        <v>0</v>
      </c>
      <c r="BH188" s="165">
        <f>IF(N188="sníž. přenesená",J188,0)</f>
        <v>0</v>
      </c>
      <c r="BI188" s="165">
        <f>IF(N188="nulová",J188,0)</f>
        <v>0</v>
      </c>
      <c r="BJ188" s="12" t="s">
        <v>8</v>
      </c>
      <c r="BK188" s="165">
        <f>ROUND(I188*H188,0)</f>
        <v>0</v>
      </c>
      <c r="BL188" s="12" t="s">
        <v>203</v>
      </c>
      <c r="BM188" s="12" t="s">
        <v>1526</v>
      </c>
    </row>
    <row r="189" spans="2:65" s="1" customFormat="1" ht="22.5" customHeight="1">
      <c r="B189" s="27"/>
      <c r="C189" s="154" t="s">
        <v>437</v>
      </c>
      <c r="D189" s="154" t="s">
        <v>133</v>
      </c>
      <c r="E189" s="155" t="s">
        <v>1527</v>
      </c>
      <c r="F189" s="156" t="s">
        <v>1528</v>
      </c>
      <c r="G189" s="157" t="s">
        <v>823</v>
      </c>
      <c r="H189" s="158">
        <v>6</v>
      </c>
      <c r="I189" s="159"/>
      <c r="J189" s="160">
        <f>ROUND(I189*H189,0)</f>
        <v>0</v>
      </c>
      <c r="K189" s="156" t="s">
        <v>1</v>
      </c>
      <c r="L189" s="29"/>
      <c r="M189" s="161" t="s">
        <v>1</v>
      </c>
      <c r="N189" s="162" t="s">
        <v>41</v>
      </c>
      <c r="O189" s="48"/>
      <c r="P189" s="163">
        <f>O189*H189</f>
        <v>0</v>
      </c>
      <c r="Q189" s="163">
        <v>1.09E-3</v>
      </c>
      <c r="R189" s="163">
        <f>Q189*H189</f>
        <v>6.5400000000000007E-3</v>
      </c>
      <c r="S189" s="163">
        <v>0</v>
      </c>
      <c r="T189" s="164">
        <f>S189*H189</f>
        <v>0</v>
      </c>
      <c r="AR189" s="12" t="s">
        <v>203</v>
      </c>
      <c r="AT189" s="12" t="s">
        <v>133</v>
      </c>
      <c r="AU189" s="12" t="s">
        <v>69</v>
      </c>
      <c r="AY189" s="12" t="s">
        <v>132</v>
      </c>
      <c r="BE189" s="165">
        <f>IF(N189="základní",J189,0)</f>
        <v>0</v>
      </c>
      <c r="BF189" s="165">
        <f>IF(N189="snížená",J189,0)</f>
        <v>0</v>
      </c>
      <c r="BG189" s="165">
        <f>IF(N189="zákl. přenesená",J189,0)</f>
        <v>0</v>
      </c>
      <c r="BH189" s="165">
        <f>IF(N189="sníž. přenesená",J189,0)</f>
        <v>0</v>
      </c>
      <c r="BI189" s="165">
        <f>IF(N189="nulová",J189,0)</f>
        <v>0</v>
      </c>
      <c r="BJ189" s="12" t="s">
        <v>8</v>
      </c>
      <c r="BK189" s="165">
        <f>ROUND(I189*H189,0)</f>
        <v>0</v>
      </c>
      <c r="BL189" s="12" t="s">
        <v>203</v>
      </c>
      <c r="BM189" s="12" t="s">
        <v>1529</v>
      </c>
    </row>
    <row r="190" spans="2:65" s="1" customFormat="1" ht="16.5" customHeight="1">
      <c r="B190" s="27"/>
      <c r="C190" s="154" t="s">
        <v>441</v>
      </c>
      <c r="D190" s="154" t="s">
        <v>133</v>
      </c>
      <c r="E190" s="155" t="s">
        <v>1530</v>
      </c>
      <c r="F190" s="156" t="s">
        <v>1531</v>
      </c>
      <c r="G190" s="157" t="s">
        <v>147</v>
      </c>
      <c r="H190" s="158">
        <v>6</v>
      </c>
      <c r="I190" s="159"/>
      <c r="J190" s="160">
        <f>ROUND(I190*H190,0)</f>
        <v>0</v>
      </c>
      <c r="K190" s="156" t="s">
        <v>157</v>
      </c>
      <c r="L190" s="29"/>
      <c r="M190" s="161" t="s">
        <v>1</v>
      </c>
      <c r="N190" s="162" t="s">
        <v>41</v>
      </c>
      <c r="O190" s="48"/>
      <c r="P190" s="163">
        <f>O190*H190</f>
        <v>0</v>
      </c>
      <c r="Q190" s="163">
        <v>1.1199999999999999E-3</v>
      </c>
      <c r="R190" s="163">
        <f>Q190*H190</f>
        <v>6.7199999999999994E-3</v>
      </c>
      <c r="S190" s="163">
        <v>0</v>
      </c>
      <c r="T190" s="164">
        <f>S190*H190</f>
        <v>0</v>
      </c>
      <c r="AR190" s="12" t="s">
        <v>203</v>
      </c>
      <c r="AT190" s="12" t="s">
        <v>133</v>
      </c>
      <c r="AU190" s="12" t="s">
        <v>69</v>
      </c>
      <c r="AY190" s="12" t="s">
        <v>132</v>
      </c>
      <c r="BE190" s="165">
        <f>IF(N190="základní",J190,0)</f>
        <v>0</v>
      </c>
      <c r="BF190" s="165">
        <f>IF(N190="snížená",J190,0)</f>
        <v>0</v>
      </c>
      <c r="BG190" s="165">
        <f>IF(N190="zákl. přenesená",J190,0)</f>
        <v>0</v>
      </c>
      <c r="BH190" s="165">
        <f>IF(N190="sníž. přenesená",J190,0)</f>
        <v>0</v>
      </c>
      <c r="BI190" s="165">
        <f>IF(N190="nulová",J190,0)</f>
        <v>0</v>
      </c>
      <c r="BJ190" s="12" t="s">
        <v>8</v>
      </c>
      <c r="BK190" s="165">
        <f>ROUND(I190*H190,0)</f>
        <v>0</v>
      </c>
      <c r="BL190" s="12" t="s">
        <v>203</v>
      </c>
      <c r="BM190" s="12" t="s">
        <v>1532</v>
      </c>
    </row>
    <row r="191" spans="2:65" s="1" customFormat="1" ht="16.5" customHeight="1">
      <c r="B191" s="27"/>
      <c r="C191" s="154" t="s">
        <v>446</v>
      </c>
      <c r="D191" s="154" t="s">
        <v>133</v>
      </c>
      <c r="E191" s="155" t="s">
        <v>1533</v>
      </c>
      <c r="F191" s="156" t="s">
        <v>1534</v>
      </c>
      <c r="G191" s="157" t="s">
        <v>147</v>
      </c>
      <c r="H191" s="158">
        <v>6</v>
      </c>
      <c r="I191" s="159"/>
      <c r="J191" s="160">
        <f>ROUND(I191*H191,0)</f>
        <v>0</v>
      </c>
      <c r="K191" s="156" t="s">
        <v>157</v>
      </c>
      <c r="L191" s="29"/>
      <c r="M191" s="161" t="s">
        <v>1</v>
      </c>
      <c r="N191" s="162" t="s">
        <v>41</v>
      </c>
      <c r="O191" s="48"/>
      <c r="P191" s="163">
        <f>O191*H191</f>
        <v>0</v>
      </c>
      <c r="Q191" s="163">
        <v>1.7000000000000001E-4</v>
      </c>
      <c r="R191" s="163">
        <f>Q191*H191</f>
        <v>1.0200000000000001E-3</v>
      </c>
      <c r="S191" s="163">
        <v>0</v>
      </c>
      <c r="T191" s="164">
        <f>S191*H191</f>
        <v>0</v>
      </c>
      <c r="AR191" s="12" t="s">
        <v>203</v>
      </c>
      <c r="AT191" s="12" t="s">
        <v>133</v>
      </c>
      <c r="AU191" s="12" t="s">
        <v>69</v>
      </c>
      <c r="AY191" s="12" t="s">
        <v>132</v>
      </c>
      <c r="BE191" s="165">
        <f>IF(N191="základní",J191,0)</f>
        <v>0</v>
      </c>
      <c r="BF191" s="165">
        <f>IF(N191="snížená",J191,0)</f>
        <v>0</v>
      </c>
      <c r="BG191" s="165">
        <f>IF(N191="zákl. přenesená",J191,0)</f>
        <v>0</v>
      </c>
      <c r="BH191" s="165">
        <f>IF(N191="sníž. přenesená",J191,0)</f>
        <v>0</v>
      </c>
      <c r="BI191" s="165">
        <f>IF(N191="nulová",J191,0)</f>
        <v>0</v>
      </c>
      <c r="BJ191" s="12" t="s">
        <v>8</v>
      </c>
      <c r="BK191" s="165">
        <f>ROUND(I191*H191,0)</f>
        <v>0</v>
      </c>
      <c r="BL191" s="12" t="s">
        <v>203</v>
      </c>
      <c r="BM191" s="12" t="s">
        <v>1535</v>
      </c>
    </row>
    <row r="192" spans="2:65" s="1" customFormat="1" ht="16.5" customHeight="1">
      <c r="B192" s="27"/>
      <c r="C192" s="154" t="s">
        <v>450</v>
      </c>
      <c r="D192" s="154" t="s">
        <v>133</v>
      </c>
      <c r="E192" s="155" t="s">
        <v>1536</v>
      </c>
      <c r="F192" s="156" t="s">
        <v>1537</v>
      </c>
      <c r="G192" s="157" t="s">
        <v>255</v>
      </c>
      <c r="H192" s="217">
        <v>1</v>
      </c>
      <c r="I192" s="159"/>
      <c r="J192" s="160">
        <f>ROUND(I192*H192,0)</f>
        <v>0</v>
      </c>
      <c r="K192" s="156" t="s">
        <v>157</v>
      </c>
      <c r="L192" s="29"/>
      <c r="M192" s="161" t="s">
        <v>1</v>
      </c>
      <c r="N192" s="162" t="s">
        <v>41</v>
      </c>
      <c r="O192" s="48"/>
      <c r="P192" s="163">
        <f>O192*H192</f>
        <v>0</v>
      </c>
      <c r="Q192" s="163">
        <v>0</v>
      </c>
      <c r="R192" s="163">
        <f>Q192*H192</f>
        <v>0</v>
      </c>
      <c r="S192" s="163">
        <v>0</v>
      </c>
      <c r="T192" s="164">
        <f>S192*H192</f>
        <v>0</v>
      </c>
      <c r="AR192" s="12" t="s">
        <v>203</v>
      </c>
      <c r="AT192" s="12" t="s">
        <v>133</v>
      </c>
      <c r="AU192" s="12" t="s">
        <v>69</v>
      </c>
      <c r="AY192" s="12" t="s">
        <v>132</v>
      </c>
      <c r="BE192" s="165">
        <f>IF(N192="základní",J192,0)</f>
        <v>0</v>
      </c>
      <c r="BF192" s="165">
        <f>IF(N192="snížená",J192,0)</f>
        <v>0</v>
      </c>
      <c r="BG192" s="165">
        <f>IF(N192="zákl. přenesená",J192,0)</f>
        <v>0</v>
      </c>
      <c r="BH192" s="165">
        <f>IF(N192="sníž. přenesená",J192,0)</f>
        <v>0</v>
      </c>
      <c r="BI192" s="165">
        <f>IF(N192="nulová",J192,0)</f>
        <v>0</v>
      </c>
      <c r="BJ192" s="12" t="s">
        <v>8</v>
      </c>
      <c r="BK192" s="165">
        <f>ROUND(I192*H192,0)</f>
        <v>0</v>
      </c>
      <c r="BL192" s="12" t="s">
        <v>203</v>
      </c>
      <c r="BM192" s="12" t="s">
        <v>1538</v>
      </c>
    </row>
    <row r="193" spans="2:65" s="10" customFormat="1" ht="22.9" customHeight="1">
      <c r="B193" s="140"/>
      <c r="C193" s="141"/>
      <c r="D193" s="142" t="s">
        <v>59</v>
      </c>
      <c r="E193" s="166" t="s">
        <v>1539</v>
      </c>
      <c r="F193" s="166" t="s">
        <v>1540</v>
      </c>
      <c r="G193" s="141"/>
      <c r="H193" s="141"/>
      <c r="I193" s="144"/>
      <c r="J193" s="167">
        <f>BK193</f>
        <v>0</v>
      </c>
      <c r="K193" s="141"/>
      <c r="L193" s="146"/>
      <c r="M193" s="147"/>
      <c r="N193" s="148"/>
      <c r="O193" s="148"/>
      <c r="P193" s="149">
        <f>SUM(P194:P200)</f>
        <v>0</v>
      </c>
      <c r="Q193" s="148"/>
      <c r="R193" s="149">
        <f>SUM(R194:R200)</f>
        <v>2.8139999999999998E-2</v>
      </c>
      <c r="S193" s="148"/>
      <c r="T193" s="150">
        <f>SUM(T194:T200)</f>
        <v>0</v>
      </c>
      <c r="AR193" s="151" t="s">
        <v>69</v>
      </c>
      <c r="AT193" s="152" t="s">
        <v>59</v>
      </c>
      <c r="AU193" s="152" t="s">
        <v>8</v>
      </c>
      <c r="AY193" s="151" t="s">
        <v>132</v>
      </c>
      <c r="BK193" s="153">
        <f>SUM(BK194:BK200)</f>
        <v>0</v>
      </c>
    </row>
    <row r="194" spans="2:65" s="1" customFormat="1" ht="16.5" customHeight="1">
      <c r="B194" s="27"/>
      <c r="C194" s="154" t="s">
        <v>455</v>
      </c>
      <c r="D194" s="154" t="s">
        <v>133</v>
      </c>
      <c r="E194" s="155" t="s">
        <v>1541</v>
      </c>
      <c r="F194" s="156" t="s">
        <v>1542</v>
      </c>
      <c r="G194" s="157" t="s">
        <v>255</v>
      </c>
      <c r="H194" s="158">
        <v>6</v>
      </c>
      <c r="I194" s="159"/>
      <c r="J194" s="160">
        <f>ROUND(I194*H194,0)</f>
        <v>0</v>
      </c>
      <c r="K194" s="156" t="s">
        <v>1</v>
      </c>
      <c r="L194" s="29"/>
      <c r="M194" s="161" t="s">
        <v>1</v>
      </c>
      <c r="N194" s="162" t="s">
        <v>41</v>
      </c>
      <c r="O194" s="48"/>
      <c r="P194" s="163">
        <f>O194*H194</f>
        <v>0</v>
      </c>
      <c r="Q194" s="163">
        <v>4.4999999999999999E-4</v>
      </c>
      <c r="R194" s="163">
        <f>Q194*H194</f>
        <v>2.7000000000000001E-3</v>
      </c>
      <c r="S194" s="163">
        <v>0</v>
      </c>
      <c r="T194" s="164">
        <f>S194*H194</f>
        <v>0</v>
      </c>
      <c r="AR194" s="12" t="s">
        <v>203</v>
      </c>
      <c r="AT194" s="12" t="s">
        <v>133</v>
      </c>
      <c r="AU194" s="12" t="s">
        <v>69</v>
      </c>
      <c r="AY194" s="12" t="s">
        <v>132</v>
      </c>
      <c r="BE194" s="165">
        <f>IF(N194="základní",J194,0)</f>
        <v>0</v>
      </c>
      <c r="BF194" s="165">
        <f>IF(N194="snížená",J194,0)</f>
        <v>0</v>
      </c>
      <c r="BG194" s="165">
        <f>IF(N194="zákl. přenesená",J194,0)</f>
        <v>0</v>
      </c>
      <c r="BH194" s="165">
        <f>IF(N194="sníž. přenesená",J194,0)</f>
        <v>0</v>
      </c>
      <c r="BI194" s="165">
        <f>IF(N194="nulová",J194,0)</f>
        <v>0</v>
      </c>
      <c r="BJ194" s="12" t="s">
        <v>8</v>
      </c>
      <c r="BK194" s="165">
        <f>ROUND(I194*H194,0)</f>
        <v>0</v>
      </c>
      <c r="BL194" s="12" t="s">
        <v>203</v>
      </c>
      <c r="BM194" s="12" t="s">
        <v>1543</v>
      </c>
    </row>
    <row r="195" spans="2:65" s="1" customFormat="1" ht="29.25">
      <c r="B195" s="27"/>
      <c r="C195" s="28"/>
      <c r="D195" s="168" t="s">
        <v>149</v>
      </c>
      <c r="E195" s="28"/>
      <c r="F195" s="169" t="s">
        <v>1544</v>
      </c>
      <c r="G195" s="28"/>
      <c r="H195" s="28"/>
      <c r="I195" s="90"/>
      <c r="J195" s="28"/>
      <c r="K195" s="28"/>
      <c r="L195" s="29"/>
      <c r="M195" s="170"/>
      <c r="N195" s="48"/>
      <c r="O195" s="48"/>
      <c r="P195" s="48"/>
      <c r="Q195" s="48"/>
      <c r="R195" s="48"/>
      <c r="S195" s="48"/>
      <c r="T195" s="49"/>
      <c r="AT195" s="12" t="s">
        <v>149</v>
      </c>
      <c r="AU195" s="12" t="s">
        <v>69</v>
      </c>
    </row>
    <row r="196" spans="2:65" s="1" customFormat="1" ht="16.5" customHeight="1">
      <c r="B196" s="27"/>
      <c r="C196" s="154" t="s">
        <v>459</v>
      </c>
      <c r="D196" s="154" t="s">
        <v>133</v>
      </c>
      <c r="E196" s="155" t="s">
        <v>1545</v>
      </c>
      <c r="F196" s="156" t="s">
        <v>1546</v>
      </c>
      <c r="G196" s="157" t="s">
        <v>147</v>
      </c>
      <c r="H196" s="158">
        <v>6</v>
      </c>
      <c r="I196" s="159"/>
      <c r="J196" s="160">
        <f>ROUND(I196*H196,0)</f>
        <v>0</v>
      </c>
      <c r="K196" s="156" t="s">
        <v>157</v>
      </c>
      <c r="L196" s="29"/>
      <c r="M196" s="161" t="s">
        <v>1</v>
      </c>
      <c r="N196" s="162" t="s">
        <v>41</v>
      </c>
      <c r="O196" s="48"/>
      <c r="P196" s="163">
        <f>O196*H196</f>
        <v>0</v>
      </c>
      <c r="Q196" s="163">
        <v>1.4400000000000001E-3</v>
      </c>
      <c r="R196" s="163">
        <f>Q196*H196</f>
        <v>8.6400000000000001E-3</v>
      </c>
      <c r="S196" s="163">
        <v>0</v>
      </c>
      <c r="T196" s="164">
        <f>S196*H196</f>
        <v>0</v>
      </c>
      <c r="AR196" s="12" t="s">
        <v>203</v>
      </c>
      <c r="AT196" s="12" t="s">
        <v>133</v>
      </c>
      <c r="AU196" s="12" t="s">
        <v>69</v>
      </c>
      <c r="AY196" s="12" t="s">
        <v>132</v>
      </c>
      <c r="BE196" s="165">
        <f>IF(N196="základní",J196,0)</f>
        <v>0</v>
      </c>
      <c r="BF196" s="165">
        <f>IF(N196="snížená",J196,0)</f>
        <v>0</v>
      </c>
      <c r="BG196" s="165">
        <f>IF(N196="zákl. přenesená",J196,0)</f>
        <v>0</v>
      </c>
      <c r="BH196" s="165">
        <f>IF(N196="sníž. přenesená",J196,0)</f>
        <v>0</v>
      </c>
      <c r="BI196" s="165">
        <f>IF(N196="nulová",J196,0)</f>
        <v>0</v>
      </c>
      <c r="BJ196" s="12" t="s">
        <v>8</v>
      </c>
      <c r="BK196" s="165">
        <f>ROUND(I196*H196,0)</f>
        <v>0</v>
      </c>
      <c r="BL196" s="12" t="s">
        <v>203</v>
      </c>
      <c r="BM196" s="12" t="s">
        <v>1547</v>
      </c>
    </row>
    <row r="197" spans="2:65" s="1" customFormat="1" ht="16.5" customHeight="1">
      <c r="B197" s="27"/>
      <c r="C197" s="154" t="s">
        <v>463</v>
      </c>
      <c r="D197" s="154" t="s">
        <v>133</v>
      </c>
      <c r="E197" s="155" t="s">
        <v>1548</v>
      </c>
      <c r="F197" s="156" t="s">
        <v>1549</v>
      </c>
      <c r="G197" s="157" t="s">
        <v>823</v>
      </c>
      <c r="H197" s="158">
        <v>6</v>
      </c>
      <c r="I197" s="159"/>
      <c r="J197" s="160">
        <f>ROUND(I197*H197,0)</f>
        <v>0</v>
      </c>
      <c r="K197" s="156" t="s">
        <v>157</v>
      </c>
      <c r="L197" s="29"/>
      <c r="M197" s="161" t="s">
        <v>1</v>
      </c>
      <c r="N197" s="162" t="s">
        <v>41</v>
      </c>
      <c r="O197" s="48"/>
      <c r="P197" s="163">
        <f>O197*H197</f>
        <v>0</v>
      </c>
      <c r="Q197" s="163">
        <v>2E-3</v>
      </c>
      <c r="R197" s="163">
        <f>Q197*H197</f>
        <v>1.2E-2</v>
      </c>
      <c r="S197" s="163">
        <v>0</v>
      </c>
      <c r="T197" s="164">
        <f>S197*H197</f>
        <v>0</v>
      </c>
      <c r="AR197" s="12" t="s">
        <v>203</v>
      </c>
      <c r="AT197" s="12" t="s">
        <v>133</v>
      </c>
      <c r="AU197" s="12" t="s">
        <v>69</v>
      </c>
      <c r="AY197" s="12" t="s">
        <v>132</v>
      </c>
      <c r="BE197" s="165">
        <f>IF(N197="základní",J197,0)</f>
        <v>0</v>
      </c>
      <c r="BF197" s="165">
        <f>IF(N197="snížená",J197,0)</f>
        <v>0</v>
      </c>
      <c r="BG197" s="165">
        <f>IF(N197="zákl. přenesená",J197,0)</f>
        <v>0</v>
      </c>
      <c r="BH197" s="165">
        <f>IF(N197="sníž. přenesená",J197,0)</f>
        <v>0</v>
      </c>
      <c r="BI197" s="165">
        <f>IF(N197="nulová",J197,0)</f>
        <v>0</v>
      </c>
      <c r="BJ197" s="12" t="s">
        <v>8</v>
      </c>
      <c r="BK197" s="165">
        <f>ROUND(I197*H197,0)</f>
        <v>0</v>
      </c>
      <c r="BL197" s="12" t="s">
        <v>203</v>
      </c>
      <c r="BM197" s="12" t="s">
        <v>1550</v>
      </c>
    </row>
    <row r="198" spans="2:65" s="1" customFormat="1" ht="22.5" customHeight="1">
      <c r="B198" s="27"/>
      <c r="C198" s="154" t="s">
        <v>468</v>
      </c>
      <c r="D198" s="154" t="s">
        <v>133</v>
      </c>
      <c r="E198" s="155" t="s">
        <v>1551</v>
      </c>
      <c r="F198" s="156" t="s">
        <v>1552</v>
      </c>
      <c r="G198" s="157" t="s">
        <v>823</v>
      </c>
      <c r="H198" s="158">
        <v>6</v>
      </c>
      <c r="I198" s="159"/>
      <c r="J198" s="160">
        <f>ROUND(I198*H198,0)</f>
        <v>0</v>
      </c>
      <c r="K198" s="156" t="s">
        <v>1</v>
      </c>
      <c r="L198" s="29"/>
      <c r="M198" s="161" t="s">
        <v>1</v>
      </c>
      <c r="N198" s="162" t="s">
        <v>41</v>
      </c>
      <c r="O198" s="48"/>
      <c r="P198" s="163">
        <f>O198*H198</f>
        <v>0</v>
      </c>
      <c r="Q198" s="163">
        <v>4.0000000000000002E-4</v>
      </c>
      <c r="R198" s="163">
        <f>Q198*H198</f>
        <v>2.4000000000000002E-3</v>
      </c>
      <c r="S198" s="163">
        <v>0</v>
      </c>
      <c r="T198" s="164">
        <f>S198*H198</f>
        <v>0</v>
      </c>
      <c r="AR198" s="12" t="s">
        <v>203</v>
      </c>
      <c r="AT198" s="12" t="s">
        <v>133</v>
      </c>
      <c r="AU198" s="12" t="s">
        <v>69</v>
      </c>
      <c r="AY198" s="12" t="s">
        <v>132</v>
      </c>
      <c r="BE198" s="165">
        <f>IF(N198="základní",J198,0)</f>
        <v>0</v>
      </c>
      <c r="BF198" s="165">
        <f>IF(N198="snížená",J198,0)</f>
        <v>0</v>
      </c>
      <c r="BG198" s="165">
        <f>IF(N198="zákl. přenesená",J198,0)</f>
        <v>0</v>
      </c>
      <c r="BH198" s="165">
        <f>IF(N198="sníž. přenesená",J198,0)</f>
        <v>0</v>
      </c>
      <c r="BI198" s="165">
        <f>IF(N198="nulová",J198,0)</f>
        <v>0</v>
      </c>
      <c r="BJ198" s="12" t="s">
        <v>8</v>
      </c>
      <c r="BK198" s="165">
        <f>ROUND(I198*H198,0)</f>
        <v>0</v>
      </c>
      <c r="BL198" s="12" t="s">
        <v>203</v>
      </c>
      <c r="BM198" s="12" t="s">
        <v>1553</v>
      </c>
    </row>
    <row r="199" spans="2:65" s="1" customFormat="1" ht="22.5" customHeight="1">
      <c r="B199" s="27"/>
      <c r="C199" s="154" t="s">
        <v>472</v>
      </c>
      <c r="D199" s="154" t="s">
        <v>133</v>
      </c>
      <c r="E199" s="155" t="s">
        <v>1554</v>
      </c>
      <c r="F199" s="156" t="s">
        <v>1555</v>
      </c>
      <c r="G199" s="157" t="s">
        <v>823</v>
      </c>
      <c r="H199" s="158">
        <v>6</v>
      </c>
      <c r="I199" s="159"/>
      <c r="J199" s="160">
        <f>ROUND(I199*H199,0)</f>
        <v>0</v>
      </c>
      <c r="K199" s="156" t="s">
        <v>1</v>
      </c>
      <c r="L199" s="29"/>
      <c r="M199" s="161" t="s">
        <v>1</v>
      </c>
      <c r="N199" s="162" t="s">
        <v>41</v>
      </c>
      <c r="O199" s="48"/>
      <c r="P199" s="163">
        <f>O199*H199</f>
        <v>0</v>
      </c>
      <c r="Q199" s="163">
        <v>4.0000000000000002E-4</v>
      </c>
      <c r="R199" s="163">
        <f>Q199*H199</f>
        <v>2.4000000000000002E-3</v>
      </c>
      <c r="S199" s="163">
        <v>0</v>
      </c>
      <c r="T199" s="164">
        <f>S199*H199</f>
        <v>0</v>
      </c>
      <c r="AR199" s="12" t="s">
        <v>203</v>
      </c>
      <c r="AT199" s="12" t="s">
        <v>133</v>
      </c>
      <c r="AU199" s="12" t="s">
        <v>69</v>
      </c>
      <c r="AY199" s="12" t="s">
        <v>132</v>
      </c>
      <c r="BE199" s="165">
        <f>IF(N199="základní",J199,0)</f>
        <v>0</v>
      </c>
      <c r="BF199" s="165">
        <f>IF(N199="snížená",J199,0)</f>
        <v>0</v>
      </c>
      <c r="BG199" s="165">
        <f>IF(N199="zákl. přenesená",J199,0)</f>
        <v>0</v>
      </c>
      <c r="BH199" s="165">
        <f>IF(N199="sníž. přenesená",J199,0)</f>
        <v>0</v>
      </c>
      <c r="BI199" s="165">
        <f>IF(N199="nulová",J199,0)</f>
        <v>0</v>
      </c>
      <c r="BJ199" s="12" t="s">
        <v>8</v>
      </c>
      <c r="BK199" s="165">
        <f>ROUND(I199*H199,0)</f>
        <v>0</v>
      </c>
      <c r="BL199" s="12" t="s">
        <v>203</v>
      </c>
      <c r="BM199" s="12" t="s">
        <v>1556</v>
      </c>
    </row>
    <row r="200" spans="2:65" s="1" customFormat="1" ht="16.5" customHeight="1">
      <c r="B200" s="27"/>
      <c r="C200" s="154" t="s">
        <v>478</v>
      </c>
      <c r="D200" s="154" t="s">
        <v>133</v>
      </c>
      <c r="E200" s="155" t="s">
        <v>1557</v>
      </c>
      <c r="F200" s="156" t="s">
        <v>1558</v>
      </c>
      <c r="G200" s="157" t="s">
        <v>255</v>
      </c>
      <c r="H200" s="217">
        <v>1</v>
      </c>
      <c r="I200" s="159"/>
      <c r="J200" s="160">
        <f>ROUND(I200*H200,0)</f>
        <v>0</v>
      </c>
      <c r="K200" s="156" t="s">
        <v>157</v>
      </c>
      <c r="L200" s="29"/>
      <c r="M200" s="161" t="s">
        <v>1</v>
      </c>
      <c r="N200" s="162" t="s">
        <v>41</v>
      </c>
      <c r="O200" s="48"/>
      <c r="P200" s="163">
        <f>O200*H200</f>
        <v>0</v>
      </c>
      <c r="Q200" s="163">
        <v>0</v>
      </c>
      <c r="R200" s="163">
        <f>Q200*H200</f>
        <v>0</v>
      </c>
      <c r="S200" s="163">
        <v>0</v>
      </c>
      <c r="T200" s="164">
        <f>S200*H200</f>
        <v>0</v>
      </c>
      <c r="AR200" s="12" t="s">
        <v>203</v>
      </c>
      <c r="AT200" s="12" t="s">
        <v>133</v>
      </c>
      <c r="AU200" s="12" t="s">
        <v>69</v>
      </c>
      <c r="AY200" s="12" t="s">
        <v>132</v>
      </c>
      <c r="BE200" s="165">
        <f>IF(N200="základní",J200,0)</f>
        <v>0</v>
      </c>
      <c r="BF200" s="165">
        <f>IF(N200="snížená",J200,0)</f>
        <v>0</v>
      </c>
      <c r="BG200" s="165">
        <f>IF(N200="zákl. přenesená",J200,0)</f>
        <v>0</v>
      </c>
      <c r="BH200" s="165">
        <f>IF(N200="sníž. přenesená",J200,0)</f>
        <v>0</v>
      </c>
      <c r="BI200" s="165">
        <f>IF(N200="nulová",J200,0)</f>
        <v>0</v>
      </c>
      <c r="BJ200" s="12" t="s">
        <v>8</v>
      </c>
      <c r="BK200" s="165">
        <f>ROUND(I200*H200,0)</f>
        <v>0</v>
      </c>
      <c r="BL200" s="12" t="s">
        <v>203</v>
      </c>
      <c r="BM200" s="12" t="s">
        <v>1559</v>
      </c>
    </row>
    <row r="201" spans="2:65" s="10" customFormat="1" ht="22.9" customHeight="1">
      <c r="B201" s="140"/>
      <c r="C201" s="141"/>
      <c r="D201" s="142" t="s">
        <v>59</v>
      </c>
      <c r="E201" s="166" t="s">
        <v>1560</v>
      </c>
      <c r="F201" s="166" t="s">
        <v>1561</v>
      </c>
      <c r="G201" s="141"/>
      <c r="H201" s="141"/>
      <c r="I201" s="144"/>
      <c r="J201" s="167">
        <f>BK201</f>
        <v>0</v>
      </c>
      <c r="K201" s="141"/>
      <c r="L201" s="146"/>
      <c r="M201" s="147"/>
      <c r="N201" s="148"/>
      <c r="O201" s="148"/>
      <c r="P201" s="149">
        <f>SUM(P202:P229)</f>
        <v>0</v>
      </c>
      <c r="Q201" s="148"/>
      <c r="R201" s="149">
        <f>SUM(R202:R229)</f>
        <v>0.93951600000000013</v>
      </c>
      <c r="S201" s="148"/>
      <c r="T201" s="150">
        <f>SUM(T202:T229)</f>
        <v>0.13122</v>
      </c>
      <c r="AR201" s="151" t="s">
        <v>69</v>
      </c>
      <c r="AT201" s="152" t="s">
        <v>59</v>
      </c>
      <c r="AU201" s="152" t="s">
        <v>8</v>
      </c>
      <c r="AY201" s="151" t="s">
        <v>132</v>
      </c>
      <c r="BK201" s="153">
        <f>SUM(BK202:BK229)</f>
        <v>0</v>
      </c>
    </row>
    <row r="202" spans="2:65" s="1" customFormat="1" ht="16.5" customHeight="1">
      <c r="B202" s="27"/>
      <c r="C202" s="154" t="s">
        <v>482</v>
      </c>
      <c r="D202" s="154" t="s">
        <v>133</v>
      </c>
      <c r="E202" s="155" t="s">
        <v>1562</v>
      </c>
      <c r="F202" s="156" t="s">
        <v>1563</v>
      </c>
      <c r="G202" s="157" t="s">
        <v>823</v>
      </c>
      <c r="H202" s="158">
        <v>6</v>
      </c>
      <c r="I202" s="159"/>
      <c r="J202" s="160">
        <f t="shared" ref="J202:J229" si="50">ROUND(I202*H202,0)</f>
        <v>0</v>
      </c>
      <c r="K202" s="156" t="s">
        <v>157</v>
      </c>
      <c r="L202" s="29"/>
      <c r="M202" s="161" t="s">
        <v>1</v>
      </c>
      <c r="N202" s="162" t="s">
        <v>41</v>
      </c>
      <c r="O202" s="48"/>
      <c r="P202" s="163">
        <f t="shared" ref="P202:P229" si="51">O202*H202</f>
        <v>0</v>
      </c>
      <c r="Q202" s="163">
        <v>1.6920000000000001E-2</v>
      </c>
      <c r="R202" s="163">
        <f t="shared" ref="R202:R229" si="52">Q202*H202</f>
        <v>0.10152</v>
      </c>
      <c r="S202" s="163">
        <v>0</v>
      </c>
      <c r="T202" s="164">
        <f t="shared" ref="T202:T229" si="53">S202*H202</f>
        <v>0</v>
      </c>
      <c r="AR202" s="12" t="s">
        <v>203</v>
      </c>
      <c r="AT202" s="12" t="s">
        <v>133</v>
      </c>
      <c r="AU202" s="12" t="s">
        <v>69</v>
      </c>
      <c r="AY202" s="12" t="s">
        <v>132</v>
      </c>
      <c r="BE202" s="165">
        <f t="shared" ref="BE202:BE229" si="54">IF(N202="základní",J202,0)</f>
        <v>0</v>
      </c>
      <c r="BF202" s="165">
        <f t="shared" ref="BF202:BF229" si="55">IF(N202="snížená",J202,0)</f>
        <v>0</v>
      </c>
      <c r="BG202" s="165">
        <f t="shared" ref="BG202:BG229" si="56">IF(N202="zákl. přenesená",J202,0)</f>
        <v>0</v>
      </c>
      <c r="BH202" s="165">
        <f t="shared" ref="BH202:BH229" si="57">IF(N202="sníž. přenesená",J202,0)</f>
        <v>0</v>
      </c>
      <c r="BI202" s="165">
        <f t="shared" ref="BI202:BI229" si="58">IF(N202="nulová",J202,0)</f>
        <v>0</v>
      </c>
      <c r="BJ202" s="12" t="s">
        <v>8</v>
      </c>
      <c r="BK202" s="165">
        <f t="shared" ref="BK202:BK229" si="59">ROUND(I202*H202,0)</f>
        <v>0</v>
      </c>
      <c r="BL202" s="12" t="s">
        <v>203</v>
      </c>
      <c r="BM202" s="12" t="s">
        <v>1564</v>
      </c>
    </row>
    <row r="203" spans="2:65" s="1" customFormat="1" ht="16.5" customHeight="1">
      <c r="B203" s="27"/>
      <c r="C203" s="154" t="s">
        <v>486</v>
      </c>
      <c r="D203" s="154" t="s">
        <v>133</v>
      </c>
      <c r="E203" s="155" t="s">
        <v>1565</v>
      </c>
      <c r="F203" s="156" t="s">
        <v>1566</v>
      </c>
      <c r="G203" s="157" t="s">
        <v>823</v>
      </c>
      <c r="H203" s="158">
        <v>6</v>
      </c>
      <c r="I203" s="159"/>
      <c r="J203" s="160">
        <f t="shared" si="50"/>
        <v>0</v>
      </c>
      <c r="K203" s="156" t="s">
        <v>157</v>
      </c>
      <c r="L203" s="29"/>
      <c r="M203" s="161" t="s">
        <v>1</v>
      </c>
      <c r="N203" s="162" t="s">
        <v>41</v>
      </c>
      <c r="O203" s="48"/>
      <c r="P203" s="163">
        <f t="shared" si="51"/>
        <v>0</v>
      </c>
      <c r="Q203" s="163">
        <v>0</v>
      </c>
      <c r="R203" s="163">
        <f t="shared" si="52"/>
        <v>0</v>
      </c>
      <c r="S203" s="163">
        <v>1.9460000000000002E-2</v>
      </c>
      <c r="T203" s="164">
        <f t="shared" si="53"/>
        <v>0.11676</v>
      </c>
      <c r="AR203" s="12" t="s">
        <v>203</v>
      </c>
      <c r="AT203" s="12" t="s">
        <v>133</v>
      </c>
      <c r="AU203" s="12" t="s">
        <v>69</v>
      </c>
      <c r="AY203" s="12" t="s">
        <v>132</v>
      </c>
      <c r="BE203" s="165">
        <f t="shared" si="54"/>
        <v>0</v>
      </c>
      <c r="BF203" s="165">
        <f t="shared" si="55"/>
        <v>0</v>
      </c>
      <c r="BG203" s="165">
        <f t="shared" si="56"/>
        <v>0</v>
      </c>
      <c r="BH203" s="165">
        <f t="shared" si="57"/>
        <v>0</v>
      </c>
      <c r="BI203" s="165">
        <f t="shared" si="58"/>
        <v>0</v>
      </c>
      <c r="BJ203" s="12" t="s">
        <v>8</v>
      </c>
      <c r="BK203" s="165">
        <f t="shared" si="59"/>
        <v>0</v>
      </c>
      <c r="BL203" s="12" t="s">
        <v>203</v>
      </c>
      <c r="BM203" s="12" t="s">
        <v>1567</v>
      </c>
    </row>
    <row r="204" spans="2:65" s="1" customFormat="1" ht="16.5" customHeight="1">
      <c r="B204" s="27"/>
      <c r="C204" s="154" t="s">
        <v>491</v>
      </c>
      <c r="D204" s="154" t="s">
        <v>133</v>
      </c>
      <c r="E204" s="155" t="s">
        <v>1568</v>
      </c>
      <c r="F204" s="156" t="s">
        <v>1569</v>
      </c>
      <c r="G204" s="157" t="s">
        <v>823</v>
      </c>
      <c r="H204" s="158">
        <v>6</v>
      </c>
      <c r="I204" s="159"/>
      <c r="J204" s="160">
        <f t="shared" si="50"/>
        <v>0</v>
      </c>
      <c r="K204" s="156" t="s">
        <v>157</v>
      </c>
      <c r="L204" s="29"/>
      <c r="M204" s="161" t="s">
        <v>1</v>
      </c>
      <c r="N204" s="162" t="s">
        <v>41</v>
      </c>
      <c r="O204" s="48"/>
      <c r="P204" s="163">
        <f t="shared" si="51"/>
        <v>0</v>
      </c>
      <c r="Q204" s="163">
        <v>1.197E-2</v>
      </c>
      <c r="R204" s="163">
        <f t="shared" si="52"/>
        <v>7.1819999999999995E-2</v>
      </c>
      <c r="S204" s="163">
        <v>0</v>
      </c>
      <c r="T204" s="164">
        <f t="shared" si="53"/>
        <v>0</v>
      </c>
      <c r="AR204" s="12" t="s">
        <v>203</v>
      </c>
      <c r="AT204" s="12" t="s">
        <v>133</v>
      </c>
      <c r="AU204" s="12" t="s">
        <v>69</v>
      </c>
      <c r="AY204" s="12" t="s">
        <v>132</v>
      </c>
      <c r="BE204" s="165">
        <f t="shared" si="54"/>
        <v>0</v>
      </c>
      <c r="BF204" s="165">
        <f t="shared" si="55"/>
        <v>0</v>
      </c>
      <c r="BG204" s="165">
        <f t="shared" si="56"/>
        <v>0</v>
      </c>
      <c r="BH204" s="165">
        <f t="shared" si="57"/>
        <v>0</v>
      </c>
      <c r="BI204" s="165">
        <f t="shared" si="58"/>
        <v>0</v>
      </c>
      <c r="BJ204" s="12" t="s">
        <v>8</v>
      </c>
      <c r="BK204" s="165">
        <f t="shared" si="59"/>
        <v>0</v>
      </c>
      <c r="BL204" s="12" t="s">
        <v>203</v>
      </c>
      <c r="BM204" s="12" t="s">
        <v>1570</v>
      </c>
    </row>
    <row r="205" spans="2:65" s="1" customFormat="1" ht="16.5" customHeight="1">
      <c r="B205" s="27"/>
      <c r="C205" s="154" t="s">
        <v>495</v>
      </c>
      <c r="D205" s="154" t="s">
        <v>133</v>
      </c>
      <c r="E205" s="155" t="s">
        <v>1571</v>
      </c>
      <c r="F205" s="156" t="s">
        <v>1572</v>
      </c>
      <c r="G205" s="157" t="s">
        <v>823</v>
      </c>
      <c r="H205" s="158">
        <v>6</v>
      </c>
      <c r="I205" s="159"/>
      <c r="J205" s="160">
        <f t="shared" si="50"/>
        <v>0</v>
      </c>
      <c r="K205" s="156" t="s">
        <v>157</v>
      </c>
      <c r="L205" s="29"/>
      <c r="M205" s="161" t="s">
        <v>1</v>
      </c>
      <c r="N205" s="162" t="s">
        <v>41</v>
      </c>
      <c r="O205" s="48"/>
      <c r="P205" s="163">
        <f t="shared" si="51"/>
        <v>0</v>
      </c>
      <c r="Q205" s="163">
        <v>3.4509999999999999E-2</v>
      </c>
      <c r="R205" s="163">
        <f t="shared" si="52"/>
        <v>0.20705999999999999</v>
      </c>
      <c r="S205" s="163">
        <v>0</v>
      </c>
      <c r="T205" s="164">
        <f t="shared" si="53"/>
        <v>0</v>
      </c>
      <c r="AR205" s="12" t="s">
        <v>203</v>
      </c>
      <c r="AT205" s="12" t="s">
        <v>133</v>
      </c>
      <c r="AU205" s="12" t="s">
        <v>69</v>
      </c>
      <c r="AY205" s="12" t="s">
        <v>132</v>
      </c>
      <c r="BE205" s="165">
        <f t="shared" si="54"/>
        <v>0</v>
      </c>
      <c r="BF205" s="165">
        <f t="shared" si="55"/>
        <v>0</v>
      </c>
      <c r="BG205" s="165">
        <f t="shared" si="56"/>
        <v>0</v>
      </c>
      <c r="BH205" s="165">
        <f t="shared" si="57"/>
        <v>0</v>
      </c>
      <c r="BI205" s="165">
        <f t="shared" si="58"/>
        <v>0</v>
      </c>
      <c r="BJ205" s="12" t="s">
        <v>8</v>
      </c>
      <c r="BK205" s="165">
        <f t="shared" si="59"/>
        <v>0</v>
      </c>
      <c r="BL205" s="12" t="s">
        <v>203</v>
      </c>
      <c r="BM205" s="12" t="s">
        <v>1573</v>
      </c>
    </row>
    <row r="206" spans="2:65" s="1" customFormat="1" ht="16.5" customHeight="1">
      <c r="B206" s="27"/>
      <c r="C206" s="154" t="s">
        <v>500</v>
      </c>
      <c r="D206" s="154" t="s">
        <v>133</v>
      </c>
      <c r="E206" s="155" t="s">
        <v>1574</v>
      </c>
      <c r="F206" s="156" t="s">
        <v>1575</v>
      </c>
      <c r="G206" s="157" t="s">
        <v>823</v>
      </c>
      <c r="H206" s="158">
        <v>6</v>
      </c>
      <c r="I206" s="159"/>
      <c r="J206" s="160">
        <f t="shared" si="50"/>
        <v>0</v>
      </c>
      <c r="K206" s="156" t="s">
        <v>954</v>
      </c>
      <c r="L206" s="29"/>
      <c r="M206" s="161" t="s">
        <v>1</v>
      </c>
      <c r="N206" s="162" t="s">
        <v>41</v>
      </c>
      <c r="O206" s="48"/>
      <c r="P206" s="163">
        <f t="shared" si="51"/>
        <v>0</v>
      </c>
      <c r="Q206" s="163">
        <v>1.5339999999999999E-2</v>
      </c>
      <c r="R206" s="163">
        <f t="shared" si="52"/>
        <v>9.2039999999999997E-2</v>
      </c>
      <c r="S206" s="163">
        <v>0</v>
      </c>
      <c r="T206" s="164">
        <f t="shared" si="53"/>
        <v>0</v>
      </c>
      <c r="AR206" s="12" t="s">
        <v>203</v>
      </c>
      <c r="AT206" s="12" t="s">
        <v>133</v>
      </c>
      <c r="AU206" s="12" t="s">
        <v>69</v>
      </c>
      <c r="AY206" s="12" t="s">
        <v>132</v>
      </c>
      <c r="BE206" s="165">
        <f t="shared" si="54"/>
        <v>0</v>
      </c>
      <c r="BF206" s="165">
        <f t="shared" si="55"/>
        <v>0</v>
      </c>
      <c r="BG206" s="165">
        <f t="shared" si="56"/>
        <v>0</v>
      </c>
      <c r="BH206" s="165">
        <f t="shared" si="57"/>
        <v>0</v>
      </c>
      <c r="BI206" s="165">
        <f t="shared" si="58"/>
        <v>0</v>
      </c>
      <c r="BJ206" s="12" t="s">
        <v>8</v>
      </c>
      <c r="BK206" s="165">
        <f t="shared" si="59"/>
        <v>0</v>
      </c>
      <c r="BL206" s="12" t="s">
        <v>203</v>
      </c>
      <c r="BM206" s="12" t="s">
        <v>1576</v>
      </c>
    </row>
    <row r="207" spans="2:65" s="1" customFormat="1" ht="16.5" customHeight="1">
      <c r="B207" s="27"/>
      <c r="C207" s="154" t="s">
        <v>504</v>
      </c>
      <c r="D207" s="154" t="s">
        <v>133</v>
      </c>
      <c r="E207" s="155" t="s">
        <v>1577</v>
      </c>
      <c r="F207" s="156" t="s">
        <v>1578</v>
      </c>
      <c r="G207" s="157" t="s">
        <v>823</v>
      </c>
      <c r="H207" s="158">
        <v>6</v>
      </c>
      <c r="I207" s="159"/>
      <c r="J207" s="160">
        <f t="shared" si="50"/>
        <v>0</v>
      </c>
      <c r="K207" s="156" t="s">
        <v>157</v>
      </c>
      <c r="L207" s="29"/>
      <c r="M207" s="161" t="s">
        <v>1</v>
      </c>
      <c r="N207" s="162" t="s">
        <v>41</v>
      </c>
      <c r="O207" s="48"/>
      <c r="P207" s="163">
        <f t="shared" si="51"/>
        <v>0</v>
      </c>
      <c r="Q207" s="163">
        <v>4.9300000000000004E-3</v>
      </c>
      <c r="R207" s="163">
        <f t="shared" si="52"/>
        <v>2.9580000000000002E-2</v>
      </c>
      <c r="S207" s="163">
        <v>0</v>
      </c>
      <c r="T207" s="164">
        <f t="shared" si="53"/>
        <v>0</v>
      </c>
      <c r="AR207" s="12" t="s">
        <v>203</v>
      </c>
      <c r="AT207" s="12" t="s">
        <v>133</v>
      </c>
      <c r="AU207" s="12" t="s">
        <v>69</v>
      </c>
      <c r="AY207" s="12" t="s">
        <v>132</v>
      </c>
      <c r="BE207" s="165">
        <f t="shared" si="54"/>
        <v>0</v>
      </c>
      <c r="BF207" s="165">
        <f t="shared" si="55"/>
        <v>0</v>
      </c>
      <c r="BG207" s="165">
        <f t="shared" si="56"/>
        <v>0</v>
      </c>
      <c r="BH207" s="165">
        <f t="shared" si="57"/>
        <v>0</v>
      </c>
      <c r="BI207" s="165">
        <f t="shared" si="58"/>
        <v>0</v>
      </c>
      <c r="BJ207" s="12" t="s">
        <v>8</v>
      </c>
      <c r="BK207" s="165">
        <f t="shared" si="59"/>
        <v>0</v>
      </c>
      <c r="BL207" s="12" t="s">
        <v>203</v>
      </c>
      <c r="BM207" s="12" t="s">
        <v>1579</v>
      </c>
    </row>
    <row r="208" spans="2:65" s="1" customFormat="1" ht="16.5" customHeight="1">
      <c r="B208" s="27"/>
      <c r="C208" s="154" t="s">
        <v>508</v>
      </c>
      <c r="D208" s="154" t="s">
        <v>133</v>
      </c>
      <c r="E208" s="155" t="s">
        <v>1580</v>
      </c>
      <c r="F208" s="156" t="s">
        <v>1581</v>
      </c>
      <c r="G208" s="157" t="s">
        <v>823</v>
      </c>
      <c r="H208" s="158">
        <v>6</v>
      </c>
      <c r="I208" s="159"/>
      <c r="J208" s="160">
        <f t="shared" si="50"/>
        <v>0</v>
      </c>
      <c r="K208" s="156" t="s">
        <v>157</v>
      </c>
      <c r="L208" s="29"/>
      <c r="M208" s="161" t="s">
        <v>1</v>
      </c>
      <c r="N208" s="162" t="s">
        <v>41</v>
      </c>
      <c r="O208" s="48"/>
      <c r="P208" s="163">
        <f t="shared" si="51"/>
        <v>0</v>
      </c>
      <c r="Q208" s="163">
        <v>4.6249999999999999E-2</v>
      </c>
      <c r="R208" s="163">
        <f t="shared" si="52"/>
        <v>0.27749999999999997</v>
      </c>
      <c r="S208" s="163">
        <v>0</v>
      </c>
      <c r="T208" s="164">
        <f t="shared" si="53"/>
        <v>0</v>
      </c>
      <c r="AR208" s="12" t="s">
        <v>203</v>
      </c>
      <c r="AT208" s="12" t="s">
        <v>133</v>
      </c>
      <c r="AU208" s="12" t="s">
        <v>69</v>
      </c>
      <c r="AY208" s="12" t="s">
        <v>132</v>
      </c>
      <c r="BE208" s="165">
        <f t="shared" si="54"/>
        <v>0</v>
      </c>
      <c r="BF208" s="165">
        <f t="shared" si="55"/>
        <v>0</v>
      </c>
      <c r="BG208" s="165">
        <f t="shared" si="56"/>
        <v>0</v>
      </c>
      <c r="BH208" s="165">
        <f t="shared" si="57"/>
        <v>0</v>
      </c>
      <c r="BI208" s="165">
        <f t="shared" si="58"/>
        <v>0</v>
      </c>
      <c r="BJ208" s="12" t="s">
        <v>8</v>
      </c>
      <c r="BK208" s="165">
        <f t="shared" si="59"/>
        <v>0</v>
      </c>
      <c r="BL208" s="12" t="s">
        <v>203</v>
      </c>
      <c r="BM208" s="12" t="s">
        <v>1582</v>
      </c>
    </row>
    <row r="209" spans="2:65" s="1" customFormat="1" ht="16.5" customHeight="1">
      <c r="B209" s="27"/>
      <c r="C209" s="154" t="s">
        <v>512</v>
      </c>
      <c r="D209" s="154" t="s">
        <v>133</v>
      </c>
      <c r="E209" s="155" t="s">
        <v>1583</v>
      </c>
      <c r="F209" s="156" t="s">
        <v>1584</v>
      </c>
      <c r="G209" s="157" t="s">
        <v>147</v>
      </c>
      <c r="H209" s="158">
        <v>6</v>
      </c>
      <c r="I209" s="159"/>
      <c r="J209" s="160">
        <f t="shared" si="50"/>
        <v>0</v>
      </c>
      <c r="K209" s="156" t="s">
        <v>157</v>
      </c>
      <c r="L209" s="29"/>
      <c r="M209" s="161" t="s">
        <v>1</v>
      </c>
      <c r="N209" s="162" t="s">
        <v>41</v>
      </c>
      <c r="O209" s="48"/>
      <c r="P209" s="163">
        <f t="shared" si="51"/>
        <v>0</v>
      </c>
      <c r="Q209" s="163">
        <v>1.09E-3</v>
      </c>
      <c r="R209" s="163">
        <f t="shared" si="52"/>
        <v>6.5400000000000007E-3</v>
      </c>
      <c r="S209" s="163">
        <v>0</v>
      </c>
      <c r="T209" s="164">
        <f t="shared" si="53"/>
        <v>0</v>
      </c>
      <c r="AR209" s="12" t="s">
        <v>203</v>
      </c>
      <c r="AT209" s="12" t="s">
        <v>133</v>
      </c>
      <c r="AU209" s="12" t="s">
        <v>69</v>
      </c>
      <c r="AY209" s="12" t="s">
        <v>132</v>
      </c>
      <c r="BE209" s="165">
        <f t="shared" si="54"/>
        <v>0</v>
      </c>
      <c r="BF209" s="165">
        <f t="shared" si="55"/>
        <v>0</v>
      </c>
      <c r="BG209" s="165">
        <f t="shared" si="56"/>
        <v>0</v>
      </c>
      <c r="BH209" s="165">
        <f t="shared" si="57"/>
        <v>0</v>
      </c>
      <c r="BI209" s="165">
        <f t="shared" si="58"/>
        <v>0</v>
      </c>
      <c r="BJ209" s="12" t="s">
        <v>8</v>
      </c>
      <c r="BK209" s="165">
        <f t="shared" si="59"/>
        <v>0</v>
      </c>
      <c r="BL209" s="12" t="s">
        <v>203</v>
      </c>
      <c r="BM209" s="12" t="s">
        <v>1585</v>
      </c>
    </row>
    <row r="210" spans="2:65" s="1" customFormat="1" ht="16.5" customHeight="1">
      <c r="B210" s="27"/>
      <c r="C210" s="154" t="s">
        <v>517</v>
      </c>
      <c r="D210" s="154" t="s">
        <v>133</v>
      </c>
      <c r="E210" s="155" t="s">
        <v>1586</v>
      </c>
      <c r="F210" s="156" t="s">
        <v>1587</v>
      </c>
      <c r="G210" s="157" t="s">
        <v>823</v>
      </c>
      <c r="H210" s="158">
        <v>6</v>
      </c>
      <c r="I210" s="159"/>
      <c r="J210" s="160">
        <f t="shared" si="50"/>
        <v>0</v>
      </c>
      <c r="K210" s="156" t="s">
        <v>157</v>
      </c>
      <c r="L210" s="29"/>
      <c r="M210" s="161" t="s">
        <v>1</v>
      </c>
      <c r="N210" s="162" t="s">
        <v>41</v>
      </c>
      <c r="O210" s="48"/>
      <c r="P210" s="163">
        <f t="shared" si="51"/>
        <v>0</v>
      </c>
      <c r="Q210" s="163">
        <v>0</v>
      </c>
      <c r="R210" s="163">
        <f t="shared" si="52"/>
        <v>0</v>
      </c>
      <c r="S210" s="163">
        <v>1.56E-3</v>
      </c>
      <c r="T210" s="164">
        <f t="shared" si="53"/>
        <v>9.3600000000000003E-3</v>
      </c>
      <c r="AR210" s="12" t="s">
        <v>203</v>
      </c>
      <c r="AT210" s="12" t="s">
        <v>133</v>
      </c>
      <c r="AU210" s="12" t="s">
        <v>69</v>
      </c>
      <c r="AY210" s="12" t="s">
        <v>132</v>
      </c>
      <c r="BE210" s="165">
        <f t="shared" si="54"/>
        <v>0</v>
      </c>
      <c r="BF210" s="165">
        <f t="shared" si="55"/>
        <v>0</v>
      </c>
      <c r="BG210" s="165">
        <f t="shared" si="56"/>
        <v>0</v>
      </c>
      <c r="BH210" s="165">
        <f t="shared" si="57"/>
        <v>0</v>
      </c>
      <c r="BI210" s="165">
        <f t="shared" si="58"/>
        <v>0</v>
      </c>
      <c r="BJ210" s="12" t="s">
        <v>8</v>
      </c>
      <c r="BK210" s="165">
        <f t="shared" si="59"/>
        <v>0</v>
      </c>
      <c r="BL210" s="12" t="s">
        <v>203</v>
      </c>
      <c r="BM210" s="12" t="s">
        <v>1588</v>
      </c>
    </row>
    <row r="211" spans="2:65" s="1" customFormat="1" ht="16.5" customHeight="1">
      <c r="B211" s="27"/>
      <c r="C211" s="154" t="s">
        <v>521</v>
      </c>
      <c r="D211" s="154" t="s">
        <v>133</v>
      </c>
      <c r="E211" s="155" t="s">
        <v>1589</v>
      </c>
      <c r="F211" s="156" t="s">
        <v>1590</v>
      </c>
      <c r="G211" s="157" t="s">
        <v>823</v>
      </c>
      <c r="H211" s="158">
        <v>6</v>
      </c>
      <c r="I211" s="159"/>
      <c r="J211" s="160">
        <f t="shared" si="50"/>
        <v>0</v>
      </c>
      <c r="K211" s="156" t="s">
        <v>157</v>
      </c>
      <c r="L211" s="29"/>
      <c r="M211" s="161" t="s">
        <v>1</v>
      </c>
      <c r="N211" s="162" t="s">
        <v>41</v>
      </c>
      <c r="O211" s="48"/>
      <c r="P211" s="163">
        <f t="shared" si="51"/>
        <v>0</v>
      </c>
      <c r="Q211" s="163">
        <v>1.8E-3</v>
      </c>
      <c r="R211" s="163">
        <f t="shared" si="52"/>
        <v>1.0800000000000001E-2</v>
      </c>
      <c r="S211" s="163">
        <v>0</v>
      </c>
      <c r="T211" s="164">
        <f t="shared" si="53"/>
        <v>0</v>
      </c>
      <c r="AR211" s="12" t="s">
        <v>203</v>
      </c>
      <c r="AT211" s="12" t="s">
        <v>133</v>
      </c>
      <c r="AU211" s="12" t="s">
        <v>69</v>
      </c>
      <c r="AY211" s="12" t="s">
        <v>132</v>
      </c>
      <c r="BE211" s="165">
        <f t="shared" si="54"/>
        <v>0</v>
      </c>
      <c r="BF211" s="165">
        <f t="shared" si="55"/>
        <v>0</v>
      </c>
      <c r="BG211" s="165">
        <f t="shared" si="56"/>
        <v>0</v>
      </c>
      <c r="BH211" s="165">
        <f t="shared" si="57"/>
        <v>0</v>
      </c>
      <c r="BI211" s="165">
        <f t="shared" si="58"/>
        <v>0</v>
      </c>
      <c r="BJ211" s="12" t="s">
        <v>8</v>
      </c>
      <c r="BK211" s="165">
        <f t="shared" si="59"/>
        <v>0</v>
      </c>
      <c r="BL211" s="12" t="s">
        <v>203</v>
      </c>
      <c r="BM211" s="12" t="s">
        <v>1591</v>
      </c>
    </row>
    <row r="212" spans="2:65" s="1" customFormat="1" ht="16.5" customHeight="1">
      <c r="B212" s="27"/>
      <c r="C212" s="154" t="s">
        <v>528</v>
      </c>
      <c r="D212" s="154" t="s">
        <v>133</v>
      </c>
      <c r="E212" s="155" t="s">
        <v>1592</v>
      </c>
      <c r="F212" s="156" t="s">
        <v>1593</v>
      </c>
      <c r="G212" s="157" t="s">
        <v>823</v>
      </c>
      <c r="H212" s="158">
        <v>6</v>
      </c>
      <c r="I212" s="159"/>
      <c r="J212" s="160">
        <f t="shared" si="50"/>
        <v>0</v>
      </c>
      <c r="K212" s="156" t="s">
        <v>157</v>
      </c>
      <c r="L212" s="29"/>
      <c r="M212" s="161" t="s">
        <v>1</v>
      </c>
      <c r="N212" s="162" t="s">
        <v>41</v>
      </c>
      <c r="O212" s="48"/>
      <c r="P212" s="163">
        <f t="shared" si="51"/>
        <v>0</v>
      </c>
      <c r="Q212" s="163">
        <v>1.8400000000000001E-3</v>
      </c>
      <c r="R212" s="163">
        <f t="shared" si="52"/>
        <v>1.1040000000000001E-2</v>
      </c>
      <c r="S212" s="163">
        <v>0</v>
      </c>
      <c r="T212" s="164">
        <f t="shared" si="53"/>
        <v>0</v>
      </c>
      <c r="AR212" s="12" t="s">
        <v>203</v>
      </c>
      <c r="AT212" s="12" t="s">
        <v>133</v>
      </c>
      <c r="AU212" s="12" t="s">
        <v>69</v>
      </c>
      <c r="AY212" s="12" t="s">
        <v>132</v>
      </c>
      <c r="BE212" s="165">
        <f t="shared" si="54"/>
        <v>0</v>
      </c>
      <c r="BF212" s="165">
        <f t="shared" si="55"/>
        <v>0</v>
      </c>
      <c r="BG212" s="165">
        <f t="shared" si="56"/>
        <v>0</v>
      </c>
      <c r="BH212" s="165">
        <f t="shared" si="57"/>
        <v>0</v>
      </c>
      <c r="BI212" s="165">
        <f t="shared" si="58"/>
        <v>0</v>
      </c>
      <c r="BJ212" s="12" t="s">
        <v>8</v>
      </c>
      <c r="BK212" s="165">
        <f t="shared" si="59"/>
        <v>0</v>
      </c>
      <c r="BL212" s="12" t="s">
        <v>203</v>
      </c>
      <c r="BM212" s="12" t="s">
        <v>1594</v>
      </c>
    </row>
    <row r="213" spans="2:65" s="1" customFormat="1" ht="16.5" customHeight="1">
      <c r="B213" s="27"/>
      <c r="C213" s="154" t="s">
        <v>532</v>
      </c>
      <c r="D213" s="154" t="s">
        <v>133</v>
      </c>
      <c r="E213" s="155" t="s">
        <v>1595</v>
      </c>
      <c r="F213" s="156" t="s">
        <v>1596</v>
      </c>
      <c r="G213" s="157" t="s">
        <v>823</v>
      </c>
      <c r="H213" s="158">
        <v>6</v>
      </c>
      <c r="I213" s="159"/>
      <c r="J213" s="160">
        <f t="shared" si="50"/>
        <v>0</v>
      </c>
      <c r="K213" s="156" t="s">
        <v>157</v>
      </c>
      <c r="L213" s="29"/>
      <c r="M213" s="161" t="s">
        <v>1</v>
      </c>
      <c r="N213" s="162" t="s">
        <v>41</v>
      </c>
      <c r="O213" s="48"/>
      <c r="P213" s="163">
        <f t="shared" si="51"/>
        <v>0</v>
      </c>
      <c r="Q213" s="163">
        <v>1.8400000000000001E-3</v>
      </c>
      <c r="R213" s="163">
        <f t="shared" si="52"/>
        <v>1.1040000000000001E-2</v>
      </c>
      <c r="S213" s="163">
        <v>0</v>
      </c>
      <c r="T213" s="164">
        <f t="shared" si="53"/>
        <v>0</v>
      </c>
      <c r="AR213" s="12" t="s">
        <v>203</v>
      </c>
      <c r="AT213" s="12" t="s">
        <v>133</v>
      </c>
      <c r="AU213" s="12" t="s">
        <v>69</v>
      </c>
      <c r="AY213" s="12" t="s">
        <v>132</v>
      </c>
      <c r="BE213" s="165">
        <f t="shared" si="54"/>
        <v>0</v>
      </c>
      <c r="BF213" s="165">
        <f t="shared" si="55"/>
        <v>0</v>
      </c>
      <c r="BG213" s="165">
        <f t="shared" si="56"/>
        <v>0</v>
      </c>
      <c r="BH213" s="165">
        <f t="shared" si="57"/>
        <v>0</v>
      </c>
      <c r="BI213" s="165">
        <f t="shared" si="58"/>
        <v>0</v>
      </c>
      <c r="BJ213" s="12" t="s">
        <v>8</v>
      </c>
      <c r="BK213" s="165">
        <f t="shared" si="59"/>
        <v>0</v>
      </c>
      <c r="BL213" s="12" t="s">
        <v>203</v>
      </c>
      <c r="BM213" s="12" t="s">
        <v>1597</v>
      </c>
    </row>
    <row r="214" spans="2:65" s="1" customFormat="1" ht="16.5" customHeight="1">
      <c r="B214" s="27"/>
      <c r="C214" s="171" t="s">
        <v>537</v>
      </c>
      <c r="D214" s="171" t="s">
        <v>247</v>
      </c>
      <c r="E214" s="172" t="s">
        <v>1598</v>
      </c>
      <c r="F214" s="173" t="s">
        <v>1599</v>
      </c>
      <c r="G214" s="174" t="s">
        <v>147</v>
      </c>
      <c r="H214" s="175">
        <v>6</v>
      </c>
      <c r="I214" s="176"/>
      <c r="J214" s="177">
        <f t="shared" si="50"/>
        <v>0</v>
      </c>
      <c r="K214" s="173" t="s">
        <v>954</v>
      </c>
      <c r="L214" s="178"/>
      <c r="M214" s="179" t="s">
        <v>1</v>
      </c>
      <c r="N214" s="180" t="s">
        <v>41</v>
      </c>
      <c r="O214" s="48"/>
      <c r="P214" s="163">
        <f t="shared" si="51"/>
        <v>0</v>
      </c>
      <c r="Q214" s="163">
        <v>9.8999999999999999E-4</v>
      </c>
      <c r="R214" s="163">
        <f t="shared" si="52"/>
        <v>5.94E-3</v>
      </c>
      <c r="S214" s="163">
        <v>0</v>
      </c>
      <c r="T214" s="164">
        <f t="shared" si="53"/>
        <v>0</v>
      </c>
      <c r="AR214" s="12" t="s">
        <v>273</v>
      </c>
      <c r="AT214" s="12" t="s">
        <v>247</v>
      </c>
      <c r="AU214" s="12" t="s">
        <v>69</v>
      </c>
      <c r="AY214" s="12" t="s">
        <v>132</v>
      </c>
      <c r="BE214" s="165">
        <f t="shared" si="54"/>
        <v>0</v>
      </c>
      <c r="BF214" s="165">
        <f t="shared" si="55"/>
        <v>0</v>
      </c>
      <c r="BG214" s="165">
        <f t="shared" si="56"/>
        <v>0</v>
      </c>
      <c r="BH214" s="165">
        <f t="shared" si="57"/>
        <v>0</v>
      </c>
      <c r="BI214" s="165">
        <f t="shared" si="58"/>
        <v>0</v>
      </c>
      <c r="BJ214" s="12" t="s">
        <v>8</v>
      </c>
      <c r="BK214" s="165">
        <f t="shared" si="59"/>
        <v>0</v>
      </c>
      <c r="BL214" s="12" t="s">
        <v>203</v>
      </c>
      <c r="BM214" s="12" t="s">
        <v>1600</v>
      </c>
    </row>
    <row r="215" spans="2:65" s="1" customFormat="1" ht="16.5" customHeight="1">
      <c r="B215" s="27"/>
      <c r="C215" s="154" t="s">
        <v>541</v>
      </c>
      <c r="D215" s="154" t="s">
        <v>133</v>
      </c>
      <c r="E215" s="155" t="s">
        <v>1601</v>
      </c>
      <c r="F215" s="156" t="s">
        <v>1602</v>
      </c>
      <c r="G215" s="157" t="s">
        <v>147</v>
      </c>
      <c r="H215" s="158">
        <v>6</v>
      </c>
      <c r="I215" s="159"/>
      <c r="J215" s="160">
        <f t="shared" si="50"/>
        <v>0</v>
      </c>
      <c r="K215" s="156" t="s">
        <v>157</v>
      </c>
      <c r="L215" s="29"/>
      <c r="M215" s="161" t="s">
        <v>1</v>
      </c>
      <c r="N215" s="162" t="s">
        <v>41</v>
      </c>
      <c r="O215" s="48"/>
      <c r="P215" s="163">
        <f t="shared" si="51"/>
        <v>0</v>
      </c>
      <c r="Q215" s="163">
        <v>0</v>
      </c>
      <c r="R215" s="163">
        <f t="shared" si="52"/>
        <v>0</v>
      </c>
      <c r="S215" s="163">
        <v>8.4999999999999995E-4</v>
      </c>
      <c r="T215" s="164">
        <f t="shared" si="53"/>
        <v>5.0999999999999995E-3</v>
      </c>
      <c r="AR215" s="12" t="s">
        <v>203</v>
      </c>
      <c r="AT215" s="12" t="s">
        <v>133</v>
      </c>
      <c r="AU215" s="12" t="s">
        <v>69</v>
      </c>
      <c r="AY215" s="12" t="s">
        <v>132</v>
      </c>
      <c r="BE215" s="165">
        <f t="shared" si="54"/>
        <v>0</v>
      </c>
      <c r="BF215" s="165">
        <f t="shared" si="55"/>
        <v>0</v>
      </c>
      <c r="BG215" s="165">
        <f t="shared" si="56"/>
        <v>0</v>
      </c>
      <c r="BH215" s="165">
        <f t="shared" si="57"/>
        <v>0</v>
      </c>
      <c r="BI215" s="165">
        <f t="shared" si="58"/>
        <v>0</v>
      </c>
      <c r="BJ215" s="12" t="s">
        <v>8</v>
      </c>
      <c r="BK215" s="165">
        <f t="shared" si="59"/>
        <v>0</v>
      </c>
      <c r="BL215" s="12" t="s">
        <v>203</v>
      </c>
      <c r="BM215" s="12" t="s">
        <v>1603</v>
      </c>
    </row>
    <row r="216" spans="2:65" s="1" customFormat="1" ht="16.5" customHeight="1">
      <c r="B216" s="27"/>
      <c r="C216" s="154" t="s">
        <v>545</v>
      </c>
      <c r="D216" s="154" t="s">
        <v>133</v>
      </c>
      <c r="E216" s="155" t="s">
        <v>1604</v>
      </c>
      <c r="F216" s="156" t="s">
        <v>1605</v>
      </c>
      <c r="G216" s="157" t="s">
        <v>147</v>
      </c>
      <c r="H216" s="158">
        <v>6</v>
      </c>
      <c r="I216" s="159"/>
      <c r="J216" s="160">
        <f t="shared" si="50"/>
        <v>0</v>
      </c>
      <c r="K216" s="156" t="s">
        <v>1337</v>
      </c>
      <c r="L216" s="29"/>
      <c r="M216" s="161" t="s">
        <v>1</v>
      </c>
      <c r="N216" s="162" t="s">
        <v>41</v>
      </c>
      <c r="O216" s="48"/>
      <c r="P216" s="163">
        <f t="shared" si="51"/>
        <v>0</v>
      </c>
      <c r="Q216" s="163">
        <v>5.1999999999999995E-4</v>
      </c>
      <c r="R216" s="163">
        <f t="shared" si="52"/>
        <v>3.1199999999999995E-3</v>
      </c>
      <c r="S216" s="163">
        <v>0</v>
      </c>
      <c r="T216" s="164">
        <f t="shared" si="53"/>
        <v>0</v>
      </c>
      <c r="AR216" s="12" t="s">
        <v>203</v>
      </c>
      <c r="AT216" s="12" t="s">
        <v>133</v>
      </c>
      <c r="AU216" s="12" t="s">
        <v>69</v>
      </c>
      <c r="AY216" s="12" t="s">
        <v>132</v>
      </c>
      <c r="BE216" s="165">
        <f t="shared" si="54"/>
        <v>0</v>
      </c>
      <c r="BF216" s="165">
        <f t="shared" si="55"/>
        <v>0</v>
      </c>
      <c r="BG216" s="165">
        <f t="shared" si="56"/>
        <v>0</v>
      </c>
      <c r="BH216" s="165">
        <f t="shared" si="57"/>
        <v>0</v>
      </c>
      <c r="BI216" s="165">
        <f t="shared" si="58"/>
        <v>0</v>
      </c>
      <c r="BJ216" s="12" t="s">
        <v>8</v>
      </c>
      <c r="BK216" s="165">
        <f t="shared" si="59"/>
        <v>0</v>
      </c>
      <c r="BL216" s="12" t="s">
        <v>203</v>
      </c>
      <c r="BM216" s="12" t="s">
        <v>1606</v>
      </c>
    </row>
    <row r="217" spans="2:65" s="1" customFormat="1" ht="16.5" customHeight="1">
      <c r="B217" s="27"/>
      <c r="C217" s="154" t="s">
        <v>549</v>
      </c>
      <c r="D217" s="154" t="s">
        <v>133</v>
      </c>
      <c r="E217" s="155" t="s">
        <v>1607</v>
      </c>
      <c r="F217" s="156" t="s">
        <v>1608</v>
      </c>
      <c r="G217" s="157" t="s">
        <v>147</v>
      </c>
      <c r="H217" s="158">
        <v>6</v>
      </c>
      <c r="I217" s="159"/>
      <c r="J217" s="160">
        <f t="shared" si="50"/>
        <v>0</v>
      </c>
      <c r="K217" s="156" t="s">
        <v>649</v>
      </c>
      <c r="L217" s="29"/>
      <c r="M217" s="161" t="s">
        <v>1</v>
      </c>
      <c r="N217" s="162" t="s">
        <v>41</v>
      </c>
      <c r="O217" s="48"/>
      <c r="P217" s="163">
        <f t="shared" si="51"/>
        <v>0</v>
      </c>
      <c r="Q217" s="163">
        <v>2.7999999999999998E-4</v>
      </c>
      <c r="R217" s="163">
        <f t="shared" si="52"/>
        <v>1.6799999999999999E-3</v>
      </c>
      <c r="S217" s="163">
        <v>0</v>
      </c>
      <c r="T217" s="164">
        <f t="shared" si="53"/>
        <v>0</v>
      </c>
      <c r="AR217" s="12" t="s">
        <v>203</v>
      </c>
      <c r="AT217" s="12" t="s">
        <v>133</v>
      </c>
      <c r="AU217" s="12" t="s">
        <v>69</v>
      </c>
      <c r="AY217" s="12" t="s">
        <v>132</v>
      </c>
      <c r="BE217" s="165">
        <f t="shared" si="54"/>
        <v>0</v>
      </c>
      <c r="BF217" s="165">
        <f t="shared" si="55"/>
        <v>0</v>
      </c>
      <c r="BG217" s="165">
        <f t="shared" si="56"/>
        <v>0</v>
      </c>
      <c r="BH217" s="165">
        <f t="shared" si="57"/>
        <v>0</v>
      </c>
      <c r="BI217" s="165">
        <f t="shared" si="58"/>
        <v>0</v>
      </c>
      <c r="BJ217" s="12" t="s">
        <v>8</v>
      </c>
      <c r="BK217" s="165">
        <f t="shared" si="59"/>
        <v>0</v>
      </c>
      <c r="BL217" s="12" t="s">
        <v>203</v>
      </c>
      <c r="BM217" s="12" t="s">
        <v>1609</v>
      </c>
    </row>
    <row r="218" spans="2:65" s="1" customFormat="1" ht="16.5" customHeight="1">
      <c r="B218" s="27"/>
      <c r="C218" s="154" t="s">
        <v>555</v>
      </c>
      <c r="D218" s="154" t="s">
        <v>133</v>
      </c>
      <c r="E218" s="155" t="s">
        <v>1610</v>
      </c>
      <c r="F218" s="156" t="s">
        <v>1611</v>
      </c>
      <c r="G218" s="157" t="s">
        <v>147</v>
      </c>
      <c r="H218" s="158">
        <v>6</v>
      </c>
      <c r="I218" s="159"/>
      <c r="J218" s="160">
        <f t="shared" si="50"/>
        <v>0</v>
      </c>
      <c r="K218" s="156" t="s">
        <v>157</v>
      </c>
      <c r="L218" s="29"/>
      <c r="M218" s="161" t="s">
        <v>1</v>
      </c>
      <c r="N218" s="162" t="s">
        <v>41</v>
      </c>
      <c r="O218" s="48"/>
      <c r="P218" s="163">
        <f t="shared" si="51"/>
        <v>0</v>
      </c>
      <c r="Q218" s="163">
        <v>4.6999999999999999E-4</v>
      </c>
      <c r="R218" s="163">
        <f t="shared" si="52"/>
        <v>2.82E-3</v>
      </c>
      <c r="S218" s="163">
        <v>0</v>
      </c>
      <c r="T218" s="164">
        <f t="shared" si="53"/>
        <v>0</v>
      </c>
      <c r="AR218" s="12" t="s">
        <v>203</v>
      </c>
      <c r="AT218" s="12" t="s">
        <v>133</v>
      </c>
      <c r="AU218" s="12" t="s">
        <v>69</v>
      </c>
      <c r="AY218" s="12" t="s">
        <v>132</v>
      </c>
      <c r="BE218" s="165">
        <f t="shared" si="54"/>
        <v>0</v>
      </c>
      <c r="BF218" s="165">
        <f t="shared" si="55"/>
        <v>0</v>
      </c>
      <c r="BG218" s="165">
        <f t="shared" si="56"/>
        <v>0</v>
      </c>
      <c r="BH218" s="165">
        <f t="shared" si="57"/>
        <v>0</v>
      </c>
      <c r="BI218" s="165">
        <f t="shared" si="58"/>
        <v>0</v>
      </c>
      <c r="BJ218" s="12" t="s">
        <v>8</v>
      </c>
      <c r="BK218" s="165">
        <f t="shared" si="59"/>
        <v>0</v>
      </c>
      <c r="BL218" s="12" t="s">
        <v>203</v>
      </c>
      <c r="BM218" s="12" t="s">
        <v>1612</v>
      </c>
    </row>
    <row r="219" spans="2:65" s="1" customFormat="1" ht="16.5" customHeight="1">
      <c r="B219" s="27"/>
      <c r="C219" s="154" t="s">
        <v>559</v>
      </c>
      <c r="D219" s="154" t="s">
        <v>133</v>
      </c>
      <c r="E219" s="155" t="s">
        <v>1613</v>
      </c>
      <c r="F219" s="156" t="s">
        <v>1614</v>
      </c>
      <c r="G219" s="157" t="s">
        <v>147</v>
      </c>
      <c r="H219" s="158">
        <v>6</v>
      </c>
      <c r="I219" s="159"/>
      <c r="J219" s="160">
        <f t="shared" si="50"/>
        <v>0</v>
      </c>
      <c r="K219" s="156" t="s">
        <v>1</v>
      </c>
      <c r="L219" s="29"/>
      <c r="M219" s="161" t="s">
        <v>1</v>
      </c>
      <c r="N219" s="162" t="s">
        <v>41</v>
      </c>
      <c r="O219" s="48"/>
      <c r="P219" s="163">
        <f t="shared" si="51"/>
        <v>0</v>
      </c>
      <c r="Q219" s="163">
        <v>4.6999999999999999E-4</v>
      </c>
      <c r="R219" s="163">
        <f t="shared" si="52"/>
        <v>2.82E-3</v>
      </c>
      <c r="S219" s="163">
        <v>0</v>
      </c>
      <c r="T219" s="164">
        <f t="shared" si="53"/>
        <v>0</v>
      </c>
      <c r="AR219" s="12" t="s">
        <v>203</v>
      </c>
      <c r="AT219" s="12" t="s">
        <v>133</v>
      </c>
      <c r="AU219" s="12" t="s">
        <v>69</v>
      </c>
      <c r="AY219" s="12" t="s">
        <v>132</v>
      </c>
      <c r="BE219" s="165">
        <f t="shared" si="54"/>
        <v>0</v>
      </c>
      <c r="BF219" s="165">
        <f t="shared" si="55"/>
        <v>0</v>
      </c>
      <c r="BG219" s="165">
        <f t="shared" si="56"/>
        <v>0</v>
      </c>
      <c r="BH219" s="165">
        <f t="shared" si="57"/>
        <v>0</v>
      </c>
      <c r="BI219" s="165">
        <f t="shared" si="58"/>
        <v>0</v>
      </c>
      <c r="BJ219" s="12" t="s">
        <v>8</v>
      </c>
      <c r="BK219" s="165">
        <f t="shared" si="59"/>
        <v>0</v>
      </c>
      <c r="BL219" s="12" t="s">
        <v>203</v>
      </c>
      <c r="BM219" s="12" t="s">
        <v>1615</v>
      </c>
    </row>
    <row r="220" spans="2:65" s="1" customFormat="1" ht="16.5" customHeight="1">
      <c r="B220" s="27"/>
      <c r="C220" s="154" t="s">
        <v>563</v>
      </c>
      <c r="D220" s="154" t="s">
        <v>133</v>
      </c>
      <c r="E220" s="155" t="s">
        <v>1616</v>
      </c>
      <c r="F220" s="156" t="s">
        <v>1617</v>
      </c>
      <c r="G220" s="157" t="s">
        <v>147</v>
      </c>
      <c r="H220" s="158">
        <v>6</v>
      </c>
      <c r="I220" s="159"/>
      <c r="J220" s="160">
        <f t="shared" si="50"/>
        <v>0</v>
      </c>
      <c r="K220" s="156" t="s">
        <v>157</v>
      </c>
      <c r="L220" s="29"/>
      <c r="M220" s="161" t="s">
        <v>1</v>
      </c>
      <c r="N220" s="162" t="s">
        <v>41</v>
      </c>
      <c r="O220" s="48"/>
      <c r="P220" s="163">
        <f t="shared" si="51"/>
        <v>0</v>
      </c>
      <c r="Q220" s="163">
        <v>7.5000000000000002E-4</v>
      </c>
      <c r="R220" s="163">
        <f t="shared" si="52"/>
        <v>4.5000000000000005E-3</v>
      </c>
      <c r="S220" s="163">
        <v>0</v>
      </c>
      <c r="T220" s="164">
        <f t="shared" si="53"/>
        <v>0</v>
      </c>
      <c r="AR220" s="12" t="s">
        <v>203</v>
      </c>
      <c r="AT220" s="12" t="s">
        <v>133</v>
      </c>
      <c r="AU220" s="12" t="s">
        <v>69</v>
      </c>
      <c r="AY220" s="12" t="s">
        <v>132</v>
      </c>
      <c r="BE220" s="165">
        <f t="shared" si="54"/>
        <v>0</v>
      </c>
      <c r="BF220" s="165">
        <f t="shared" si="55"/>
        <v>0</v>
      </c>
      <c r="BG220" s="165">
        <f t="shared" si="56"/>
        <v>0</v>
      </c>
      <c r="BH220" s="165">
        <f t="shared" si="57"/>
        <v>0</v>
      </c>
      <c r="BI220" s="165">
        <f t="shared" si="58"/>
        <v>0</v>
      </c>
      <c r="BJ220" s="12" t="s">
        <v>8</v>
      </c>
      <c r="BK220" s="165">
        <f t="shared" si="59"/>
        <v>0</v>
      </c>
      <c r="BL220" s="12" t="s">
        <v>203</v>
      </c>
      <c r="BM220" s="12" t="s">
        <v>1618</v>
      </c>
    </row>
    <row r="221" spans="2:65" s="1" customFormat="1" ht="16.5" customHeight="1">
      <c r="B221" s="27"/>
      <c r="C221" s="154" t="s">
        <v>569</v>
      </c>
      <c r="D221" s="154" t="s">
        <v>133</v>
      </c>
      <c r="E221" s="155" t="s">
        <v>1619</v>
      </c>
      <c r="F221" s="156" t="s">
        <v>1620</v>
      </c>
      <c r="G221" s="157" t="s">
        <v>147</v>
      </c>
      <c r="H221" s="158">
        <v>6</v>
      </c>
      <c r="I221" s="159"/>
      <c r="J221" s="160">
        <f t="shared" si="50"/>
        <v>0</v>
      </c>
      <c r="K221" s="156" t="s">
        <v>1</v>
      </c>
      <c r="L221" s="29"/>
      <c r="M221" s="161" t="s">
        <v>1</v>
      </c>
      <c r="N221" s="162" t="s">
        <v>41</v>
      </c>
      <c r="O221" s="48"/>
      <c r="P221" s="163">
        <f t="shared" si="51"/>
        <v>0</v>
      </c>
      <c r="Q221" s="163">
        <v>1E-3</v>
      </c>
      <c r="R221" s="163">
        <f t="shared" si="52"/>
        <v>6.0000000000000001E-3</v>
      </c>
      <c r="S221" s="163">
        <v>0</v>
      </c>
      <c r="T221" s="164">
        <f t="shared" si="53"/>
        <v>0</v>
      </c>
      <c r="AR221" s="12" t="s">
        <v>203</v>
      </c>
      <c r="AT221" s="12" t="s">
        <v>133</v>
      </c>
      <c r="AU221" s="12" t="s">
        <v>69</v>
      </c>
      <c r="AY221" s="12" t="s">
        <v>132</v>
      </c>
      <c r="BE221" s="165">
        <f t="shared" si="54"/>
        <v>0</v>
      </c>
      <c r="BF221" s="165">
        <f t="shared" si="55"/>
        <v>0</v>
      </c>
      <c r="BG221" s="165">
        <f t="shared" si="56"/>
        <v>0</v>
      </c>
      <c r="BH221" s="165">
        <f t="shared" si="57"/>
        <v>0</v>
      </c>
      <c r="BI221" s="165">
        <f t="shared" si="58"/>
        <v>0</v>
      </c>
      <c r="BJ221" s="12" t="s">
        <v>8</v>
      </c>
      <c r="BK221" s="165">
        <f t="shared" si="59"/>
        <v>0</v>
      </c>
      <c r="BL221" s="12" t="s">
        <v>203</v>
      </c>
      <c r="BM221" s="12" t="s">
        <v>1621</v>
      </c>
    </row>
    <row r="222" spans="2:65" s="1" customFormat="1" ht="16.5" customHeight="1">
      <c r="B222" s="27"/>
      <c r="C222" s="154" t="s">
        <v>573</v>
      </c>
      <c r="D222" s="154" t="s">
        <v>133</v>
      </c>
      <c r="E222" s="155" t="s">
        <v>1622</v>
      </c>
      <c r="F222" s="156" t="s">
        <v>1623</v>
      </c>
      <c r="G222" s="157" t="s">
        <v>147</v>
      </c>
      <c r="H222" s="158">
        <v>6</v>
      </c>
      <c r="I222" s="159"/>
      <c r="J222" s="160">
        <f t="shared" si="50"/>
        <v>0</v>
      </c>
      <c r="K222" s="156" t="s">
        <v>1</v>
      </c>
      <c r="L222" s="29"/>
      <c r="M222" s="161" t="s">
        <v>1</v>
      </c>
      <c r="N222" s="162" t="s">
        <v>41</v>
      </c>
      <c r="O222" s="48"/>
      <c r="P222" s="163">
        <f t="shared" si="51"/>
        <v>0</v>
      </c>
      <c r="Q222" s="163">
        <v>8.0000000000000004E-4</v>
      </c>
      <c r="R222" s="163">
        <f t="shared" si="52"/>
        <v>4.8000000000000004E-3</v>
      </c>
      <c r="S222" s="163">
        <v>0</v>
      </c>
      <c r="T222" s="164">
        <f t="shared" si="53"/>
        <v>0</v>
      </c>
      <c r="AR222" s="12" t="s">
        <v>203</v>
      </c>
      <c r="AT222" s="12" t="s">
        <v>133</v>
      </c>
      <c r="AU222" s="12" t="s">
        <v>69</v>
      </c>
      <c r="AY222" s="12" t="s">
        <v>132</v>
      </c>
      <c r="BE222" s="165">
        <f t="shared" si="54"/>
        <v>0</v>
      </c>
      <c r="BF222" s="165">
        <f t="shared" si="55"/>
        <v>0</v>
      </c>
      <c r="BG222" s="165">
        <f t="shared" si="56"/>
        <v>0</v>
      </c>
      <c r="BH222" s="165">
        <f t="shared" si="57"/>
        <v>0</v>
      </c>
      <c r="BI222" s="165">
        <f t="shared" si="58"/>
        <v>0</v>
      </c>
      <c r="BJ222" s="12" t="s">
        <v>8</v>
      </c>
      <c r="BK222" s="165">
        <f t="shared" si="59"/>
        <v>0</v>
      </c>
      <c r="BL222" s="12" t="s">
        <v>203</v>
      </c>
      <c r="BM222" s="12" t="s">
        <v>1624</v>
      </c>
    </row>
    <row r="223" spans="2:65" s="1" customFormat="1" ht="16.5" customHeight="1">
      <c r="B223" s="27"/>
      <c r="C223" s="154" t="s">
        <v>333</v>
      </c>
      <c r="D223" s="154" t="s">
        <v>133</v>
      </c>
      <c r="E223" s="155" t="s">
        <v>1625</v>
      </c>
      <c r="F223" s="156" t="s">
        <v>1626</v>
      </c>
      <c r="G223" s="157" t="s">
        <v>147</v>
      </c>
      <c r="H223" s="158">
        <v>6</v>
      </c>
      <c r="I223" s="159"/>
      <c r="J223" s="160">
        <f t="shared" si="50"/>
        <v>0</v>
      </c>
      <c r="K223" s="156" t="s">
        <v>1337</v>
      </c>
      <c r="L223" s="29"/>
      <c r="M223" s="161" t="s">
        <v>1</v>
      </c>
      <c r="N223" s="162" t="s">
        <v>41</v>
      </c>
      <c r="O223" s="48"/>
      <c r="P223" s="163">
        <f t="shared" si="51"/>
        <v>0</v>
      </c>
      <c r="Q223" s="163">
        <v>5.1999999999999995E-4</v>
      </c>
      <c r="R223" s="163">
        <f t="shared" si="52"/>
        <v>3.1199999999999995E-3</v>
      </c>
      <c r="S223" s="163">
        <v>0</v>
      </c>
      <c r="T223" s="164">
        <f t="shared" si="53"/>
        <v>0</v>
      </c>
      <c r="AR223" s="12" t="s">
        <v>203</v>
      </c>
      <c r="AT223" s="12" t="s">
        <v>133</v>
      </c>
      <c r="AU223" s="12" t="s">
        <v>69</v>
      </c>
      <c r="AY223" s="12" t="s">
        <v>132</v>
      </c>
      <c r="BE223" s="165">
        <f t="shared" si="54"/>
        <v>0</v>
      </c>
      <c r="BF223" s="165">
        <f t="shared" si="55"/>
        <v>0</v>
      </c>
      <c r="BG223" s="165">
        <f t="shared" si="56"/>
        <v>0</v>
      </c>
      <c r="BH223" s="165">
        <f t="shared" si="57"/>
        <v>0</v>
      </c>
      <c r="BI223" s="165">
        <f t="shared" si="58"/>
        <v>0</v>
      </c>
      <c r="BJ223" s="12" t="s">
        <v>8</v>
      </c>
      <c r="BK223" s="165">
        <f t="shared" si="59"/>
        <v>0</v>
      </c>
      <c r="BL223" s="12" t="s">
        <v>203</v>
      </c>
      <c r="BM223" s="12" t="s">
        <v>1627</v>
      </c>
    </row>
    <row r="224" spans="2:65" s="1" customFormat="1" ht="16.5" customHeight="1">
      <c r="B224" s="27"/>
      <c r="C224" s="154" t="s">
        <v>26</v>
      </c>
      <c r="D224" s="154" t="s">
        <v>133</v>
      </c>
      <c r="E224" s="155" t="s">
        <v>1628</v>
      </c>
      <c r="F224" s="156" t="s">
        <v>1629</v>
      </c>
      <c r="G224" s="157" t="s">
        <v>156</v>
      </c>
      <c r="H224" s="158">
        <v>5.9729999999999999</v>
      </c>
      <c r="I224" s="159"/>
      <c r="J224" s="160">
        <f t="shared" si="50"/>
        <v>0</v>
      </c>
      <c r="K224" s="156" t="s">
        <v>1</v>
      </c>
      <c r="L224" s="29"/>
      <c r="M224" s="161" t="s">
        <v>1</v>
      </c>
      <c r="N224" s="162" t="s">
        <v>41</v>
      </c>
      <c r="O224" s="48"/>
      <c r="P224" s="163">
        <f t="shared" si="51"/>
        <v>0</v>
      </c>
      <c r="Q224" s="163">
        <v>1.2E-2</v>
      </c>
      <c r="R224" s="163">
        <f t="shared" si="52"/>
        <v>7.1676000000000004E-2</v>
      </c>
      <c r="S224" s="163">
        <v>0</v>
      </c>
      <c r="T224" s="164">
        <f t="shared" si="53"/>
        <v>0</v>
      </c>
      <c r="AR224" s="12" t="s">
        <v>203</v>
      </c>
      <c r="AT224" s="12" t="s">
        <v>133</v>
      </c>
      <c r="AU224" s="12" t="s">
        <v>69</v>
      </c>
      <c r="AY224" s="12" t="s">
        <v>132</v>
      </c>
      <c r="BE224" s="165">
        <f t="shared" si="54"/>
        <v>0</v>
      </c>
      <c r="BF224" s="165">
        <f t="shared" si="55"/>
        <v>0</v>
      </c>
      <c r="BG224" s="165">
        <f t="shared" si="56"/>
        <v>0</v>
      </c>
      <c r="BH224" s="165">
        <f t="shared" si="57"/>
        <v>0</v>
      </c>
      <c r="BI224" s="165">
        <f t="shared" si="58"/>
        <v>0</v>
      </c>
      <c r="BJ224" s="12" t="s">
        <v>8</v>
      </c>
      <c r="BK224" s="165">
        <f t="shared" si="59"/>
        <v>0</v>
      </c>
      <c r="BL224" s="12" t="s">
        <v>203</v>
      </c>
      <c r="BM224" s="12" t="s">
        <v>1630</v>
      </c>
    </row>
    <row r="225" spans="2:65" s="1" customFormat="1" ht="16.5" customHeight="1">
      <c r="B225" s="27"/>
      <c r="C225" s="154" t="s">
        <v>585</v>
      </c>
      <c r="D225" s="154" t="s">
        <v>133</v>
      </c>
      <c r="E225" s="155" t="s">
        <v>1631</v>
      </c>
      <c r="F225" s="156" t="s">
        <v>1632</v>
      </c>
      <c r="G225" s="157" t="s">
        <v>147</v>
      </c>
      <c r="H225" s="158">
        <v>12</v>
      </c>
      <c r="I225" s="159"/>
      <c r="J225" s="160">
        <f t="shared" si="50"/>
        <v>0</v>
      </c>
      <c r="K225" s="156" t="s">
        <v>1</v>
      </c>
      <c r="L225" s="29"/>
      <c r="M225" s="161" t="s">
        <v>1</v>
      </c>
      <c r="N225" s="162" t="s">
        <v>41</v>
      </c>
      <c r="O225" s="48"/>
      <c r="P225" s="163">
        <f t="shared" si="51"/>
        <v>0</v>
      </c>
      <c r="Q225" s="163">
        <v>5.0000000000000001E-4</v>
      </c>
      <c r="R225" s="163">
        <f t="shared" si="52"/>
        <v>6.0000000000000001E-3</v>
      </c>
      <c r="S225" s="163">
        <v>0</v>
      </c>
      <c r="T225" s="164">
        <f t="shared" si="53"/>
        <v>0</v>
      </c>
      <c r="AR225" s="12" t="s">
        <v>203</v>
      </c>
      <c r="AT225" s="12" t="s">
        <v>133</v>
      </c>
      <c r="AU225" s="12" t="s">
        <v>69</v>
      </c>
      <c r="AY225" s="12" t="s">
        <v>132</v>
      </c>
      <c r="BE225" s="165">
        <f t="shared" si="54"/>
        <v>0</v>
      </c>
      <c r="BF225" s="165">
        <f t="shared" si="55"/>
        <v>0</v>
      </c>
      <c r="BG225" s="165">
        <f t="shared" si="56"/>
        <v>0</v>
      </c>
      <c r="BH225" s="165">
        <f t="shared" si="57"/>
        <v>0</v>
      </c>
      <c r="BI225" s="165">
        <f t="shared" si="58"/>
        <v>0</v>
      </c>
      <c r="BJ225" s="12" t="s">
        <v>8</v>
      </c>
      <c r="BK225" s="165">
        <f t="shared" si="59"/>
        <v>0</v>
      </c>
      <c r="BL225" s="12" t="s">
        <v>203</v>
      </c>
      <c r="BM225" s="12" t="s">
        <v>1633</v>
      </c>
    </row>
    <row r="226" spans="2:65" s="1" customFormat="1" ht="16.5" customHeight="1">
      <c r="B226" s="27"/>
      <c r="C226" s="154" t="s">
        <v>589</v>
      </c>
      <c r="D226" s="154" t="s">
        <v>133</v>
      </c>
      <c r="E226" s="155" t="s">
        <v>1634</v>
      </c>
      <c r="F226" s="156" t="s">
        <v>1635</v>
      </c>
      <c r="G226" s="157" t="s">
        <v>823</v>
      </c>
      <c r="H226" s="158">
        <v>6</v>
      </c>
      <c r="I226" s="159"/>
      <c r="J226" s="160">
        <f t="shared" si="50"/>
        <v>0</v>
      </c>
      <c r="K226" s="156" t="s">
        <v>1</v>
      </c>
      <c r="L226" s="29"/>
      <c r="M226" s="161" t="s">
        <v>1</v>
      </c>
      <c r="N226" s="162" t="s">
        <v>41</v>
      </c>
      <c r="O226" s="48"/>
      <c r="P226" s="163">
        <f t="shared" si="51"/>
        <v>0</v>
      </c>
      <c r="Q226" s="163">
        <v>5.1999999999999995E-4</v>
      </c>
      <c r="R226" s="163">
        <f t="shared" si="52"/>
        <v>3.1199999999999995E-3</v>
      </c>
      <c r="S226" s="163">
        <v>0</v>
      </c>
      <c r="T226" s="164">
        <f t="shared" si="53"/>
        <v>0</v>
      </c>
      <c r="AR226" s="12" t="s">
        <v>203</v>
      </c>
      <c r="AT226" s="12" t="s">
        <v>133</v>
      </c>
      <c r="AU226" s="12" t="s">
        <v>69</v>
      </c>
      <c r="AY226" s="12" t="s">
        <v>132</v>
      </c>
      <c r="BE226" s="165">
        <f t="shared" si="54"/>
        <v>0</v>
      </c>
      <c r="BF226" s="165">
        <f t="shared" si="55"/>
        <v>0</v>
      </c>
      <c r="BG226" s="165">
        <f t="shared" si="56"/>
        <v>0</v>
      </c>
      <c r="BH226" s="165">
        <f t="shared" si="57"/>
        <v>0</v>
      </c>
      <c r="BI226" s="165">
        <f t="shared" si="58"/>
        <v>0</v>
      </c>
      <c r="BJ226" s="12" t="s">
        <v>8</v>
      </c>
      <c r="BK226" s="165">
        <f t="shared" si="59"/>
        <v>0</v>
      </c>
      <c r="BL226" s="12" t="s">
        <v>203</v>
      </c>
      <c r="BM226" s="12" t="s">
        <v>1636</v>
      </c>
    </row>
    <row r="227" spans="2:65" s="1" customFormat="1" ht="16.5" customHeight="1">
      <c r="B227" s="27"/>
      <c r="C227" s="154" t="s">
        <v>594</v>
      </c>
      <c r="D227" s="154" t="s">
        <v>133</v>
      </c>
      <c r="E227" s="155" t="s">
        <v>1637</v>
      </c>
      <c r="F227" s="156" t="s">
        <v>1638</v>
      </c>
      <c r="G227" s="157" t="s">
        <v>823</v>
      </c>
      <c r="H227" s="158">
        <v>6</v>
      </c>
      <c r="I227" s="159"/>
      <c r="J227" s="160">
        <f t="shared" si="50"/>
        <v>0</v>
      </c>
      <c r="K227" s="156" t="s">
        <v>1</v>
      </c>
      <c r="L227" s="29"/>
      <c r="M227" s="161" t="s">
        <v>1</v>
      </c>
      <c r="N227" s="162" t="s">
        <v>41</v>
      </c>
      <c r="O227" s="48"/>
      <c r="P227" s="163">
        <f t="shared" si="51"/>
        <v>0</v>
      </c>
      <c r="Q227" s="163">
        <v>5.1999999999999995E-4</v>
      </c>
      <c r="R227" s="163">
        <f t="shared" si="52"/>
        <v>3.1199999999999995E-3</v>
      </c>
      <c r="S227" s="163">
        <v>0</v>
      </c>
      <c r="T227" s="164">
        <f t="shared" si="53"/>
        <v>0</v>
      </c>
      <c r="AR227" s="12" t="s">
        <v>203</v>
      </c>
      <c r="AT227" s="12" t="s">
        <v>133</v>
      </c>
      <c r="AU227" s="12" t="s">
        <v>69</v>
      </c>
      <c r="AY227" s="12" t="s">
        <v>132</v>
      </c>
      <c r="BE227" s="165">
        <f t="shared" si="54"/>
        <v>0</v>
      </c>
      <c r="BF227" s="165">
        <f t="shared" si="55"/>
        <v>0</v>
      </c>
      <c r="BG227" s="165">
        <f t="shared" si="56"/>
        <v>0</v>
      </c>
      <c r="BH227" s="165">
        <f t="shared" si="57"/>
        <v>0</v>
      </c>
      <c r="BI227" s="165">
        <f t="shared" si="58"/>
        <v>0</v>
      </c>
      <c r="BJ227" s="12" t="s">
        <v>8</v>
      </c>
      <c r="BK227" s="165">
        <f t="shared" si="59"/>
        <v>0</v>
      </c>
      <c r="BL227" s="12" t="s">
        <v>203</v>
      </c>
      <c r="BM227" s="12" t="s">
        <v>1639</v>
      </c>
    </row>
    <row r="228" spans="2:65" s="1" customFormat="1" ht="16.5" customHeight="1">
      <c r="B228" s="27"/>
      <c r="C228" s="154" t="s">
        <v>599</v>
      </c>
      <c r="D228" s="154" t="s">
        <v>133</v>
      </c>
      <c r="E228" s="155" t="s">
        <v>1640</v>
      </c>
      <c r="F228" s="156" t="s">
        <v>1641</v>
      </c>
      <c r="G228" s="157" t="s">
        <v>147</v>
      </c>
      <c r="H228" s="158">
        <v>6</v>
      </c>
      <c r="I228" s="159"/>
      <c r="J228" s="160">
        <f t="shared" si="50"/>
        <v>0</v>
      </c>
      <c r="K228" s="156" t="s">
        <v>157</v>
      </c>
      <c r="L228" s="29"/>
      <c r="M228" s="161" t="s">
        <v>1</v>
      </c>
      <c r="N228" s="162" t="s">
        <v>41</v>
      </c>
      <c r="O228" s="48"/>
      <c r="P228" s="163">
        <f t="shared" si="51"/>
        <v>0</v>
      </c>
      <c r="Q228" s="163">
        <v>3.1E-4</v>
      </c>
      <c r="R228" s="163">
        <f t="shared" si="52"/>
        <v>1.8600000000000001E-3</v>
      </c>
      <c r="S228" s="163">
        <v>0</v>
      </c>
      <c r="T228" s="164">
        <f t="shared" si="53"/>
        <v>0</v>
      </c>
      <c r="AR228" s="12" t="s">
        <v>203</v>
      </c>
      <c r="AT228" s="12" t="s">
        <v>133</v>
      </c>
      <c r="AU228" s="12" t="s">
        <v>69</v>
      </c>
      <c r="AY228" s="12" t="s">
        <v>132</v>
      </c>
      <c r="BE228" s="165">
        <f t="shared" si="54"/>
        <v>0</v>
      </c>
      <c r="BF228" s="165">
        <f t="shared" si="55"/>
        <v>0</v>
      </c>
      <c r="BG228" s="165">
        <f t="shared" si="56"/>
        <v>0</v>
      </c>
      <c r="BH228" s="165">
        <f t="shared" si="57"/>
        <v>0</v>
      </c>
      <c r="BI228" s="165">
        <f t="shared" si="58"/>
        <v>0</v>
      </c>
      <c r="BJ228" s="12" t="s">
        <v>8</v>
      </c>
      <c r="BK228" s="165">
        <f t="shared" si="59"/>
        <v>0</v>
      </c>
      <c r="BL228" s="12" t="s">
        <v>203</v>
      </c>
      <c r="BM228" s="12" t="s">
        <v>1642</v>
      </c>
    </row>
    <row r="229" spans="2:65" s="1" customFormat="1" ht="16.5" customHeight="1">
      <c r="B229" s="27"/>
      <c r="C229" s="154" t="s">
        <v>605</v>
      </c>
      <c r="D229" s="154" t="s">
        <v>133</v>
      </c>
      <c r="E229" s="155" t="s">
        <v>1643</v>
      </c>
      <c r="F229" s="156" t="s">
        <v>1644</v>
      </c>
      <c r="G229" s="157" t="s">
        <v>255</v>
      </c>
      <c r="H229" s="217">
        <v>1</v>
      </c>
      <c r="I229" s="159"/>
      <c r="J229" s="160">
        <f t="shared" si="50"/>
        <v>0</v>
      </c>
      <c r="K229" s="156" t="s">
        <v>157</v>
      </c>
      <c r="L229" s="29"/>
      <c r="M229" s="161" t="s">
        <v>1</v>
      </c>
      <c r="N229" s="162" t="s">
        <v>41</v>
      </c>
      <c r="O229" s="48"/>
      <c r="P229" s="163">
        <f t="shared" si="51"/>
        <v>0</v>
      </c>
      <c r="Q229" s="163">
        <v>0</v>
      </c>
      <c r="R229" s="163">
        <f t="shared" si="52"/>
        <v>0</v>
      </c>
      <c r="S229" s="163">
        <v>0</v>
      </c>
      <c r="T229" s="164">
        <f t="shared" si="53"/>
        <v>0</v>
      </c>
      <c r="AR229" s="12" t="s">
        <v>203</v>
      </c>
      <c r="AT229" s="12" t="s">
        <v>133</v>
      </c>
      <c r="AU229" s="12" t="s">
        <v>69</v>
      </c>
      <c r="AY229" s="12" t="s">
        <v>132</v>
      </c>
      <c r="BE229" s="165">
        <f t="shared" si="54"/>
        <v>0</v>
      </c>
      <c r="BF229" s="165">
        <f t="shared" si="55"/>
        <v>0</v>
      </c>
      <c r="BG229" s="165">
        <f t="shared" si="56"/>
        <v>0</v>
      </c>
      <c r="BH229" s="165">
        <f t="shared" si="57"/>
        <v>0</v>
      </c>
      <c r="BI229" s="165">
        <f t="shared" si="58"/>
        <v>0</v>
      </c>
      <c r="BJ229" s="12" t="s">
        <v>8</v>
      </c>
      <c r="BK229" s="165">
        <f t="shared" si="59"/>
        <v>0</v>
      </c>
      <c r="BL229" s="12" t="s">
        <v>203</v>
      </c>
      <c r="BM229" s="12" t="s">
        <v>1645</v>
      </c>
    </row>
    <row r="230" spans="2:65" s="10" customFormat="1" ht="22.9" customHeight="1">
      <c r="B230" s="140"/>
      <c r="C230" s="141"/>
      <c r="D230" s="142" t="s">
        <v>59</v>
      </c>
      <c r="E230" s="166" t="s">
        <v>1646</v>
      </c>
      <c r="F230" s="166" t="s">
        <v>1647</v>
      </c>
      <c r="G230" s="141"/>
      <c r="H230" s="141"/>
      <c r="I230" s="144"/>
      <c r="J230" s="167">
        <f>BK230</f>
        <v>0</v>
      </c>
      <c r="K230" s="141"/>
      <c r="L230" s="146"/>
      <c r="M230" s="147"/>
      <c r="N230" s="148"/>
      <c r="O230" s="148"/>
      <c r="P230" s="149">
        <f>SUM(P231:P232)</f>
        <v>0</v>
      </c>
      <c r="Q230" s="148"/>
      <c r="R230" s="149">
        <f>SUM(R231:R232)</f>
        <v>5.5199999999999999E-2</v>
      </c>
      <c r="S230" s="148"/>
      <c r="T230" s="150">
        <f>SUM(T231:T232)</f>
        <v>0</v>
      </c>
      <c r="AR230" s="151" t="s">
        <v>69</v>
      </c>
      <c r="AT230" s="152" t="s">
        <v>59</v>
      </c>
      <c r="AU230" s="152" t="s">
        <v>8</v>
      </c>
      <c r="AY230" s="151" t="s">
        <v>132</v>
      </c>
      <c r="BK230" s="153">
        <f>SUM(BK231:BK232)</f>
        <v>0</v>
      </c>
    </row>
    <row r="231" spans="2:65" s="1" customFormat="1" ht="16.5" customHeight="1">
      <c r="B231" s="27"/>
      <c r="C231" s="154" t="s">
        <v>610</v>
      </c>
      <c r="D231" s="154" t="s">
        <v>133</v>
      </c>
      <c r="E231" s="155" t="s">
        <v>1648</v>
      </c>
      <c r="F231" s="156" t="s">
        <v>1649</v>
      </c>
      <c r="G231" s="157" t="s">
        <v>823</v>
      </c>
      <c r="H231" s="158">
        <v>6</v>
      </c>
      <c r="I231" s="159"/>
      <c r="J231" s="160">
        <f>ROUND(I231*H231,0)</f>
        <v>0</v>
      </c>
      <c r="K231" s="156" t="s">
        <v>157</v>
      </c>
      <c r="L231" s="29"/>
      <c r="M231" s="161" t="s">
        <v>1</v>
      </c>
      <c r="N231" s="162" t="s">
        <v>41</v>
      </c>
      <c r="O231" s="48"/>
      <c r="P231" s="163">
        <f>O231*H231</f>
        <v>0</v>
      </c>
      <c r="Q231" s="163">
        <v>9.1999999999999998E-3</v>
      </c>
      <c r="R231" s="163">
        <f>Q231*H231</f>
        <v>5.5199999999999999E-2</v>
      </c>
      <c r="S231" s="163">
        <v>0</v>
      </c>
      <c r="T231" s="164">
        <f>S231*H231</f>
        <v>0</v>
      </c>
      <c r="AR231" s="12" t="s">
        <v>203</v>
      </c>
      <c r="AT231" s="12" t="s">
        <v>133</v>
      </c>
      <c r="AU231" s="12" t="s">
        <v>69</v>
      </c>
      <c r="AY231" s="12" t="s">
        <v>132</v>
      </c>
      <c r="BE231" s="165">
        <f>IF(N231="základní",J231,0)</f>
        <v>0</v>
      </c>
      <c r="BF231" s="165">
        <f>IF(N231="snížená",J231,0)</f>
        <v>0</v>
      </c>
      <c r="BG231" s="165">
        <f>IF(N231="zákl. přenesená",J231,0)</f>
        <v>0</v>
      </c>
      <c r="BH231" s="165">
        <f>IF(N231="sníž. přenesená",J231,0)</f>
        <v>0</v>
      </c>
      <c r="BI231" s="165">
        <f>IF(N231="nulová",J231,0)</f>
        <v>0</v>
      </c>
      <c r="BJ231" s="12" t="s">
        <v>8</v>
      </c>
      <c r="BK231" s="165">
        <f>ROUND(I231*H231,0)</f>
        <v>0</v>
      </c>
      <c r="BL231" s="12" t="s">
        <v>203</v>
      </c>
      <c r="BM231" s="12" t="s">
        <v>1650</v>
      </c>
    </row>
    <row r="232" spans="2:65" s="1" customFormat="1" ht="16.5" customHeight="1">
      <c r="B232" s="27"/>
      <c r="C232" s="154" t="s">
        <v>615</v>
      </c>
      <c r="D232" s="154" t="s">
        <v>133</v>
      </c>
      <c r="E232" s="155" t="s">
        <v>1651</v>
      </c>
      <c r="F232" s="156" t="s">
        <v>1652</v>
      </c>
      <c r="G232" s="157" t="s">
        <v>255</v>
      </c>
      <c r="H232" s="217">
        <v>1</v>
      </c>
      <c r="I232" s="159"/>
      <c r="J232" s="160">
        <f>ROUND(I232*H232,0)</f>
        <v>0</v>
      </c>
      <c r="K232" s="156" t="s">
        <v>157</v>
      </c>
      <c r="L232" s="29"/>
      <c r="M232" s="161" t="s">
        <v>1</v>
      </c>
      <c r="N232" s="162" t="s">
        <v>41</v>
      </c>
      <c r="O232" s="48"/>
      <c r="P232" s="163">
        <f>O232*H232</f>
        <v>0</v>
      </c>
      <c r="Q232" s="163">
        <v>0</v>
      </c>
      <c r="R232" s="163">
        <f>Q232*H232</f>
        <v>0</v>
      </c>
      <c r="S232" s="163">
        <v>0</v>
      </c>
      <c r="T232" s="164">
        <f>S232*H232</f>
        <v>0</v>
      </c>
      <c r="AR232" s="12" t="s">
        <v>203</v>
      </c>
      <c r="AT232" s="12" t="s">
        <v>133</v>
      </c>
      <c r="AU232" s="12" t="s">
        <v>69</v>
      </c>
      <c r="AY232" s="12" t="s">
        <v>132</v>
      </c>
      <c r="BE232" s="165">
        <f>IF(N232="základní",J232,0)</f>
        <v>0</v>
      </c>
      <c r="BF232" s="165">
        <f>IF(N232="snížená",J232,0)</f>
        <v>0</v>
      </c>
      <c r="BG232" s="165">
        <f>IF(N232="zákl. přenesená",J232,0)</f>
        <v>0</v>
      </c>
      <c r="BH232" s="165">
        <f>IF(N232="sníž. přenesená",J232,0)</f>
        <v>0</v>
      </c>
      <c r="BI232" s="165">
        <f>IF(N232="nulová",J232,0)</f>
        <v>0</v>
      </c>
      <c r="BJ232" s="12" t="s">
        <v>8</v>
      </c>
      <c r="BK232" s="165">
        <f>ROUND(I232*H232,0)</f>
        <v>0</v>
      </c>
      <c r="BL232" s="12" t="s">
        <v>203</v>
      </c>
      <c r="BM232" s="12" t="s">
        <v>1653</v>
      </c>
    </row>
    <row r="233" spans="2:65" s="10" customFormat="1" ht="22.9" customHeight="1">
      <c r="B233" s="140"/>
      <c r="C233" s="141"/>
      <c r="D233" s="142" t="s">
        <v>59</v>
      </c>
      <c r="E233" s="166" t="s">
        <v>1654</v>
      </c>
      <c r="F233" s="166" t="s">
        <v>1655</v>
      </c>
      <c r="G233" s="141"/>
      <c r="H233" s="141"/>
      <c r="I233" s="144"/>
      <c r="J233" s="167">
        <f>BK233</f>
        <v>0</v>
      </c>
      <c r="K233" s="141"/>
      <c r="L233" s="146"/>
      <c r="M233" s="147"/>
      <c r="N233" s="148"/>
      <c r="O233" s="148"/>
      <c r="P233" s="149">
        <f>SUM(P234:P238)</f>
        <v>0</v>
      </c>
      <c r="Q233" s="148"/>
      <c r="R233" s="149">
        <f>SUM(R234:R238)</f>
        <v>1.602E-2</v>
      </c>
      <c r="S233" s="148"/>
      <c r="T233" s="150">
        <f>SUM(T234:T238)</f>
        <v>0</v>
      </c>
      <c r="AR233" s="151" t="s">
        <v>69</v>
      </c>
      <c r="AT233" s="152" t="s">
        <v>59</v>
      </c>
      <c r="AU233" s="152" t="s">
        <v>8</v>
      </c>
      <c r="AY233" s="151" t="s">
        <v>132</v>
      </c>
      <c r="BK233" s="153">
        <f>SUM(BK234:BK238)</f>
        <v>0</v>
      </c>
    </row>
    <row r="234" spans="2:65" s="1" customFormat="1" ht="22.5" customHeight="1">
      <c r="B234" s="27"/>
      <c r="C234" s="154" t="s">
        <v>1656</v>
      </c>
      <c r="D234" s="154" t="s">
        <v>133</v>
      </c>
      <c r="E234" s="155" t="s">
        <v>1657</v>
      </c>
      <c r="F234" s="156" t="s">
        <v>1658</v>
      </c>
      <c r="G234" s="157" t="s">
        <v>823</v>
      </c>
      <c r="H234" s="158">
        <v>6</v>
      </c>
      <c r="I234" s="159"/>
      <c r="J234" s="160">
        <f>ROUND(I234*H234,0)</f>
        <v>0</v>
      </c>
      <c r="K234" s="156" t="s">
        <v>1</v>
      </c>
      <c r="L234" s="29"/>
      <c r="M234" s="161" t="s">
        <v>1</v>
      </c>
      <c r="N234" s="162" t="s">
        <v>41</v>
      </c>
      <c r="O234" s="48"/>
      <c r="P234" s="163">
        <f>O234*H234</f>
        <v>0</v>
      </c>
      <c r="Q234" s="163">
        <v>1.17E-3</v>
      </c>
      <c r="R234" s="163">
        <f>Q234*H234</f>
        <v>7.0200000000000002E-3</v>
      </c>
      <c r="S234" s="163">
        <v>0</v>
      </c>
      <c r="T234" s="164">
        <f>S234*H234</f>
        <v>0</v>
      </c>
      <c r="AR234" s="12" t="s">
        <v>203</v>
      </c>
      <c r="AT234" s="12" t="s">
        <v>133</v>
      </c>
      <c r="AU234" s="12" t="s">
        <v>69</v>
      </c>
      <c r="AY234" s="12" t="s">
        <v>132</v>
      </c>
      <c r="BE234" s="165">
        <f>IF(N234="základní",J234,0)</f>
        <v>0</v>
      </c>
      <c r="BF234" s="165">
        <f>IF(N234="snížená",J234,0)</f>
        <v>0</v>
      </c>
      <c r="BG234" s="165">
        <f>IF(N234="zákl. přenesená",J234,0)</f>
        <v>0</v>
      </c>
      <c r="BH234" s="165">
        <f>IF(N234="sníž. přenesená",J234,0)</f>
        <v>0</v>
      </c>
      <c r="BI234" s="165">
        <f>IF(N234="nulová",J234,0)</f>
        <v>0</v>
      </c>
      <c r="BJ234" s="12" t="s">
        <v>8</v>
      </c>
      <c r="BK234" s="165">
        <f>ROUND(I234*H234,0)</f>
        <v>0</v>
      </c>
      <c r="BL234" s="12" t="s">
        <v>203</v>
      </c>
      <c r="BM234" s="12" t="s">
        <v>1659</v>
      </c>
    </row>
    <row r="235" spans="2:65" s="1" customFormat="1" ht="16.5" customHeight="1">
      <c r="B235" s="27"/>
      <c r="C235" s="154" t="s">
        <v>1660</v>
      </c>
      <c r="D235" s="154" t="s">
        <v>133</v>
      </c>
      <c r="E235" s="155" t="s">
        <v>1661</v>
      </c>
      <c r="F235" s="156" t="s">
        <v>1662</v>
      </c>
      <c r="G235" s="157" t="s">
        <v>147</v>
      </c>
      <c r="H235" s="158">
        <v>6</v>
      </c>
      <c r="I235" s="159"/>
      <c r="J235" s="160">
        <f>ROUND(I235*H235,0)</f>
        <v>0</v>
      </c>
      <c r="K235" s="156" t="s">
        <v>157</v>
      </c>
      <c r="L235" s="29"/>
      <c r="M235" s="161" t="s">
        <v>1</v>
      </c>
      <c r="N235" s="162" t="s">
        <v>41</v>
      </c>
      <c r="O235" s="48"/>
      <c r="P235" s="163">
        <f>O235*H235</f>
        <v>0</v>
      </c>
      <c r="Q235" s="163">
        <v>0</v>
      </c>
      <c r="R235" s="163">
        <f>Q235*H235</f>
        <v>0</v>
      </c>
      <c r="S235" s="163">
        <v>0</v>
      </c>
      <c r="T235" s="164">
        <f>S235*H235</f>
        <v>0</v>
      </c>
      <c r="AR235" s="12" t="s">
        <v>203</v>
      </c>
      <c r="AT235" s="12" t="s">
        <v>133</v>
      </c>
      <c r="AU235" s="12" t="s">
        <v>69</v>
      </c>
      <c r="AY235" s="12" t="s">
        <v>132</v>
      </c>
      <c r="BE235" s="165">
        <f>IF(N235="základní",J235,0)</f>
        <v>0</v>
      </c>
      <c r="BF235" s="165">
        <f>IF(N235="snížená",J235,0)</f>
        <v>0</v>
      </c>
      <c r="BG235" s="165">
        <f>IF(N235="zákl. přenesená",J235,0)</f>
        <v>0</v>
      </c>
      <c r="BH235" s="165">
        <f>IF(N235="sníž. přenesená",J235,0)</f>
        <v>0</v>
      </c>
      <c r="BI235" s="165">
        <f>IF(N235="nulová",J235,0)</f>
        <v>0</v>
      </c>
      <c r="BJ235" s="12" t="s">
        <v>8</v>
      </c>
      <c r="BK235" s="165">
        <f>ROUND(I235*H235,0)</f>
        <v>0</v>
      </c>
      <c r="BL235" s="12" t="s">
        <v>203</v>
      </c>
      <c r="BM235" s="12" t="s">
        <v>1663</v>
      </c>
    </row>
    <row r="236" spans="2:65" s="1" customFormat="1" ht="16.5" customHeight="1">
      <c r="B236" s="27"/>
      <c r="C236" s="171" t="s">
        <v>1664</v>
      </c>
      <c r="D236" s="171" t="s">
        <v>247</v>
      </c>
      <c r="E236" s="172" t="s">
        <v>1665</v>
      </c>
      <c r="F236" s="173" t="s">
        <v>1666</v>
      </c>
      <c r="G236" s="174" t="s">
        <v>147</v>
      </c>
      <c r="H236" s="175">
        <v>6</v>
      </c>
      <c r="I236" s="176"/>
      <c r="J236" s="177">
        <f>ROUND(I236*H236,0)</f>
        <v>0</v>
      </c>
      <c r="K236" s="173" t="s">
        <v>535</v>
      </c>
      <c r="L236" s="178"/>
      <c r="M236" s="179" t="s">
        <v>1</v>
      </c>
      <c r="N236" s="180" t="s">
        <v>41</v>
      </c>
      <c r="O236" s="48"/>
      <c r="P236" s="163">
        <f>O236*H236</f>
        <v>0</v>
      </c>
      <c r="Q236" s="163">
        <v>1.5E-3</v>
      </c>
      <c r="R236" s="163">
        <f>Q236*H236</f>
        <v>9.0000000000000011E-3</v>
      </c>
      <c r="S236" s="163">
        <v>0</v>
      </c>
      <c r="T236" s="164">
        <f>S236*H236</f>
        <v>0</v>
      </c>
      <c r="AR236" s="12" t="s">
        <v>273</v>
      </c>
      <c r="AT236" s="12" t="s">
        <v>247</v>
      </c>
      <c r="AU236" s="12" t="s">
        <v>69</v>
      </c>
      <c r="AY236" s="12" t="s">
        <v>132</v>
      </c>
      <c r="BE236" s="165">
        <f>IF(N236="základní",J236,0)</f>
        <v>0</v>
      </c>
      <c r="BF236" s="165">
        <f>IF(N236="snížená",J236,0)</f>
        <v>0</v>
      </c>
      <c r="BG236" s="165">
        <f>IF(N236="zákl. přenesená",J236,0)</f>
        <v>0</v>
      </c>
      <c r="BH236" s="165">
        <f>IF(N236="sníž. přenesená",J236,0)</f>
        <v>0</v>
      </c>
      <c r="BI236" s="165">
        <f>IF(N236="nulová",J236,0)</f>
        <v>0</v>
      </c>
      <c r="BJ236" s="12" t="s">
        <v>8</v>
      </c>
      <c r="BK236" s="165">
        <f>ROUND(I236*H236,0)</f>
        <v>0</v>
      </c>
      <c r="BL236" s="12" t="s">
        <v>203</v>
      </c>
      <c r="BM236" s="12" t="s">
        <v>1667</v>
      </c>
    </row>
    <row r="237" spans="2:65" s="1" customFormat="1" ht="19.5">
      <c r="B237" s="27"/>
      <c r="C237" s="28"/>
      <c r="D237" s="168" t="s">
        <v>149</v>
      </c>
      <c r="E237" s="28"/>
      <c r="F237" s="169" t="s">
        <v>1668</v>
      </c>
      <c r="G237" s="28"/>
      <c r="H237" s="28"/>
      <c r="I237" s="90"/>
      <c r="J237" s="28"/>
      <c r="K237" s="28"/>
      <c r="L237" s="29"/>
      <c r="M237" s="170"/>
      <c r="N237" s="48"/>
      <c r="O237" s="48"/>
      <c r="P237" s="48"/>
      <c r="Q237" s="48"/>
      <c r="R237" s="48"/>
      <c r="S237" s="48"/>
      <c r="T237" s="49"/>
      <c r="AT237" s="12" t="s">
        <v>149</v>
      </c>
      <c r="AU237" s="12" t="s">
        <v>69</v>
      </c>
    </row>
    <row r="238" spans="2:65" s="1" customFormat="1" ht="16.5" customHeight="1">
      <c r="B238" s="27"/>
      <c r="C238" s="154" t="s">
        <v>1669</v>
      </c>
      <c r="D238" s="154" t="s">
        <v>133</v>
      </c>
      <c r="E238" s="155" t="s">
        <v>1670</v>
      </c>
      <c r="F238" s="156" t="s">
        <v>1671</v>
      </c>
      <c r="G238" s="157" t="s">
        <v>255</v>
      </c>
      <c r="H238" s="217">
        <v>1</v>
      </c>
      <c r="I238" s="159"/>
      <c r="J238" s="160">
        <f>ROUND(I238*H238,0)</f>
        <v>0</v>
      </c>
      <c r="K238" s="156" t="s">
        <v>157</v>
      </c>
      <c r="L238" s="29"/>
      <c r="M238" s="161" t="s">
        <v>1</v>
      </c>
      <c r="N238" s="162" t="s">
        <v>41</v>
      </c>
      <c r="O238" s="48"/>
      <c r="P238" s="163">
        <f>O238*H238</f>
        <v>0</v>
      </c>
      <c r="Q238" s="163">
        <v>0</v>
      </c>
      <c r="R238" s="163">
        <f>Q238*H238</f>
        <v>0</v>
      </c>
      <c r="S238" s="163">
        <v>0</v>
      </c>
      <c r="T238" s="164">
        <f>S238*H238</f>
        <v>0</v>
      </c>
      <c r="AR238" s="12" t="s">
        <v>203</v>
      </c>
      <c r="AT238" s="12" t="s">
        <v>133</v>
      </c>
      <c r="AU238" s="12" t="s">
        <v>69</v>
      </c>
      <c r="AY238" s="12" t="s">
        <v>132</v>
      </c>
      <c r="BE238" s="165">
        <f>IF(N238="základní",J238,0)</f>
        <v>0</v>
      </c>
      <c r="BF238" s="165">
        <f>IF(N238="snížená",J238,0)</f>
        <v>0</v>
      </c>
      <c r="BG238" s="165">
        <f>IF(N238="zákl. přenesená",J238,0)</f>
        <v>0</v>
      </c>
      <c r="BH238" s="165">
        <f>IF(N238="sníž. přenesená",J238,0)</f>
        <v>0</v>
      </c>
      <c r="BI238" s="165">
        <f>IF(N238="nulová",J238,0)</f>
        <v>0</v>
      </c>
      <c r="BJ238" s="12" t="s">
        <v>8</v>
      </c>
      <c r="BK238" s="165">
        <f>ROUND(I238*H238,0)</f>
        <v>0</v>
      </c>
      <c r="BL238" s="12" t="s">
        <v>203</v>
      </c>
      <c r="BM238" s="12" t="s">
        <v>1672</v>
      </c>
    </row>
    <row r="239" spans="2:65" s="10" customFormat="1" ht="22.9" customHeight="1">
      <c r="B239" s="140"/>
      <c r="C239" s="141"/>
      <c r="D239" s="142" t="s">
        <v>59</v>
      </c>
      <c r="E239" s="166" t="s">
        <v>677</v>
      </c>
      <c r="F239" s="166" t="s">
        <v>678</v>
      </c>
      <c r="G239" s="141"/>
      <c r="H239" s="141"/>
      <c r="I239" s="144"/>
      <c r="J239" s="167">
        <f>BK239</f>
        <v>0</v>
      </c>
      <c r="K239" s="141"/>
      <c r="L239" s="146"/>
      <c r="M239" s="147"/>
      <c r="N239" s="148"/>
      <c r="O239" s="148"/>
      <c r="P239" s="149">
        <f>SUM(P240:P241)</f>
        <v>0</v>
      </c>
      <c r="Q239" s="148"/>
      <c r="R239" s="149">
        <f>SUM(R240:R241)</f>
        <v>0</v>
      </c>
      <c r="S239" s="148"/>
      <c r="T239" s="150">
        <f>SUM(T240:T241)</f>
        <v>2.2364639999999998</v>
      </c>
      <c r="AR239" s="151" t="s">
        <v>69</v>
      </c>
      <c r="AT239" s="152" t="s">
        <v>59</v>
      </c>
      <c r="AU239" s="152" t="s">
        <v>8</v>
      </c>
      <c r="AY239" s="151" t="s">
        <v>132</v>
      </c>
      <c r="BK239" s="153">
        <f>SUM(BK240:BK241)</f>
        <v>0</v>
      </c>
    </row>
    <row r="240" spans="2:65" s="1" customFormat="1" ht="16.5" customHeight="1">
      <c r="B240" s="27"/>
      <c r="C240" s="154" t="s">
        <v>1673</v>
      </c>
      <c r="D240" s="154" t="s">
        <v>133</v>
      </c>
      <c r="E240" s="155" t="s">
        <v>1246</v>
      </c>
      <c r="F240" s="156" t="s">
        <v>1247</v>
      </c>
      <c r="G240" s="157" t="s">
        <v>156</v>
      </c>
      <c r="H240" s="158">
        <v>124.248</v>
      </c>
      <c r="I240" s="159"/>
      <c r="J240" s="160">
        <f>ROUND(I240*H240,0)</f>
        <v>0</v>
      </c>
      <c r="K240" s="156" t="s">
        <v>157</v>
      </c>
      <c r="L240" s="29"/>
      <c r="M240" s="161" t="s">
        <v>1</v>
      </c>
      <c r="N240" s="162" t="s">
        <v>41</v>
      </c>
      <c r="O240" s="48"/>
      <c r="P240" s="163">
        <f>O240*H240</f>
        <v>0</v>
      </c>
      <c r="Q240" s="163">
        <v>0</v>
      </c>
      <c r="R240" s="163">
        <f>Q240*H240</f>
        <v>0</v>
      </c>
      <c r="S240" s="163">
        <v>1.7999999999999999E-2</v>
      </c>
      <c r="T240" s="164">
        <f>S240*H240</f>
        <v>2.2364639999999998</v>
      </c>
      <c r="AR240" s="12" t="s">
        <v>203</v>
      </c>
      <c r="AT240" s="12" t="s">
        <v>133</v>
      </c>
      <c r="AU240" s="12" t="s">
        <v>69</v>
      </c>
      <c r="AY240" s="12" t="s">
        <v>132</v>
      </c>
      <c r="BE240" s="165">
        <f>IF(N240="základní",J240,0)</f>
        <v>0</v>
      </c>
      <c r="BF240" s="165">
        <f>IF(N240="snížená",J240,0)</f>
        <v>0</v>
      </c>
      <c r="BG240" s="165">
        <f>IF(N240="zákl. přenesená",J240,0)</f>
        <v>0</v>
      </c>
      <c r="BH240" s="165">
        <f>IF(N240="sníž. přenesená",J240,0)</f>
        <v>0</v>
      </c>
      <c r="BI240" s="165">
        <f>IF(N240="nulová",J240,0)</f>
        <v>0</v>
      </c>
      <c r="BJ240" s="12" t="s">
        <v>8</v>
      </c>
      <c r="BK240" s="165">
        <f>ROUND(I240*H240,0)</f>
        <v>0</v>
      </c>
      <c r="BL240" s="12" t="s">
        <v>203</v>
      </c>
      <c r="BM240" s="12" t="s">
        <v>1674</v>
      </c>
    </row>
    <row r="241" spans="2:65" s="1" customFormat="1" ht="16.5" customHeight="1">
      <c r="B241" s="27"/>
      <c r="C241" s="154" t="s">
        <v>1675</v>
      </c>
      <c r="D241" s="154" t="s">
        <v>133</v>
      </c>
      <c r="E241" s="155" t="s">
        <v>1249</v>
      </c>
      <c r="F241" s="156" t="s">
        <v>1250</v>
      </c>
      <c r="G241" s="157" t="s">
        <v>255</v>
      </c>
      <c r="H241" s="217">
        <v>1</v>
      </c>
      <c r="I241" s="159"/>
      <c r="J241" s="160">
        <f>ROUND(I241*H241,0)</f>
        <v>0</v>
      </c>
      <c r="K241" s="156" t="s">
        <v>157</v>
      </c>
      <c r="L241" s="29"/>
      <c r="M241" s="161" t="s">
        <v>1</v>
      </c>
      <c r="N241" s="162" t="s">
        <v>41</v>
      </c>
      <c r="O241" s="48"/>
      <c r="P241" s="163">
        <f>O241*H241</f>
        <v>0</v>
      </c>
      <c r="Q241" s="163">
        <v>0</v>
      </c>
      <c r="R241" s="163">
        <f>Q241*H241</f>
        <v>0</v>
      </c>
      <c r="S241" s="163">
        <v>0</v>
      </c>
      <c r="T241" s="164">
        <f>S241*H241</f>
        <v>0</v>
      </c>
      <c r="AR241" s="12" t="s">
        <v>203</v>
      </c>
      <c r="AT241" s="12" t="s">
        <v>133</v>
      </c>
      <c r="AU241" s="12" t="s">
        <v>69</v>
      </c>
      <c r="AY241" s="12" t="s">
        <v>132</v>
      </c>
      <c r="BE241" s="165">
        <f>IF(N241="základní",J241,0)</f>
        <v>0</v>
      </c>
      <c r="BF241" s="165">
        <f>IF(N241="snížená",J241,0)</f>
        <v>0</v>
      </c>
      <c r="BG241" s="165">
        <f>IF(N241="zákl. přenesená",J241,0)</f>
        <v>0</v>
      </c>
      <c r="BH241" s="165">
        <f>IF(N241="sníž. přenesená",J241,0)</f>
        <v>0</v>
      </c>
      <c r="BI241" s="165">
        <f>IF(N241="nulová",J241,0)</f>
        <v>0</v>
      </c>
      <c r="BJ241" s="12" t="s">
        <v>8</v>
      </c>
      <c r="BK241" s="165">
        <f>ROUND(I241*H241,0)</f>
        <v>0</v>
      </c>
      <c r="BL241" s="12" t="s">
        <v>203</v>
      </c>
      <c r="BM241" s="12" t="s">
        <v>1676</v>
      </c>
    </row>
    <row r="242" spans="2:65" s="10" customFormat="1" ht="22.9" customHeight="1">
      <c r="B242" s="140"/>
      <c r="C242" s="141"/>
      <c r="D242" s="142" t="s">
        <v>59</v>
      </c>
      <c r="E242" s="166" t="s">
        <v>1252</v>
      </c>
      <c r="F242" s="166" t="s">
        <v>1253</v>
      </c>
      <c r="G242" s="141"/>
      <c r="H242" s="141"/>
      <c r="I242" s="144"/>
      <c r="J242" s="167">
        <f>BK242</f>
        <v>0</v>
      </c>
      <c r="K242" s="141"/>
      <c r="L242" s="146"/>
      <c r="M242" s="147"/>
      <c r="N242" s="148"/>
      <c r="O242" s="148"/>
      <c r="P242" s="149">
        <f>SUM(P243:P249)</f>
        <v>0</v>
      </c>
      <c r="Q242" s="148"/>
      <c r="R242" s="149">
        <f>SUM(R243:R249)</f>
        <v>4.3840916600000002</v>
      </c>
      <c r="S242" s="148"/>
      <c r="T242" s="150">
        <f>SUM(T243:T249)</f>
        <v>0</v>
      </c>
      <c r="AR242" s="151" t="s">
        <v>69</v>
      </c>
      <c r="AT242" s="152" t="s">
        <v>59</v>
      </c>
      <c r="AU242" s="152" t="s">
        <v>8</v>
      </c>
      <c r="AY242" s="151" t="s">
        <v>132</v>
      </c>
      <c r="BK242" s="153">
        <f>SUM(BK243:BK249)</f>
        <v>0</v>
      </c>
    </row>
    <row r="243" spans="2:65" s="1" customFormat="1" ht="16.5" customHeight="1">
      <c r="B243" s="27"/>
      <c r="C243" s="154" t="s">
        <v>1677</v>
      </c>
      <c r="D243" s="154" t="s">
        <v>133</v>
      </c>
      <c r="E243" s="155" t="s">
        <v>1678</v>
      </c>
      <c r="F243" s="156" t="s">
        <v>1679</v>
      </c>
      <c r="G243" s="157" t="s">
        <v>156</v>
      </c>
      <c r="H243" s="158">
        <v>13.141999999999999</v>
      </c>
      <c r="I243" s="159"/>
      <c r="J243" s="160">
        <f t="shared" ref="J243:J249" si="60">ROUND(I243*H243,0)</f>
        <v>0</v>
      </c>
      <c r="K243" s="156" t="s">
        <v>157</v>
      </c>
      <c r="L243" s="29"/>
      <c r="M243" s="161" t="s">
        <v>1</v>
      </c>
      <c r="N243" s="162" t="s">
        <v>41</v>
      </c>
      <c r="O243" s="48"/>
      <c r="P243" s="163">
        <f t="shared" ref="P243:P249" si="61">O243*H243</f>
        <v>0</v>
      </c>
      <c r="Q243" s="163">
        <v>1.6449999999999999E-2</v>
      </c>
      <c r="R243" s="163">
        <f t="shared" ref="R243:R249" si="62">Q243*H243</f>
        <v>0.21618589999999999</v>
      </c>
      <c r="S243" s="163">
        <v>0</v>
      </c>
      <c r="T243" s="164">
        <f t="shared" ref="T243:T249" si="63">S243*H243</f>
        <v>0</v>
      </c>
      <c r="AR243" s="12" t="s">
        <v>203</v>
      </c>
      <c r="AT243" s="12" t="s">
        <v>133</v>
      </c>
      <c r="AU243" s="12" t="s">
        <v>69</v>
      </c>
      <c r="AY243" s="12" t="s">
        <v>132</v>
      </c>
      <c r="BE243" s="165">
        <f t="shared" ref="BE243:BE249" si="64">IF(N243="základní",J243,0)</f>
        <v>0</v>
      </c>
      <c r="BF243" s="165">
        <f t="shared" ref="BF243:BF249" si="65">IF(N243="snížená",J243,0)</f>
        <v>0</v>
      </c>
      <c r="BG243" s="165">
        <f t="shared" ref="BG243:BG249" si="66">IF(N243="zákl. přenesená",J243,0)</f>
        <v>0</v>
      </c>
      <c r="BH243" s="165">
        <f t="shared" ref="BH243:BH249" si="67">IF(N243="sníž. přenesená",J243,0)</f>
        <v>0</v>
      </c>
      <c r="BI243" s="165">
        <f t="shared" ref="BI243:BI249" si="68">IF(N243="nulová",J243,0)</f>
        <v>0</v>
      </c>
      <c r="BJ243" s="12" t="s">
        <v>8</v>
      </c>
      <c r="BK243" s="165">
        <f t="shared" ref="BK243:BK249" si="69">ROUND(I243*H243,0)</f>
        <v>0</v>
      </c>
      <c r="BL243" s="12" t="s">
        <v>203</v>
      </c>
      <c r="BM243" s="12" t="s">
        <v>1680</v>
      </c>
    </row>
    <row r="244" spans="2:65" s="1" customFormat="1" ht="16.5" customHeight="1">
      <c r="B244" s="27"/>
      <c r="C244" s="154" t="s">
        <v>1681</v>
      </c>
      <c r="D244" s="154" t="s">
        <v>133</v>
      </c>
      <c r="E244" s="155" t="s">
        <v>1682</v>
      </c>
      <c r="F244" s="156" t="s">
        <v>1683</v>
      </c>
      <c r="G244" s="157" t="s">
        <v>156</v>
      </c>
      <c r="H244" s="158">
        <v>13.141999999999999</v>
      </c>
      <c r="I244" s="159"/>
      <c r="J244" s="160">
        <f t="shared" si="60"/>
        <v>0</v>
      </c>
      <c r="K244" s="156" t="s">
        <v>157</v>
      </c>
      <c r="L244" s="29"/>
      <c r="M244" s="161" t="s">
        <v>1</v>
      </c>
      <c r="N244" s="162" t="s">
        <v>41</v>
      </c>
      <c r="O244" s="48"/>
      <c r="P244" s="163">
        <f t="shared" si="61"/>
        <v>0</v>
      </c>
      <c r="Q244" s="163">
        <v>1E-4</v>
      </c>
      <c r="R244" s="163">
        <f t="shared" si="62"/>
        <v>1.3142E-3</v>
      </c>
      <c r="S244" s="163">
        <v>0</v>
      </c>
      <c r="T244" s="164">
        <f t="shared" si="63"/>
        <v>0</v>
      </c>
      <c r="AR244" s="12" t="s">
        <v>203</v>
      </c>
      <c r="AT244" s="12" t="s">
        <v>133</v>
      </c>
      <c r="AU244" s="12" t="s">
        <v>69</v>
      </c>
      <c r="AY244" s="12" t="s">
        <v>132</v>
      </c>
      <c r="BE244" s="165">
        <f t="shared" si="64"/>
        <v>0</v>
      </c>
      <c r="BF244" s="165">
        <f t="shared" si="65"/>
        <v>0</v>
      </c>
      <c r="BG244" s="165">
        <f t="shared" si="66"/>
        <v>0</v>
      </c>
      <c r="BH244" s="165">
        <f t="shared" si="67"/>
        <v>0</v>
      </c>
      <c r="BI244" s="165">
        <f t="shared" si="68"/>
        <v>0</v>
      </c>
      <c r="BJ244" s="12" t="s">
        <v>8</v>
      </c>
      <c r="BK244" s="165">
        <f t="shared" si="69"/>
        <v>0</v>
      </c>
      <c r="BL244" s="12" t="s">
        <v>203</v>
      </c>
      <c r="BM244" s="12" t="s">
        <v>1684</v>
      </c>
    </row>
    <row r="245" spans="2:65" s="1" customFormat="1" ht="16.5" customHeight="1">
      <c r="B245" s="27"/>
      <c r="C245" s="154" t="s">
        <v>1685</v>
      </c>
      <c r="D245" s="154" t="s">
        <v>133</v>
      </c>
      <c r="E245" s="155" t="s">
        <v>1686</v>
      </c>
      <c r="F245" s="156" t="s">
        <v>1687</v>
      </c>
      <c r="G245" s="157" t="s">
        <v>156</v>
      </c>
      <c r="H245" s="158">
        <v>276.69</v>
      </c>
      <c r="I245" s="159"/>
      <c r="J245" s="160">
        <f t="shared" si="60"/>
        <v>0</v>
      </c>
      <c r="K245" s="156" t="s">
        <v>157</v>
      </c>
      <c r="L245" s="29"/>
      <c r="M245" s="161" t="s">
        <v>1</v>
      </c>
      <c r="N245" s="162" t="s">
        <v>41</v>
      </c>
      <c r="O245" s="48"/>
      <c r="P245" s="163">
        <f t="shared" si="61"/>
        <v>0</v>
      </c>
      <c r="Q245" s="163">
        <v>1.261E-2</v>
      </c>
      <c r="R245" s="163">
        <f t="shared" si="62"/>
        <v>3.4890608999999997</v>
      </c>
      <c r="S245" s="163">
        <v>0</v>
      </c>
      <c r="T245" s="164">
        <f t="shared" si="63"/>
        <v>0</v>
      </c>
      <c r="AR245" s="12" t="s">
        <v>203</v>
      </c>
      <c r="AT245" s="12" t="s">
        <v>133</v>
      </c>
      <c r="AU245" s="12" t="s">
        <v>69</v>
      </c>
      <c r="AY245" s="12" t="s">
        <v>132</v>
      </c>
      <c r="BE245" s="165">
        <f t="shared" si="64"/>
        <v>0</v>
      </c>
      <c r="BF245" s="165">
        <f t="shared" si="65"/>
        <v>0</v>
      </c>
      <c r="BG245" s="165">
        <f t="shared" si="66"/>
        <v>0</v>
      </c>
      <c r="BH245" s="165">
        <f t="shared" si="67"/>
        <v>0</v>
      </c>
      <c r="BI245" s="165">
        <f t="shared" si="68"/>
        <v>0</v>
      </c>
      <c r="BJ245" s="12" t="s">
        <v>8</v>
      </c>
      <c r="BK245" s="165">
        <f t="shared" si="69"/>
        <v>0</v>
      </c>
      <c r="BL245" s="12" t="s">
        <v>203</v>
      </c>
      <c r="BM245" s="12" t="s">
        <v>1688</v>
      </c>
    </row>
    <row r="246" spans="2:65" s="1" customFormat="1" ht="16.5" customHeight="1">
      <c r="B246" s="27"/>
      <c r="C246" s="154" t="s">
        <v>1689</v>
      </c>
      <c r="D246" s="154" t="s">
        <v>133</v>
      </c>
      <c r="E246" s="155" t="s">
        <v>1690</v>
      </c>
      <c r="F246" s="156" t="s">
        <v>1691</v>
      </c>
      <c r="G246" s="157" t="s">
        <v>156</v>
      </c>
      <c r="H246" s="158">
        <v>43.965000000000003</v>
      </c>
      <c r="I246" s="159"/>
      <c r="J246" s="160">
        <f t="shared" si="60"/>
        <v>0</v>
      </c>
      <c r="K246" s="156" t="s">
        <v>157</v>
      </c>
      <c r="L246" s="29"/>
      <c r="M246" s="161" t="s">
        <v>1</v>
      </c>
      <c r="N246" s="162" t="s">
        <v>41</v>
      </c>
      <c r="O246" s="48"/>
      <c r="P246" s="163">
        <f t="shared" si="61"/>
        <v>0</v>
      </c>
      <c r="Q246" s="163">
        <v>1.2919999999999999E-2</v>
      </c>
      <c r="R246" s="163">
        <f t="shared" si="62"/>
        <v>0.56802779999999997</v>
      </c>
      <c r="S246" s="163">
        <v>0</v>
      </c>
      <c r="T246" s="164">
        <f t="shared" si="63"/>
        <v>0</v>
      </c>
      <c r="AR246" s="12" t="s">
        <v>203</v>
      </c>
      <c r="AT246" s="12" t="s">
        <v>133</v>
      </c>
      <c r="AU246" s="12" t="s">
        <v>69</v>
      </c>
      <c r="AY246" s="12" t="s">
        <v>132</v>
      </c>
      <c r="BE246" s="165">
        <f t="shared" si="64"/>
        <v>0</v>
      </c>
      <c r="BF246" s="165">
        <f t="shared" si="65"/>
        <v>0</v>
      </c>
      <c r="BG246" s="165">
        <f t="shared" si="66"/>
        <v>0</v>
      </c>
      <c r="BH246" s="165">
        <f t="shared" si="67"/>
        <v>0</v>
      </c>
      <c r="BI246" s="165">
        <f t="shared" si="68"/>
        <v>0</v>
      </c>
      <c r="BJ246" s="12" t="s">
        <v>8</v>
      </c>
      <c r="BK246" s="165">
        <f t="shared" si="69"/>
        <v>0</v>
      </c>
      <c r="BL246" s="12" t="s">
        <v>203</v>
      </c>
      <c r="BM246" s="12" t="s">
        <v>1692</v>
      </c>
    </row>
    <row r="247" spans="2:65" s="1" customFormat="1" ht="16.5" customHeight="1">
      <c r="B247" s="27"/>
      <c r="C247" s="154" t="s">
        <v>1693</v>
      </c>
      <c r="D247" s="154" t="s">
        <v>133</v>
      </c>
      <c r="E247" s="155" t="s">
        <v>1257</v>
      </c>
      <c r="F247" s="156" t="s">
        <v>1258</v>
      </c>
      <c r="G247" s="157" t="s">
        <v>194</v>
      </c>
      <c r="H247" s="158">
        <v>297.83600000000001</v>
      </c>
      <c r="I247" s="159"/>
      <c r="J247" s="160">
        <f t="shared" si="60"/>
        <v>0</v>
      </c>
      <c r="K247" s="156" t="s">
        <v>157</v>
      </c>
      <c r="L247" s="29"/>
      <c r="M247" s="161" t="s">
        <v>1</v>
      </c>
      <c r="N247" s="162" t="s">
        <v>41</v>
      </c>
      <c r="O247" s="48"/>
      <c r="P247" s="163">
        <f t="shared" si="61"/>
        <v>0</v>
      </c>
      <c r="Q247" s="163">
        <v>2.5999999999999998E-4</v>
      </c>
      <c r="R247" s="163">
        <f t="shared" si="62"/>
        <v>7.7437359999999997E-2</v>
      </c>
      <c r="S247" s="163">
        <v>0</v>
      </c>
      <c r="T247" s="164">
        <f t="shared" si="63"/>
        <v>0</v>
      </c>
      <c r="AR247" s="12" t="s">
        <v>203</v>
      </c>
      <c r="AT247" s="12" t="s">
        <v>133</v>
      </c>
      <c r="AU247" s="12" t="s">
        <v>69</v>
      </c>
      <c r="AY247" s="12" t="s">
        <v>132</v>
      </c>
      <c r="BE247" s="165">
        <f t="shared" si="64"/>
        <v>0</v>
      </c>
      <c r="BF247" s="165">
        <f t="shared" si="65"/>
        <v>0</v>
      </c>
      <c r="BG247" s="165">
        <f t="shared" si="66"/>
        <v>0</v>
      </c>
      <c r="BH247" s="165">
        <f t="shared" si="67"/>
        <v>0</v>
      </c>
      <c r="BI247" s="165">
        <f t="shared" si="68"/>
        <v>0</v>
      </c>
      <c r="BJ247" s="12" t="s">
        <v>8</v>
      </c>
      <c r="BK247" s="165">
        <f t="shared" si="69"/>
        <v>0</v>
      </c>
      <c r="BL247" s="12" t="s">
        <v>203</v>
      </c>
      <c r="BM247" s="12" t="s">
        <v>1694</v>
      </c>
    </row>
    <row r="248" spans="2:65" s="1" customFormat="1" ht="16.5" customHeight="1">
      <c r="B248" s="27"/>
      <c r="C248" s="154" t="s">
        <v>1695</v>
      </c>
      <c r="D248" s="154" t="s">
        <v>133</v>
      </c>
      <c r="E248" s="155" t="s">
        <v>1260</v>
      </c>
      <c r="F248" s="156" t="s">
        <v>1261</v>
      </c>
      <c r="G248" s="157" t="s">
        <v>156</v>
      </c>
      <c r="H248" s="158">
        <v>320.65499999999997</v>
      </c>
      <c r="I248" s="159"/>
      <c r="J248" s="160">
        <f t="shared" si="60"/>
        <v>0</v>
      </c>
      <c r="K248" s="156" t="s">
        <v>157</v>
      </c>
      <c r="L248" s="29"/>
      <c r="M248" s="161" t="s">
        <v>1</v>
      </c>
      <c r="N248" s="162" t="s">
        <v>41</v>
      </c>
      <c r="O248" s="48"/>
      <c r="P248" s="163">
        <f t="shared" si="61"/>
        <v>0</v>
      </c>
      <c r="Q248" s="163">
        <v>1E-4</v>
      </c>
      <c r="R248" s="163">
        <f t="shared" si="62"/>
        <v>3.2065499999999997E-2</v>
      </c>
      <c r="S248" s="163">
        <v>0</v>
      </c>
      <c r="T248" s="164">
        <f t="shared" si="63"/>
        <v>0</v>
      </c>
      <c r="AR248" s="12" t="s">
        <v>203</v>
      </c>
      <c r="AT248" s="12" t="s">
        <v>133</v>
      </c>
      <c r="AU248" s="12" t="s">
        <v>69</v>
      </c>
      <c r="AY248" s="12" t="s">
        <v>132</v>
      </c>
      <c r="BE248" s="165">
        <f t="shared" si="64"/>
        <v>0</v>
      </c>
      <c r="BF248" s="165">
        <f t="shared" si="65"/>
        <v>0</v>
      </c>
      <c r="BG248" s="165">
        <f t="shared" si="66"/>
        <v>0</v>
      </c>
      <c r="BH248" s="165">
        <f t="shared" si="67"/>
        <v>0</v>
      </c>
      <c r="BI248" s="165">
        <f t="shared" si="68"/>
        <v>0</v>
      </c>
      <c r="BJ248" s="12" t="s">
        <v>8</v>
      </c>
      <c r="BK248" s="165">
        <f t="shared" si="69"/>
        <v>0</v>
      </c>
      <c r="BL248" s="12" t="s">
        <v>203</v>
      </c>
      <c r="BM248" s="12" t="s">
        <v>1696</v>
      </c>
    </row>
    <row r="249" spans="2:65" s="1" customFormat="1" ht="16.5" customHeight="1">
      <c r="B249" s="27"/>
      <c r="C249" s="154" t="s">
        <v>1697</v>
      </c>
      <c r="D249" s="154" t="s">
        <v>133</v>
      </c>
      <c r="E249" s="155" t="s">
        <v>1263</v>
      </c>
      <c r="F249" s="156" t="s">
        <v>1264</v>
      </c>
      <c r="G249" s="157" t="s">
        <v>255</v>
      </c>
      <c r="H249" s="217">
        <v>1</v>
      </c>
      <c r="I249" s="159"/>
      <c r="J249" s="160">
        <f t="shared" si="60"/>
        <v>0</v>
      </c>
      <c r="K249" s="156" t="s">
        <v>157</v>
      </c>
      <c r="L249" s="29"/>
      <c r="M249" s="161" t="s">
        <v>1</v>
      </c>
      <c r="N249" s="162" t="s">
        <v>41</v>
      </c>
      <c r="O249" s="48"/>
      <c r="P249" s="163">
        <f t="shared" si="61"/>
        <v>0</v>
      </c>
      <c r="Q249" s="163">
        <v>0</v>
      </c>
      <c r="R249" s="163">
        <f t="shared" si="62"/>
        <v>0</v>
      </c>
      <c r="S249" s="163">
        <v>0</v>
      </c>
      <c r="T249" s="164">
        <f t="shared" si="63"/>
        <v>0</v>
      </c>
      <c r="AR249" s="12" t="s">
        <v>203</v>
      </c>
      <c r="AT249" s="12" t="s">
        <v>133</v>
      </c>
      <c r="AU249" s="12" t="s">
        <v>69</v>
      </c>
      <c r="AY249" s="12" t="s">
        <v>132</v>
      </c>
      <c r="BE249" s="165">
        <f t="shared" si="64"/>
        <v>0</v>
      </c>
      <c r="BF249" s="165">
        <f t="shared" si="65"/>
        <v>0</v>
      </c>
      <c r="BG249" s="165">
        <f t="shared" si="66"/>
        <v>0</v>
      </c>
      <c r="BH249" s="165">
        <f t="shared" si="67"/>
        <v>0</v>
      </c>
      <c r="BI249" s="165">
        <f t="shared" si="68"/>
        <v>0</v>
      </c>
      <c r="BJ249" s="12" t="s">
        <v>8</v>
      </c>
      <c r="BK249" s="165">
        <f t="shared" si="69"/>
        <v>0</v>
      </c>
      <c r="BL249" s="12" t="s">
        <v>203</v>
      </c>
      <c r="BM249" s="12" t="s">
        <v>1698</v>
      </c>
    </row>
    <row r="250" spans="2:65" s="10" customFormat="1" ht="22.9" customHeight="1">
      <c r="B250" s="140"/>
      <c r="C250" s="141"/>
      <c r="D250" s="142" t="s">
        <v>59</v>
      </c>
      <c r="E250" s="166" t="s">
        <v>418</v>
      </c>
      <c r="F250" s="166" t="s">
        <v>419</v>
      </c>
      <c r="G250" s="141"/>
      <c r="H250" s="141"/>
      <c r="I250" s="144"/>
      <c r="J250" s="167">
        <f>BK250</f>
        <v>0</v>
      </c>
      <c r="K250" s="141"/>
      <c r="L250" s="146"/>
      <c r="M250" s="147"/>
      <c r="N250" s="148"/>
      <c r="O250" s="148"/>
      <c r="P250" s="149">
        <f>SUM(P251:P259)</f>
        <v>0</v>
      </c>
      <c r="Q250" s="148"/>
      <c r="R250" s="149">
        <f>SUM(R251:R259)</f>
        <v>0.22679999999999997</v>
      </c>
      <c r="S250" s="148"/>
      <c r="T250" s="150">
        <f>SUM(T251:T259)</f>
        <v>0</v>
      </c>
      <c r="AR250" s="151" t="s">
        <v>69</v>
      </c>
      <c r="AT250" s="152" t="s">
        <v>59</v>
      </c>
      <c r="AU250" s="152" t="s">
        <v>8</v>
      </c>
      <c r="AY250" s="151" t="s">
        <v>132</v>
      </c>
      <c r="BK250" s="153">
        <f>SUM(BK251:BK259)</f>
        <v>0</v>
      </c>
    </row>
    <row r="251" spans="2:65" s="1" customFormat="1" ht="33.75" customHeight="1">
      <c r="B251" s="27"/>
      <c r="C251" s="154" t="s">
        <v>1699</v>
      </c>
      <c r="D251" s="154" t="s">
        <v>133</v>
      </c>
      <c r="E251" s="155" t="s">
        <v>1266</v>
      </c>
      <c r="F251" s="156" t="s">
        <v>1700</v>
      </c>
      <c r="G251" s="157" t="s">
        <v>147</v>
      </c>
      <c r="H251" s="158">
        <v>6</v>
      </c>
      <c r="I251" s="159"/>
      <c r="J251" s="160">
        <f t="shared" ref="J251:J259" si="70">ROUND(I251*H251,0)</f>
        <v>0</v>
      </c>
      <c r="K251" s="156" t="s">
        <v>1</v>
      </c>
      <c r="L251" s="29"/>
      <c r="M251" s="161" t="s">
        <v>1</v>
      </c>
      <c r="N251" s="162" t="s">
        <v>41</v>
      </c>
      <c r="O251" s="48"/>
      <c r="P251" s="163">
        <f t="shared" ref="P251:P259" si="71">O251*H251</f>
        <v>0</v>
      </c>
      <c r="Q251" s="163">
        <v>0</v>
      </c>
      <c r="R251" s="163">
        <f t="shared" ref="R251:R259" si="72">Q251*H251</f>
        <v>0</v>
      </c>
      <c r="S251" s="163">
        <v>0</v>
      </c>
      <c r="T251" s="164">
        <f t="shared" ref="T251:T259" si="73">S251*H251</f>
        <v>0</v>
      </c>
      <c r="AR251" s="12" t="s">
        <v>203</v>
      </c>
      <c r="AT251" s="12" t="s">
        <v>133</v>
      </c>
      <c r="AU251" s="12" t="s">
        <v>69</v>
      </c>
      <c r="AY251" s="12" t="s">
        <v>132</v>
      </c>
      <c r="BE251" s="165">
        <f t="shared" ref="BE251:BE259" si="74">IF(N251="základní",J251,0)</f>
        <v>0</v>
      </c>
      <c r="BF251" s="165">
        <f t="shared" ref="BF251:BF259" si="75">IF(N251="snížená",J251,0)</f>
        <v>0</v>
      </c>
      <c r="BG251" s="165">
        <f t="shared" ref="BG251:BG259" si="76">IF(N251="zákl. přenesená",J251,0)</f>
        <v>0</v>
      </c>
      <c r="BH251" s="165">
        <f t="shared" ref="BH251:BH259" si="77">IF(N251="sníž. přenesená",J251,0)</f>
        <v>0</v>
      </c>
      <c r="BI251" s="165">
        <f t="shared" ref="BI251:BI259" si="78">IF(N251="nulová",J251,0)</f>
        <v>0</v>
      </c>
      <c r="BJ251" s="12" t="s">
        <v>8</v>
      </c>
      <c r="BK251" s="165">
        <f t="shared" ref="BK251:BK259" si="79">ROUND(I251*H251,0)</f>
        <v>0</v>
      </c>
      <c r="BL251" s="12" t="s">
        <v>203</v>
      </c>
      <c r="BM251" s="12" t="s">
        <v>1701</v>
      </c>
    </row>
    <row r="252" spans="2:65" s="1" customFormat="1" ht="16.5" customHeight="1">
      <c r="B252" s="27"/>
      <c r="C252" s="154" t="s">
        <v>1702</v>
      </c>
      <c r="D252" s="154" t="s">
        <v>133</v>
      </c>
      <c r="E252" s="155" t="s">
        <v>1703</v>
      </c>
      <c r="F252" s="156" t="s">
        <v>1704</v>
      </c>
      <c r="G252" s="157" t="s">
        <v>147</v>
      </c>
      <c r="H252" s="158">
        <v>12</v>
      </c>
      <c r="I252" s="159"/>
      <c r="J252" s="160">
        <f t="shared" si="70"/>
        <v>0</v>
      </c>
      <c r="K252" s="156" t="s">
        <v>157</v>
      </c>
      <c r="L252" s="29"/>
      <c r="M252" s="161" t="s">
        <v>1</v>
      </c>
      <c r="N252" s="162" t="s">
        <v>41</v>
      </c>
      <c r="O252" s="48"/>
      <c r="P252" s="163">
        <f t="shared" si="71"/>
        <v>0</v>
      </c>
      <c r="Q252" s="163">
        <v>0</v>
      </c>
      <c r="R252" s="163">
        <f t="shared" si="72"/>
        <v>0</v>
      </c>
      <c r="S252" s="163">
        <v>0</v>
      </c>
      <c r="T252" s="164">
        <f t="shared" si="73"/>
        <v>0</v>
      </c>
      <c r="AR252" s="12" t="s">
        <v>203</v>
      </c>
      <c r="AT252" s="12" t="s">
        <v>133</v>
      </c>
      <c r="AU252" s="12" t="s">
        <v>69</v>
      </c>
      <c r="AY252" s="12" t="s">
        <v>132</v>
      </c>
      <c r="BE252" s="165">
        <f t="shared" si="74"/>
        <v>0</v>
      </c>
      <c r="BF252" s="165">
        <f t="shared" si="75"/>
        <v>0</v>
      </c>
      <c r="BG252" s="165">
        <f t="shared" si="76"/>
        <v>0</v>
      </c>
      <c r="BH252" s="165">
        <f t="shared" si="77"/>
        <v>0</v>
      </c>
      <c r="BI252" s="165">
        <f t="shared" si="78"/>
        <v>0</v>
      </c>
      <c r="BJ252" s="12" t="s">
        <v>8</v>
      </c>
      <c r="BK252" s="165">
        <f t="shared" si="79"/>
        <v>0</v>
      </c>
      <c r="BL252" s="12" t="s">
        <v>203</v>
      </c>
      <c r="BM252" s="12" t="s">
        <v>1705</v>
      </c>
    </row>
    <row r="253" spans="2:65" s="1" customFormat="1" ht="16.5" customHeight="1">
      <c r="B253" s="27"/>
      <c r="C253" s="171" t="s">
        <v>1706</v>
      </c>
      <c r="D253" s="171" t="s">
        <v>247</v>
      </c>
      <c r="E253" s="172" t="s">
        <v>1707</v>
      </c>
      <c r="F253" s="173" t="s">
        <v>1708</v>
      </c>
      <c r="G253" s="174" t="s">
        <v>147</v>
      </c>
      <c r="H253" s="175">
        <v>6</v>
      </c>
      <c r="I253" s="176"/>
      <c r="J253" s="177">
        <f t="shared" si="70"/>
        <v>0</v>
      </c>
      <c r="K253" s="173" t="s">
        <v>157</v>
      </c>
      <c r="L253" s="178"/>
      <c r="M253" s="179" t="s">
        <v>1</v>
      </c>
      <c r="N253" s="180" t="s">
        <v>41</v>
      </c>
      <c r="O253" s="48"/>
      <c r="P253" s="163">
        <f t="shared" si="71"/>
        <v>0</v>
      </c>
      <c r="Q253" s="163">
        <v>1.8499999999999999E-2</v>
      </c>
      <c r="R253" s="163">
        <f t="shared" si="72"/>
        <v>0.11099999999999999</v>
      </c>
      <c r="S253" s="163">
        <v>0</v>
      </c>
      <c r="T253" s="164">
        <f t="shared" si="73"/>
        <v>0</v>
      </c>
      <c r="AR253" s="12" t="s">
        <v>579</v>
      </c>
      <c r="AT253" s="12" t="s">
        <v>247</v>
      </c>
      <c r="AU253" s="12" t="s">
        <v>69</v>
      </c>
      <c r="AY253" s="12" t="s">
        <v>132</v>
      </c>
      <c r="BE253" s="165">
        <f t="shared" si="74"/>
        <v>0</v>
      </c>
      <c r="BF253" s="165">
        <f t="shared" si="75"/>
        <v>0</v>
      </c>
      <c r="BG253" s="165">
        <f t="shared" si="76"/>
        <v>0</v>
      </c>
      <c r="BH253" s="165">
        <f t="shared" si="77"/>
        <v>0</v>
      </c>
      <c r="BI253" s="165">
        <f t="shared" si="78"/>
        <v>0</v>
      </c>
      <c r="BJ253" s="12" t="s">
        <v>8</v>
      </c>
      <c r="BK253" s="165">
        <f t="shared" si="79"/>
        <v>0</v>
      </c>
      <c r="BL253" s="12" t="s">
        <v>579</v>
      </c>
      <c r="BM253" s="12" t="s">
        <v>1709</v>
      </c>
    </row>
    <row r="254" spans="2:65" s="1" customFormat="1" ht="16.5" customHeight="1">
      <c r="B254" s="27"/>
      <c r="C254" s="171" t="s">
        <v>1710</v>
      </c>
      <c r="D254" s="171" t="s">
        <v>247</v>
      </c>
      <c r="E254" s="172" t="s">
        <v>1711</v>
      </c>
      <c r="F254" s="173" t="s">
        <v>1712</v>
      </c>
      <c r="G254" s="174" t="s">
        <v>147</v>
      </c>
      <c r="H254" s="175">
        <v>6</v>
      </c>
      <c r="I254" s="176"/>
      <c r="J254" s="177">
        <f t="shared" si="70"/>
        <v>0</v>
      </c>
      <c r="K254" s="173" t="s">
        <v>157</v>
      </c>
      <c r="L254" s="178"/>
      <c r="M254" s="179" t="s">
        <v>1</v>
      </c>
      <c r="N254" s="180" t="s">
        <v>41</v>
      </c>
      <c r="O254" s="48"/>
      <c r="P254" s="163">
        <f t="shared" si="71"/>
        <v>0</v>
      </c>
      <c r="Q254" s="163">
        <v>1.6E-2</v>
      </c>
      <c r="R254" s="163">
        <f t="shared" si="72"/>
        <v>9.6000000000000002E-2</v>
      </c>
      <c r="S254" s="163">
        <v>0</v>
      </c>
      <c r="T254" s="164">
        <f t="shared" si="73"/>
        <v>0</v>
      </c>
      <c r="AR254" s="12" t="s">
        <v>273</v>
      </c>
      <c r="AT254" s="12" t="s">
        <v>247</v>
      </c>
      <c r="AU254" s="12" t="s">
        <v>69</v>
      </c>
      <c r="AY254" s="12" t="s">
        <v>132</v>
      </c>
      <c r="BE254" s="165">
        <f t="shared" si="74"/>
        <v>0</v>
      </c>
      <c r="BF254" s="165">
        <f t="shared" si="75"/>
        <v>0</v>
      </c>
      <c r="BG254" s="165">
        <f t="shared" si="76"/>
        <v>0</v>
      </c>
      <c r="BH254" s="165">
        <f t="shared" si="77"/>
        <v>0</v>
      </c>
      <c r="BI254" s="165">
        <f t="shared" si="78"/>
        <v>0</v>
      </c>
      <c r="BJ254" s="12" t="s">
        <v>8</v>
      </c>
      <c r="BK254" s="165">
        <f t="shared" si="79"/>
        <v>0</v>
      </c>
      <c r="BL254" s="12" t="s">
        <v>203</v>
      </c>
      <c r="BM254" s="12" t="s">
        <v>1713</v>
      </c>
    </row>
    <row r="255" spans="2:65" s="1" customFormat="1" ht="16.5" customHeight="1">
      <c r="B255" s="27"/>
      <c r="C255" s="154" t="s">
        <v>1714</v>
      </c>
      <c r="D255" s="154" t="s">
        <v>133</v>
      </c>
      <c r="E255" s="155" t="s">
        <v>1715</v>
      </c>
      <c r="F255" s="156" t="s">
        <v>1716</v>
      </c>
      <c r="G255" s="157" t="s">
        <v>147</v>
      </c>
      <c r="H255" s="158">
        <v>12</v>
      </c>
      <c r="I255" s="159"/>
      <c r="J255" s="160">
        <f t="shared" si="70"/>
        <v>0</v>
      </c>
      <c r="K255" s="156" t="s">
        <v>649</v>
      </c>
      <c r="L255" s="29"/>
      <c r="M255" s="161" t="s">
        <v>1</v>
      </c>
      <c r="N255" s="162" t="s">
        <v>41</v>
      </c>
      <c r="O255" s="48"/>
      <c r="P255" s="163">
        <f t="shared" si="71"/>
        <v>0</v>
      </c>
      <c r="Q255" s="163">
        <v>0</v>
      </c>
      <c r="R255" s="163">
        <f t="shared" si="72"/>
        <v>0</v>
      </c>
      <c r="S255" s="163">
        <v>0</v>
      </c>
      <c r="T255" s="164">
        <f t="shared" si="73"/>
        <v>0</v>
      </c>
      <c r="AR255" s="12" t="s">
        <v>203</v>
      </c>
      <c r="AT255" s="12" t="s">
        <v>133</v>
      </c>
      <c r="AU255" s="12" t="s">
        <v>69</v>
      </c>
      <c r="AY255" s="12" t="s">
        <v>132</v>
      </c>
      <c r="BE255" s="165">
        <f t="shared" si="74"/>
        <v>0</v>
      </c>
      <c r="BF255" s="165">
        <f t="shared" si="75"/>
        <v>0</v>
      </c>
      <c r="BG255" s="165">
        <f t="shared" si="76"/>
        <v>0</v>
      </c>
      <c r="BH255" s="165">
        <f t="shared" si="77"/>
        <v>0</v>
      </c>
      <c r="BI255" s="165">
        <f t="shared" si="78"/>
        <v>0</v>
      </c>
      <c r="BJ255" s="12" t="s">
        <v>8</v>
      </c>
      <c r="BK255" s="165">
        <f t="shared" si="79"/>
        <v>0</v>
      </c>
      <c r="BL255" s="12" t="s">
        <v>203</v>
      </c>
      <c r="BM255" s="12" t="s">
        <v>1717</v>
      </c>
    </row>
    <row r="256" spans="2:65" s="1" customFormat="1" ht="16.5" customHeight="1">
      <c r="B256" s="27"/>
      <c r="C256" s="171" t="s">
        <v>1718</v>
      </c>
      <c r="D256" s="171" t="s">
        <v>247</v>
      </c>
      <c r="E256" s="172" t="s">
        <v>1719</v>
      </c>
      <c r="F256" s="173" t="s">
        <v>1720</v>
      </c>
      <c r="G256" s="174" t="s">
        <v>147</v>
      </c>
      <c r="H256" s="175">
        <v>12</v>
      </c>
      <c r="I256" s="176"/>
      <c r="J256" s="177">
        <f t="shared" si="70"/>
        <v>0</v>
      </c>
      <c r="K256" s="173" t="s">
        <v>649</v>
      </c>
      <c r="L256" s="178"/>
      <c r="M256" s="179" t="s">
        <v>1</v>
      </c>
      <c r="N256" s="180" t="s">
        <v>41</v>
      </c>
      <c r="O256" s="48"/>
      <c r="P256" s="163">
        <f t="shared" si="71"/>
        <v>0</v>
      </c>
      <c r="Q256" s="163">
        <v>1.1999999999999999E-3</v>
      </c>
      <c r="R256" s="163">
        <f t="shared" si="72"/>
        <v>1.44E-2</v>
      </c>
      <c r="S256" s="163">
        <v>0</v>
      </c>
      <c r="T256" s="164">
        <f t="shared" si="73"/>
        <v>0</v>
      </c>
      <c r="AR256" s="12" t="s">
        <v>273</v>
      </c>
      <c r="AT256" s="12" t="s">
        <v>247</v>
      </c>
      <c r="AU256" s="12" t="s">
        <v>69</v>
      </c>
      <c r="AY256" s="12" t="s">
        <v>132</v>
      </c>
      <c r="BE256" s="165">
        <f t="shared" si="74"/>
        <v>0</v>
      </c>
      <c r="BF256" s="165">
        <f t="shared" si="75"/>
        <v>0</v>
      </c>
      <c r="BG256" s="165">
        <f t="shared" si="76"/>
        <v>0</v>
      </c>
      <c r="BH256" s="165">
        <f t="shared" si="77"/>
        <v>0</v>
      </c>
      <c r="BI256" s="165">
        <f t="shared" si="78"/>
        <v>0</v>
      </c>
      <c r="BJ256" s="12" t="s">
        <v>8</v>
      </c>
      <c r="BK256" s="165">
        <f t="shared" si="79"/>
        <v>0</v>
      </c>
      <c r="BL256" s="12" t="s">
        <v>203</v>
      </c>
      <c r="BM256" s="12" t="s">
        <v>1721</v>
      </c>
    </row>
    <row r="257" spans="2:65" s="1" customFormat="1" ht="16.5" customHeight="1">
      <c r="B257" s="27"/>
      <c r="C257" s="171" t="s">
        <v>1722</v>
      </c>
      <c r="D257" s="171" t="s">
        <v>247</v>
      </c>
      <c r="E257" s="172" t="s">
        <v>1723</v>
      </c>
      <c r="F257" s="173" t="s">
        <v>1724</v>
      </c>
      <c r="G257" s="174" t="s">
        <v>147</v>
      </c>
      <c r="H257" s="175">
        <v>12</v>
      </c>
      <c r="I257" s="176"/>
      <c r="J257" s="177">
        <f t="shared" si="70"/>
        <v>0</v>
      </c>
      <c r="K257" s="173" t="s">
        <v>157</v>
      </c>
      <c r="L257" s="178"/>
      <c r="M257" s="179" t="s">
        <v>1</v>
      </c>
      <c r="N257" s="180" t="s">
        <v>41</v>
      </c>
      <c r="O257" s="48"/>
      <c r="P257" s="163">
        <f t="shared" si="71"/>
        <v>0</v>
      </c>
      <c r="Q257" s="163">
        <v>4.4999999999999999E-4</v>
      </c>
      <c r="R257" s="163">
        <f t="shared" si="72"/>
        <v>5.4000000000000003E-3</v>
      </c>
      <c r="S257" s="163">
        <v>0</v>
      </c>
      <c r="T257" s="164">
        <f t="shared" si="73"/>
        <v>0</v>
      </c>
      <c r="AR257" s="12" t="s">
        <v>273</v>
      </c>
      <c r="AT257" s="12" t="s">
        <v>247</v>
      </c>
      <c r="AU257" s="12" t="s">
        <v>69</v>
      </c>
      <c r="AY257" s="12" t="s">
        <v>132</v>
      </c>
      <c r="BE257" s="165">
        <f t="shared" si="74"/>
        <v>0</v>
      </c>
      <c r="BF257" s="165">
        <f t="shared" si="75"/>
        <v>0</v>
      </c>
      <c r="BG257" s="165">
        <f t="shared" si="76"/>
        <v>0</v>
      </c>
      <c r="BH257" s="165">
        <f t="shared" si="77"/>
        <v>0</v>
      </c>
      <c r="BI257" s="165">
        <f t="shared" si="78"/>
        <v>0</v>
      </c>
      <c r="BJ257" s="12" t="s">
        <v>8</v>
      </c>
      <c r="BK257" s="165">
        <f t="shared" si="79"/>
        <v>0</v>
      </c>
      <c r="BL257" s="12" t="s">
        <v>203</v>
      </c>
      <c r="BM257" s="12" t="s">
        <v>1725</v>
      </c>
    </row>
    <row r="258" spans="2:65" s="1" customFormat="1" ht="16.5" customHeight="1">
      <c r="B258" s="27"/>
      <c r="C258" s="154" t="s">
        <v>579</v>
      </c>
      <c r="D258" s="154" t="s">
        <v>133</v>
      </c>
      <c r="E258" s="155" t="s">
        <v>1726</v>
      </c>
      <c r="F258" s="156" t="s">
        <v>1727</v>
      </c>
      <c r="G258" s="157" t="s">
        <v>194</v>
      </c>
      <c r="H258" s="158">
        <v>11.946999999999999</v>
      </c>
      <c r="I258" s="159"/>
      <c r="J258" s="160">
        <f t="shared" si="70"/>
        <v>0</v>
      </c>
      <c r="K258" s="156" t="s">
        <v>1</v>
      </c>
      <c r="L258" s="29"/>
      <c r="M258" s="161" t="s">
        <v>1</v>
      </c>
      <c r="N258" s="162" t="s">
        <v>41</v>
      </c>
      <c r="O258" s="48"/>
      <c r="P258" s="163">
        <f t="shared" si="71"/>
        <v>0</v>
      </c>
      <c r="Q258" s="163">
        <v>0</v>
      </c>
      <c r="R258" s="163">
        <f t="shared" si="72"/>
        <v>0</v>
      </c>
      <c r="S258" s="163">
        <v>0</v>
      </c>
      <c r="T258" s="164">
        <f t="shared" si="73"/>
        <v>0</v>
      </c>
      <c r="AR258" s="12" t="s">
        <v>203</v>
      </c>
      <c r="AT258" s="12" t="s">
        <v>133</v>
      </c>
      <c r="AU258" s="12" t="s">
        <v>69</v>
      </c>
      <c r="AY258" s="12" t="s">
        <v>132</v>
      </c>
      <c r="BE258" s="165">
        <f t="shared" si="74"/>
        <v>0</v>
      </c>
      <c r="BF258" s="165">
        <f t="shared" si="75"/>
        <v>0</v>
      </c>
      <c r="BG258" s="165">
        <f t="shared" si="76"/>
        <v>0</v>
      </c>
      <c r="BH258" s="165">
        <f t="shared" si="77"/>
        <v>0</v>
      </c>
      <c r="BI258" s="165">
        <f t="shared" si="78"/>
        <v>0</v>
      </c>
      <c r="BJ258" s="12" t="s">
        <v>8</v>
      </c>
      <c r="BK258" s="165">
        <f t="shared" si="79"/>
        <v>0</v>
      </c>
      <c r="BL258" s="12" t="s">
        <v>203</v>
      </c>
      <c r="BM258" s="12" t="s">
        <v>1728</v>
      </c>
    </row>
    <row r="259" spans="2:65" s="1" customFormat="1" ht="16.5" customHeight="1">
      <c r="B259" s="27"/>
      <c r="C259" s="154" t="s">
        <v>1729</v>
      </c>
      <c r="D259" s="154" t="s">
        <v>133</v>
      </c>
      <c r="E259" s="155" t="s">
        <v>1276</v>
      </c>
      <c r="F259" s="156" t="s">
        <v>1277</v>
      </c>
      <c r="G259" s="157" t="s">
        <v>255</v>
      </c>
      <c r="H259" s="217">
        <v>1</v>
      </c>
      <c r="I259" s="159"/>
      <c r="J259" s="160">
        <f t="shared" si="70"/>
        <v>0</v>
      </c>
      <c r="K259" s="156" t="s">
        <v>157</v>
      </c>
      <c r="L259" s="29"/>
      <c r="M259" s="161" t="s">
        <v>1</v>
      </c>
      <c r="N259" s="162" t="s">
        <v>41</v>
      </c>
      <c r="O259" s="48"/>
      <c r="P259" s="163">
        <f t="shared" si="71"/>
        <v>0</v>
      </c>
      <c r="Q259" s="163">
        <v>0</v>
      </c>
      <c r="R259" s="163">
        <f t="shared" si="72"/>
        <v>0</v>
      </c>
      <c r="S259" s="163">
        <v>0</v>
      </c>
      <c r="T259" s="164">
        <f t="shared" si="73"/>
        <v>0</v>
      </c>
      <c r="AR259" s="12" t="s">
        <v>203</v>
      </c>
      <c r="AT259" s="12" t="s">
        <v>133</v>
      </c>
      <c r="AU259" s="12" t="s">
        <v>69</v>
      </c>
      <c r="AY259" s="12" t="s">
        <v>132</v>
      </c>
      <c r="BE259" s="165">
        <f t="shared" si="74"/>
        <v>0</v>
      </c>
      <c r="BF259" s="165">
        <f t="shared" si="75"/>
        <v>0</v>
      </c>
      <c r="BG259" s="165">
        <f t="shared" si="76"/>
        <v>0</v>
      </c>
      <c r="BH259" s="165">
        <f t="shared" si="77"/>
        <v>0</v>
      </c>
      <c r="BI259" s="165">
        <f t="shared" si="78"/>
        <v>0</v>
      </c>
      <c r="BJ259" s="12" t="s">
        <v>8</v>
      </c>
      <c r="BK259" s="165">
        <f t="shared" si="79"/>
        <v>0</v>
      </c>
      <c r="BL259" s="12" t="s">
        <v>203</v>
      </c>
      <c r="BM259" s="12" t="s">
        <v>1730</v>
      </c>
    </row>
    <row r="260" spans="2:65" s="10" customFormat="1" ht="22.9" customHeight="1">
      <c r="B260" s="140"/>
      <c r="C260" s="141"/>
      <c r="D260" s="142" t="s">
        <v>59</v>
      </c>
      <c r="E260" s="166" t="s">
        <v>476</v>
      </c>
      <c r="F260" s="166" t="s">
        <v>477</v>
      </c>
      <c r="G260" s="141"/>
      <c r="H260" s="141"/>
      <c r="I260" s="144"/>
      <c r="J260" s="167">
        <f>BK260</f>
        <v>0</v>
      </c>
      <c r="K260" s="141"/>
      <c r="L260" s="146"/>
      <c r="M260" s="147"/>
      <c r="N260" s="148"/>
      <c r="O260" s="148"/>
      <c r="P260" s="149">
        <f>SUM(P261:P262)</f>
        <v>0</v>
      </c>
      <c r="Q260" s="148"/>
      <c r="R260" s="149">
        <f>SUM(R261:R262)</f>
        <v>0</v>
      </c>
      <c r="S260" s="148"/>
      <c r="T260" s="150">
        <f>SUM(T261:T262)</f>
        <v>0.179204</v>
      </c>
      <c r="AR260" s="151" t="s">
        <v>69</v>
      </c>
      <c r="AT260" s="152" t="s">
        <v>59</v>
      </c>
      <c r="AU260" s="152" t="s">
        <v>8</v>
      </c>
      <c r="AY260" s="151" t="s">
        <v>132</v>
      </c>
      <c r="BK260" s="153">
        <f>SUM(BK261:BK262)</f>
        <v>0</v>
      </c>
    </row>
    <row r="261" spans="2:65" s="1" customFormat="1" ht="16.5" customHeight="1">
      <c r="B261" s="27"/>
      <c r="C261" s="154" t="s">
        <v>1731</v>
      </c>
      <c r="D261" s="154" t="s">
        <v>133</v>
      </c>
      <c r="E261" s="155" t="s">
        <v>1283</v>
      </c>
      <c r="F261" s="156" t="s">
        <v>1284</v>
      </c>
      <c r="G261" s="157" t="s">
        <v>524</v>
      </c>
      <c r="H261" s="158">
        <v>179.20400000000001</v>
      </c>
      <c r="I261" s="159"/>
      <c r="J261" s="160">
        <f>ROUND(I261*H261,0)</f>
        <v>0</v>
      </c>
      <c r="K261" s="156" t="s">
        <v>157</v>
      </c>
      <c r="L261" s="29"/>
      <c r="M261" s="161" t="s">
        <v>1</v>
      </c>
      <c r="N261" s="162" t="s">
        <v>41</v>
      </c>
      <c r="O261" s="48"/>
      <c r="P261" s="163">
        <f>O261*H261</f>
        <v>0</v>
      </c>
      <c r="Q261" s="163">
        <v>0</v>
      </c>
      <c r="R261" s="163">
        <f>Q261*H261</f>
        <v>0</v>
      </c>
      <c r="S261" s="163">
        <v>1E-3</v>
      </c>
      <c r="T261" s="164">
        <f>S261*H261</f>
        <v>0.179204</v>
      </c>
      <c r="AR261" s="12" t="s">
        <v>203</v>
      </c>
      <c r="AT261" s="12" t="s">
        <v>133</v>
      </c>
      <c r="AU261" s="12" t="s">
        <v>69</v>
      </c>
      <c r="AY261" s="12" t="s">
        <v>132</v>
      </c>
      <c r="BE261" s="165">
        <f>IF(N261="základní",J261,0)</f>
        <v>0</v>
      </c>
      <c r="BF261" s="165">
        <f>IF(N261="snížená",J261,0)</f>
        <v>0</v>
      </c>
      <c r="BG261" s="165">
        <f>IF(N261="zákl. přenesená",J261,0)</f>
        <v>0</v>
      </c>
      <c r="BH261" s="165">
        <f>IF(N261="sníž. přenesená",J261,0)</f>
        <v>0</v>
      </c>
      <c r="BI261" s="165">
        <f>IF(N261="nulová",J261,0)</f>
        <v>0</v>
      </c>
      <c r="BJ261" s="12" t="s">
        <v>8</v>
      </c>
      <c r="BK261" s="165">
        <f>ROUND(I261*H261,0)</f>
        <v>0</v>
      </c>
      <c r="BL261" s="12" t="s">
        <v>203</v>
      </c>
      <c r="BM261" s="12" t="s">
        <v>1732</v>
      </c>
    </row>
    <row r="262" spans="2:65" s="1" customFormat="1" ht="16.5" customHeight="1">
      <c r="B262" s="27"/>
      <c r="C262" s="154" t="s">
        <v>1733</v>
      </c>
      <c r="D262" s="154" t="s">
        <v>133</v>
      </c>
      <c r="E262" s="155" t="s">
        <v>1286</v>
      </c>
      <c r="F262" s="156" t="s">
        <v>1287</v>
      </c>
      <c r="G262" s="157" t="s">
        <v>255</v>
      </c>
      <c r="H262" s="217">
        <v>1</v>
      </c>
      <c r="I262" s="159"/>
      <c r="J262" s="160">
        <f>ROUND(I262*H262,0)</f>
        <v>0</v>
      </c>
      <c r="K262" s="156" t="s">
        <v>157</v>
      </c>
      <c r="L262" s="29"/>
      <c r="M262" s="161" t="s">
        <v>1</v>
      </c>
      <c r="N262" s="162" t="s">
        <v>41</v>
      </c>
      <c r="O262" s="48"/>
      <c r="P262" s="163">
        <f>O262*H262</f>
        <v>0</v>
      </c>
      <c r="Q262" s="163">
        <v>0</v>
      </c>
      <c r="R262" s="163">
        <f>Q262*H262</f>
        <v>0</v>
      </c>
      <c r="S262" s="163">
        <v>0</v>
      </c>
      <c r="T262" s="164">
        <f>S262*H262</f>
        <v>0</v>
      </c>
      <c r="AR262" s="12" t="s">
        <v>203</v>
      </c>
      <c r="AT262" s="12" t="s">
        <v>133</v>
      </c>
      <c r="AU262" s="12" t="s">
        <v>69</v>
      </c>
      <c r="AY262" s="12" t="s">
        <v>132</v>
      </c>
      <c r="BE262" s="165">
        <f>IF(N262="základní",J262,0)</f>
        <v>0</v>
      </c>
      <c r="BF262" s="165">
        <f>IF(N262="snížená",J262,0)</f>
        <v>0</v>
      </c>
      <c r="BG262" s="165">
        <f>IF(N262="zákl. přenesená",J262,0)</f>
        <v>0</v>
      </c>
      <c r="BH262" s="165">
        <f>IF(N262="sníž. přenesená",J262,0)</f>
        <v>0</v>
      </c>
      <c r="BI262" s="165">
        <f>IF(N262="nulová",J262,0)</f>
        <v>0</v>
      </c>
      <c r="BJ262" s="12" t="s">
        <v>8</v>
      </c>
      <c r="BK262" s="165">
        <f>ROUND(I262*H262,0)</f>
        <v>0</v>
      </c>
      <c r="BL262" s="12" t="s">
        <v>203</v>
      </c>
      <c r="BM262" s="12" t="s">
        <v>1734</v>
      </c>
    </row>
    <row r="263" spans="2:65" s="10" customFormat="1" ht="22.9" customHeight="1">
      <c r="B263" s="140"/>
      <c r="C263" s="141"/>
      <c r="D263" s="142" t="s">
        <v>59</v>
      </c>
      <c r="E263" s="166" t="s">
        <v>1289</v>
      </c>
      <c r="F263" s="166" t="s">
        <v>1290</v>
      </c>
      <c r="G263" s="141"/>
      <c r="H263" s="141"/>
      <c r="I263" s="144"/>
      <c r="J263" s="167">
        <f>BK263</f>
        <v>0</v>
      </c>
      <c r="K263" s="141"/>
      <c r="L263" s="146"/>
      <c r="M263" s="147"/>
      <c r="N263" s="148"/>
      <c r="O263" s="148"/>
      <c r="P263" s="149">
        <f>SUM(P264:P271)</f>
        <v>0</v>
      </c>
      <c r="Q263" s="148"/>
      <c r="R263" s="149">
        <f>SUM(R264:R271)</f>
        <v>12.383951240000002</v>
      </c>
      <c r="S263" s="148"/>
      <c r="T263" s="150">
        <f>SUM(T264:T271)</f>
        <v>0</v>
      </c>
      <c r="AR263" s="151" t="s">
        <v>69</v>
      </c>
      <c r="AT263" s="152" t="s">
        <v>59</v>
      </c>
      <c r="AU263" s="152" t="s">
        <v>8</v>
      </c>
      <c r="AY263" s="151" t="s">
        <v>132</v>
      </c>
      <c r="BK263" s="153">
        <f>SUM(BK264:BK271)</f>
        <v>0</v>
      </c>
    </row>
    <row r="264" spans="2:65" s="1" customFormat="1" ht="16.5" customHeight="1">
      <c r="B264" s="27"/>
      <c r="C264" s="154" t="s">
        <v>1735</v>
      </c>
      <c r="D264" s="154" t="s">
        <v>133</v>
      </c>
      <c r="E264" s="155" t="s">
        <v>1736</v>
      </c>
      <c r="F264" s="156" t="s">
        <v>1737</v>
      </c>
      <c r="G264" s="157" t="s">
        <v>194</v>
      </c>
      <c r="H264" s="158">
        <v>229.97800000000001</v>
      </c>
      <c r="I264" s="159"/>
      <c r="J264" s="160">
        <f t="shared" ref="J264:J271" si="80">ROUND(I264*H264,0)</f>
        <v>0</v>
      </c>
      <c r="K264" s="156" t="s">
        <v>157</v>
      </c>
      <c r="L264" s="29"/>
      <c r="M264" s="161" t="s">
        <v>1</v>
      </c>
      <c r="N264" s="162" t="s">
        <v>41</v>
      </c>
      <c r="O264" s="48"/>
      <c r="P264" s="163">
        <f t="shared" ref="P264:P271" si="81">O264*H264</f>
        <v>0</v>
      </c>
      <c r="Q264" s="163">
        <v>5.8E-4</v>
      </c>
      <c r="R264" s="163">
        <f t="shared" ref="R264:R271" si="82">Q264*H264</f>
        <v>0.13338724000000002</v>
      </c>
      <c r="S264" s="163">
        <v>0</v>
      </c>
      <c r="T264" s="164">
        <f t="shared" ref="T264:T271" si="83">S264*H264</f>
        <v>0</v>
      </c>
      <c r="AR264" s="12" t="s">
        <v>203</v>
      </c>
      <c r="AT264" s="12" t="s">
        <v>133</v>
      </c>
      <c r="AU264" s="12" t="s">
        <v>69</v>
      </c>
      <c r="AY264" s="12" t="s">
        <v>132</v>
      </c>
      <c r="BE264" s="165">
        <f t="shared" ref="BE264:BE271" si="84">IF(N264="základní",J264,0)</f>
        <v>0</v>
      </c>
      <c r="BF264" s="165">
        <f t="shared" ref="BF264:BF271" si="85">IF(N264="snížená",J264,0)</f>
        <v>0</v>
      </c>
      <c r="BG264" s="165">
        <f t="shared" ref="BG264:BG271" si="86">IF(N264="zákl. přenesená",J264,0)</f>
        <v>0</v>
      </c>
      <c r="BH264" s="165">
        <f t="shared" ref="BH264:BH271" si="87">IF(N264="sníž. přenesená",J264,0)</f>
        <v>0</v>
      </c>
      <c r="BI264" s="165">
        <f t="shared" ref="BI264:BI271" si="88">IF(N264="nulová",J264,0)</f>
        <v>0</v>
      </c>
      <c r="BJ264" s="12" t="s">
        <v>8</v>
      </c>
      <c r="BK264" s="165">
        <f t="shared" ref="BK264:BK271" si="89">ROUND(I264*H264,0)</f>
        <v>0</v>
      </c>
      <c r="BL264" s="12" t="s">
        <v>203</v>
      </c>
      <c r="BM264" s="12" t="s">
        <v>1738</v>
      </c>
    </row>
    <row r="265" spans="2:65" s="1" customFormat="1" ht="16.5" customHeight="1">
      <c r="B265" s="27"/>
      <c r="C265" s="171" t="s">
        <v>1739</v>
      </c>
      <c r="D265" s="171" t="s">
        <v>247</v>
      </c>
      <c r="E265" s="172" t="s">
        <v>1740</v>
      </c>
      <c r="F265" s="173" t="s">
        <v>1741</v>
      </c>
      <c r="G265" s="174" t="s">
        <v>147</v>
      </c>
      <c r="H265" s="175">
        <v>841</v>
      </c>
      <c r="I265" s="176"/>
      <c r="J265" s="177">
        <f t="shared" si="80"/>
        <v>0</v>
      </c>
      <c r="K265" s="173" t="s">
        <v>649</v>
      </c>
      <c r="L265" s="178"/>
      <c r="M265" s="179" t="s">
        <v>1</v>
      </c>
      <c r="N265" s="180" t="s">
        <v>41</v>
      </c>
      <c r="O265" s="48"/>
      <c r="P265" s="163">
        <f t="shared" si="81"/>
        <v>0</v>
      </c>
      <c r="Q265" s="163">
        <v>3.6000000000000002E-4</v>
      </c>
      <c r="R265" s="163">
        <f t="shared" si="82"/>
        <v>0.30276000000000003</v>
      </c>
      <c r="S265" s="163">
        <v>0</v>
      </c>
      <c r="T265" s="164">
        <f t="shared" si="83"/>
        <v>0</v>
      </c>
      <c r="AR265" s="12" t="s">
        <v>273</v>
      </c>
      <c r="AT265" s="12" t="s">
        <v>247</v>
      </c>
      <c r="AU265" s="12" t="s">
        <v>69</v>
      </c>
      <c r="AY265" s="12" t="s">
        <v>132</v>
      </c>
      <c r="BE265" s="165">
        <f t="shared" si="84"/>
        <v>0</v>
      </c>
      <c r="BF265" s="165">
        <f t="shared" si="85"/>
        <v>0</v>
      </c>
      <c r="BG265" s="165">
        <f t="shared" si="86"/>
        <v>0</v>
      </c>
      <c r="BH265" s="165">
        <f t="shared" si="87"/>
        <v>0</v>
      </c>
      <c r="BI265" s="165">
        <f t="shared" si="88"/>
        <v>0</v>
      </c>
      <c r="BJ265" s="12" t="s">
        <v>8</v>
      </c>
      <c r="BK265" s="165">
        <f t="shared" si="89"/>
        <v>0</v>
      </c>
      <c r="BL265" s="12" t="s">
        <v>203</v>
      </c>
      <c r="BM265" s="12" t="s">
        <v>1742</v>
      </c>
    </row>
    <row r="266" spans="2:65" s="1" customFormat="1" ht="16.5" customHeight="1">
      <c r="B266" s="27"/>
      <c r="C266" s="154" t="s">
        <v>1743</v>
      </c>
      <c r="D266" s="154" t="s">
        <v>133</v>
      </c>
      <c r="E266" s="155" t="s">
        <v>1744</v>
      </c>
      <c r="F266" s="156" t="s">
        <v>1745</v>
      </c>
      <c r="G266" s="157" t="s">
        <v>156</v>
      </c>
      <c r="H266" s="158">
        <v>319.45999999999998</v>
      </c>
      <c r="I266" s="159"/>
      <c r="J266" s="160">
        <f t="shared" si="80"/>
        <v>0</v>
      </c>
      <c r="K266" s="156" t="s">
        <v>157</v>
      </c>
      <c r="L266" s="29"/>
      <c r="M266" s="161" t="s">
        <v>1</v>
      </c>
      <c r="N266" s="162" t="s">
        <v>41</v>
      </c>
      <c r="O266" s="48"/>
      <c r="P266" s="163">
        <f t="shared" si="81"/>
        <v>0</v>
      </c>
      <c r="Q266" s="163">
        <v>6.3499999999999997E-3</v>
      </c>
      <c r="R266" s="163">
        <f t="shared" si="82"/>
        <v>2.0285709999999999</v>
      </c>
      <c r="S266" s="163">
        <v>0</v>
      </c>
      <c r="T266" s="164">
        <f t="shared" si="83"/>
        <v>0</v>
      </c>
      <c r="AR266" s="12" t="s">
        <v>203</v>
      </c>
      <c r="AT266" s="12" t="s">
        <v>133</v>
      </c>
      <c r="AU266" s="12" t="s">
        <v>69</v>
      </c>
      <c r="AY266" s="12" t="s">
        <v>132</v>
      </c>
      <c r="BE266" s="165">
        <f t="shared" si="84"/>
        <v>0</v>
      </c>
      <c r="BF266" s="165">
        <f t="shared" si="85"/>
        <v>0</v>
      </c>
      <c r="BG266" s="165">
        <f t="shared" si="86"/>
        <v>0</v>
      </c>
      <c r="BH266" s="165">
        <f t="shared" si="87"/>
        <v>0</v>
      </c>
      <c r="BI266" s="165">
        <f t="shared" si="88"/>
        <v>0</v>
      </c>
      <c r="BJ266" s="12" t="s">
        <v>8</v>
      </c>
      <c r="BK266" s="165">
        <f t="shared" si="89"/>
        <v>0</v>
      </c>
      <c r="BL266" s="12" t="s">
        <v>203</v>
      </c>
      <c r="BM266" s="12" t="s">
        <v>1746</v>
      </c>
    </row>
    <row r="267" spans="2:65" s="1" customFormat="1" ht="22.5" customHeight="1">
      <c r="B267" s="27"/>
      <c r="C267" s="171" t="s">
        <v>1747</v>
      </c>
      <c r="D267" s="171" t="s">
        <v>247</v>
      </c>
      <c r="E267" s="172" t="s">
        <v>1748</v>
      </c>
      <c r="F267" s="173" t="s">
        <v>1749</v>
      </c>
      <c r="G267" s="174" t="s">
        <v>156</v>
      </c>
      <c r="H267" s="175">
        <v>351.40600000000001</v>
      </c>
      <c r="I267" s="176"/>
      <c r="J267" s="177">
        <f t="shared" si="80"/>
        <v>0</v>
      </c>
      <c r="K267" s="173" t="s">
        <v>1207</v>
      </c>
      <c r="L267" s="178"/>
      <c r="M267" s="179" t="s">
        <v>1</v>
      </c>
      <c r="N267" s="180" t="s">
        <v>41</v>
      </c>
      <c r="O267" s="48"/>
      <c r="P267" s="163">
        <f t="shared" si="81"/>
        <v>0</v>
      </c>
      <c r="Q267" s="163">
        <v>1.9199999999999998E-2</v>
      </c>
      <c r="R267" s="163">
        <f t="shared" si="82"/>
        <v>6.7469951999999997</v>
      </c>
      <c r="S267" s="163">
        <v>0</v>
      </c>
      <c r="T267" s="164">
        <f t="shared" si="83"/>
        <v>0</v>
      </c>
      <c r="AR267" s="12" t="s">
        <v>273</v>
      </c>
      <c r="AT267" s="12" t="s">
        <v>247</v>
      </c>
      <c r="AU267" s="12" t="s">
        <v>69</v>
      </c>
      <c r="AY267" s="12" t="s">
        <v>132</v>
      </c>
      <c r="BE267" s="165">
        <f t="shared" si="84"/>
        <v>0</v>
      </c>
      <c r="BF267" s="165">
        <f t="shared" si="85"/>
        <v>0</v>
      </c>
      <c r="BG267" s="165">
        <f t="shared" si="86"/>
        <v>0</v>
      </c>
      <c r="BH267" s="165">
        <f t="shared" si="87"/>
        <v>0</v>
      </c>
      <c r="BI267" s="165">
        <f t="shared" si="88"/>
        <v>0</v>
      </c>
      <c r="BJ267" s="12" t="s">
        <v>8</v>
      </c>
      <c r="BK267" s="165">
        <f t="shared" si="89"/>
        <v>0</v>
      </c>
      <c r="BL267" s="12" t="s">
        <v>203</v>
      </c>
      <c r="BM267" s="12" t="s">
        <v>1750</v>
      </c>
    </row>
    <row r="268" spans="2:65" s="1" customFormat="1" ht="16.5" customHeight="1">
      <c r="B268" s="27"/>
      <c r="C268" s="154" t="s">
        <v>1751</v>
      </c>
      <c r="D268" s="154" t="s">
        <v>133</v>
      </c>
      <c r="E268" s="155" t="s">
        <v>1304</v>
      </c>
      <c r="F268" s="156" t="s">
        <v>1305</v>
      </c>
      <c r="G268" s="157" t="s">
        <v>156</v>
      </c>
      <c r="H268" s="158">
        <v>319.45999999999998</v>
      </c>
      <c r="I268" s="159"/>
      <c r="J268" s="160">
        <f t="shared" si="80"/>
        <v>0</v>
      </c>
      <c r="K268" s="156" t="s">
        <v>157</v>
      </c>
      <c r="L268" s="29"/>
      <c r="M268" s="161" t="s">
        <v>1</v>
      </c>
      <c r="N268" s="162" t="s">
        <v>41</v>
      </c>
      <c r="O268" s="48"/>
      <c r="P268" s="163">
        <f t="shared" si="81"/>
        <v>0</v>
      </c>
      <c r="Q268" s="163">
        <v>2.9999999999999997E-4</v>
      </c>
      <c r="R268" s="163">
        <f t="shared" si="82"/>
        <v>9.5837999999999979E-2</v>
      </c>
      <c r="S268" s="163">
        <v>0</v>
      </c>
      <c r="T268" s="164">
        <f t="shared" si="83"/>
        <v>0</v>
      </c>
      <c r="AR268" s="12" t="s">
        <v>203</v>
      </c>
      <c r="AT268" s="12" t="s">
        <v>133</v>
      </c>
      <c r="AU268" s="12" t="s">
        <v>69</v>
      </c>
      <c r="AY268" s="12" t="s">
        <v>132</v>
      </c>
      <c r="BE268" s="165">
        <f t="shared" si="84"/>
        <v>0</v>
      </c>
      <c r="BF268" s="165">
        <f t="shared" si="85"/>
        <v>0</v>
      </c>
      <c r="BG268" s="165">
        <f t="shared" si="86"/>
        <v>0</v>
      </c>
      <c r="BH268" s="165">
        <f t="shared" si="87"/>
        <v>0</v>
      </c>
      <c r="BI268" s="165">
        <f t="shared" si="88"/>
        <v>0</v>
      </c>
      <c r="BJ268" s="12" t="s">
        <v>8</v>
      </c>
      <c r="BK268" s="165">
        <f t="shared" si="89"/>
        <v>0</v>
      </c>
      <c r="BL268" s="12" t="s">
        <v>203</v>
      </c>
      <c r="BM268" s="12" t="s">
        <v>1752</v>
      </c>
    </row>
    <row r="269" spans="2:65" s="1" customFormat="1" ht="16.5" customHeight="1">
      <c r="B269" s="27"/>
      <c r="C269" s="154" t="s">
        <v>1753</v>
      </c>
      <c r="D269" s="154" t="s">
        <v>133</v>
      </c>
      <c r="E269" s="155" t="s">
        <v>1307</v>
      </c>
      <c r="F269" s="156" t="s">
        <v>1308</v>
      </c>
      <c r="G269" s="157" t="s">
        <v>156</v>
      </c>
      <c r="H269" s="158">
        <v>319.45999999999998</v>
      </c>
      <c r="I269" s="159"/>
      <c r="J269" s="160">
        <f t="shared" si="80"/>
        <v>0</v>
      </c>
      <c r="K269" s="156" t="s">
        <v>1207</v>
      </c>
      <c r="L269" s="29"/>
      <c r="M269" s="161" t="s">
        <v>1</v>
      </c>
      <c r="N269" s="162" t="s">
        <v>41</v>
      </c>
      <c r="O269" s="48"/>
      <c r="P269" s="163">
        <f t="shared" si="81"/>
        <v>0</v>
      </c>
      <c r="Q269" s="163">
        <v>7.7000000000000002E-3</v>
      </c>
      <c r="R269" s="163">
        <f t="shared" si="82"/>
        <v>2.4598420000000001</v>
      </c>
      <c r="S269" s="163">
        <v>0</v>
      </c>
      <c r="T269" s="164">
        <f t="shared" si="83"/>
        <v>0</v>
      </c>
      <c r="AR269" s="12" t="s">
        <v>203</v>
      </c>
      <c r="AT269" s="12" t="s">
        <v>133</v>
      </c>
      <c r="AU269" s="12" t="s">
        <v>69</v>
      </c>
      <c r="AY269" s="12" t="s">
        <v>132</v>
      </c>
      <c r="BE269" s="165">
        <f t="shared" si="84"/>
        <v>0</v>
      </c>
      <c r="BF269" s="165">
        <f t="shared" si="85"/>
        <v>0</v>
      </c>
      <c r="BG269" s="165">
        <f t="shared" si="86"/>
        <v>0</v>
      </c>
      <c r="BH269" s="165">
        <f t="shared" si="87"/>
        <v>0</v>
      </c>
      <c r="BI269" s="165">
        <f t="shared" si="88"/>
        <v>0</v>
      </c>
      <c r="BJ269" s="12" t="s">
        <v>8</v>
      </c>
      <c r="BK269" s="165">
        <f t="shared" si="89"/>
        <v>0</v>
      </c>
      <c r="BL269" s="12" t="s">
        <v>203</v>
      </c>
      <c r="BM269" s="12" t="s">
        <v>1754</v>
      </c>
    </row>
    <row r="270" spans="2:65" s="1" customFormat="1" ht="16.5" customHeight="1">
      <c r="B270" s="27"/>
      <c r="C270" s="154" t="s">
        <v>1755</v>
      </c>
      <c r="D270" s="154" t="s">
        <v>133</v>
      </c>
      <c r="E270" s="155" t="s">
        <v>1310</v>
      </c>
      <c r="F270" s="156" t="s">
        <v>1311</v>
      </c>
      <c r="G270" s="157" t="s">
        <v>156</v>
      </c>
      <c r="H270" s="158">
        <v>319.45999999999998</v>
      </c>
      <c r="I270" s="159"/>
      <c r="J270" s="160">
        <f t="shared" si="80"/>
        <v>0</v>
      </c>
      <c r="K270" s="156" t="s">
        <v>1207</v>
      </c>
      <c r="L270" s="29"/>
      <c r="M270" s="161" t="s">
        <v>1</v>
      </c>
      <c r="N270" s="162" t="s">
        <v>41</v>
      </c>
      <c r="O270" s="48"/>
      <c r="P270" s="163">
        <f t="shared" si="81"/>
        <v>0</v>
      </c>
      <c r="Q270" s="163">
        <v>1.9300000000000001E-3</v>
      </c>
      <c r="R270" s="163">
        <f t="shared" si="82"/>
        <v>0.61655779999999993</v>
      </c>
      <c r="S270" s="163">
        <v>0</v>
      </c>
      <c r="T270" s="164">
        <f t="shared" si="83"/>
        <v>0</v>
      </c>
      <c r="AR270" s="12" t="s">
        <v>203</v>
      </c>
      <c r="AT270" s="12" t="s">
        <v>133</v>
      </c>
      <c r="AU270" s="12" t="s">
        <v>69</v>
      </c>
      <c r="AY270" s="12" t="s">
        <v>132</v>
      </c>
      <c r="BE270" s="165">
        <f t="shared" si="84"/>
        <v>0</v>
      </c>
      <c r="BF270" s="165">
        <f t="shared" si="85"/>
        <v>0</v>
      </c>
      <c r="BG270" s="165">
        <f t="shared" si="86"/>
        <v>0</v>
      </c>
      <c r="BH270" s="165">
        <f t="shared" si="87"/>
        <v>0</v>
      </c>
      <c r="BI270" s="165">
        <f t="shared" si="88"/>
        <v>0</v>
      </c>
      <c r="BJ270" s="12" t="s">
        <v>8</v>
      </c>
      <c r="BK270" s="165">
        <f t="shared" si="89"/>
        <v>0</v>
      </c>
      <c r="BL270" s="12" t="s">
        <v>203</v>
      </c>
      <c r="BM270" s="12" t="s">
        <v>1756</v>
      </c>
    </row>
    <row r="271" spans="2:65" s="1" customFormat="1" ht="16.5" customHeight="1">
      <c r="B271" s="27"/>
      <c r="C271" s="154" t="s">
        <v>1757</v>
      </c>
      <c r="D271" s="154" t="s">
        <v>133</v>
      </c>
      <c r="E271" s="155" t="s">
        <v>1313</v>
      </c>
      <c r="F271" s="156" t="s">
        <v>1314</v>
      </c>
      <c r="G271" s="157" t="s">
        <v>255</v>
      </c>
      <c r="H271" s="217">
        <v>1</v>
      </c>
      <c r="I271" s="159"/>
      <c r="J271" s="160">
        <f t="shared" si="80"/>
        <v>0</v>
      </c>
      <c r="K271" s="156" t="s">
        <v>157</v>
      </c>
      <c r="L271" s="29"/>
      <c r="M271" s="161" t="s">
        <v>1</v>
      </c>
      <c r="N271" s="162" t="s">
        <v>41</v>
      </c>
      <c r="O271" s="48"/>
      <c r="P271" s="163">
        <f t="shared" si="81"/>
        <v>0</v>
      </c>
      <c r="Q271" s="163">
        <v>0</v>
      </c>
      <c r="R271" s="163">
        <f t="shared" si="82"/>
        <v>0</v>
      </c>
      <c r="S271" s="163">
        <v>0</v>
      </c>
      <c r="T271" s="164">
        <f t="shared" si="83"/>
        <v>0</v>
      </c>
      <c r="AR271" s="12" t="s">
        <v>203</v>
      </c>
      <c r="AT271" s="12" t="s">
        <v>133</v>
      </c>
      <c r="AU271" s="12" t="s">
        <v>69</v>
      </c>
      <c r="AY271" s="12" t="s">
        <v>132</v>
      </c>
      <c r="BE271" s="165">
        <f t="shared" si="84"/>
        <v>0</v>
      </c>
      <c r="BF271" s="165">
        <f t="shared" si="85"/>
        <v>0</v>
      </c>
      <c r="BG271" s="165">
        <f t="shared" si="86"/>
        <v>0</v>
      </c>
      <c r="BH271" s="165">
        <f t="shared" si="87"/>
        <v>0</v>
      </c>
      <c r="BI271" s="165">
        <f t="shared" si="88"/>
        <v>0</v>
      </c>
      <c r="BJ271" s="12" t="s">
        <v>8</v>
      </c>
      <c r="BK271" s="165">
        <f t="shared" si="89"/>
        <v>0</v>
      </c>
      <c r="BL271" s="12" t="s">
        <v>203</v>
      </c>
      <c r="BM271" s="12" t="s">
        <v>1758</v>
      </c>
    </row>
    <row r="272" spans="2:65" s="10" customFormat="1" ht="22.9" customHeight="1">
      <c r="B272" s="140"/>
      <c r="C272" s="141"/>
      <c r="D272" s="142" t="s">
        <v>59</v>
      </c>
      <c r="E272" s="166" t="s">
        <v>1316</v>
      </c>
      <c r="F272" s="166" t="s">
        <v>1317</v>
      </c>
      <c r="G272" s="141"/>
      <c r="H272" s="141"/>
      <c r="I272" s="144"/>
      <c r="J272" s="167">
        <f>BK272</f>
        <v>0</v>
      </c>
      <c r="K272" s="141"/>
      <c r="L272" s="146"/>
      <c r="M272" s="147"/>
      <c r="N272" s="148"/>
      <c r="O272" s="148"/>
      <c r="P272" s="149">
        <f>SUM(P273:P274)</f>
        <v>0</v>
      </c>
      <c r="Q272" s="148"/>
      <c r="R272" s="149">
        <f>SUM(R273:R274)</f>
        <v>0</v>
      </c>
      <c r="S272" s="148"/>
      <c r="T272" s="150">
        <f>SUM(T273:T274)</f>
        <v>3.1062000000000003</v>
      </c>
      <c r="AR272" s="151" t="s">
        <v>69</v>
      </c>
      <c r="AT272" s="152" t="s">
        <v>59</v>
      </c>
      <c r="AU272" s="152" t="s">
        <v>8</v>
      </c>
      <c r="AY272" s="151" t="s">
        <v>132</v>
      </c>
      <c r="BK272" s="153">
        <f>SUM(BK273:BK274)</f>
        <v>0</v>
      </c>
    </row>
    <row r="273" spans="2:65" s="1" customFormat="1" ht="16.5" customHeight="1">
      <c r="B273" s="27"/>
      <c r="C273" s="154" t="s">
        <v>1759</v>
      </c>
      <c r="D273" s="154" t="s">
        <v>133</v>
      </c>
      <c r="E273" s="155" t="s">
        <v>1318</v>
      </c>
      <c r="F273" s="156" t="s">
        <v>1319</v>
      </c>
      <c r="G273" s="157" t="s">
        <v>156</v>
      </c>
      <c r="H273" s="158">
        <v>124.248</v>
      </c>
      <c r="I273" s="159"/>
      <c r="J273" s="160">
        <f>ROUND(I273*H273,0)</f>
        <v>0</v>
      </c>
      <c r="K273" s="156" t="s">
        <v>954</v>
      </c>
      <c r="L273" s="29"/>
      <c r="M273" s="161" t="s">
        <v>1</v>
      </c>
      <c r="N273" s="162" t="s">
        <v>41</v>
      </c>
      <c r="O273" s="48"/>
      <c r="P273" s="163">
        <f>O273*H273</f>
        <v>0</v>
      </c>
      <c r="Q273" s="163">
        <v>0</v>
      </c>
      <c r="R273" s="163">
        <f>Q273*H273</f>
        <v>0</v>
      </c>
      <c r="S273" s="163">
        <v>2.5000000000000001E-2</v>
      </c>
      <c r="T273" s="164">
        <f>S273*H273</f>
        <v>3.1062000000000003</v>
      </c>
      <c r="AR273" s="12" t="s">
        <v>203</v>
      </c>
      <c r="AT273" s="12" t="s">
        <v>133</v>
      </c>
      <c r="AU273" s="12" t="s">
        <v>69</v>
      </c>
      <c r="AY273" s="12" t="s">
        <v>132</v>
      </c>
      <c r="BE273" s="165">
        <f>IF(N273="základní",J273,0)</f>
        <v>0</v>
      </c>
      <c r="BF273" s="165">
        <f>IF(N273="snížená",J273,0)</f>
        <v>0</v>
      </c>
      <c r="BG273" s="165">
        <f>IF(N273="zákl. přenesená",J273,0)</f>
        <v>0</v>
      </c>
      <c r="BH273" s="165">
        <f>IF(N273="sníž. přenesená",J273,0)</f>
        <v>0</v>
      </c>
      <c r="BI273" s="165">
        <f>IF(N273="nulová",J273,0)</f>
        <v>0</v>
      </c>
      <c r="BJ273" s="12" t="s">
        <v>8</v>
      </c>
      <c r="BK273" s="165">
        <f>ROUND(I273*H273,0)</f>
        <v>0</v>
      </c>
      <c r="BL273" s="12" t="s">
        <v>203</v>
      </c>
      <c r="BM273" s="12" t="s">
        <v>1760</v>
      </c>
    </row>
    <row r="274" spans="2:65" s="1" customFormat="1" ht="16.5" customHeight="1">
      <c r="B274" s="27"/>
      <c r="C274" s="154" t="s">
        <v>1761</v>
      </c>
      <c r="D274" s="154" t="s">
        <v>133</v>
      </c>
      <c r="E274" s="155" t="s">
        <v>1321</v>
      </c>
      <c r="F274" s="156" t="s">
        <v>1322</v>
      </c>
      <c r="G274" s="157" t="s">
        <v>255</v>
      </c>
      <c r="H274" s="217">
        <v>1</v>
      </c>
      <c r="I274" s="159"/>
      <c r="J274" s="160">
        <f>ROUND(I274*H274,0)</f>
        <v>0</v>
      </c>
      <c r="K274" s="156" t="s">
        <v>157</v>
      </c>
      <c r="L274" s="29"/>
      <c r="M274" s="161" t="s">
        <v>1</v>
      </c>
      <c r="N274" s="162" t="s">
        <v>41</v>
      </c>
      <c r="O274" s="48"/>
      <c r="P274" s="163">
        <f>O274*H274</f>
        <v>0</v>
      </c>
      <c r="Q274" s="163">
        <v>0</v>
      </c>
      <c r="R274" s="163">
        <f>Q274*H274</f>
        <v>0</v>
      </c>
      <c r="S274" s="163">
        <v>0</v>
      </c>
      <c r="T274" s="164">
        <f>S274*H274</f>
        <v>0</v>
      </c>
      <c r="AR274" s="12" t="s">
        <v>203</v>
      </c>
      <c r="AT274" s="12" t="s">
        <v>133</v>
      </c>
      <c r="AU274" s="12" t="s">
        <v>69</v>
      </c>
      <c r="AY274" s="12" t="s">
        <v>132</v>
      </c>
      <c r="BE274" s="165">
        <f>IF(N274="základní",J274,0)</f>
        <v>0</v>
      </c>
      <c r="BF274" s="165">
        <f>IF(N274="snížená",J274,0)</f>
        <v>0</v>
      </c>
      <c r="BG274" s="165">
        <f>IF(N274="zákl. přenesená",J274,0)</f>
        <v>0</v>
      </c>
      <c r="BH274" s="165">
        <f>IF(N274="sníž. přenesená",J274,0)</f>
        <v>0</v>
      </c>
      <c r="BI274" s="165">
        <f>IF(N274="nulová",J274,0)</f>
        <v>0</v>
      </c>
      <c r="BJ274" s="12" t="s">
        <v>8</v>
      </c>
      <c r="BK274" s="165">
        <f>ROUND(I274*H274,0)</f>
        <v>0</v>
      </c>
      <c r="BL274" s="12" t="s">
        <v>203</v>
      </c>
      <c r="BM274" s="12" t="s">
        <v>1762</v>
      </c>
    </row>
    <row r="275" spans="2:65" s="10" customFormat="1" ht="22.9" customHeight="1">
      <c r="B275" s="140"/>
      <c r="C275" s="141"/>
      <c r="D275" s="142" t="s">
        <v>59</v>
      </c>
      <c r="E275" s="166" t="s">
        <v>1324</v>
      </c>
      <c r="F275" s="166" t="s">
        <v>1325</v>
      </c>
      <c r="G275" s="141"/>
      <c r="H275" s="141"/>
      <c r="I275" s="144"/>
      <c r="J275" s="167">
        <f>BK275</f>
        <v>0</v>
      </c>
      <c r="K275" s="141"/>
      <c r="L275" s="146"/>
      <c r="M275" s="147"/>
      <c r="N275" s="148"/>
      <c r="O275" s="148"/>
      <c r="P275" s="149">
        <f>SUM(P276:P282)</f>
        <v>0</v>
      </c>
      <c r="Q275" s="148"/>
      <c r="R275" s="149">
        <f>SUM(R276:R282)</f>
        <v>2.6368399999999997E-2</v>
      </c>
      <c r="S275" s="148"/>
      <c r="T275" s="150">
        <f>SUM(T276:T282)</f>
        <v>0.44423400000000002</v>
      </c>
      <c r="AR275" s="151" t="s">
        <v>69</v>
      </c>
      <c r="AT275" s="152" t="s">
        <v>59</v>
      </c>
      <c r="AU275" s="152" t="s">
        <v>8</v>
      </c>
      <c r="AY275" s="151" t="s">
        <v>132</v>
      </c>
      <c r="BK275" s="153">
        <f>SUM(BK276:BK282)</f>
        <v>0</v>
      </c>
    </row>
    <row r="276" spans="2:65" s="1" customFormat="1" ht="16.5" customHeight="1">
      <c r="B276" s="27"/>
      <c r="C276" s="154" t="s">
        <v>1763</v>
      </c>
      <c r="D276" s="154" t="s">
        <v>133</v>
      </c>
      <c r="E276" s="155" t="s">
        <v>1764</v>
      </c>
      <c r="F276" s="156" t="s">
        <v>1765</v>
      </c>
      <c r="G276" s="157" t="s">
        <v>156</v>
      </c>
      <c r="H276" s="158">
        <v>4.181</v>
      </c>
      <c r="I276" s="159"/>
      <c r="J276" s="160">
        <f>ROUND(I276*H276,0)</f>
        <v>0</v>
      </c>
      <c r="K276" s="156" t="s">
        <v>232</v>
      </c>
      <c r="L276" s="29"/>
      <c r="M276" s="161" t="s">
        <v>1</v>
      </c>
      <c r="N276" s="162" t="s">
        <v>41</v>
      </c>
      <c r="O276" s="48"/>
      <c r="P276" s="163">
        <f>O276*H276</f>
        <v>0</v>
      </c>
      <c r="Q276" s="163">
        <v>5.9999999999999995E-4</v>
      </c>
      <c r="R276" s="163">
        <f>Q276*H276</f>
        <v>2.5085999999999997E-3</v>
      </c>
      <c r="S276" s="163">
        <v>0</v>
      </c>
      <c r="T276" s="164">
        <f>S276*H276</f>
        <v>0</v>
      </c>
      <c r="AR276" s="12" t="s">
        <v>203</v>
      </c>
      <c r="AT276" s="12" t="s">
        <v>133</v>
      </c>
      <c r="AU276" s="12" t="s">
        <v>69</v>
      </c>
      <c r="AY276" s="12" t="s">
        <v>132</v>
      </c>
      <c r="BE276" s="165">
        <f>IF(N276="základní",J276,0)</f>
        <v>0</v>
      </c>
      <c r="BF276" s="165">
        <f>IF(N276="snížená",J276,0)</f>
        <v>0</v>
      </c>
      <c r="BG276" s="165">
        <f>IF(N276="zákl. přenesená",J276,0)</f>
        <v>0</v>
      </c>
      <c r="BH276" s="165">
        <f>IF(N276="sníž. přenesená",J276,0)</f>
        <v>0</v>
      </c>
      <c r="BI276" s="165">
        <f>IF(N276="nulová",J276,0)</f>
        <v>0</v>
      </c>
      <c r="BJ276" s="12" t="s">
        <v>8</v>
      </c>
      <c r="BK276" s="165">
        <f>ROUND(I276*H276,0)</f>
        <v>0</v>
      </c>
      <c r="BL276" s="12" t="s">
        <v>203</v>
      </c>
      <c r="BM276" s="12" t="s">
        <v>1766</v>
      </c>
    </row>
    <row r="277" spans="2:65" s="1" customFormat="1" ht="19.5">
      <c r="B277" s="27"/>
      <c r="C277" s="28"/>
      <c r="D277" s="168" t="s">
        <v>149</v>
      </c>
      <c r="E277" s="28"/>
      <c r="F277" s="169" t="s">
        <v>1767</v>
      </c>
      <c r="G277" s="28"/>
      <c r="H277" s="28"/>
      <c r="I277" s="90"/>
      <c r="J277" s="28"/>
      <c r="K277" s="28"/>
      <c r="L277" s="29"/>
      <c r="M277" s="170"/>
      <c r="N277" s="48"/>
      <c r="O277" s="48"/>
      <c r="P277" s="48"/>
      <c r="Q277" s="48"/>
      <c r="R277" s="48"/>
      <c r="S277" s="48"/>
      <c r="T277" s="49"/>
      <c r="AT277" s="12" t="s">
        <v>149</v>
      </c>
      <c r="AU277" s="12" t="s">
        <v>69</v>
      </c>
    </row>
    <row r="278" spans="2:65" s="1" customFormat="1" ht="16.5" customHeight="1">
      <c r="B278" s="27"/>
      <c r="C278" s="171" t="s">
        <v>1768</v>
      </c>
      <c r="D278" s="171" t="s">
        <v>247</v>
      </c>
      <c r="E278" s="172" t="s">
        <v>1769</v>
      </c>
      <c r="F278" s="173" t="s">
        <v>1770</v>
      </c>
      <c r="G278" s="174" t="s">
        <v>156</v>
      </c>
      <c r="H278" s="175">
        <v>4.5999999999999996</v>
      </c>
      <c r="I278" s="176"/>
      <c r="J278" s="177">
        <f>ROUND(I278*H278,0)</f>
        <v>0</v>
      </c>
      <c r="K278" s="173" t="s">
        <v>232</v>
      </c>
      <c r="L278" s="178"/>
      <c r="M278" s="179" t="s">
        <v>1</v>
      </c>
      <c r="N278" s="180" t="s">
        <v>41</v>
      </c>
      <c r="O278" s="48"/>
      <c r="P278" s="163">
        <f>O278*H278</f>
        <v>0</v>
      </c>
      <c r="Q278" s="163">
        <v>4.1999999999999997E-3</v>
      </c>
      <c r="R278" s="163">
        <f>Q278*H278</f>
        <v>1.9319999999999997E-2</v>
      </c>
      <c r="S278" s="163">
        <v>0</v>
      </c>
      <c r="T278" s="164">
        <f>S278*H278</f>
        <v>0</v>
      </c>
      <c r="AR278" s="12" t="s">
        <v>273</v>
      </c>
      <c r="AT278" s="12" t="s">
        <v>247</v>
      </c>
      <c r="AU278" s="12" t="s">
        <v>69</v>
      </c>
      <c r="AY278" s="12" t="s">
        <v>132</v>
      </c>
      <c r="BE278" s="165">
        <f>IF(N278="základní",J278,0)</f>
        <v>0</v>
      </c>
      <c r="BF278" s="165">
        <f>IF(N278="snížená",J278,0)</f>
        <v>0</v>
      </c>
      <c r="BG278" s="165">
        <f>IF(N278="zákl. přenesená",J278,0)</f>
        <v>0</v>
      </c>
      <c r="BH278" s="165">
        <f>IF(N278="sníž. přenesená",J278,0)</f>
        <v>0</v>
      </c>
      <c r="BI278" s="165">
        <f>IF(N278="nulová",J278,0)</f>
        <v>0</v>
      </c>
      <c r="BJ278" s="12" t="s">
        <v>8</v>
      </c>
      <c r="BK278" s="165">
        <f>ROUND(I278*H278,0)</f>
        <v>0</v>
      </c>
      <c r="BL278" s="12" t="s">
        <v>203</v>
      </c>
      <c r="BM278" s="12" t="s">
        <v>1771</v>
      </c>
    </row>
    <row r="279" spans="2:65" s="1" customFormat="1" ht="16.5" customHeight="1">
      <c r="B279" s="27"/>
      <c r="C279" s="171" t="s">
        <v>1772</v>
      </c>
      <c r="D279" s="171" t="s">
        <v>247</v>
      </c>
      <c r="E279" s="172" t="s">
        <v>1773</v>
      </c>
      <c r="F279" s="173" t="s">
        <v>1774</v>
      </c>
      <c r="G279" s="174" t="s">
        <v>194</v>
      </c>
      <c r="H279" s="175">
        <v>22.699000000000002</v>
      </c>
      <c r="I279" s="176"/>
      <c r="J279" s="177">
        <f>ROUND(I279*H279,0)</f>
        <v>0</v>
      </c>
      <c r="K279" s="173" t="s">
        <v>232</v>
      </c>
      <c r="L279" s="178"/>
      <c r="M279" s="179" t="s">
        <v>1</v>
      </c>
      <c r="N279" s="180" t="s">
        <v>41</v>
      </c>
      <c r="O279" s="48"/>
      <c r="P279" s="163">
        <f>O279*H279</f>
        <v>0</v>
      </c>
      <c r="Q279" s="163">
        <v>2.0000000000000001E-4</v>
      </c>
      <c r="R279" s="163">
        <f>Q279*H279</f>
        <v>4.539800000000001E-3</v>
      </c>
      <c r="S279" s="163">
        <v>0</v>
      </c>
      <c r="T279" s="164">
        <f>S279*H279</f>
        <v>0</v>
      </c>
      <c r="AR279" s="12" t="s">
        <v>273</v>
      </c>
      <c r="AT279" s="12" t="s">
        <v>247</v>
      </c>
      <c r="AU279" s="12" t="s">
        <v>69</v>
      </c>
      <c r="AY279" s="12" t="s">
        <v>132</v>
      </c>
      <c r="BE279" s="165">
        <f>IF(N279="základní",J279,0)</f>
        <v>0</v>
      </c>
      <c r="BF279" s="165">
        <f>IF(N279="snížená",J279,0)</f>
        <v>0</v>
      </c>
      <c r="BG279" s="165">
        <f>IF(N279="zákl. přenesená",J279,0)</f>
        <v>0</v>
      </c>
      <c r="BH279" s="165">
        <f>IF(N279="sníž. přenesená",J279,0)</f>
        <v>0</v>
      </c>
      <c r="BI279" s="165">
        <f>IF(N279="nulová",J279,0)</f>
        <v>0</v>
      </c>
      <c r="BJ279" s="12" t="s">
        <v>8</v>
      </c>
      <c r="BK279" s="165">
        <f>ROUND(I279*H279,0)</f>
        <v>0</v>
      </c>
      <c r="BL279" s="12" t="s">
        <v>203</v>
      </c>
      <c r="BM279" s="12" t="s">
        <v>1775</v>
      </c>
    </row>
    <row r="280" spans="2:65" s="1" customFormat="1" ht="16.5" customHeight="1">
      <c r="B280" s="27"/>
      <c r="C280" s="154" t="s">
        <v>1776</v>
      </c>
      <c r="D280" s="154" t="s">
        <v>133</v>
      </c>
      <c r="E280" s="155" t="s">
        <v>1326</v>
      </c>
      <c r="F280" s="156" t="s">
        <v>1327</v>
      </c>
      <c r="G280" s="157" t="s">
        <v>194</v>
      </c>
      <c r="H280" s="158">
        <v>158.655</v>
      </c>
      <c r="I280" s="159"/>
      <c r="J280" s="160">
        <f>ROUND(I280*H280,0)</f>
        <v>0</v>
      </c>
      <c r="K280" s="156" t="s">
        <v>157</v>
      </c>
      <c r="L280" s="29"/>
      <c r="M280" s="161" t="s">
        <v>1</v>
      </c>
      <c r="N280" s="162" t="s">
        <v>41</v>
      </c>
      <c r="O280" s="48"/>
      <c r="P280" s="163">
        <f>O280*H280</f>
        <v>0</v>
      </c>
      <c r="Q280" s="163">
        <v>0</v>
      </c>
      <c r="R280" s="163">
        <f>Q280*H280</f>
        <v>0</v>
      </c>
      <c r="S280" s="163">
        <v>2.9999999999999997E-4</v>
      </c>
      <c r="T280" s="164">
        <f>S280*H280</f>
        <v>4.7596499999999993E-2</v>
      </c>
      <c r="AR280" s="12" t="s">
        <v>203</v>
      </c>
      <c r="AT280" s="12" t="s">
        <v>133</v>
      </c>
      <c r="AU280" s="12" t="s">
        <v>69</v>
      </c>
      <c r="AY280" s="12" t="s">
        <v>132</v>
      </c>
      <c r="BE280" s="165">
        <f>IF(N280="základní",J280,0)</f>
        <v>0</v>
      </c>
      <c r="BF280" s="165">
        <f>IF(N280="snížená",J280,0)</f>
        <v>0</v>
      </c>
      <c r="BG280" s="165">
        <f>IF(N280="zákl. přenesená",J280,0)</f>
        <v>0</v>
      </c>
      <c r="BH280" s="165">
        <f>IF(N280="sníž. přenesená",J280,0)</f>
        <v>0</v>
      </c>
      <c r="BI280" s="165">
        <f>IF(N280="nulová",J280,0)</f>
        <v>0</v>
      </c>
      <c r="BJ280" s="12" t="s">
        <v>8</v>
      </c>
      <c r="BK280" s="165">
        <f>ROUND(I280*H280,0)</f>
        <v>0</v>
      </c>
      <c r="BL280" s="12" t="s">
        <v>203</v>
      </c>
      <c r="BM280" s="12" t="s">
        <v>1777</v>
      </c>
    </row>
    <row r="281" spans="2:65" s="1" customFormat="1" ht="16.5" customHeight="1">
      <c r="B281" s="27"/>
      <c r="C281" s="154" t="s">
        <v>1778</v>
      </c>
      <c r="D281" s="154" t="s">
        <v>133</v>
      </c>
      <c r="E281" s="155" t="s">
        <v>1329</v>
      </c>
      <c r="F281" s="156" t="s">
        <v>1330</v>
      </c>
      <c r="G281" s="157" t="s">
        <v>156</v>
      </c>
      <c r="H281" s="158">
        <v>158.655</v>
      </c>
      <c r="I281" s="159"/>
      <c r="J281" s="160">
        <f>ROUND(I281*H281,0)</f>
        <v>0</v>
      </c>
      <c r="K281" s="156" t="s">
        <v>535</v>
      </c>
      <c r="L281" s="29"/>
      <c r="M281" s="161" t="s">
        <v>1</v>
      </c>
      <c r="N281" s="162" t="s">
        <v>41</v>
      </c>
      <c r="O281" s="48"/>
      <c r="P281" s="163">
        <f>O281*H281</f>
        <v>0</v>
      </c>
      <c r="Q281" s="163">
        <v>0</v>
      </c>
      <c r="R281" s="163">
        <f>Q281*H281</f>
        <v>0</v>
      </c>
      <c r="S281" s="163">
        <v>2.5000000000000001E-3</v>
      </c>
      <c r="T281" s="164">
        <f>S281*H281</f>
        <v>0.39663750000000003</v>
      </c>
      <c r="AR281" s="12" t="s">
        <v>203</v>
      </c>
      <c r="AT281" s="12" t="s">
        <v>133</v>
      </c>
      <c r="AU281" s="12" t="s">
        <v>69</v>
      </c>
      <c r="AY281" s="12" t="s">
        <v>132</v>
      </c>
      <c r="BE281" s="165">
        <f>IF(N281="základní",J281,0)</f>
        <v>0</v>
      </c>
      <c r="BF281" s="165">
        <f>IF(N281="snížená",J281,0)</f>
        <v>0</v>
      </c>
      <c r="BG281" s="165">
        <f>IF(N281="zákl. přenesená",J281,0)</f>
        <v>0</v>
      </c>
      <c r="BH281" s="165">
        <f>IF(N281="sníž. přenesená",J281,0)</f>
        <v>0</v>
      </c>
      <c r="BI281" s="165">
        <f>IF(N281="nulová",J281,0)</f>
        <v>0</v>
      </c>
      <c r="BJ281" s="12" t="s">
        <v>8</v>
      </c>
      <c r="BK281" s="165">
        <f>ROUND(I281*H281,0)</f>
        <v>0</v>
      </c>
      <c r="BL281" s="12" t="s">
        <v>203</v>
      </c>
      <c r="BM281" s="12" t="s">
        <v>1779</v>
      </c>
    </row>
    <row r="282" spans="2:65" s="1" customFormat="1" ht="16.5" customHeight="1">
      <c r="B282" s="27"/>
      <c r="C282" s="154" t="s">
        <v>1780</v>
      </c>
      <c r="D282" s="154" t="s">
        <v>133</v>
      </c>
      <c r="E282" s="155" t="s">
        <v>1332</v>
      </c>
      <c r="F282" s="156" t="s">
        <v>1333</v>
      </c>
      <c r="G282" s="157" t="s">
        <v>255</v>
      </c>
      <c r="H282" s="217">
        <v>1</v>
      </c>
      <c r="I282" s="159"/>
      <c r="J282" s="160">
        <f>ROUND(I282*H282,0)</f>
        <v>0</v>
      </c>
      <c r="K282" s="156" t="s">
        <v>157</v>
      </c>
      <c r="L282" s="29"/>
      <c r="M282" s="161" t="s">
        <v>1</v>
      </c>
      <c r="N282" s="162" t="s">
        <v>41</v>
      </c>
      <c r="O282" s="48"/>
      <c r="P282" s="163">
        <f>O282*H282</f>
        <v>0</v>
      </c>
      <c r="Q282" s="163">
        <v>0</v>
      </c>
      <c r="R282" s="163">
        <f>Q282*H282</f>
        <v>0</v>
      </c>
      <c r="S282" s="163">
        <v>0</v>
      </c>
      <c r="T282" s="164">
        <f>S282*H282</f>
        <v>0</v>
      </c>
      <c r="AR282" s="12" t="s">
        <v>203</v>
      </c>
      <c r="AT282" s="12" t="s">
        <v>133</v>
      </c>
      <c r="AU282" s="12" t="s">
        <v>69</v>
      </c>
      <c r="AY282" s="12" t="s">
        <v>132</v>
      </c>
      <c r="BE282" s="165">
        <f>IF(N282="základní",J282,0)</f>
        <v>0</v>
      </c>
      <c r="BF282" s="165">
        <f>IF(N282="snížená",J282,0)</f>
        <v>0</v>
      </c>
      <c r="BG282" s="165">
        <f>IF(N282="zákl. přenesená",J282,0)</f>
        <v>0</v>
      </c>
      <c r="BH282" s="165">
        <f>IF(N282="sníž. přenesená",J282,0)</f>
        <v>0</v>
      </c>
      <c r="BI282" s="165">
        <f>IF(N282="nulová",J282,0)</f>
        <v>0</v>
      </c>
      <c r="BJ282" s="12" t="s">
        <v>8</v>
      </c>
      <c r="BK282" s="165">
        <f>ROUND(I282*H282,0)</f>
        <v>0</v>
      </c>
      <c r="BL282" s="12" t="s">
        <v>203</v>
      </c>
      <c r="BM282" s="12" t="s">
        <v>1781</v>
      </c>
    </row>
    <row r="283" spans="2:65" s="10" customFormat="1" ht="22.9" customHeight="1">
      <c r="B283" s="140"/>
      <c r="C283" s="141"/>
      <c r="D283" s="142" t="s">
        <v>59</v>
      </c>
      <c r="E283" s="166" t="s">
        <v>1782</v>
      </c>
      <c r="F283" s="166" t="s">
        <v>1783</v>
      </c>
      <c r="G283" s="141"/>
      <c r="H283" s="141"/>
      <c r="I283" s="144"/>
      <c r="J283" s="167">
        <f>BK283</f>
        <v>0</v>
      </c>
      <c r="K283" s="141"/>
      <c r="L283" s="146"/>
      <c r="M283" s="147"/>
      <c r="N283" s="148"/>
      <c r="O283" s="148"/>
      <c r="P283" s="149">
        <f>SUM(P284:P291)</f>
        <v>0</v>
      </c>
      <c r="Q283" s="148"/>
      <c r="R283" s="149">
        <f>SUM(R284:R291)</f>
        <v>3.1483557700000002</v>
      </c>
      <c r="S283" s="148"/>
      <c r="T283" s="150">
        <f>SUM(T284:T291)</f>
        <v>0</v>
      </c>
      <c r="AR283" s="151" t="s">
        <v>69</v>
      </c>
      <c r="AT283" s="152" t="s">
        <v>59</v>
      </c>
      <c r="AU283" s="152" t="s">
        <v>8</v>
      </c>
      <c r="AY283" s="151" t="s">
        <v>132</v>
      </c>
      <c r="BK283" s="153">
        <f>SUM(BK284:BK291)</f>
        <v>0</v>
      </c>
    </row>
    <row r="284" spans="2:65" s="1" customFormat="1" ht="16.5" customHeight="1">
      <c r="B284" s="27"/>
      <c r="C284" s="154" t="s">
        <v>1784</v>
      </c>
      <c r="D284" s="154" t="s">
        <v>133</v>
      </c>
      <c r="E284" s="155" t="s">
        <v>1785</v>
      </c>
      <c r="F284" s="156" t="s">
        <v>1786</v>
      </c>
      <c r="G284" s="157" t="s">
        <v>156</v>
      </c>
      <c r="H284" s="158">
        <v>141.69</v>
      </c>
      <c r="I284" s="159"/>
      <c r="J284" s="160">
        <f t="shared" ref="J284:J291" si="90">ROUND(I284*H284,0)</f>
        <v>0</v>
      </c>
      <c r="K284" s="156" t="s">
        <v>157</v>
      </c>
      <c r="L284" s="29"/>
      <c r="M284" s="161" t="s">
        <v>1</v>
      </c>
      <c r="N284" s="162" t="s">
        <v>41</v>
      </c>
      <c r="O284" s="48"/>
      <c r="P284" s="163">
        <f t="shared" ref="P284:P291" si="91">O284*H284</f>
        <v>0</v>
      </c>
      <c r="Q284" s="163">
        <v>6.0499999999999998E-3</v>
      </c>
      <c r="R284" s="163">
        <f t="shared" ref="R284:R291" si="92">Q284*H284</f>
        <v>0.85722449999999994</v>
      </c>
      <c r="S284" s="163">
        <v>0</v>
      </c>
      <c r="T284" s="164">
        <f t="shared" ref="T284:T291" si="93">S284*H284</f>
        <v>0</v>
      </c>
      <c r="AR284" s="12" t="s">
        <v>203</v>
      </c>
      <c r="AT284" s="12" t="s">
        <v>133</v>
      </c>
      <c r="AU284" s="12" t="s">
        <v>69</v>
      </c>
      <c r="AY284" s="12" t="s">
        <v>132</v>
      </c>
      <c r="BE284" s="165">
        <f t="shared" ref="BE284:BE291" si="94">IF(N284="základní",J284,0)</f>
        <v>0</v>
      </c>
      <c r="BF284" s="165">
        <f t="shared" ref="BF284:BF291" si="95">IF(N284="snížená",J284,0)</f>
        <v>0</v>
      </c>
      <c r="BG284" s="165">
        <f t="shared" ref="BG284:BG291" si="96">IF(N284="zákl. přenesená",J284,0)</f>
        <v>0</v>
      </c>
      <c r="BH284" s="165">
        <f t="shared" ref="BH284:BH291" si="97">IF(N284="sníž. přenesená",J284,0)</f>
        <v>0</v>
      </c>
      <c r="BI284" s="165">
        <f t="shared" ref="BI284:BI291" si="98">IF(N284="nulová",J284,0)</f>
        <v>0</v>
      </c>
      <c r="BJ284" s="12" t="s">
        <v>8</v>
      </c>
      <c r="BK284" s="165">
        <f t="shared" ref="BK284:BK291" si="99">ROUND(I284*H284,0)</f>
        <v>0</v>
      </c>
      <c r="BL284" s="12" t="s">
        <v>203</v>
      </c>
      <c r="BM284" s="12" t="s">
        <v>1787</v>
      </c>
    </row>
    <row r="285" spans="2:65" s="1" customFormat="1" ht="16.5" customHeight="1">
      <c r="B285" s="27"/>
      <c r="C285" s="171" t="s">
        <v>1788</v>
      </c>
      <c r="D285" s="171" t="s">
        <v>247</v>
      </c>
      <c r="E285" s="172" t="s">
        <v>1789</v>
      </c>
      <c r="F285" s="173" t="s">
        <v>1790</v>
      </c>
      <c r="G285" s="174" t="s">
        <v>156</v>
      </c>
      <c r="H285" s="175">
        <v>155.85900000000001</v>
      </c>
      <c r="I285" s="176"/>
      <c r="J285" s="177">
        <f t="shared" si="90"/>
        <v>0</v>
      </c>
      <c r="K285" s="173" t="s">
        <v>1</v>
      </c>
      <c r="L285" s="178"/>
      <c r="M285" s="179" t="s">
        <v>1</v>
      </c>
      <c r="N285" s="180" t="s">
        <v>41</v>
      </c>
      <c r="O285" s="48"/>
      <c r="P285" s="163">
        <f t="shared" si="91"/>
        <v>0</v>
      </c>
      <c r="Q285" s="163">
        <v>1.26E-2</v>
      </c>
      <c r="R285" s="163">
        <f t="shared" si="92"/>
        <v>1.9638234000000001</v>
      </c>
      <c r="S285" s="163">
        <v>0</v>
      </c>
      <c r="T285" s="164">
        <f t="shared" si="93"/>
        <v>0</v>
      </c>
      <c r="AR285" s="12" t="s">
        <v>273</v>
      </c>
      <c r="AT285" s="12" t="s">
        <v>247</v>
      </c>
      <c r="AU285" s="12" t="s">
        <v>69</v>
      </c>
      <c r="AY285" s="12" t="s">
        <v>132</v>
      </c>
      <c r="BE285" s="165">
        <f t="shared" si="94"/>
        <v>0</v>
      </c>
      <c r="BF285" s="165">
        <f t="shared" si="95"/>
        <v>0</v>
      </c>
      <c r="BG285" s="165">
        <f t="shared" si="96"/>
        <v>0</v>
      </c>
      <c r="BH285" s="165">
        <f t="shared" si="97"/>
        <v>0</v>
      </c>
      <c r="BI285" s="165">
        <f t="shared" si="98"/>
        <v>0</v>
      </c>
      <c r="BJ285" s="12" t="s">
        <v>8</v>
      </c>
      <c r="BK285" s="165">
        <f t="shared" si="99"/>
        <v>0</v>
      </c>
      <c r="BL285" s="12" t="s">
        <v>203</v>
      </c>
      <c r="BM285" s="12" t="s">
        <v>1791</v>
      </c>
    </row>
    <row r="286" spans="2:65" s="1" customFormat="1" ht="16.5" customHeight="1">
      <c r="B286" s="27"/>
      <c r="C286" s="154" t="s">
        <v>1792</v>
      </c>
      <c r="D286" s="154" t="s">
        <v>133</v>
      </c>
      <c r="E286" s="155" t="s">
        <v>1793</v>
      </c>
      <c r="F286" s="156" t="s">
        <v>1794</v>
      </c>
      <c r="G286" s="157" t="s">
        <v>156</v>
      </c>
      <c r="H286" s="158">
        <v>9.3190000000000008</v>
      </c>
      <c r="I286" s="159"/>
      <c r="J286" s="160">
        <f t="shared" si="90"/>
        <v>0</v>
      </c>
      <c r="K286" s="156" t="s">
        <v>157</v>
      </c>
      <c r="L286" s="29"/>
      <c r="M286" s="161" t="s">
        <v>1</v>
      </c>
      <c r="N286" s="162" t="s">
        <v>41</v>
      </c>
      <c r="O286" s="48"/>
      <c r="P286" s="163">
        <f t="shared" si="91"/>
        <v>0</v>
      </c>
      <c r="Q286" s="163">
        <v>5.0000000000000001E-3</v>
      </c>
      <c r="R286" s="163">
        <f t="shared" si="92"/>
        <v>4.6595000000000004E-2</v>
      </c>
      <c r="S286" s="163">
        <v>0</v>
      </c>
      <c r="T286" s="164">
        <f t="shared" si="93"/>
        <v>0</v>
      </c>
      <c r="AR286" s="12" t="s">
        <v>203</v>
      </c>
      <c r="AT286" s="12" t="s">
        <v>133</v>
      </c>
      <c r="AU286" s="12" t="s">
        <v>69</v>
      </c>
      <c r="AY286" s="12" t="s">
        <v>132</v>
      </c>
      <c r="BE286" s="165">
        <f t="shared" si="94"/>
        <v>0</v>
      </c>
      <c r="BF286" s="165">
        <f t="shared" si="95"/>
        <v>0</v>
      </c>
      <c r="BG286" s="165">
        <f t="shared" si="96"/>
        <v>0</v>
      </c>
      <c r="BH286" s="165">
        <f t="shared" si="97"/>
        <v>0</v>
      </c>
      <c r="BI286" s="165">
        <f t="shared" si="98"/>
        <v>0</v>
      </c>
      <c r="BJ286" s="12" t="s">
        <v>8</v>
      </c>
      <c r="BK286" s="165">
        <f t="shared" si="99"/>
        <v>0</v>
      </c>
      <c r="BL286" s="12" t="s">
        <v>203</v>
      </c>
      <c r="BM286" s="12" t="s">
        <v>1795</v>
      </c>
    </row>
    <row r="287" spans="2:65" s="1" customFormat="1" ht="16.5" customHeight="1">
      <c r="B287" s="27"/>
      <c r="C287" s="171" t="s">
        <v>1796</v>
      </c>
      <c r="D287" s="171" t="s">
        <v>247</v>
      </c>
      <c r="E287" s="172" t="s">
        <v>1797</v>
      </c>
      <c r="F287" s="173" t="s">
        <v>1798</v>
      </c>
      <c r="G287" s="174" t="s">
        <v>156</v>
      </c>
      <c r="H287" s="175">
        <v>9.6910000000000007</v>
      </c>
      <c r="I287" s="176"/>
      <c r="J287" s="177">
        <f t="shared" si="90"/>
        <v>0</v>
      </c>
      <c r="K287" s="173" t="s">
        <v>954</v>
      </c>
      <c r="L287" s="178"/>
      <c r="M287" s="179" t="s">
        <v>1</v>
      </c>
      <c r="N287" s="180" t="s">
        <v>41</v>
      </c>
      <c r="O287" s="48"/>
      <c r="P287" s="163">
        <f t="shared" si="91"/>
        <v>0</v>
      </c>
      <c r="Q287" s="163">
        <v>9.7999999999999997E-3</v>
      </c>
      <c r="R287" s="163">
        <f t="shared" si="92"/>
        <v>9.4971800000000009E-2</v>
      </c>
      <c r="S287" s="163">
        <v>0</v>
      </c>
      <c r="T287" s="164">
        <f t="shared" si="93"/>
        <v>0</v>
      </c>
      <c r="AR287" s="12" t="s">
        <v>273</v>
      </c>
      <c r="AT287" s="12" t="s">
        <v>247</v>
      </c>
      <c r="AU287" s="12" t="s">
        <v>69</v>
      </c>
      <c r="AY287" s="12" t="s">
        <v>132</v>
      </c>
      <c r="BE287" s="165">
        <f t="shared" si="94"/>
        <v>0</v>
      </c>
      <c r="BF287" s="165">
        <f t="shared" si="95"/>
        <v>0</v>
      </c>
      <c r="BG287" s="165">
        <f t="shared" si="96"/>
        <v>0</v>
      </c>
      <c r="BH287" s="165">
        <f t="shared" si="97"/>
        <v>0</v>
      </c>
      <c r="BI287" s="165">
        <f t="shared" si="98"/>
        <v>0</v>
      </c>
      <c r="BJ287" s="12" t="s">
        <v>8</v>
      </c>
      <c r="BK287" s="165">
        <f t="shared" si="99"/>
        <v>0</v>
      </c>
      <c r="BL287" s="12" t="s">
        <v>203</v>
      </c>
      <c r="BM287" s="12" t="s">
        <v>1799</v>
      </c>
    </row>
    <row r="288" spans="2:65" s="1" customFormat="1" ht="16.5" customHeight="1">
      <c r="B288" s="27"/>
      <c r="C288" s="154" t="s">
        <v>1800</v>
      </c>
      <c r="D288" s="154" t="s">
        <v>133</v>
      </c>
      <c r="E288" s="155" t="s">
        <v>1801</v>
      </c>
      <c r="F288" s="156" t="s">
        <v>1802</v>
      </c>
      <c r="G288" s="157" t="s">
        <v>156</v>
      </c>
      <c r="H288" s="158">
        <v>9.3190000000000008</v>
      </c>
      <c r="I288" s="159"/>
      <c r="J288" s="160">
        <f t="shared" si="90"/>
        <v>0</v>
      </c>
      <c r="K288" s="156" t="s">
        <v>157</v>
      </c>
      <c r="L288" s="29"/>
      <c r="M288" s="161" t="s">
        <v>1</v>
      </c>
      <c r="N288" s="162" t="s">
        <v>41</v>
      </c>
      <c r="O288" s="48"/>
      <c r="P288" s="163">
        <f t="shared" si="91"/>
        <v>0</v>
      </c>
      <c r="Q288" s="163">
        <v>0</v>
      </c>
      <c r="R288" s="163">
        <f t="shared" si="92"/>
        <v>0</v>
      </c>
      <c r="S288" s="163">
        <v>0</v>
      </c>
      <c r="T288" s="164">
        <f t="shared" si="93"/>
        <v>0</v>
      </c>
      <c r="AR288" s="12" t="s">
        <v>203</v>
      </c>
      <c r="AT288" s="12" t="s">
        <v>133</v>
      </c>
      <c r="AU288" s="12" t="s">
        <v>69</v>
      </c>
      <c r="AY288" s="12" t="s">
        <v>132</v>
      </c>
      <c r="BE288" s="165">
        <f t="shared" si="94"/>
        <v>0</v>
      </c>
      <c r="BF288" s="165">
        <f t="shared" si="95"/>
        <v>0</v>
      </c>
      <c r="BG288" s="165">
        <f t="shared" si="96"/>
        <v>0</v>
      </c>
      <c r="BH288" s="165">
        <f t="shared" si="97"/>
        <v>0</v>
      </c>
      <c r="BI288" s="165">
        <f t="shared" si="98"/>
        <v>0</v>
      </c>
      <c r="BJ288" s="12" t="s">
        <v>8</v>
      </c>
      <c r="BK288" s="165">
        <f t="shared" si="99"/>
        <v>0</v>
      </c>
      <c r="BL288" s="12" t="s">
        <v>203</v>
      </c>
      <c r="BM288" s="12" t="s">
        <v>1803</v>
      </c>
    </row>
    <row r="289" spans="2:65" s="1" customFormat="1" ht="16.5" customHeight="1">
      <c r="B289" s="27"/>
      <c r="C289" s="154" t="s">
        <v>1804</v>
      </c>
      <c r="D289" s="154" t="s">
        <v>133</v>
      </c>
      <c r="E289" s="155" t="s">
        <v>1805</v>
      </c>
      <c r="F289" s="156" t="s">
        <v>1806</v>
      </c>
      <c r="G289" s="157" t="s">
        <v>156</v>
      </c>
      <c r="H289" s="158">
        <v>151.00899999999999</v>
      </c>
      <c r="I289" s="159"/>
      <c r="J289" s="160">
        <f t="shared" si="90"/>
        <v>0</v>
      </c>
      <c r="K289" s="156" t="s">
        <v>157</v>
      </c>
      <c r="L289" s="29"/>
      <c r="M289" s="161" t="s">
        <v>1</v>
      </c>
      <c r="N289" s="162" t="s">
        <v>41</v>
      </c>
      <c r="O289" s="48"/>
      <c r="P289" s="163">
        <f t="shared" si="91"/>
        <v>0</v>
      </c>
      <c r="Q289" s="163">
        <v>9.3000000000000005E-4</v>
      </c>
      <c r="R289" s="163">
        <f t="shared" si="92"/>
        <v>0.14043837000000001</v>
      </c>
      <c r="S289" s="163">
        <v>0</v>
      </c>
      <c r="T289" s="164">
        <f t="shared" si="93"/>
        <v>0</v>
      </c>
      <c r="AR289" s="12" t="s">
        <v>203</v>
      </c>
      <c r="AT289" s="12" t="s">
        <v>133</v>
      </c>
      <c r="AU289" s="12" t="s">
        <v>69</v>
      </c>
      <c r="AY289" s="12" t="s">
        <v>132</v>
      </c>
      <c r="BE289" s="165">
        <f t="shared" si="94"/>
        <v>0</v>
      </c>
      <c r="BF289" s="165">
        <f t="shared" si="95"/>
        <v>0</v>
      </c>
      <c r="BG289" s="165">
        <f t="shared" si="96"/>
        <v>0</v>
      </c>
      <c r="BH289" s="165">
        <f t="shared" si="97"/>
        <v>0</v>
      </c>
      <c r="BI289" s="165">
        <f t="shared" si="98"/>
        <v>0</v>
      </c>
      <c r="BJ289" s="12" t="s">
        <v>8</v>
      </c>
      <c r="BK289" s="165">
        <f t="shared" si="99"/>
        <v>0</v>
      </c>
      <c r="BL289" s="12" t="s">
        <v>203</v>
      </c>
      <c r="BM289" s="12" t="s">
        <v>1807</v>
      </c>
    </row>
    <row r="290" spans="2:65" s="1" customFormat="1" ht="16.5" customHeight="1">
      <c r="B290" s="27"/>
      <c r="C290" s="154" t="s">
        <v>1808</v>
      </c>
      <c r="D290" s="154" t="s">
        <v>133</v>
      </c>
      <c r="E290" s="155" t="s">
        <v>1809</v>
      </c>
      <c r="F290" s="156" t="s">
        <v>1810</v>
      </c>
      <c r="G290" s="157" t="s">
        <v>156</v>
      </c>
      <c r="H290" s="158">
        <v>151.00899999999999</v>
      </c>
      <c r="I290" s="159"/>
      <c r="J290" s="160">
        <f t="shared" si="90"/>
        <v>0</v>
      </c>
      <c r="K290" s="156" t="s">
        <v>157</v>
      </c>
      <c r="L290" s="29"/>
      <c r="M290" s="161" t="s">
        <v>1</v>
      </c>
      <c r="N290" s="162" t="s">
        <v>41</v>
      </c>
      <c r="O290" s="48"/>
      <c r="P290" s="163">
        <f t="shared" si="91"/>
        <v>0</v>
      </c>
      <c r="Q290" s="163">
        <v>2.9999999999999997E-4</v>
      </c>
      <c r="R290" s="163">
        <f t="shared" si="92"/>
        <v>4.5302699999999994E-2</v>
      </c>
      <c r="S290" s="163">
        <v>0</v>
      </c>
      <c r="T290" s="164">
        <f t="shared" si="93"/>
        <v>0</v>
      </c>
      <c r="AR290" s="12" t="s">
        <v>203</v>
      </c>
      <c r="AT290" s="12" t="s">
        <v>133</v>
      </c>
      <c r="AU290" s="12" t="s">
        <v>69</v>
      </c>
      <c r="AY290" s="12" t="s">
        <v>132</v>
      </c>
      <c r="BE290" s="165">
        <f t="shared" si="94"/>
        <v>0</v>
      </c>
      <c r="BF290" s="165">
        <f t="shared" si="95"/>
        <v>0</v>
      </c>
      <c r="BG290" s="165">
        <f t="shared" si="96"/>
        <v>0</v>
      </c>
      <c r="BH290" s="165">
        <f t="shared" si="97"/>
        <v>0</v>
      </c>
      <c r="BI290" s="165">
        <f t="shared" si="98"/>
        <v>0</v>
      </c>
      <c r="BJ290" s="12" t="s">
        <v>8</v>
      </c>
      <c r="BK290" s="165">
        <f t="shared" si="99"/>
        <v>0</v>
      </c>
      <c r="BL290" s="12" t="s">
        <v>203</v>
      </c>
      <c r="BM290" s="12" t="s">
        <v>1811</v>
      </c>
    </row>
    <row r="291" spans="2:65" s="1" customFormat="1" ht="16.5" customHeight="1">
      <c r="B291" s="27"/>
      <c r="C291" s="154" t="s">
        <v>1812</v>
      </c>
      <c r="D291" s="154" t="s">
        <v>133</v>
      </c>
      <c r="E291" s="155" t="s">
        <v>1813</v>
      </c>
      <c r="F291" s="156" t="s">
        <v>1814</v>
      </c>
      <c r="G291" s="157" t="s">
        <v>255</v>
      </c>
      <c r="H291" s="217">
        <v>1</v>
      </c>
      <c r="I291" s="159"/>
      <c r="J291" s="160">
        <f t="shared" si="90"/>
        <v>0</v>
      </c>
      <c r="K291" s="156" t="s">
        <v>157</v>
      </c>
      <c r="L291" s="29"/>
      <c r="M291" s="161" t="s">
        <v>1</v>
      </c>
      <c r="N291" s="162" t="s">
        <v>41</v>
      </c>
      <c r="O291" s="48"/>
      <c r="P291" s="163">
        <f t="shared" si="91"/>
        <v>0</v>
      </c>
      <c r="Q291" s="163">
        <v>0</v>
      </c>
      <c r="R291" s="163">
        <f t="shared" si="92"/>
        <v>0</v>
      </c>
      <c r="S291" s="163">
        <v>0</v>
      </c>
      <c r="T291" s="164">
        <f t="shared" si="93"/>
        <v>0</v>
      </c>
      <c r="AR291" s="12" t="s">
        <v>203</v>
      </c>
      <c r="AT291" s="12" t="s">
        <v>133</v>
      </c>
      <c r="AU291" s="12" t="s">
        <v>69</v>
      </c>
      <c r="AY291" s="12" t="s">
        <v>132</v>
      </c>
      <c r="BE291" s="165">
        <f t="shared" si="94"/>
        <v>0</v>
      </c>
      <c r="BF291" s="165">
        <f t="shared" si="95"/>
        <v>0</v>
      </c>
      <c r="BG291" s="165">
        <f t="shared" si="96"/>
        <v>0</v>
      </c>
      <c r="BH291" s="165">
        <f t="shared" si="97"/>
        <v>0</v>
      </c>
      <c r="BI291" s="165">
        <f t="shared" si="98"/>
        <v>0</v>
      </c>
      <c r="BJ291" s="12" t="s">
        <v>8</v>
      </c>
      <c r="BK291" s="165">
        <f t="shared" si="99"/>
        <v>0</v>
      </c>
      <c r="BL291" s="12" t="s">
        <v>203</v>
      </c>
      <c r="BM291" s="12" t="s">
        <v>1815</v>
      </c>
    </row>
    <row r="292" spans="2:65" s="10" customFormat="1" ht="22.9" customHeight="1">
      <c r="B292" s="140"/>
      <c r="C292" s="141"/>
      <c r="D292" s="142" t="s">
        <v>59</v>
      </c>
      <c r="E292" s="166" t="s">
        <v>526</v>
      </c>
      <c r="F292" s="166" t="s">
        <v>527</v>
      </c>
      <c r="G292" s="141"/>
      <c r="H292" s="141"/>
      <c r="I292" s="144"/>
      <c r="J292" s="167">
        <f>BK292</f>
        <v>0</v>
      </c>
      <c r="K292" s="141"/>
      <c r="L292" s="146"/>
      <c r="M292" s="147"/>
      <c r="N292" s="148"/>
      <c r="O292" s="148"/>
      <c r="P292" s="149">
        <f>SUM(P293:P294)</f>
        <v>0</v>
      </c>
      <c r="Q292" s="148"/>
      <c r="R292" s="149">
        <f>SUM(R293:R294)</f>
        <v>3.9425099999999998E-2</v>
      </c>
      <c r="S292" s="148"/>
      <c r="T292" s="150">
        <f>SUM(T293:T294)</f>
        <v>0</v>
      </c>
      <c r="AR292" s="151" t="s">
        <v>69</v>
      </c>
      <c r="AT292" s="152" t="s">
        <v>59</v>
      </c>
      <c r="AU292" s="152" t="s">
        <v>8</v>
      </c>
      <c r="AY292" s="151" t="s">
        <v>132</v>
      </c>
      <c r="BK292" s="153">
        <f>SUM(BK293:BK294)</f>
        <v>0</v>
      </c>
    </row>
    <row r="293" spans="2:65" s="1" customFormat="1" ht="16.5" customHeight="1">
      <c r="B293" s="27"/>
      <c r="C293" s="154" t="s">
        <v>1816</v>
      </c>
      <c r="D293" s="154" t="s">
        <v>133</v>
      </c>
      <c r="E293" s="155" t="s">
        <v>1335</v>
      </c>
      <c r="F293" s="156" t="s">
        <v>1336</v>
      </c>
      <c r="G293" s="157" t="s">
        <v>156</v>
      </c>
      <c r="H293" s="158">
        <v>59.734999999999999</v>
      </c>
      <c r="I293" s="159"/>
      <c r="J293" s="160">
        <f>ROUND(I293*H293,0)</f>
        <v>0</v>
      </c>
      <c r="K293" s="156" t="s">
        <v>1337</v>
      </c>
      <c r="L293" s="29"/>
      <c r="M293" s="161" t="s">
        <v>1</v>
      </c>
      <c r="N293" s="162" t="s">
        <v>41</v>
      </c>
      <c r="O293" s="48"/>
      <c r="P293" s="163">
        <f>O293*H293</f>
        <v>0</v>
      </c>
      <c r="Q293" s="163">
        <v>0</v>
      </c>
      <c r="R293" s="163">
        <f>Q293*H293</f>
        <v>0</v>
      </c>
      <c r="S293" s="163">
        <v>0</v>
      </c>
      <c r="T293" s="164">
        <f>S293*H293</f>
        <v>0</v>
      </c>
      <c r="AR293" s="12" t="s">
        <v>203</v>
      </c>
      <c r="AT293" s="12" t="s">
        <v>133</v>
      </c>
      <c r="AU293" s="12" t="s">
        <v>69</v>
      </c>
      <c r="AY293" s="12" t="s">
        <v>132</v>
      </c>
      <c r="BE293" s="165">
        <f>IF(N293="základní",J293,0)</f>
        <v>0</v>
      </c>
      <c r="BF293" s="165">
        <f>IF(N293="snížená",J293,0)</f>
        <v>0</v>
      </c>
      <c r="BG293" s="165">
        <f>IF(N293="zákl. přenesená",J293,0)</f>
        <v>0</v>
      </c>
      <c r="BH293" s="165">
        <f>IF(N293="sníž. přenesená",J293,0)</f>
        <v>0</v>
      </c>
      <c r="BI293" s="165">
        <f>IF(N293="nulová",J293,0)</f>
        <v>0</v>
      </c>
      <c r="BJ293" s="12" t="s">
        <v>8</v>
      </c>
      <c r="BK293" s="165">
        <f>ROUND(I293*H293,0)</f>
        <v>0</v>
      </c>
      <c r="BL293" s="12" t="s">
        <v>203</v>
      </c>
      <c r="BM293" s="12" t="s">
        <v>1817</v>
      </c>
    </row>
    <row r="294" spans="2:65" s="1" customFormat="1" ht="16.5" customHeight="1">
      <c r="B294" s="27"/>
      <c r="C294" s="154" t="s">
        <v>1818</v>
      </c>
      <c r="D294" s="154" t="s">
        <v>133</v>
      </c>
      <c r="E294" s="155" t="s">
        <v>533</v>
      </c>
      <c r="F294" s="156" t="s">
        <v>1339</v>
      </c>
      <c r="G294" s="157" t="s">
        <v>156</v>
      </c>
      <c r="H294" s="158">
        <v>59.734999999999999</v>
      </c>
      <c r="I294" s="159"/>
      <c r="J294" s="160">
        <f>ROUND(I294*H294,0)</f>
        <v>0</v>
      </c>
      <c r="K294" s="156" t="s">
        <v>1337</v>
      </c>
      <c r="L294" s="29"/>
      <c r="M294" s="161" t="s">
        <v>1</v>
      </c>
      <c r="N294" s="162" t="s">
        <v>41</v>
      </c>
      <c r="O294" s="48"/>
      <c r="P294" s="163">
        <f>O294*H294</f>
        <v>0</v>
      </c>
      <c r="Q294" s="163">
        <v>6.6E-4</v>
      </c>
      <c r="R294" s="163">
        <f>Q294*H294</f>
        <v>3.9425099999999998E-2</v>
      </c>
      <c r="S294" s="163">
        <v>0</v>
      </c>
      <c r="T294" s="164">
        <f>S294*H294</f>
        <v>0</v>
      </c>
      <c r="AR294" s="12" t="s">
        <v>203</v>
      </c>
      <c r="AT294" s="12" t="s">
        <v>133</v>
      </c>
      <c r="AU294" s="12" t="s">
        <v>69</v>
      </c>
      <c r="AY294" s="12" t="s">
        <v>132</v>
      </c>
      <c r="BE294" s="165">
        <f>IF(N294="základní",J294,0)</f>
        <v>0</v>
      </c>
      <c r="BF294" s="165">
        <f>IF(N294="snížená",J294,0)</f>
        <v>0</v>
      </c>
      <c r="BG294" s="165">
        <f>IF(N294="zákl. přenesená",J294,0)</f>
        <v>0</v>
      </c>
      <c r="BH294" s="165">
        <f>IF(N294="sníž. přenesená",J294,0)</f>
        <v>0</v>
      </c>
      <c r="BI294" s="165">
        <f>IF(N294="nulová",J294,0)</f>
        <v>0</v>
      </c>
      <c r="BJ294" s="12" t="s">
        <v>8</v>
      </c>
      <c r="BK294" s="165">
        <f>ROUND(I294*H294,0)</f>
        <v>0</v>
      </c>
      <c r="BL294" s="12" t="s">
        <v>203</v>
      </c>
      <c r="BM294" s="12" t="s">
        <v>1819</v>
      </c>
    </row>
    <row r="295" spans="2:65" s="10" customFormat="1" ht="22.9" customHeight="1">
      <c r="B295" s="140"/>
      <c r="C295" s="141"/>
      <c r="D295" s="142" t="s">
        <v>59</v>
      </c>
      <c r="E295" s="166" t="s">
        <v>1344</v>
      </c>
      <c r="F295" s="166" t="s">
        <v>1345</v>
      </c>
      <c r="G295" s="141"/>
      <c r="H295" s="141"/>
      <c r="I295" s="144"/>
      <c r="J295" s="167">
        <f>BK295</f>
        <v>0</v>
      </c>
      <c r="K295" s="141"/>
      <c r="L295" s="146"/>
      <c r="M295" s="147"/>
      <c r="N295" s="148"/>
      <c r="O295" s="148"/>
      <c r="P295" s="149">
        <f>SUM(P296:P300)</f>
        <v>0</v>
      </c>
      <c r="Q295" s="148"/>
      <c r="R295" s="149">
        <f>SUM(R296:R300)</f>
        <v>1.55015679</v>
      </c>
      <c r="S295" s="148"/>
      <c r="T295" s="150">
        <f>SUM(T296:T300)</f>
        <v>0.31856374999999998</v>
      </c>
      <c r="AR295" s="151" t="s">
        <v>69</v>
      </c>
      <c r="AT295" s="152" t="s">
        <v>59</v>
      </c>
      <c r="AU295" s="152" t="s">
        <v>8</v>
      </c>
      <c r="AY295" s="151" t="s">
        <v>132</v>
      </c>
      <c r="BK295" s="153">
        <f>SUM(BK296:BK300)</f>
        <v>0</v>
      </c>
    </row>
    <row r="296" spans="2:65" s="1" customFormat="1" ht="16.5" customHeight="1">
      <c r="B296" s="27"/>
      <c r="C296" s="154" t="s">
        <v>1820</v>
      </c>
      <c r="D296" s="154" t="s">
        <v>133</v>
      </c>
      <c r="E296" s="155" t="s">
        <v>1346</v>
      </c>
      <c r="F296" s="156" t="s">
        <v>1347</v>
      </c>
      <c r="G296" s="157" t="s">
        <v>156</v>
      </c>
      <c r="H296" s="158">
        <v>1027.625</v>
      </c>
      <c r="I296" s="159"/>
      <c r="J296" s="160">
        <f>ROUND(I296*H296,0)</f>
        <v>0</v>
      </c>
      <c r="K296" s="156" t="s">
        <v>157</v>
      </c>
      <c r="L296" s="29"/>
      <c r="M296" s="161" t="s">
        <v>1</v>
      </c>
      <c r="N296" s="162" t="s">
        <v>41</v>
      </c>
      <c r="O296" s="48"/>
      <c r="P296" s="163">
        <f>O296*H296</f>
        <v>0</v>
      </c>
      <c r="Q296" s="163">
        <v>1E-3</v>
      </c>
      <c r="R296" s="163">
        <f>Q296*H296</f>
        <v>1.027625</v>
      </c>
      <c r="S296" s="163">
        <v>3.1E-4</v>
      </c>
      <c r="T296" s="164">
        <f>S296*H296</f>
        <v>0.31856374999999998</v>
      </c>
      <c r="AR296" s="12" t="s">
        <v>203</v>
      </c>
      <c r="AT296" s="12" t="s">
        <v>133</v>
      </c>
      <c r="AU296" s="12" t="s">
        <v>69</v>
      </c>
      <c r="AY296" s="12" t="s">
        <v>132</v>
      </c>
      <c r="BE296" s="165">
        <f>IF(N296="základní",J296,0)</f>
        <v>0</v>
      </c>
      <c r="BF296" s="165">
        <f>IF(N296="snížená",J296,0)</f>
        <v>0</v>
      </c>
      <c r="BG296" s="165">
        <f>IF(N296="zákl. přenesená",J296,0)</f>
        <v>0</v>
      </c>
      <c r="BH296" s="165">
        <f>IF(N296="sníž. přenesená",J296,0)</f>
        <v>0</v>
      </c>
      <c r="BI296" s="165">
        <f>IF(N296="nulová",J296,0)</f>
        <v>0</v>
      </c>
      <c r="BJ296" s="12" t="s">
        <v>8</v>
      </c>
      <c r="BK296" s="165">
        <f>ROUND(I296*H296,0)</f>
        <v>0</v>
      </c>
      <c r="BL296" s="12" t="s">
        <v>203</v>
      </c>
      <c r="BM296" s="12" t="s">
        <v>1821</v>
      </c>
    </row>
    <row r="297" spans="2:65" s="1" customFormat="1" ht="16.5" customHeight="1">
      <c r="B297" s="27"/>
      <c r="C297" s="154" t="s">
        <v>1822</v>
      </c>
      <c r="D297" s="154" t="s">
        <v>133</v>
      </c>
      <c r="E297" s="155" t="s">
        <v>1349</v>
      </c>
      <c r="F297" s="156" t="s">
        <v>1350</v>
      </c>
      <c r="G297" s="157" t="s">
        <v>156</v>
      </c>
      <c r="H297" s="158">
        <v>1027.625</v>
      </c>
      <c r="I297" s="159"/>
      <c r="J297" s="160">
        <f>ROUND(I297*H297,0)</f>
        <v>0</v>
      </c>
      <c r="K297" s="156" t="s">
        <v>157</v>
      </c>
      <c r="L297" s="29"/>
      <c r="M297" s="161" t="s">
        <v>1</v>
      </c>
      <c r="N297" s="162" t="s">
        <v>41</v>
      </c>
      <c r="O297" s="48"/>
      <c r="P297" s="163">
        <f>O297*H297</f>
        <v>0</v>
      </c>
      <c r="Q297" s="163">
        <v>0</v>
      </c>
      <c r="R297" s="163">
        <f>Q297*H297</f>
        <v>0</v>
      </c>
      <c r="S297" s="163">
        <v>0</v>
      </c>
      <c r="T297" s="164">
        <f>S297*H297</f>
        <v>0</v>
      </c>
      <c r="AR297" s="12" t="s">
        <v>203</v>
      </c>
      <c r="AT297" s="12" t="s">
        <v>133</v>
      </c>
      <c r="AU297" s="12" t="s">
        <v>69</v>
      </c>
      <c r="AY297" s="12" t="s">
        <v>132</v>
      </c>
      <c r="BE297" s="165">
        <f>IF(N297="základní",J297,0)</f>
        <v>0</v>
      </c>
      <c r="BF297" s="165">
        <f>IF(N297="snížená",J297,0)</f>
        <v>0</v>
      </c>
      <c r="BG297" s="165">
        <f>IF(N297="zákl. přenesená",J297,0)</f>
        <v>0</v>
      </c>
      <c r="BH297" s="165">
        <f>IF(N297="sníž. přenesená",J297,0)</f>
        <v>0</v>
      </c>
      <c r="BI297" s="165">
        <f>IF(N297="nulová",J297,0)</f>
        <v>0</v>
      </c>
      <c r="BJ297" s="12" t="s">
        <v>8</v>
      </c>
      <c r="BK297" s="165">
        <f>ROUND(I297*H297,0)</f>
        <v>0</v>
      </c>
      <c r="BL297" s="12" t="s">
        <v>203</v>
      </c>
      <c r="BM297" s="12" t="s">
        <v>1823</v>
      </c>
    </row>
    <row r="298" spans="2:65" s="1" customFormat="1" ht="16.5" customHeight="1">
      <c r="B298" s="27"/>
      <c r="C298" s="154" t="s">
        <v>1824</v>
      </c>
      <c r="D298" s="154" t="s">
        <v>133</v>
      </c>
      <c r="E298" s="155" t="s">
        <v>1352</v>
      </c>
      <c r="F298" s="156" t="s">
        <v>1353</v>
      </c>
      <c r="G298" s="157" t="s">
        <v>255</v>
      </c>
      <c r="H298" s="158">
        <v>6</v>
      </c>
      <c r="I298" s="159"/>
      <c r="J298" s="160">
        <f>ROUND(I298*H298,0)</f>
        <v>0</v>
      </c>
      <c r="K298" s="156" t="s">
        <v>157</v>
      </c>
      <c r="L298" s="29"/>
      <c r="M298" s="161" t="s">
        <v>1</v>
      </c>
      <c r="N298" s="162" t="s">
        <v>41</v>
      </c>
      <c r="O298" s="48"/>
      <c r="P298" s="163">
        <f>O298*H298</f>
        <v>0</v>
      </c>
      <c r="Q298" s="163">
        <v>0</v>
      </c>
      <c r="R298" s="163">
        <f>Q298*H298</f>
        <v>0</v>
      </c>
      <c r="S298" s="163">
        <v>0</v>
      </c>
      <c r="T298" s="164">
        <f>S298*H298</f>
        <v>0</v>
      </c>
      <c r="AR298" s="12" t="s">
        <v>203</v>
      </c>
      <c r="AT298" s="12" t="s">
        <v>133</v>
      </c>
      <c r="AU298" s="12" t="s">
        <v>69</v>
      </c>
      <c r="AY298" s="12" t="s">
        <v>132</v>
      </c>
      <c r="BE298" s="165">
        <f>IF(N298="základní",J298,0)</f>
        <v>0</v>
      </c>
      <c r="BF298" s="165">
        <f>IF(N298="snížená",J298,0)</f>
        <v>0</v>
      </c>
      <c r="BG298" s="165">
        <f>IF(N298="zákl. přenesená",J298,0)</f>
        <v>0</v>
      </c>
      <c r="BH298" s="165">
        <f>IF(N298="sníž. přenesená",J298,0)</f>
        <v>0</v>
      </c>
      <c r="BI298" s="165">
        <f>IF(N298="nulová",J298,0)</f>
        <v>0</v>
      </c>
      <c r="BJ298" s="12" t="s">
        <v>8</v>
      </c>
      <c r="BK298" s="165">
        <f>ROUND(I298*H298,0)</f>
        <v>0</v>
      </c>
      <c r="BL298" s="12" t="s">
        <v>203</v>
      </c>
      <c r="BM298" s="12" t="s">
        <v>1825</v>
      </c>
    </row>
    <row r="299" spans="2:65" s="1" customFormat="1" ht="16.5" customHeight="1">
      <c r="B299" s="27"/>
      <c r="C299" s="154" t="s">
        <v>1826</v>
      </c>
      <c r="D299" s="154" t="s">
        <v>133</v>
      </c>
      <c r="E299" s="155" t="s">
        <v>1356</v>
      </c>
      <c r="F299" s="156" t="s">
        <v>1357</v>
      </c>
      <c r="G299" s="157" t="s">
        <v>156</v>
      </c>
      <c r="H299" s="158">
        <v>876.61599999999999</v>
      </c>
      <c r="I299" s="159"/>
      <c r="J299" s="160">
        <f>ROUND(I299*H299,0)</f>
        <v>0</v>
      </c>
      <c r="K299" s="156" t="s">
        <v>157</v>
      </c>
      <c r="L299" s="29"/>
      <c r="M299" s="161" t="s">
        <v>1</v>
      </c>
      <c r="N299" s="162" t="s">
        <v>41</v>
      </c>
      <c r="O299" s="48"/>
      <c r="P299" s="163">
        <f>O299*H299</f>
        <v>0</v>
      </c>
      <c r="Q299" s="163">
        <v>2.0000000000000001E-4</v>
      </c>
      <c r="R299" s="163">
        <f>Q299*H299</f>
        <v>0.17532320000000001</v>
      </c>
      <c r="S299" s="163">
        <v>0</v>
      </c>
      <c r="T299" s="164">
        <f>S299*H299</f>
        <v>0</v>
      </c>
      <c r="AR299" s="12" t="s">
        <v>203</v>
      </c>
      <c r="AT299" s="12" t="s">
        <v>133</v>
      </c>
      <c r="AU299" s="12" t="s">
        <v>69</v>
      </c>
      <c r="AY299" s="12" t="s">
        <v>132</v>
      </c>
      <c r="BE299" s="165">
        <f>IF(N299="základní",J299,0)</f>
        <v>0</v>
      </c>
      <c r="BF299" s="165">
        <f>IF(N299="snížená",J299,0)</f>
        <v>0</v>
      </c>
      <c r="BG299" s="165">
        <f>IF(N299="zákl. přenesená",J299,0)</f>
        <v>0</v>
      </c>
      <c r="BH299" s="165">
        <f>IF(N299="sníž. přenesená",J299,0)</f>
        <v>0</v>
      </c>
      <c r="BI299" s="165">
        <f>IF(N299="nulová",J299,0)</f>
        <v>0</v>
      </c>
      <c r="BJ299" s="12" t="s">
        <v>8</v>
      </c>
      <c r="BK299" s="165">
        <f>ROUND(I299*H299,0)</f>
        <v>0</v>
      </c>
      <c r="BL299" s="12" t="s">
        <v>203</v>
      </c>
      <c r="BM299" s="12" t="s">
        <v>1827</v>
      </c>
    </row>
    <row r="300" spans="2:65" s="1" customFormat="1" ht="16.5" customHeight="1">
      <c r="B300" s="27"/>
      <c r="C300" s="154" t="s">
        <v>1828</v>
      </c>
      <c r="D300" s="154" t="s">
        <v>133</v>
      </c>
      <c r="E300" s="155" t="s">
        <v>1829</v>
      </c>
      <c r="F300" s="156" t="s">
        <v>1830</v>
      </c>
      <c r="G300" s="157" t="s">
        <v>156</v>
      </c>
      <c r="H300" s="158">
        <v>1197.271</v>
      </c>
      <c r="I300" s="159"/>
      <c r="J300" s="160">
        <f>ROUND(I300*H300,0)</f>
        <v>0</v>
      </c>
      <c r="K300" s="156" t="s">
        <v>157</v>
      </c>
      <c r="L300" s="29"/>
      <c r="M300" s="161" t="s">
        <v>1</v>
      </c>
      <c r="N300" s="162" t="s">
        <v>41</v>
      </c>
      <c r="O300" s="48"/>
      <c r="P300" s="163">
        <f>O300*H300</f>
        <v>0</v>
      </c>
      <c r="Q300" s="163">
        <v>2.9E-4</v>
      </c>
      <c r="R300" s="163">
        <f>Q300*H300</f>
        <v>0.34720858999999998</v>
      </c>
      <c r="S300" s="163">
        <v>0</v>
      </c>
      <c r="T300" s="164">
        <f>S300*H300</f>
        <v>0</v>
      </c>
      <c r="AR300" s="12" t="s">
        <v>203</v>
      </c>
      <c r="AT300" s="12" t="s">
        <v>133</v>
      </c>
      <c r="AU300" s="12" t="s">
        <v>69</v>
      </c>
      <c r="AY300" s="12" t="s">
        <v>132</v>
      </c>
      <c r="BE300" s="165">
        <f>IF(N300="základní",J300,0)</f>
        <v>0</v>
      </c>
      <c r="BF300" s="165">
        <f>IF(N300="snížená",J300,0)</f>
        <v>0</v>
      </c>
      <c r="BG300" s="165">
        <f>IF(N300="zákl. přenesená",J300,0)</f>
        <v>0</v>
      </c>
      <c r="BH300" s="165">
        <f>IF(N300="sníž. přenesená",J300,0)</f>
        <v>0</v>
      </c>
      <c r="BI300" s="165">
        <f>IF(N300="nulová",J300,0)</f>
        <v>0</v>
      </c>
      <c r="BJ300" s="12" t="s">
        <v>8</v>
      </c>
      <c r="BK300" s="165">
        <f>ROUND(I300*H300,0)</f>
        <v>0</v>
      </c>
      <c r="BL300" s="12" t="s">
        <v>203</v>
      </c>
      <c r="BM300" s="12" t="s">
        <v>1831</v>
      </c>
    </row>
    <row r="301" spans="2:65" s="10" customFormat="1" ht="25.9" customHeight="1">
      <c r="B301" s="140"/>
      <c r="C301" s="141"/>
      <c r="D301" s="142" t="s">
        <v>59</v>
      </c>
      <c r="E301" s="143" t="s">
        <v>567</v>
      </c>
      <c r="F301" s="143" t="s">
        <v>568</v>
      </c>
      <c r="G301" s="141"/>
      <c r="H301" s="141"/>
      <c r="I301" s="144"/>
      <c r="J301" s="145">
        <f>BK301</f>
        <v>0</v>
      </c>
      <c r="K301" s="141"/>
      <c r="L301" s="146"/>
      <c r="M301" s="147"/>
      <c r="N301" s="148"/>
      <c r="O301" s="148"/>
      <c r="P301" s="149">
        <f>SUM(P302:P303)</f>
        <v>0</v>
      </c>
      <c r="Q301" s="148"/>
      <c r="R301" s="149">
        <f>SUM(R302:R303)</f>
        <v>0</v>
      </c>
      <c r="S301" s="148"/>
      <c r="T301" s="150">
        <f>SUM(T302:T303)</f>
        <v>0</v>
      </c>
      <c r="AR301" s="151" t="s">
        <v>139</v>
      </c>
      <c r="AT301" s="152" t="s">
        <v>59</v>
      </c>
      <c r="AU301" s="152" t="s">
        <v>60</v>
      </c>
      <c r="AY301" s="151" t="s">
        <v>132</v>
      </c>
      <c r="BK301" s="153">
        <f>SUM(BK302:BK303)</f>
        <v>0</v>
      </c>
    </row>
    <row r="302" spans="2:65" s="1" customFormat="1" ht="16.5" customHeight="1">
      <c r="B302" s="27"/>
      <c r="C302" s="154" t="s">
        <v>1832</v>
      </c>
      <c r="D302" s="154" t="s">
        <v>133</v>
      </c>
      <c r="E302" s="155" t="s">
        <v>595</v>
      </c>
      <c r="F302" s="156" t="s">
        <v>1372</v>
      </c>
      <c r="G302" s="157" t="s">
        <v>194</v>
      </c>
      <c r="H302" s="158">
        <v>358.40699999999998</v>
      </c>
      <c r="I302" s="159"/>
      <c r="J302" s="160">
        <f>ROUND(I302*H302,0)</f>
        <v>0</v>
      </c>
      <c r="K302" s="156" t="s">
        <v>1</v>
      </c>
      <c r="L302" s="29"/>
      <c r="M302" s="161" t="s">
        <v>1</v>
      </c>
      <c r="N302" s="162" t="s">
        <v>41</v>
      </c>
      <c r="O302" s="48"/>
      <c r="P302" s="163">
        <f>O302*H302</f>
        <v>0</v>
      </c>
      <c r="Q302" s="163">
        <v>0</v>
      </c>
      <c r="R302" s="163">
        <f>Q302*H302</f>
        <v>0</v>
      </c>
      <c r="S302" s="163">
        <v>0</v>
      </c>
      <c r="T302" s="164">
        <f>S302*H302</f>
        <v>0</v>
      </c>
      <c r="AR302" s="12" t="s">
        <v>381</v>
      </c>
      <c r="AT302" s="12" t="s">
        <v>133</v>
      </c>
      <c r="AU302" s="12" t="s">
        <v>8</v>
      </c>
      <c r="AY302" s="12" t="s">
        <v>132</v>
      </c>
      <c r="BE302" s="165">
        <f>IF(N302="základní",J302,0)</f>
        <v>0</v>
      </c>
      <c r="BF302" s="165">
        <f>IF(N302="snížená",J302,0)</f>
        <v>0</v>
      </c>
      <c r="BG302" s="165">
        <f>IF(N302="zákl. přenesená",J302,0)</f>
        <v>0</v>
      </c>
      <c r="BH302" s="165">
        <f>IF(N302="sníž. přenesená",J302,0)</f>
        <v>0</v>
      </c>
      <c r="BI302" s="165">
        <f>IF(N302="nulová",J302,0)</f>
        <v>0</v>
      </c>
      <c r="BJ302" s="12" t="s">
        <v>8</v>
      </c>
      <c r="BK302" s="165">
        <f>ROUND(I302*H302,0)</f>
        <v>0</v>
      </c>
      <c r="BL302" s="12" t="s">
        <v>381</v>
      </c>
      <c r="BM302" s="12" t="s">
        <v>1833</v>
      </c>
    </row>
    <row r="303" spans="2:65" s="1" customFormat="1" ht="58.5">
      <c r="B303" s="27"/>
      <c r="C303" s="28"/>
      <c r="D303" s="168" t="s">
        <v>149</v>
      </c>
      <c r="E303" s="28"/>
      <c r="F303" s="169" t="s">
        <v>1374</v>
      </c>
      <c r="G303" s="28"/>
      <c r="H303" s="28"/>
      <c r="I303" s="90"/>
      <c r="J303" s="28"/>
      <c r="K303" s="28"/>
      <c r="L303" s="29"/>
      <c r="M303" s="186"/>
      <c r="N303" s="183"/>
      <c r="O303" s="183"/>
      <c r="P303" s="183"/>
      <c r="Q303" s="183"/>
      <c r="R303" s="183"/>
      <c r="S303" s="183"/>
      <c r="T303" s="187"/>
      <c r="AT303" s="12" t="s">
        <v>149</v>
      </c>
      <c r="AU303" s="12" t="s">
        <v>8</v>
      </c>
    </row>
    <row r="304" spans="2:65" s="1" customFormat="1" ht="6.95" customHeight="1">
      <c r="B304" s="34"/>
      <c r="C304" s="35"/>
      <c r="D304" s="35"/>
      <c r="E304" s="35"/>
      <c r="F304" s="35"/>
      <c r="G304" s="35"/>
      <c r="H304" s="35"/>
      <c r="I304" s="106"/>
      <c r="J304" s="35"/>
      <c r="K304" s="35"/>
      <c r="L304" s="29"/>
    </row>
  </sheetData>
  <sheetProtection selectLockedCells="1" selectUnlockedCells="1"/>
  <autoFilter ref="C104:K303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93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4"/>
  <sheetViews>
    <sheetView showGridLines="0" workbookViewId="0">
      <selection activeCell="C4" sqref="C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hidden="1" customWidth="1"/>
    <col min="6" max="6" width="100.83203125" customWidth="1"/>
    <col min="7" max="7" width="8.6640625" customWidth="1"/>
    <col min="8" max="8" width="11.1640625" customWidth="1"/>
    <col min="9" max="9" width="14.1640625" style="85" hidden="1" customWidth="1"/>
    <col min="10" max="10" width="23.5" hidden="1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2" t="s">
        <v>84</v>
      </c>
    </row>
    <row r="3" spans="2:46" ht="6.95" customHeight="1">
      <c r="B3" s="86"/>
      <c r="C3" s="87"/>
      <c r="D3" s="87"/>
      <c r="E3" s="87"/>
      <c r="F3" s="87"/>
      <c r="G3" s="87"/>
      <c r="H3" s="87"/>
      <c r="I3" s="88"/>
      <c r="J3" s="87"/>
      <c r="K3" s="87"/>
      <c r="L3" s="15"/>
      <c r="AT3" s="12" t="s">
        <v>69</v>
      </c>
    </row>
    <row r="4" spans="2:46" ht="24.95" customHeight="1">
      <c r="B4" s="15"/>
      <c r="D4" s="215" t="s">
        <v>2486</v>
      </c>
      <c r="L4" s="15"/>
      <c r="M4" s="19" t="s">
        <v>11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89" t="s">
        <v>18</v>
      </c>
      <c r="L6" s="15"/>
    </row>
    <row r="7" spans="2:46" ht="16.5" customHeight="1">
      <c r="B7" s="15"/>
      <c r="E7" s="269" t="str">
        <f>'Rekapitulace stavby'!K6</f>
        <v>Údržbové a dílčí opravné práce na objektech ve Správě pozemních staveb</v>
      </c>
      <c r="F7" s="270"/>
      <c r="G7" s="270"/>
      <c r="H7" s="270"/>
      <c r="L7" s="15"/>
    </row>
    <row r="8" spans="2:46" s="1" customFormat="1" ht="12" customHeight="1">
      <c r="B8" s="29"/>
      <c r="D8" s="89" t="s">
        <v>92</v>
      </c>
      <c r="I8" s="90"/>
      <c r="L8" s="29"/>
    </row>
    <row r="9" spans="2:46" s="1" customFormat="1" ht="36.950000000000003" customHeight="1">
      <c r="B9" s="29"/>
      <c r="E9" s="271" t="s">
        <v>1834</v>
      </c>
      <c r="F9" s="272"/>
      <c r="G9" s="272"/>
      <c r="H9" s="272"/>
      <c r="I9" s="90"/>
      <c r="L9" s="29"/>
    </row>
    <row r="10" spans="2:46" s="1" customFormat="1">
      <c r="B10" s="29"/>
      <c r="I10" s="90"/>
      <c r="L10" s="29"/>
    </row>
    <row r="11" spans="2:46" s="1" customFormat="1" ht="12" customHeight="1">
      <c r="B11" s="29"/>
      <c r="D11" s="89" t="s">
        <v>19</v>
      </c>
      <c r="F11" s="12" t="s">
        <v>1</v>
      </c>
      <c r="I11" s="91" t="s">
        <v>20</v>
      </c>
      <c r="J11" s="12" t="s">
        <v>1</v>
      </c>
      <c r="L11" s="29"/>
    </row>
    <row r="12" spans="2:46" s="1" customFormat="1" ht="12" customHeight="1">
      <c r="B12" s="29"/>
      <c r="D12" s="89" t="s">
        <v>21</v>
      </c>
      <c r="F12" s="12" t="s">
        <v>22</v>
      </c>
      <c r="I12" s="91" t="s">
        <v>23</v>
      </c>
      <c r="J12" s="92" t="str">
        <f>'Rekapitulace stavby'!AN8</f>
        <v>16. 2. 2019</v>
      </c>
      <c r="L12" s="29"/>
    </row>
    <row r="13" spans="2:46" s="1" customFormat="1" ht="10.9" customHeight="1">
      <c r="B13" s="29"/>
      <c r="I13" s="90"/>
      <c r="L13" s="29"/>
    </row>
    <row r="14" spans="2:46" s="1" customFormat="1" ht="12" customHeight="1">
      <c r="B14" s="29"/>
      <c r="D14" s="89" t="s">
        <v>27</v>
      </c>
      <c r="I14" s="91" t="s">
        <v>28</v>
      </c>
      <c r="J14" s="12" t="s">
        <v>29</v>
      </c>
      <c r="L14" s="29"/>
    </row>
    <row r="15" spans="2:46" s="1" customFormat="1" ht="18" customHeight="1">
      <c r="B15" s="29"/>
      <c r="E15" s="12" t="s">
        <v>30</v>
      </c>
      <c r="I15" s="91" t="s">
        <v>31</v>
      </c>
      <c r="J15" s="12" t="s">
        <v>32</v>
      </c>
      <c r="L15" s="29"/>
    </row>
    <row r="16" spans="2:46" s="1" customFormat="1" ht="6.95" customHeight="1">
      <c r="B16" s="29"/>
      <c r="I16" s="90"/>
      <c r="L16" s="29"/>
    </row>
    <row r="17" spans="2:12" s="1" customFormat="1" ht="12" customHeight="1">
      <c r="B17" s="29"/>
      <c r="D17" s="89" t="s">
        <v>33</v>
      </c>
      <c r="I17" s="91" t="s">
        <v>28</v>
      </c>
      <c r="J17" s="25">
        <f>'Rekapitulace stavby'!AN13</f>
        <v>0</v>
      </c>
      <c r="L17" s="29"/>
    </row>
    <row r="18" spans="2:12" s="1" customFormat="1" ht="18" customHeight="1">
      <c r="B18" s="29"/>
      <c r="E18" s="273"/>
      <c r="F18" s="274"/>
      <c r="G18" s="274"/>
      <c r="H18" s="274"/>
      <c r="I18" s="91" t="s">
        <v>31</v>
      </c>
      <c r="J18" s="25">
        <f>'Rekapitulace stavby'!AN14</f>
        <v>0</v>
      </c>
      <c r="L18" s="29"/>
    </row>
    <row r="19" spans="2:12" s="1" customFormat="1" ht="6.95" customHeight="1">
      <c r="B19" s="29"/>
      <c r="I19" s="90"/>
      <c r="L19" s="29"/>
    </row>
    <row r="20" spans="2:12" s="1" customFormat="1" ht="12" customHeight="1">
      <c r="B20" s="29"/>
      <c r="D20" s="89" t="s">
        <v>34</v>
      </c>
      <c r="I20" s="91" t="s">
        <v>28</v>
      </c>
      <c r="J20" s="12" t="str">
        <f>IF('Rekapitulace stavby'!AN16="","",'Rekapitulace stavby'!AN16)</f>
        <v/>
      </c>
      <c r="L20" s="29"/>
    </row>
    <row r="21" spans="2:12" s="1" customFormat="1" ht="18" customHeight="1">
      <c r="B21" s="29"/>
      <c r="E21" s="12" t="str">
        <f>IF('Rekapitulace stavby'!E17="","",'Rekapitulace stavby'!E17)</f>
        <v xml:space="preserve"> </v>
      </c>
      <c r="I21" s="91" t="s">
        <v>31</v>
      </c>
      <c r="J21" s="12" t="str">
        <f>IF('Rekapitulace stavby'!AN17="","",'Rekapitulace stavby'!AN17)</f>
        <v/>
      </c>
      <c r="L21" s="29"/>
    </row>
    <row r="22" spans="2:12" s="1" customFormat="1" ht="6.95" customHeight="1">
      <c r="B22" s="29"/>
      <c r="I22" s="90"/>
      <c r="L22" s="29"/>
    </row>
    <row r="23" spans="2:12" s="1" customFormat="1" ht="12" customHeight="1">
      <c r="B23" s="29"/>
      <c r="D23" s="89" t="s">
        <v>36</v>
      </c>
      <c r="I23" s="91" t="s">
        <v>28</v>
      </c>
      <c r="J23" s="12" t="str">
        <f>IF('Rekapitulace stavby'!AN19="","",'Rekapitulace stavby'!AN19)</f>
        <v/>
      </c>
      <c r="L23" s="29"/>
    </row>
    <row r="24" spans="2:12" s="1" customFormat="1" ht="18" customHeight="1">
      <c r="B24" s="29"/>
      <c r="E24" s="12" t="str">
        <f>IF('Rekapitulace stavby'!E20="","",'Rekapitulace stavby'!E20)</f>
        <v xml:space="preserve"> </v>
      </c>
      <c r="I24" s="91" t="s">
        <v>31</v>
      </c>
      <c r="J24" s="12" t="str">
        <f>IF('Rekapitulace stavby'!AN20="","",'Rekapitulace stavby'!AN20)</f>
        <v/>
      </c>
      <c r="L24" s="29"/>
    </row>
    <row r="25" spans="2:12" s="1" customFormat="1" ht="6.95" customHeight="1">
      <c r="B25" s="29"/>
      <c r="I25" s="90"/>
      <c r="L25" s="29"/>
    </row>
    <row r="26" spans="2:12" s="1" customFormat="1" ht="12" customHeight="1">
      <c r="B26" s="29"/>
      <c r="D26" s="89" t="s">
        <v>37</v>
      </c>
      <c r="I26" s="90"/>
      <c r="L26" s="29"/>
    </row>
    <row r="27" spans="2:12" s="6" customFormat="1" ht="16.5" customHeight="1">
      <c r="B27" s="93"/>
      <c r="E27" s="275" t="s">
        <v>1</v>
      </c>
      <c r="F27" s="275"/>
      <c r="G27" s="275"/>
      <c r="H27" s="275"/>
      <c r="I27" s="94"/>
      <c r="L27" s="93"/>
    </row>
    <row r="28" spans="2:12" s="1" customFormat="1" ht="6.95" customHeight="1">
      <c r="B28" s="29"/>
      <c r="I28" s="90"/>
      <c r="L28" s="29"/>
    </row>
    <row r="29" spans="2:12" s="1" customFormat="1" ht="6.95" customHeight="1">
      <c r="B29" s="29"/>
      <c r="C29" s="46"/>
      <c r="D29" s="46"/>
      <c r="E29" s="46"/>
      <c r="F29" s="46"/>
      <c r="G29" s="46"/>
      <c r="H29" s="46"/>
      <c r="I29" s="214"/>
      <c r="J29" s="46"/>
      <c r="K29" s="44"/>
      <c r="L29" s="29"/>
    </row>
    <row r="30" spans="2:12" s="1" customFormat="1" ht="25.35" customHeight="1">
      <c r="B30" s="29"/>
      <c r="C30" s="46"/>
      <c r="D30" s="218"/>
      <c r="E30" s="46"/>
      <c r="F30" s="46"/>
      <c r="G30" s="46"/>
      <c r="H30" s="46"/>
      <c r="I30" s="214"/>
      <c r="J30" s="219"/>
      <c r="L30" s="29"/>
    </row>
    <row r="31" spans="2:12" s="1" customFormat="1" ht="6.95" customHeight="1">
      <c r="B31" s="29"/>
      <c r="C31" s="46"/>
      <c r="D31" s="46"/>
      <c r="E31" s="46"/>
      <c r="F31" s="46"/>
      <c r="G31" s="46"/>
      <c r="H31" s="46"/>
      <c r="I31" s="214"/>
      <c r="J31" s="46"/>
      <c r="K31" s="44"/>
      <c r="L31" s="29"/>
    </row>
    <row r="32" spans="2:12" s="1" customFormat="1" ht="14.45" customHeight="1">
      <c r="B32" s="29"/>
      <c r="C32" s="46"/>
      <c r="D32" s="46"/>
      <c r="E32" s="46"/>
      <c r="F32" s="220"/>
      <c r="G32" s="46"/>
      <c r="H32" s="46"/>
      <c r="I32" s="221"/>
      <c r="J32" s="220"/>
      <c r="L32" s="29"/>
    </row>
    <row r="33" spans="2:12" s="1" customFormat="1" ht="14.45" customHeight="1">
      <c r="B33" s="29"/>
      <c r="C33" s="46"/>
      <c r="D33" s="188"/>
      <c r="E33" s="188"/>
      <c r="F33" s="222"/>
      <c r="G33" s="46"/>
      <c r="H33" s="46"/>
      <c r="I33" s="223"/>
      <c r="J33" s="222"/>
      <c r="L33" s="29"/>
    </row>
    <row r="34" spans="2:12" s="1" customFormat="1" ht="14.45" customHeight="1">
      <c r="B34" s="29"/>
      <c r="C34" s="46"/>
      <c r="D34" s="46"/>
      <c r="E34" s="188"/>
      <c r="F34" s="222"/>
      <c r="G34" s="46"/>
      <c r="H34" s="46"/>
      <c r="I34" s="223"/>
      <c r="J34" s="222"/>
      <c r="L34" s="29"/>
    </row>
    <row r="35" spans="2:12" s="1" customFormat="1" ht="14.45" hidden="1" customHeight="1">
      <c r="B35" s="29"/>
      <c r="C35" s="46"/>
      <c r="D35" s="46"/>
      <c r="E35" s="188"/>
      <c r="F35" s="222"/>
      <c r="G35" s="46"/>
      <c r="H35" s="46"/>
      <c r="I35" s="223"/>
      <c r="J35" s="222"/>
      <c r="L35" s="29"/>
    </row>
    <row r="36" spans="2:12" s="1" customFormat="1" ht="14.45" hidden="1" customHeight="1">
      <c r="B36" s="29"/>
      <c r="C36" s="46"/>
      <c r="D36" s="46"/>
      <c r="E36" s="188"/>
      <c r="F36" s="222"/>
      <c r="G36" s="46"/>
      <c r="H36" s="46"/>
      <c r="I36" s="223"/>
      <c r="J36" s="222"/>
      <c r="L36" s="29"/>
    </row>
    <row r="37" spans="2:12" s="1" customFormat="1" ht="14.45" hidden="1" customHeight="1">
      <c r="B37" s="29"/>
      <c r="C37" s="46"/>
      <c r="D37" s="46"/>
      <c r="E37" s="188"/>
      <c r="F37" s="222"/>
      <c r="G37" s="46"/>
      <c r="H37" s="46"/>
      <c r="I37" s="223"/>
      <c r="J37" s="222"/>
      <c r="L37" s="29"/>
    </row>
    <row r="38" spans="2:12" s="1" customFormat="1" ht="6.95" customHeight="1">
      <c r="B38" s="29"/>
      <c r="C38" s="46"/>
      <c r="D38" s="46"/>
      <c r="E38" s="46"/>
      <c r="F38" s="46"/>
      <c r="G38" s="46"/>
      <c r="H38" s="46"/>
      <c r="I38" s="214"/>
      <c r="J38" s="46"/>
      <c r="L38" s="29"/>
    </row>
    <row r="39" spans="2:12" s="1" customFormat="1" ht="25.35" customHeight="1">
      <c r="B39" s="29"/>
      <c r="C39" s="201"/>
      <c r="D39" s="210"/>
      <c r="E39" s="201"/>
      <c r="F39" s="201"/>
      <c r="G39" s="211"/>
      <c r="H39" s="212"/>
      <c r="I39" s="202"/>
      <c r="J39" s="213"/>
      <c r="K39" s="103"/>
      <c r="L39" s="29"/>
    </row>
    <row r="40" spans="2:12" s="1" customFormat="1" ht="14.45" customHeight="1">
      <c r="B40" s="104"/>
      <c r="C40" s="105"/>
      <c r="D40" s="105"/>
      <c r="E40" s="105"/>
      <c r="F40" s="105"/>
      <c r="G40" s="105"/>
      <c r="H40" s="105"/>
      <c r="I40" s="106"/>
      <c r="J40" s="105"/>
      <c r="K40" s="105"/>
      <c r="L40" s="29"/>
    </row>
    <row r="44" spans="2:12" s="1" customFormat="1" ht="6.95" customHeight="1">
      <c r="B44" s="107"/>
      <c r="C44" s="108"/>
      <c r="D44" s="108"/>
      <c r="E44" s="108"/>
      <c r="F44" s="108"/>
      <c r="G44" s="108"/>
      <c r="H44" s="108"/>
      <c r="I44" s="109"/>
      <c r="J44" s="108"/>
      <c r="K44" s="108"/>
      <c r="L44" s="29"/>
    </row>
    <row r="45" spans="2:12" s="1" customFormat="1" ht="24.95" customHeight="1">
      <c r="B45" s="27"/>
      <c r="C45" s="216" t="s">
        <v>2485</v>
      </c>
      <c r="D45" s="28"/>
      <c r="E45" s="28"/>
      <c r="F45" s="28"/>
      <c r="G45" s="28"/>
      <c r="H45" s="28"/>
      <c r="I45" s="90"/>
      <c r="J45" s="28"/>
      <c r="K45" s="28"/>
      <c r="L45" s="29"/>
    </row>
    <row r="46" spans="2:12" s="1" customFormat="1" ht="6.95" customHeight="1">
      <c r="B46" s="27"/>
      <c r="C46" s="28"/>
      <c r="D46" s="28"/>
      <c r="E46" s="28"/>
      <c r="F46" s="28"/>
      <c r="G46" s="28"/>
      <c r="H46" s="28"/>
      <c r="I46" s="90"/>
      <c r="J46" s="28"/>
      <c r="K46" s="28"/>
      <c r="L46" s="29"/>
    </row>
    <row r="47" spans="2:12" s="1" customFormat="1" ht="12" customHeight="1">
      <c r="B47" s="27"/>
      <c r="C47" s="24" t="s">
        <v>18</v>
      </c>
      <c r="D47" s="28"/>
      <c r="E47" s="28"/>
      <c r="F47" s="28"/>
      <c r="G47" s="28"/>
      <c r="H47" s="28"/>
      <c r="I47" s="90"/>
      <c r="J47" s="28"/>
      <c r="K47" s="28"/>
      <c r="L47" s="29"/>
    </row>
    <row r="48" spans="2:12" s="1" customFormat="1" ht="16.5" customHeight="1">
      <c r="B48" s="27"/>
      <c r="C48" s="28"/>
      <c r="D48" s="28"/>
      <c r="E48" s="267" t="str">
        <f>E7</f>
        <v>Údržbové a dílčí opravné práce na objektech ve Správě pozemních staveb</v>
      </c>
      <c r="F48" s="268"/>
      <c r="G48" s="268"/>
      <c r="H48" s="268"/>
      <c r="I48" s="90"/>
      <c r="J48" s="28"/>
      <c r="K48" s="28"/>
      <c r="L48" s="29"/>
    </row>
    <row r="49" spans="2:47" s="1" customFormat="1" ht="12" customHeight="1">
      <c r="B49" s="27"/>
      <c r="C49" s="24" t="s">
        <v>92</v>
      </c>
      <c r="D49" s="28"/>
      <c r="E49" s="28"/>
      <c r="F49" s="28"/>
      <c r="G49" s="28"/>
      <c r="H49" s="28"/>
      <c r="I49" s="90"/>
      <c r="J49" s="28"/>
      <c r="K49" s="28"/>
      <c r="L49" s="29"/>
    </row>
    <row r="50" spans="2:47" s="1" customFormat="1" ht="16.5" customHeight="1">
      <c r="B50" s="27"/>
      <c r="C50" s="28"/>
      <c r="D50" s="28"/>
      <c r="E50" s="242" t="str">
        <f>E9</f>
        <v>006 - Ostatní vnitřní opravy, vyklízení</v>
      </c>
      <c r="F50" s="241"/>
      <c r="G50" s="241"/>
      <c r="H50" s="241"/>
      <c r="I50" s="90"/>
      <c r="J50" s="28"/>
      <c r="K50" s="28"/>
      <c r="L50" s="29"/>
    </row>
    <row r="51" spans="2:47" s="1" customFormat="1" ht="6.95" customHeight="1">
      <c r="B51" s="27"/>
      <c r="C51" s="28"/>
      <c r="D51" s="28"/>
      <c r="E51" s="28"/>
      <c r="F51" s="28"/>
      <c r="G51" s="28"/>
      <c r="H51" s="28"/>
      <c r="I51" s="90"/>
      <c r="J51" s="28"/>
      <c r="K51" s="28"/>
      <c r="L51" s="29"/>
    </row>
    <row r="52" spans="2:47" s="1" customFormat="1" ht="12" customHeight="1">
      <c r="B52" s="27"/>
      <c r="C52" s="24" t="s">
        <v>21</v>
      </c>
      <c r="D52" s="28"/>
      <c r="E52" s="28"/>
      <c r="F52" s="22" t="str">
        <f>F12</f>
        <v xml:space="preserve"> </v>
      </c>
      <c r="G52" s="28"/>
      <c r="H52" s="28"/>
      <c r="I52" s="91" t="s">
        <v>23</v>
      </c>
      <c r="J52" s="43" t="str">
        <f>IF(J12="","",J12)</f>
        <v>16. 2. 2019</v>
      </c>
      <c r="K52" s="28"/>
      <c r="L52" s="29"/>
    </row>
    <row r="53" spans="2:47" s="1" customFormat="1" ht="6.95" customHeight="1">
      <c r="B53" s="27"/>
      <c r="C53" s="28"/>
      <c r="D53" s="28"/>
      <c r="E53" s="28"/>
      <c r="F53" s="28"/>
      <c r="G53" s="28"/>
      <c r="H53" s="28"/>
      <c r="I53" s="90"/>
      <c r="J53" s="28"/>
      <c r="K53" s="28"/>
      <c r="L53" s="29"/>
    </row>
    <row r="54" spans="2:47" s="1" customFormat="1" ht="13.7" customHeight="1">
      <c r="B54" s="27"/>
      <c r="C54" s="24" t="s">
        <v>27</v>
      </c>
      <c r="D54" s="28"/>
      <c r="E54" s="28"/>
      <c r="F54" s="22" t="str">
        <f>E15</f>
        <v>SŽDC, s.o.</v>
      </c>
      <c r="G54" s="28"/>
      <c r="H54" s="28"/>
      <c r="I54" s="91" t="s">
        <v>34</v>
      </c>
      <c r="J54" s="26" t="str">
        <f>E21</f>
        <v xml:space="preserve"> </v>
      </c>
      <c r="K54" s="28"/>
      <c r="L54" s="29"/>
    </row>
    <row r="55" spans="2:47" s="1" customFormat="1" ht="13.7" customHeight="1">
      <c r="B55" s="27"/>
      <c r="C55" s="24" t="s">
        <v>33</v>
      </c>
      <c r="D55" s="28"/>
      <c r="E55" s="28"/>
      <c r="F55" s="22" t="str">
        <f>IF(E18="","",E18)</f>
        <v/>
      </c>
      <c r="G55" s="28"/>
      <c r="H55" s="28"/>
      <c r="I55" s="91" t="s">
        <v>36</v>
      </c>
      <c r="J55" s="26" t="str">
        <f>E24</f>
        <v xml:space="preserve"> </v>
      </c>
      <c r="K55" s="28"/>
      <c r="L55" s="29"/>
    </row>
    <row r="56" spans="2:47" s="1" customFormat="1" ht="10.35" customHeight="1">
      <c r="B56" s="27"/>
      <c r="C56" s="28"/>
      <c r="D56" s="28"/>
      <c r="E56" s="28"/>
      <c r="F56" s="28"/>
      <c r="G56" s="28"/>
      <c r="H56" s="28"/>
      <c r="I56" s="90"/>
      <c r="J56" s="28"/>
      <c r="K56" s="28"/>
      <c r="L56" s="29"/>
    </row>
    <row r="57" spans="2:47" s="1" customFormat="1" ht="29.25" customHeight="1">
      <c r="B57" s="27"/>
      <c r="C57" s="110" t="s">
        <v>94</v>
      </c>
      <c r="D57" s="111"/>
      <c r="E57" s="111"/>
      <c r="F57" s="111"/>
      <c r="G57" s="111"/>
      <c r="H57" s="111"/>
      <c r="I57" s="112"/>
      <c r="J57" s="113" t="s">
        <v>95</v>
      </c>
      <c r="K57" s="111"/>
      <c r="L57" s="29"/>
    </row>
    <row r="58" spans="2:47" s="1" customFormat="1" ht="10.35" customHeight="1">
      <c r="B58" s="27"/>
      <c r="C58" s="28"/>
      <c r="D58" s="28"/>
      <c r="E58" s="28"/>
      <c r="F58" s="28"/>
      <c r="G58" s="28"/>
      <c r="H58" s="28"/>
      <c r="I58" s="90"/>
      <c r="J58" s="28"/>
      <c r="K58" s="28"/>
      <c r="L58" s="29"/>
    </row>
    <row r="59" spans="2:47" s="1" customFormat="1" ht="22.9" customHeight="1">
      <c r="B59" s="27"/>
      <c r="C59" s="114" t="s">
        <v>96</v>
      </c>
      <c r="D59" s="28"/>
      <c r="E59" s="28"/>
      <c r="F59" s="28"/>
      <c r="G59" s="28"/>
      <c r="H59" s="28"/>
      <c r="I59" s="90"/>
      <c r="J59" s="61">
        <f>J88</f>
        <v>0</v>
      </c>
      <c r="K59" s="28"/>
      <c r="L59" s="29"/>
      <c r="AU59" s="12" t="s">
        <v>97</v>
      </c>
    </row>
    <row r="60" spans="2:47" s="7" customFormat="1" ht="24.95" customHeight="1">
      <c r="B60" s="115"/>
      <c r="C60" s="116"/>
      <c r="D60" s="117" t="s">
        <v>99</v>
      </c>
      <c r="E60" s="118"/>
      <c r="F60" s="118"/>
      <c r="G60" s="118"/>
      <c r="H60" s="118"/>
      <c r="I60" s="119"/>
      <c r="J60" s="120">
        <f>J89</f>
        <v>0</v>
      </c>
      <c r="K60" s="116"/>
      <c r="L60" s="121"/>
    </row>
    <row r="61" spans="2:47" s="8" customFormat="1" ht="19.899999999999999" customHeight="1">
      <c r="B61" s="122"/>
      <c r="C61" s="123"/>
      <c r="D61" s="124" t="s">
        <v>620</v>
      </c>
      <c r="E61" s="125"/>
      <c r="F61" s="125"/>
      <c r="G61" s="125"/>
      <c r="H61" s="125"/>
      <c r="I61" s="126"/>
      <c r="J61" s="127">
        <f>J90</f>
        <v>0</v>
      </c>
      <c r="K61" s="123"/>
      <c r="L61" s="128"/>
    </row>
    <row r="62" spans="2:47" s="8" customFormat="1" ht="19.899999999999999" customHeight="1">
      <c r="B62" s="122"/>
      <c r="C62" s="123"/>
      <c r="D62" s="124" t="s">
        <v>621</v>
      </c>
      <c r="E62" s="125"/>
      <c r="F62" s="125"/>
      <c r="G62" s="125"/>
      <c r="H62" s="125"/>
      <c r="I62" s="126"/>
      <c r="J62" s="127">
        <f>J101</f>
        <v>0</v>
      </c>
      <c r="K62" s="123"/>
      <c r="L62" s="128"/>
    </row>
    <row r="63" spans="2:47" s="7" customFormat="1" ht="24.95" customHeight="1">
      <c r="B63" s="115"/>
      <c r="C63" s="116"/>
      <c r="D63" s="117" t="s">
        <v>107</v>
      </c>
      <c r="E63" s="118"/>
      <c r="F63" s="118"/>
      <c r="G63" s="118"/>
      <c r="H63" s="118"/>
      <c r="I63" s="119"/>
      <c r="J63" s="120">
        <f>J108</f>
        <v>0</v>
      </c>
      <c r="K63" s="116"/>
      <c r="L63" s="121"/>
    </row>
    <row r="64" spans="2:47" s="8" customFormat="1" ht="19.899999999999999" customHeight="1">
      <c r="B64" s="122"/>
      <c r="C64" s="123"/>
      <c r="D64" s="124" t="s">
        <v>1382</v>
      </c>
      <c r="E64" s="125"/>
      <c r="F64" s="125"/>
      <c r="G64" s="125"/>
      <c r="H64" s="125"/>
      <c r="I64" s="126"/>
      <c r="J64" s="127">
        <f>J109</f>
        <v>0</v>
      </c>
      <c r="K64" s="123"/>
      <c r="L64" s="128"/>
    </row>
    <row r="65" spans="2:12" s="8" customFormat="1" ht="19.899999999999999" customHeight="1">
      <c r="B65" s="122"/>
      <c r="C65" s="123"/>
      <c r="D65" s="124" t="s">
        <v>1383</v>
      </c>
      <c r="E65" s="125"/>
      <c r="F65" s="125"/>
      <c r="G65" s="125"/>
      <c r="H65" s="125"/>
      <c r="I65" s="126"/>
      <c r="J65" s="127">
        <f>J115</f>
        <v>0</v>
      </c>
      <c r="K65" s="123"/>
      <c r="L65" s="128"/>
    </row>
    <row r="66" spans="2:12" s="8" customFormat="1" ht="19.899999999999999" customHeight="1">
      <c r="B66" s="122"/>
      <c r="C66" s="123"/>
      <c r="D66" s="124" t="s">
        <v>1835</v>
      </c>
      <c r="E66" s="125"/>
      <c r="F66" s="125"/>
      <c r="G66" s="125"/>
      <c r="H66" s="125"/>
      <c r="I66" s="126"/>
      <c r="J66" s="127">
        <f>J125</f>
        <v>0</v>
      </c>
      <c r="K66" s="123"/>
      <c r="L66" s="128"/>
    </row>
    <row r="67" spans="2:12" s="8" customFormat="1" ht="19.899999999999999" customHeight="1">
      <c r="B67" s="122"/>
      <c r="C67" s="123"/>
      <c r="D67" s="124" t="s">
        <v>1836</v>
      </c>
      <c r="E67" s="125"/>
      <c r="F67" s="125"/>
      <c r="G67" s="125"/>
      <c r="H67" s="125"/>
      <c r="I67" s="126"/>
      <c r="J67" s="127">
        <f>J129</f>
        <v>0</v>
      </c>
      <c r="K67" s="123"/>
      <c r="L67" s="128"/>
    </row>
    <row r="68" spans="2:12" s="8" customFormat="1" ht="19.899999999999999" customHeight="1">
      <c r="B68" s="122"/>
      <c r="C68" s="123"/>
      <c r="D68" s="124" t="s">
        <v>1837</v>
      </c>
      <c r="E68" s="125"/>
      <c r="F68" s="125"/>
      <c r="G68" s="125"/>
      <c r="H68" s="125"/>
      <c r="I68" s="126"/>
      <c r="J68" s="127">
        <f>J132</f>
        <v>0</v>
      </c>
      <c r="K68" s="123"/>
      <c r="L68" s="128"/>
    </row>
    <row r="69" spans="2:12" s="1" customFormat="1" ht="21.75" customHeight="1">
      <c r="B69" s="27"/>
      <c r="C69" s="28"/>
      <c r="D69" s="28"/>
      <c r="E69" s="28"/>
      <c r="F69" s="28"/>
      <c r="G69" s="28"/>
      <c r="H69" s="28"/>
      <c r="I69" s="90"/>
      <c r="J69" s="28"/>
      <c r="K69" s="28"/>
      <c r="L69" s="29"/>
    </row>
    <row r="70" spans="2:12" s="1" customFormat="1" ht="6.95" customHeight="1">
      <c r="B70" s="34"/>
      <c r="C70" s="35"/>
      <c r="D70" s="35"/>
      <c r="E70" s="35"/>
      <c r="F70" s="35"/>
      <c r="G70" s="35"/>
      <c r="H70" s="35"/>
      <c r="I70" s="106"/>
      <c r="J70" s="35"/>
      <c r="K70" s="35"/>
      <c r="L70" s="29"/>
    </row>
    <row r="74" spans="2:12" s="1" customFormat="1" ht="6.95" customHeight="1">
      <c r="B74" s="36"/>
      <c r="C74" s="37"/>
      <c r="D74" s="37"/>
      <c r="E74" s="37"/>
      <c r="F74" s="37"/>
      <c r="G74" s="37"/>
      <c r="H74" s="37"/>
      <c r="I74" s="109"/>
      <c r="J74" s="37"/>
      <c r="K74" s="37"/>
      <c r="L74" s="29"/>
    </row>
    <row r="75" spans="2:12" s="1" customFormat="1" ht="24.95" customHeight="1">
      <c r="B75" s="27"/>
      <c r="C75" s="216" t="s">
        <v>2484</v>
      </c>
      <c r="D75" s="28"/>
      <c r="E75" s="28"/>
      <c r="F75" s="28"/>
      <c r="G75" s="28"/>
      <c r="H75" s="28"/>
      <c r="I75" s="90"/>
      <c r="J75" s="28"/>
      <c r="K75" s="28"/>
      <c r="L75" s="29"/>
    </row>
    <row r="76" spans="2:12" s="1" customFormat="1" ht="6.95" customHeight="1">
      <c r="B76" s="27"/>
      <c r="C76" s="28"/>
      <c r="D76" s="28"/>
      <c r="E76" s="28"/>
      <c r="F76" s="28"/>
      <c r="G76" s="28"/>
      <c r="H76" s="28"/>
      <c r="I76" s="90"/>
      <c r="J76" s="28"/>
      <c r="K76" s="28"/>
      <c r="L76" s="29"/>
    </row>
    <row r="77" spans="2:12" s="1" customFormat="1" ht="12" customHeight="1">
      <c r="B77" s="27"/>
      <c r="C77" s="24" t="s">
        <v>18</v>
      </c>
      <c r="D77" s="28"/>
      <c r="E77" s="28"/>
      <c r="F77" s="28"/>
      <c r="G77" s="28"/>
      <c r="H77" s="28"/>
      <c r="I77" s="90"/>
      <c r="J77" s="28"/>
      <c r="K77" s="28"/>
      <c r="L77" s="29"/>
    </row>
    <row r="78" spans="2:12" s="1" customFormat="1" ht="16.5" customHeight="1">
      <c r="B78" s="27"/>
      <c r="C78" s="28"/>
      <c r="D78" s="28"/>
      <c r="E78" s="267" t="str">
        <f>E7</f>
        <v>Údržbové a dílčí opravné práce na objektech ve Správě pozemních staveb</v>
      </c>
      <c r="F78" s="268"/>
      <c r="G78" s="268"/>
      <c r="H78" s="268"/>
      <c r="I78" s="90"/>
      <c r="J78" s="28"/>
      <c r="K78" s="28"/>
      <c r="L78" s="29"/>
    </row>
    <row r="79" spans="2:12" s="1" customFormat="1" ht="12" customHeight="1">
      <c r="B79" s="27"/>
      <c r="C79" s="24" t="s">
        <v>92</v>
      </c>
      <c r="D79" s="28"/>
      <c r="E79" s="28"/>
      <c r="F79" s="28"/>
      <c r="G79" s="28"/>
      <c r="H79" s="28"/>
      <c r="I79" s="90"/>
      <c r="J79" s="28"/>
      <c r="K79" s="28"/>
      <c r="L79" s="29"/>
    </row>
    <row r="80" spans="2:12" s="1" customFormat="1" ht="16.5" customHeight="1">
      <c r="B80" s="27"/>
      <c r="C80" s="28"/>
      <c r="D80" s="28"/>
      <c r="E80" s="242" t="str">
        <f>E9</f>
        <v>006 - Ostatní vnitřní opravy, vyklízení</v>
      </c>
      <c r="F80" s="241"/>
      <c r="G80" s="241"/>
      <c r="H80" s="241"/>
      <c r="I80" s="90"/>
      <c r="J80" s="28"/>
      <c r="K80" s="28"/>
      <c r="L80" s="29"/>
    </row>
    <row r="81" spans="2:65" s="1" customFormat="1" ht="6.95" customHeight="1">
      <c r="B81" s="27"/>
      <c r="C81" s="28"/>
      <c r="D81" s="28"/>
      <c r="E81" s="28"/>
      <c r="F81" s="28"/>
      <c r="G81" s="28"/>
      <c r="H81" s="28"/>
      <c r="I81" s="90"/>
      <c r="J81" s="28"/>
      <c r="K81" s="28"/>
      <c r="L81" s="29"/>
    </row>
    <row r="82" spans="2:65" s="1" customFormat="1" ht="12" customHeight="1">
      <c r="B82" s="27"/>
      <c r="C82" s="24" t="s">
        <v>21</v>
      </c>
      <c r="D82" s="28"/>
      <c r="E82" s="28"/>
      <c r="F82" s="22" t="str">
        <f>F12</f>
        <v xml:space="preserve"> </v>
      </c>
      <c r="G82" s="28"/>
      <c r="H82" s="28"/>
      <c r="I82" s="91" t="s">
        <v>23</v>
      </c>
      <c r="J82" s="43" t="str">
        <f>IF(J12="","",J12)</f>
        <v>16. 2. 2019</v>
      </c>
      <c r="K82" s="28"/>
      <c r="L82" s="29"/>
    </row>
    <row r="83" spans="2:65" s="1" customFormat="1" ht="6.95" customHeight="1">
      <c r="B83" s="27"/>
      <c r="C83" s="28"/>
      <c r="D83" s="28"/>
      <c r="E83" s="28"/>
      <c r="F83" s="28"/>
      <c r="G83" s="28"/>
      <c r="H83" s="28"/>
      <c r="I83" s="90"/>
      <c r="J83" s="28"/>
      <c r="K83" s="28"/>
      <c r="L83" s="29"/>
    </row>
    <row r="84" spans="2:65" s="1" customFormat="1" ht="13.7" customHeight="1">
      <c r="B84" s="27"/>
      <c r="C84" s="24" t="s">
        <v>27</v>
      </c>
      <c r="D84" s="28"/>
      <c r="E84" s="28"/>
      <c r="F84" s="22" t="str">
        <f>E15</f>
        <v>SŽDC, s.o.</v>
      </c>
      <c r="G84" s="28"/>
      <c r="H84" s="28"/>
      <c r="I84" s="91" t="s">
        <v>34</v>
      </c>
      <c r="J84" s="26" t="str">
        <f>E21</f>
        <v xml:space="preserve"> </v>
      </c>
      <c r="K84" s="28"/>
      <c r="L84" s="29"/>
    </row>
    <row r="85" spans="2:65" s="1" customFormat="1" ht="13.7" customHeight="1">
      <c r="B85" s="27"/>
      <c r="C85" s="24" t="s">
        <v>33</v>
      </c>
      <c r="D85" s="28"/>
      <c r="E85" s="28"/>
      <c r="F85" s="22" t="str">
        <f>IF(E18="","",E18)</f>
        <v/>
      </c>
      <c r="G85" s="28"/>
      <c r="H85" s="28"/>
      <c r="I85" s="91" t="s">
        <v>36</v>
      </c>
      <c r="J85" s="26" t="str">
        <f>E24</f>
        <v xml:space="preserve"> </v>
      </c>
      <c r="K85" s="28"/>
      <c r="L85" s="29"/>
    </row>
    <row r="86" spans="2:65" s="1" customFormat="1" ht="10.35" customHeight="1">
      <c r="B86" s="27"/>
      <c r="C86" s="28"/>
      <c r="D86" s="28"/>
      <c r="E86" s="28"/>
      <c r="F86" s="28"/>
      <c r="G86" s="28"/>
      <c r="H86" s="28"/>
      <c r="I86" s="90"/>
      <c r="J86" s="28"/>
      <c r="K86" s="28"/>
      <c r="L86" s="29"/>
    </row>
    <row r="87" spans="2:65" s="9" customFormat="1" ht="29.25" customHeight="1">
      <c r="B87" s="129"/>
      <c r="C87" s="130" t="s">
        <v>117</v>
      </c>
      <c r="D87" s="131" t="s">
        <v>45</v>
      </c>
      <c r="E87" s="131" t="s">
        <v>43</v>
      </c>
      <c r="F87" s="131" t="s">
        <v>44</v>
      </c>
      <c r="G87" s="131" t="s">
        <v>118</v>
      </c>
      <c r="H87" s="131" t="s">
        <v>119</v>
      </c>
      <c r="I87" s="132" t="s">
        <v>120</v>
      </c>
      <c r="J87" s="133" t="s">
        <v>95</v>
      </c>
      <c r="K87" s="134" t="s">
        <v>121</v>
      </c>
      <c r="L87" s="135"/>
      <c r="M87" s="52" t="s">
        <v>1</v>
      </c>
      <c r="N87" s="53" t="s">
        <v>40</v>
      </c>
      <c r="O87" s="53" t="s">
        <v>122</v>
      </c>
      <c r="P87" s="53" t="s">
        <v>123</v>
      </c>
      <c r="Q87" s="53" t="s">
        <v>124</v>
      </c>
      <c r="R87" s="53" t="s">
        <v>125</v>
      </c>
      <c r="S87" s="53" t="s">
        <v>126</v>
      </c>
      <c r="T87" s="54" t="s">
        <v>127</v>
      </c>
    </row>
    <row r="88" spans="2:65" s="1" customFormat="1" ht="22.9" customHeight="1">
      <c r="B88" s="27"/>
      <c r="C88" s="59" t="s">
        <v>128</v>
      </c>
      <c r="D88" s="28"/>
      <c r="E88" s="28"/>
      <c r="F88" s="28"/>
      <c r="G88" s="28"/>
      <c r="H88" s="28"/>
      <c r="I88" s="90"/>
      <c r="J88" s="136">
        <f>BK88</f>
        <v>0</v>
      </c>
      <c r="K88" s="28"/>
      <c r="L88" s="29"/>
      <c r="M88" s="55"/>
      <c r="N88" s="56"/>
      <c r="O88" s="56"/>
      <c r="P88" s="137">
        <f>P89+P108</f>
        <v>0</v>
      </c>
      <c r="Q88" s="56"/>
      <c r="R88" s="137">
        <f>R89+R108</f>
        <v>8.3288579899999995</v>
      </c>
      <c r="S88" s="56"/>
      <c r="T88" s="138">
        <f>T89+T108</f>
        <v>20.871018490000004</v>
      </c>
      <c r="AT88" s="12" t="s">
        <v>59</v>
      </c>
      <c r="AU88" s="12" t="s">
        <v>97</v>
      </c>
      <c r="BK88" s="139">
        <f>BK89+BK108</f>
        <v>0</v>
      </c>
    </row>
    <row r="89" spans="2:65" s="10" customFormat="1" ht="25.9" customHeight="1">
      <c r="B89" s="140"/>
      <c r="C89" s="141"/>
      <c r="D89" s="142" t="s">
        <v>59</v>
      </c>
      <c r="E89" s="143" t="s">
        <v>137</v>
      </c>
      <c r="F89" s="143" t="s">
        <v>138</v>
      </c>
      <c r="G89" s="141"/>
      <c r="H89" s="141"/>
      <c r="I89" s="144"/>
      <c r="J89" s="145">
        <f>BK89</f>
        <v>0</v>
      </c>
      <c r="K89" s="141"/>
      <c r="L89" s="146"/>
      <c r="M89" s="147"/>
      <c r="N89" s="148"/>
      <c r="O89" s="148"/>
      <c r="P89" s="149">
        <f>P90+P101</f>
        <v>0</v>
      </c>
      <c r="Q89" s="148"/>
      <c r="R89" s="149">
        <f>R90+R101</f>
        <v>0</v>
      </c>
      <c r="S89" s="148"/>
      <c r="T89" s="150">
        <f>T90+T101</f>
        <v>0.40800000000000003</v>
      </c>
      <c r="AR89" s="151" t="s">
        <v>8</v>
      </c>
      <c r="AT89" s="152" t="s">
        <v>59</v>
      </c>
      <c r="AU89" s="152" t="s">
        <v>60</v>
      </c>
      <c r="AY89" s="151" t="s">
        <v>132</v>
      </c>
      <c r="BK89" s="153">
        <f>BK90+BK101</f>
        <v>0</v>
      </c>
    </row>
    <row r="90" spans="2:65" s="10" customFormat="1" ht="22.9" customHeight="1">
      <c r="B90" s="140"/>
      <c r="C90" s="141"/>
      <c r="D90" s="142" t="s">
        <v>59</v>
      </c>
      <c r="E90" s="166" t="s">
        <v>175</v>
      </c>
      <c r="F90" s="166" t="s">
        <v>635</v>
      </c>
      <c r="G90" s="141"/>
      <c r="H90" s="141"/>
      <c r="I90" s="144"/>
      <c r="J90" s="167">
        <f>BK90</f>
        <v>0</v>
      </c>
      <c r="K90" s="141"/>
      <c r="L90" s="146"/>
      <c r="M90" s="147"/>
      <c r="N90" s="148"/>
      <c r="O90" s="148"/>
      <c r="P90" s="149">
        <f>SUM(P91:P100)</f>
        <v>0</v>
      </c>
      <c r="Q90" s="148"/>
      <c r="R90" s="149">
        <f>SUM(R91:R100)</f>
        <v>0</v>
      </c>
      <c r="S90" s="148"/>
      <c r="T90" s="150">
        <f>SUM(T91:T100)</f>
        <v>0.40800000000000003</v>
      </c>
      <c r="AR90" s="151" t="s">
        <v>8</v>
      </c>
      <c r="AT90" s="152" t="s">
        <v>59</v>
      </c>
      <c r="AU90" s="152" t="s">
        <v>8</v>
      </c>
      <c r="AY90" s="151" t="s">
        <v>132</v>
      </c>
      <c r="BK90" s="153">
        <f>SUM(BK91:BK100)</f>
        <v>0</v>
      </c>
    </row>
    <row r="91" spans="2:65" s="1" customFormat="1" ht="16.5" customHeight="1">
      <c r="B91" s="27"/>
      <c r="C91" s="154" t="s">
        <v>8</v>
      </c>
      <c r="D91" s="154" t="s">
        <v>133</v>
      </c>
      <c r="E91" s="155" t="s">
        <v>1838</v>
      </c>
      <c r="F91" s="156" t="s">
        <v>1839</v>
      </c>
      <c r="G91" s="157" t="s">
        <v>143</v>
      </c>
      <c r="H91" s="158">
        <v>919.91099999999994</v>
      </c>
      <c r="I91" s="159"/>
      <c r="J91" s="160">
        <f>ROUND(I91*H91,0)</f>
        <v>0</v>
      </c>
      <c r="K91" s="156" t="s">
        <v>157</v>
      </c>
      <c r="L91" s="29"/>
      <c r="M91" s="161" t="s">
        <v>1</v>
      </c>
      <c r="N91" s="162" t="s">
        <v>41</v>
      </c>
      <c r="O91" s="48"/>
      <c r="P91" s="163">
        <f>O91*H91</f>
        <v>0</v>
      </c>
      <c r="Q91" s="163">
        <v>0</v>
      </c>
      <c r="R91" s="163">
        <f>Q91*H91</f>
        <v>0</v>
      </c>
      <c r="S91" s="163">
        <v>0</v>
      </c>
      <c r="T91" s="164">
        <f>S91*H91</f>
        <v>0</v>
      </c>
      <c r="AR91" s="12" t="s">
        <v>131</v>
      </c>
      <c r="AT91" s="12" t="s">
        <v>133</v>
      </c>
      <c r="AU91" s="12" t="s">
        <v>69</v>
      </c>
      <c r="AY91" s="12" t="s">
        <v>132</v>
      </c>
      <c r="BE91" s="165">
        <f>IF(N91="základní",J91,0)</f>
        <v>0</v>
      </c>
      <c r="BF91" s="165">
        <f>IF(N91="snížená",J91,0)</f>
        <v>0</v>
      </c>
      <c r="BG91" s="165">
        <f>IF(N91="zákl. přenesená",J91,0)</f>
        <v>0</v>
      </c>
      <c r="BH91" s="165">
        <f>IF(N91="sníž. přenesená",J91,0)</f>
        <v>0</v>
      </c>
      <c r="BI91" s="165">
        <f>IF(N91="nulová",J91,0)</f>
        <v>0</v>
      </c>
      <c r="BJ91" s="12" t="s">
        <v>8</v>
      </c>
      <c r="BK91" s="165">
        <f>ROUND(I91*H91,0)</f>
        <v>0</v>
      </c>
      <c r="BL91" s="12" t="s">
        <v>131</v>
      </c>
      <c r="BM91" s="12" t="s">
        <v>1840</v>
      </c>
    </row>
    <row r="92" spans="2:65" s="1" customFormat="1" ht="16.5" customHeight="1">
      <c r="B92" s="27"/>
      <c r="C92" s="154" t="s">
        <v>69</v>
      </c>
      <c r="D92" s="154" t="s">
        <v>133</v>
      </c>
      <c r="E92" s="155" t="s">
        <v>1841</v>
      </c>
      <c r="F92" s="156" t="s">
        <v>1842</v>
      </c>
      <c r="G92" s="157" t="s">
        <v>143</v>
      </c>
      <c r="H92" s="158">
        <v>12878.758</v>
      </c>
      <c r="I92" s="159"/>
      <c r="J92" s="160">
        <f>ROUND(I92*H92,0)</f>
        <v>0</v>
      </c>
      <c r="K92" s="156" t="s">
        <v>157</v>
      </c>
      <c r="L92" s="29"/>
      <c r="M92" s="161" t="s">
        <v>1</v>
      </c>
      <c r="N92" s="162" t="s">
        <v>41</v>
      </c>
      <c r="O92" s="48"/>
      <c r="P92" s="163">
        <f>O92*H92</f>
        <v>0</v>
      </c>
      <c r="Q92" s="163">
        <v>0</v>
      </c>
      <c r="R92" s="163">
        <f>Q92*H92</f>
        <v>0</v>
      </c>
      <c r="S92" s="163">
        <v>0</v>
      </c>
      <c r="T92" s="164">
        <f>S92*H92</f>
        <v>0</v>
      </c>
      <c r="AR92" s="12" t="s">
        <v>131</v>
      </c>
      <c r="AT92" s="12" t="s">
        <v>133</v>
      </c>
      <c r="AU92" s="12" t="s">
        <v>69</v>
      </c>
      <c r="AY92" s="12" t="s">
        <v>132</v>
      </c>
      <c r="BE92" s="165">
        <f>IF(N92="základní",J92,0)</f>
        <v>0</v>
      </c>
      <c r="BF92" s="165">
        <f>IF(N92="snížená",J92,0)</f>
        <v>0</v>
      </c>
      <c r="BG92" s="165">
        <f>IF(N92="zákl. přenesená",J92,0)</f>
        <v>0</v>
      </c>
      <c r="BH92" s="165">
        <f>IF(N92="sníž. přenesená",J92,0)</f>
        <v>0</v>
      </c>
      <c r="BI92" s="165">
        <f>IF(N92="nulová",J92,0)</f>
        <v>0</v>
      </c>
      <c r="BJ92" s="12" t="s">
        <v>8</v>
      </c>
      <c r="BK92" s="165">
        <f>ROUND(I92*H92,0)</f>
        <v>0</v>
      </c>
      <c r="BL92" s="12" t="s">
        <v>131</v>
      </c>
      <c r="BM92" s="12" t="s">
        <v>1843</v>
      </c>
    </row>
    <row r="93" spans="2:65" s="1" customFormat="1" ht="16.5" customHeight="1">
      <c r="B93" s="27"/>
      <c r="C93" s="154" t="s">
        <v>139</v>
      </c>
      <c r="D93" s="154" t="s">
        <v>133</v>
      </c>
      <c r="E93" s="155" t="s">
        <v>1844</v>
      </c>
      <c r="F93" s="156" t="s">
        <v>1845</v>
      </c>
      <c r="G93" s="157" t="s">
        <v>143</v>
      </c>
      <c r="H93" s="158">
        <v>919.91099999999994</v>
      </c>
      <c r="I93" s="159"/>
      <c r="J93" s="160">
        <f>ROUND(I93*H93,0)</f>
        <v>0</v>
      </c>
      <c r="K93" s="156" t="s">
        <v>157</v>
      </c>
      <c r="L93" s="29"/>
      <c r="M93" s="161" t="s">
        <v>1</v>
      </c>
      <c r="N93" s="162" t="s">
        <v>41</v>
      </c>
      <c r="O93" s="48"/>
      <c r="P93" s="163">
        <f>O93*H93</f>
        <v>0</v>
      </c>
      <c r="Q93" s="163">
        <v>0</v>
      </c>
      <c r="R93" s="163">
        <f>Q93*H93</f>
        <v>0</v>
      </c>
      <c r="S93" s="163">
        <v>0</v>
      </c>
      <c r="T93" s="164">
        <f>S93*H93</f>
        <v>0</v>
      </c>
      <c r="AR93" s="12" t="s">
        <v>131</v>
      </c>
      <c r="AT93" s="12" t="s">
        <v>133</v>
      </c>
      <c r="AU93" s="12" t="s">
        <v>69</v>
      </c>
      <c r="AY93" s="12" t="s">
        <v>132</v>
      </c>
      <c r="BE93" s="165">
        <f>IF(N93="základní",J93,0)</f>
        <v>0</v>
      </c>
      <c r="BF93" s="165">
        <f>IF(N93="snížená",J93,0)</f>
        <v>0</v>
      </c>
      <c r="BG93" s="165">
        <f>IF(N93="zákl. přenesená",J93,0)</f>
        <v>0</v>
      </c>
      <c r="BH93" s="165">
        <f>IF(N93="sníž. přenesená",J93,0)</f>
        <v>0</v>
      </c>
      <c r="BI93" s="165">
        <f>IF(N93="nulová",J93,0)</f>
        <v>0</v>
      </c>
      <c r="BJ93" s="12" t="s">
        <v>8</v>
      </c>
      <c r="BK93" s="165">
        <f>ROUND(I93*H93,0)</f>
        <v>0</v>
      </c>
      <c r="BL93" s="12" t="s">
        <v>131</v>
      </c>
      <c r="BM93" s="12" t="s">
        <v>1846</v>
      </c>
    </row>
    <row r="94" spans="2:65" s="1" customFormat="1" ht="22.5" customHeight="1">
      <c r="B94" s="27"/>
      <c r="C94" s="154" t="s">
        <v>131</v>
      </c>
      <c r="D94" s="154" t="s">
        <v>133</v>
      </c>
      <c r="E94" s="155" t="s">
        <v>1847</v>
      </c>
      <c r="F94" s="156" t="s">
        <v>1848</v>
      </c>
      <c r="G94" s="157" t="s">
        <v>255</v>
      </c>
      <c r="H94" s="158">
        <v>6</v>
      </c>
      <c r="I94" s="159"/>
      <c r="J94" s="160">
        <f>ROUND(I94*H94,0)</f>
        <v>0</v>
      </c>
      <c r="K94" s="156" t="s">
        <v>1</v>
      </c>
      <c r="L94" s="29"/>
      <c r="M94" s="161" t="s">
        <v>1</v>
      </c>
      <c r="N94" s="162" t="s">
        <v>41</v>
      </c>
      <c r="O94" s="48"/>
      <c r="P94" s="163">
        <f>O94*H94</f>
        <v>0</v>
      </c>
      <c r="Q94" s="163">
        <v>0</v>
      </c>
      <c r="R94" s="163">
        <f>Q94*H94</f>
        <v>0</v>
      </c>
      <c r="S94" s="163">
        <v>0</v>
      </c>
      <c r="T94" s="164">
        <f>S94*H94</f>
        <v>0</v>
      </c>
      <c r="AR94" s="12" t="s">
        <v>131</v>
      </c>
      <c r="AT94" s="12" t="s">
        <v>133</v>
      </c>
      <c r="AU94" s="12" t="s">
        <v>69</v>
      </c>
      <c r="AY94" s="12" t="s">
        <v>132</v>
      </c>
      <c r="BE94" s="165">
        <f>IF(N94="základní",J94,0)</f>
        <v>0</v>
      </c>
      <c r="BF94" s="165">
        <f>IF(N94="snížená",J94,0)</f>
        <v>0</v>
      </c>
      <c r="BG94" s="165">
        <f>IF(N94="zákl. přenesená",J94,0)</f>
        <v>0</v>
      </c>
      <c r="BH94" s="165">
        <f>IF(N94="sníž. přenesená",J94,0)</f>
        <v>0</v>
      </c>
      <c r="BI94" s="165">
        <f>IF(N94="nulová",J94,0)</f>
        <v>0</v>
      </c>
      <c r="BJ94" s="12" t="s">
        <v>8</v>
      </c>
      <c r="BK94" s="165">
        <f>ROUND(I94*H94,0)</f>
        <v>0</v>
      </c>
      <c r="BL94" s="12" t="s">
        <v>131</v>
      </c>
      <c r="BM94" s="12" t="s">
        <v>1849</v>
      </c>
    </row>
    <row r="95" spans="2:65" s="1" customFormat="1" ht="29.25">
      <c r="B95" s="27"/>
      <c r="C95" s="28"/>
      <c r="D95" s="168" t="s">
        <v>149</v>
      </c>
      <c r="E95" s="28"/>
      <c r="F95" s="169" t="s">
        <v>1850</v>
      </c>
      <c r="G95" s="28"/>
      <c r="H95" s="28"/>
      <c r="I95" s="90"/>
      <c r="J95" s="28"/>
      <c r="K95" s="28"/>
      <c r="L95" s="29"/>
      <c r="M95" s="170"/>
      <c r="N95" s="48"/>
      <c r="O95" s="48"/>
      <c r="P95" s="48"/>
      <c r="Q95" s="48"/>
      <c r="R95" s="48"/>
      <c r="S95" s="48"/>
      <c r="T95" s="49"/>
      <c r="AT95" s="12" t="s">
        <v>149</v>
      </c>
      <c r="AU95" s="12" t="s">
        <v>69</v>
      </c>
    </row>
    <row r="96" spans="2:65" s="1" customFormat="1" ht="16.5" customHeight="1">
      <c r="B96" s="27"/>
      <c r="C96" s="154" t="s">
        <v>159</v>
      </c>
      <c r="D96" s="154" t="s">
        <v>133</v>
      </c>
      <c r="E96" s="155" t="s">
        <v>1851</v>
      </c>
      <c r="F96" s="156" t="s">
        <v>1852</v>
      </c>
      <c r="G96" s="157" t="s">
        <v>255</v>
      </c>
      <c r="H96" s="158">
        <v>6</v>
      </c>
      <c r="I96" s="159"/>
      <c r="J96" s="160">
        <f>ROUND(I96*H96,0)</f>
        <v>0</v>
      </c>
      <c r="K96" s="156" t="s">
        <v>1</v>
      </c>
      <c r="L96" s="29"/>
      <c r="M96" s="161" t="s">
        <v>1</v>
      </c>
      <c r="N96" s="162" t="s">
        <v>41</v>
      </c>
      <c r="O96" s="48"/>
      <c r="P96" s="163">
        <f>O96*H96</f>
        <v>0</v>
      </c>
      <c r="Q96" s="163">
        <v>0</v>
      </c>
      <c r="R96" s="163">
        <f>Q96*H96</f>
        <v>0</v>
      </c>
      <c r="S96" s="163">
        <v>0</v>
      </c>
      <c r="T96" s="164">
        <f>S96*H96</f>
        <v>0</v>
      </c>
      <c r="AR96" s="12" t="s">
        <v>131</v>
      </c>
      <c r="AT96" s="12" t="s">
        <v>133</v>
      </c>
      <c r="AU96" s="12" t="s">
        <v>69</v>
      </c>
      <c r="AY96" s="12" t="s">
        <v>132</v>
      </c>
      <c r="BE96" s="165">
        <f>IF(N96="základní",J96,0)</f>
        <v>0</v>
      </c>
      <c r="BF96" s="165">
        <f>IF(N96="snížená",J96,0)</f>
        <v>0</v>
      </c>
      <c r="BG96" s="165">
        <f>IF(N96="zákl. přenesená",J96,0)</f>
        <v>0</v>
      </c>
      <c r="BH96" s="165">
        <f>IF(N96="sníž. přenesená",J96,0)</f>
        <v>0</v>
      </c>
      <c r="BI96" s="165">
        <f>IF(N96="nulová",J96,0)</f>
        <v>0</v>
      </c>
      <c r="BJ96" s="12" t="s">
        <v>8</v>
      </c>
      <c r="BK96" s="165">
        <f>ROUND(I96*H96,0)</f>
        <v>0</v>
      </c>
      <c r="BL96" s="12" t="s">
        <v>131</v>
      </c>
      <c r="BM96" s="12" t="s">
        <v>1853</v>
      </c>
    </row>
    <row r="97" spans="2:65" s="1" customFormat="1" ht="19.5">
      <c r="B97" s="27"/>
      <c r="C97" s="28"/>
      <c r="D97" s="168" t="s">
        <v>149</v>
      </c>
      <c r="E97" s="28"/>
      <c r="F97" s="169" t="s">
        <v>1854</v>
      </c>
      <c r="G97" s="28"/>
      <c r="H97" s="28"/>
      <c r="I97" s="90"/>
      <c r="J97" s="28"/>
      <c r="K97" s="28"/>
      <c r="L97" s="29"/>
      <c r="M97" s="170"/>
      <c r="N97" s="48"/>
      <c r="O97" s="48"/>
      <c r="P97" s="48"/>
      <c r="Q97" s="48"/>
      <c r="R97" s="48"/>
      <c r="S97" s="48"/>
      <c r="T97" s="49"/>
      <c r="AT97" s="12" t="s">
        <v>149</v>
      </c>
      <c r="AU97" s="12" t="s">
        <v>69</v>
      </c>
    </row>
    <row r="98" spans="2:65" s="1" customFormat="1" ht="16.5" customHeight="1">
      <c r="B98" s="27"/>
      <c r="C98" s="154" t="s">
        <v>152</v>
      </c>
      <c r="D98" s="154" t="s">
        <v>133</v>
      </c>
      <c r="E98" s="155" t="s">
        <v>1855</v>
      </c>
      <c r="F98" s="156" t="s">
        <v>1856</v>
      </c>
      <c r="G98" s="157" t="s">
        <v>255</v>
      </c>
      <c r="H98" s="158">
        <v>24</v>
      </c>
      <c r="I98" s="159"/>
      <c r="J98" s="160">
        <f>ROUND(I98*H98,0)</f>
        <v>0</v>
      </c>
      <c r="K98" s="156" t="s">
        <v>1</v>
      </c>
      <c r="L98" s="29"/>
      <c r="M98" s="161" t="s">
        <v>1</v>
      </c>
      <c r="N98" s="162" t="s">
        <v>41</v>
      </c>
      <c r="O98" s="48"/>
      <c r="P98" s="163">
        <f>O98*H98</f>
        <v>0</v>
      </c>
      <c r="Q98" s="163">
        <v>0</v>
      </c>
      <c r="R98" s="163">
        <f>Q98*H98</f>
        <v>0</v>
      </c>
      <c r="S98" s="163">
        <v>0</v>
      </c>
      <c r="T98" s="164">
        <f>S98*H98</f>
        <v>0</v>
      </c>
      <c r="AR98" s="12" t="s">
        <v>131</v>
      </c>
      <c r="AT98" s="12" t="s">
        <v>133</v>
      </c>
      <c r="AU98" s="12" t="s">
        <v>69</v>
      </c>
      <c r="AY98" s="12" t="s">
        <v>132</v>
      </c>
      <c r="BE98" s="165">
        <f>IF(N98="základní",J98,0)</f>
        <v>0</v>
      </c>
      <c r="BF98" s="165">
        <f>IF(N98="snížená",J98,0)</f>
        <v>0</v>
      </c>
      <c r="BG98" s="165">
        <f>IF(N98="zákl. přenesená",J98,0)</f>
        <v>0</v>
      </c>
      <c r="BH98" s="165">
        <f>IF(N98="sníž. přenesená",J98,0)</f>
        <v>0</v>
      </c>
      <c r="BI98" s="165">
        <f>IF(N98="nulová",J98,0)</f>
        <v>0</v>
      </c>
      <c r="BJ98" s="12" t="s">
        <v>8</v>
      </c>
      <c r="BK98" s="165">
        <f>ROUND(I98*H98,0)</f>
        <v>0</v>
      </c>
      <c r="BL98" s="12" t="s">
        <v>131</v>
      </c>
      <c r="BM98" s="12" t="s">
        <v>1857</v>
      </c>
    </row>
    <row r="99" spans="2:65" s="1" customFormat="1" ht="29.25">
      <c r="B99" s="27"/>
      <c r="C99" s="28"/>
      <c r="D99" s="168" t="s">
        <v>149</v>
      </c>
      <c r="E99" s="28"/>
      <c r="F99" s="169" t="s">
        <v>1858</v>
      </c>
      <c r="G99" s="28"/>
      <c r="H99" s="28"/>
      <c r="I99" s="90"/>
      <c r="J99" s="28"/>
      <c r="K99" s="28"/>
      <c r="L99" s="29"/>
      <c r="M99" s="170"/>
      <c r="N99" s="48"/>
      <c r="O99" s="48"/>
      <c r="P99" s="48"/>
      <c r="Q99" s="48"/>
      <c r="R99" s="48"/>
      <c r="S99" s="48"/>
      <c r="T99" s="49"/>
      <c r="AT99" s="12" t="s">
        <v>149</v>
      </c>
      <c r="AU99" s="12" t="s">
        <v>69</v>
      </c>
    </row>
    <row r="100" spans="2:65" s="1" customFormat="1" ht="16.5" customHeight="1">
      <c r="B100" s="27"/>
      <c r="C100" s="154" t="s">
        <v>166</v>
      </c>
      <c r="D100" s="154" t="s">
        <v>133</v>
      </c>
      <c r="E100" s="155" t="s">
        <v>1193</v>
      </c>
      <c r="F100" s="156" t="s">
        <v>1194</v>
      </c>
      <c r="G100" s="157" t="s">
        <v>255</v>
      </c>
      <c r="H100" s="158">
        <v>6</v>
      </c>
      <c r="I100" s="159"/>
      <c r="J100" s="160">
        <f>ROUND(I100*H100,0)</f>
        <v>0</v>
      </c>
      <c r="K100" s="156" t="s">
        <v>1</v>
      </c>
      <c r="L100" s="29"/>
      <c r="M100" s="161" t="s">
        <v>1</v>
      </c>
      <c r="N100" s="162" t="s">
        <v>41</v>
      </c>
      <c r="O100" s="48"/>
      <c r="P100" s="163">
        <f>O100*H100</f>
        <v>0</v>
      </c>
      <c r="Q100" s="163">
        <v>0</v>
      </c>
      <c r="R100" s="163">
        <f>Q100*H100</f>
        <v>0</v>
      </c>
      <c r="S100" s="163">
        <v>6.8000000000000005E-2</v>
      </c>
      <c r="T100" s="164">
        <f>S100*H100</f>
        <v>0.40800000000000003</v>
      </c>
      <c r="AR100" s="12" t="s">
        <v>131</v>
      </c>
      <c r="AT100" s="12" t="s">
        <v>133</v>
      </c>
      <c r="AU100" s="12" t="s">
        <v>69</v>
      </c>
      <c r="AY100" s="12" t="s">
        <v>132</v>
      </c>
      <c r="BE100" s="165">
        <f>IF(N100="základní",J100,0)</f>
        <v>0</v>
      </c>
      <c r="BF100" s="165">
        <f>IF(N100="snížená",J100,0)</f>
        <v>0</v>
      </c>
      <c r="BG100" s="165">
        <f>IF(N100="zákl. přenesená",J100,0)</f>
        <v>0</v>
      </c>
      <c r="BH100" s="165">
        <f>IF(N100="sníž. přenesená",J100,0)</f>
        <v>0</v>
      </c>
      <c r="BI100" s="165">
        <f>IF(N100="nulová",J100,0)</f>
        <v>0</v>
      </c>
      <c r="BJ100" s="12" t="s">
        <v>8</v>
      </c>
      <c r="BK100" s="165">
        <f>ROUND(I100*H100,0)</f>
        <v>0</v>
      </c>
      <c r="BL100" s="12" t="s">
        <v>131</v>
      </c>
      <c r="BM100" s="12" t="s">
        <v>1859</v>
      </c>
    </row>
    <row r="101" spans="2:65" s="10" customFormat="1" ht="22.9" customHeight="1">
      <c r="B101" s="140"/>
      <c r="C101" s="141"/>
      <c r="D101" s="142" t="s">
        <v>59</v>
      </c>
      <c r="E101" s="166" t="s">
        <v>340</v>
      </c>
      <c r="F101" s="166" t="s">
        <v>648</v>
      </c>
      <c r="G101" s="141"/>
      <c r="H101" s="141"/>
      <c r="I101" s="144"/>
      <c r="J101" s="167">
        <f>BK101</f>
        <v>0</v>
      </c>
      <c r="K101" s="141"/>
      <c r="L101" s="146"/>
      <c r="M101" s="147"/>
      <c r="N101" s="148"/>
      <c r="O101" s="148"/>
      <c r="P101" s="149">
        <f>SUM(P102:P107)</f>
        <v>0</v>
      </c>
      <c r="Q101" s="148"/>
      <c r="R101" s="149">
        <f>SUM(R102:R107)</f>
        <v>0</v>
      </c>
      <c r="S101" s="148"/>
      <c r="T101" s="150">
        <f>SUM(T102:T107)</f>
        <v>0</v>
      </c>
      <c r="AR101" s="151" t="s">
        <v>8</v>
      </c>
      <c r="AT101" s="152" t="s">
        <v>59</v>
      </c>
      <c r="AU101" s="152" t="s">
        <v>8</v>
      </c>
      <c r="AY101" s="151" t="s">
        <v>132</v>
      </c>
      <c r="BK101" s="153">
        <f>SUM(BK102:BK107)</f>
        <v>0</v>
      </c>
    </row>
    <row r="102" spans="2:65" s="1" customFormat="1" ht="16.5" customHeight="1">
      <c r="B102" s="27"/>
      <c r="C102" s="154" t="s">
        <v>170</v>
      </c>
      <c r="D102" s="154" t="s">
        <v>133</v>
      </c>
      <c r="E102" s="155" t="s">
        <v>343</v>
      </c>
      <c r="F102" s="156" t="s">
        <v>344</v>
      </c>
      <c r="G102" s="157" t="s">
        <v>338</v>
      </c>
      <c r="H102" s="158">
        <v>20.870999999999999</v>
      </c>
      <c r="I102" s="159"/>
      <c r="J102" s="160">
        <f>ROUND(I102*H102,0)</f>
        <v>0</v>
      </c>
      <c r="K102" s="156" t="s">
        <v>649</v>
      </c>
      <c r="L102" s="29"/>
      <c r="M102" s="161" t="s">
        <v>1</v>
      </c>
      <c r="N102" s="162" t="s">
        <v>41</v>
      </c>
      <c r="O102" s="48"/>
      <c r="P102" s="163">
        <f>O102*H102</f>
        <v>0</v>
      </c>
      <c r="Q102" s="163">
        <v>0</v>
      </c>
      <c r="R102" s="163">
        <f>Q102*H102</f>
        <v>0</v>
      </c>
      <c r="S102" s="163">
        <v>0</v>
      </c>
      <c r="T102" s="164">
        <f>S102*H102</f>
        <v>0</v>
      </c>
      <c r="AR102" s="12" t="s">
        <v>131</v>
      </c>
      <c r="AT102" s="12" t="s">
        <v>133</v>
      </c>
      <c r="AU102" s="12" t="s">
        <v>69</v>
      </c>
      <c r="AY102" s="12" t="s">
        <v>132</v>
      </c>
      <c r="BE102" s="165">
        <f>IF(N102="základní",J102,0)</f>
        <v>0</v>
      </c>
      <c r="BF102" s="165">
        <f>IF(N102="snížená",J102,0)</f>
        <v>0</v>
      </c>
      <c r="BG102" s="165">
        <f>IF(N102="zákl. přenesená",J102,0)</f>
        <v>0</v>
      </c>
      <c r="BH102" s="165">
        <f>IF(N102="sníž. přenesená",J102,0)</f>
        <v>0</v>
      </c>
      <c r="BI102" s="165">
        <f>IF(N102="nulová",J102,0)</f>
        <v>0</v>
      </c>
      <c r="BJ102" s="12" t="s">
        <v>8</v>
      </c>
      <c r="BK102" s="165">
        <f>ROUND(I102*H102,0)</f>
        <v>0</v>
      </c>
      <c r="BL102" s="12" t="s">
        <v>131</v>
      </c>
      <c r="BM102" s="12" t="s">
        <v>1860</v>
      </c>
    </row>
    <row r="103" spans="2:65" s="1" customFormat="1" ht="16.5" customHeight="1">
      <c r="B103" s="27"/>
      <c r="C103" s="154" t="s">
        <v>175</v>
      </c>
      <c r="D103" s="154" t="s">
        <v>133</v>
      </c>
      <c r="E103" s="155" t="s">
        <v>347</v>
      </c>
      <c r="F103" s="156" t="s">
        <v>348</v>
      </c>
      <c r="G103" s="157" t="s">
        <v>338</v>
      </c>
      <c r="H103" s="158">
        <v>20.870999999999999</v>
      </c>
      <c r="I103" s="159"/>
      <c r="J103" s="160">
        <f>ROUND(I103*H103,0)</f>
        <v>0</v>
      </c>
      <c r="K103" s="156" t="s">
        <v>157</v>
      </c>
      <c r="L103" s="29"/>
      <c r="M103" s="161" t="s">
        <v>1</v>
      </c>
      <c r="N103" s="162" t="s">
        <v>41</v>
      </c>
      <c r="O103" s="48"/>
      <c r="P103" s="163">
        <f>O103*H103</f>
        <v>0</v>
      </c>
      <c r="Q103" s="163">
        <v>0</v>
      </c>
      <c r="R103" s="163">
        <f>Q103*H103</f>
        <v>0</v>
      </c>
      <c r="S103" s="163">
        <v>0</v>
      </c>
      <c r="T103" s="164">
        <f>S103*H103</f>
        <v>0</v>
      </c>
      <c r="AR103" s="12" t="s">
        <v>131</v>
      </c>
      <c r="AT103" s="12" t="s">
        <v>133</v>
      </c>
      <c r="AU103" s="12" t="s">
        <v>69</v>
      </c>
      <c r="AY103" s="12" t="s">
        <v>132</v>
      </c>
      <c r="BE103" s="165">
        <f>IF(N103="základní",J103,0)</f>
        <v>0</v>
      </c>
      <c r="BF103" s="165">
        <f>IF(N103="snížená",J103,0)</f>
        <v>0</v>
      </c>
      <c r="BG103" s="165">
        <f>IF(N103="zákl. přenesená",J103,0)</f>
        <v>0</v>
      </c>
      <c r="BH103" s="165">
        <f>IF(N103="sníž. přenesená",J103,0)</f>
        <v>0</v>
      </c>
      <c r="BI103" s="165">
        <f>IF(N103="nulová",J103,0)</f>
        <v>0</v>
      </c>
      <c r="BJ103" s="12" t="s">
        <v>8</v>
      </c>
      <c r="BK103" s="165">
        <f>ROUND(I103*H103,0)</f>
        <v>0</v>
      </c>
      <c r="BL103" s="12" t="s">
        <v>131</v>
      </c>
      <c r="BM103" s="12" t="s">
        <v>1861</v>
      </c>
    </row>
    <row r="104" spans="2:65" s="1" customFormat="1" ht="16.5" customHeight="1">
      <c r="B104" s="27"/>
      <c r="C104" s="154" t="s">
        <v>25</v>
      </c>
      <c r="D104" s="154" t="s">
        <v>133</v>
      </c>
      <c r="E104" s="155" t="s">
        <v>351</v>
      </c>
      <c r="F104" s="156" t="s">
        <v>352</v>
      </c>
      <c r="G104" s="157" t="s">
        <v>338</v>
      </c>
      <c r="H104" s="158">
        <v>396.54899999999998</v>
      </c>
      <c r="I104" s="159"/>
      <c r="J104" s="160">
        <f>ROUND(I104*H104,0)</f>
        <v>0</v>
      </c>
      <c r="K104" s="156" t="s">
        <v>157</v>
      </c>
      <c r="L104" s="29"/>
      <c r="M104" s="161" t="s">
        <v>1</v>
      </c>
      <c r="N104" s="162" t="s">
        <v>41</v>
      </c>
      <c r="O104" s="48"/>
      <c r="P104" s="163">
        <f>O104*H104</f>
        <v>0</v>
      </c>
      <c r="Q104" s="163">
        <v>0</v>
      </c>
      <c r="R104" s="163">
        <f>Q104*H104</f>
        <v>0</v>
      </c>
      <c r="S104" s="163">
        <v>0</v>
      </c>
      <c r="T104" s="164">
        <f>S104*H104</f>
        <v>0</v>
      </c>
      <c r="AR104" s="12" t="s">
        <v>131</v>
      </c>
      <c r="AT104" s="12" t="s">
        <v>133</v>
      </c>
      <c r="AU104" s="12" t="s">
        <v>69</v>
      </c>
      <c r="AY104" s="12" t="s">
        <v>132</v>
      </c>
      <c r="BE104" s="165">
        <f>IF(N104="základní",J104,0)</f>
        <v>0</v>
      </c>
      <c r="BF104" s="165">
        <f>IF(N104="snížená",J104,0)</f>
        <v>0</v>
      </c>
      <c r="BG104" s="165">
        <f>IF(N104="zákl. přenesená",J104,0)</f>
        <v>0</v>
      </c>
      <c r="BH104" s="165">
        <f>IF(N104="sníž. přenesená",J104,0)</f>
        <v>0</v>
      </c>
      <c r="BI104" s="165">
        <f>IF(N104="nulová",J104,0)</f>
        <v>0</v>
      </c>
      <c r="BJ104" s="12" t="s">
        <v>8</v>
      </c>
      <c r="BK104" s="165">
        <f>ROUND(I104*H104,0)</f>
        <v>0</v>
      </c>
      <c r="BL104" s="12" t="s">
        <v>131</v>
      </c>
      <c r="BM104" s="12" t="s">
        <v>1862</v>
      </c>
    </row>
    <row r="105" spans="2:65" s="1" customFormat="1" ht="16.5" customHeight="1">
      <c r="B105" s="27"/>
      <c r="C105" s="154" t="s">
        <v>182</v>
      </c>
      <c r="D105" s="154" t="s">
        <v>133</v>
      </c>
      <c r="E105" s="155" t="s">
        <v>355</v>
      </c>
      <c r="F105" s="156" t="s">
        <v>356</v>
      </c>
      <c r="G105" s="157" t="s">
        <v>338</v>
      </c>
      <c r="H105" s="158">
        <v>10.442</v>
      </c>
      <c r="I105" s="159"/>
      <c r="J105" s="160">
        <f>ROUND(I105*H105,0)</f>
        <v>0</v>
      </c>
      <c r="K105" s="156" t="s">
        <v>1</v>
      </c>
      <c r="L105" s="29"/>
      <c r="M105" s="161" t="s">
        <v>1</v>
      </c>
      <c r="N105" s="162" t="s">
        <v>41</v>
      </c>
      <c r="O105" s="48"/>
      <c r="P105" s="163">
        <f>O105*H105</f>
        <v>0</v>
      </c>
      <c r="Q105" s="163">
        <v>0</v>
      </c>
      <c r="R105" s="163">
        <f>Q105*H105</f>
        <v>0</v>
      </c>
      <c r="S105" s="163">
        <v>0</v>
      </c>
      <c r="T105" s="164">
        <f>S105*H105</f>
        <v>0</v>
      </c>
      <c r="AR105" s="12" t="s">
        <v>131</v>
      </c>
      <c r="AT105" s="12" t="s">
        <v>133</v>
      </c>
      <c r="AU105" s="12" t="s">
        <v>69</v>
      </c>
      <c r="AY105" s="12" t="s">
        <v>132</v>
      </c>
      <c r="BE105" s="165">
        <f>IF(N105="základní",J105,0)</f>
        <v>0</v>
      </c>
      <c r="BF105" s="165">
        <f>IF(N105="snížená",J105,0)</f>
        <v>0</v>
      </c>
      <c r="BG105" s="165">
        <f>IF(N105="zákl. přenesená",J105,0)</f>
        <v>0</v>
      </c>
      <c r="BH105" s="165">
        <f>IF(N105="sníž. přenesená",J105,0)</f>
        <v>0</v>
      </c>
      <c r="BI105" s="165">
        <f>IF(N105="nulová",J105,0)</f>
        <v>0</v>
      </c>
      <c r="BJ105" s="12" t="s">
        <v>8</v>
      </c>
      <c r="BK105" s="165">
        <f>ROUND(I105*H105,0)</f>
        <v>0</v>
      </c>
      <c r="BL105" s="12" t="s">
        <v>131</v>
      </c>
      <c r="BM105" s="12" t="s">
        <v>1863</v>
      </c>
    </row>
    <row r="106" spans="2:65" s="1" customFormat="1" ht="58.5">
      <c r="B106" s="27"/>
      <c r="C106" s="28"/>
      <c r="D106" s="168" t="s">
        <v>149</v>
      </c>
      <c r="E106" s="28"/>
      <c r="F106" s="169" t="s">
        <v>358</v>
      </c>
      <c r="G106" s="28"/>
      <c r="H106" s="28"/>
      <c r="I106" s="90"/>
      <c r="J106" s="28"/>
      <c r="K106" s="28"/>
      <c r="L106" s="29"/>
      <c r="M106" s="170"/>
      <c r="N106" s="48"/>
      <c r="O106" s="48"/>
      <c r="P106" s="48"/>
      <c r="Q106" s="48"/>
      <c r="R106" s="48"/>
      <c r="S106" s="48"/>
      <c r="T106" s="49"/>
      <c r="AT106" s="12" t="s">
        <v>149</v>
      </c>
      <c r="AU106" s="12" t="s">
        <v>69</v>
      </c>
    </row>
    <row r="107" spans="2:65" s="1" customFormat="1" ht="16.5" customHeight="1">
      <c r="B107" s="27"/>
      <c r="C107" s="154" t="s">
        <v>187</v>
      </c>
      <c r="D107" s="154" t="s">
        <v>133</v>
      </c>
      <c r="E107" s="155" t="s">
        <v>364</v>
      </c>
      <c r="F107" s="156" t="s">
        <v>365</v>
      </c>
      <c r="G107" s="157" t="s">
        <v>338</v>
      </c>
      <c r="H107" s="158">
        <v>10.382</v>
      </c>
      <c r="I107" s="159"/>
      <c r="J107" s="160">
        <f>ROUND(I107*H107,0)</f>
        <v>0</v>
      </c>
      <c r="K107" s="156" t="s">
        <v>157</v>
      </c>
      <c r="L107" s="29"/>
      <c r="M107" s="161" t="s">
        <v>1</v>
      </c>
      <c r="N107" s="162" t="s">
        <v>41</v>
      </c>
      <c r="O107" s="48"/>
      <c r="P107" s="163">
        <f>O107*H107</f>
        <v>0</v>
      </c>
      <c r="Q107" s="163">
        <v>0</v>
      </c>
      <c r="R107" s="163">
        <f>Q107*H107</f>
        <v>0</v>
      </c>
      <c r="S107" s="163">
        <v>0</v>
      </c>
      <c r="T107" s="164">
        <f>S107*H107</f>
        <v>0</v>
      </c>
      <c r="AR107" s="12" t="s">
        <v>131</v>
      </c>
      <c r="AT107" s="12" t="s">
        <v>133</v>
      </c>
      <c r="AU107" s="12" t="s">
        <v>69</v>
      </c>
      <c r="AY107" s="12" t="s">
        <v>132</v>
      </c>
      <c r="BE107" s="165">
        <f>IF(N107="základní",J107,0)</f>
        <v>0</v>
      </c>
      <c r="BF107" s="165">
        <f>IF(N107="snížená",J107,0)</f>
        <v>0</v>
      </c>
      <c r="BG107" s="165">
        <f>IF(N107="zákl. přenesená",J107,0)</f>
        <v>0</v>
      </c>
      <c r="BH107" s="165">
        <f>IF(N107="sníž. přenesená",J107,0)</f>
        <v>0</v>
      </c>
      <c r="BI107" s="165">
        <f>IF(N107="nulová",J107,0)</f>
        <v>0</v>
      </c>
      <c r="BJ107" s="12" t="s">
        <v>8</v>
      </c>
      <c r="BK107" s="165">
        <f>ROUND(I107*H107,0)</f>
        <v>0</v>
      </c>
      <c r="BL107" s="12" t="s">
        <v>131</v>
      </c>
      <c r="BM107" s="12" t="s">
        <v>1864</v>
      </c>
    </row>
    <row r="108" spans="2:65" s="10" customFormat="1" ht="25.9" customHeight="1">
      <c r="B108" s="140"/>
      <c r="C108" s="141"/>
      <c r="D108" s="142" t="s">
        <v>59</v>
      </c>
      <c r="E108" s="143" t="s">
        <v>367</v>
      </c>
      <c r="F108" s="143" t="s">
        <v>368</v>
      </c>
      <c r="G108" s="141"/>
      <c r="H108" s="141"/>
      <c r="I108" s="144"/>
      <c r="J108" s="145">
        <f>BK108</f>
        <v>0</v>
      </c>
      <c r="K108" s="141"/>
      <c r="L108" s="146"/>
      <c r="M108" s="147"/>
      <c r="N108" s="148"/>
      <c r="O108" s="148"/>
      <c r="P108" s="149">
        <f>P109+P115+P125+P129+P132</f>
        <v>0</v>
      </c>
      <c r="Q108" s="148"/>
      <c r="R108" s="149">
        <f>R109+R115+R125+R129+R132</f>
        <v>8.3288579899999995</v>
      </c>
      <c r="S108" s="148"/>
      <c r="T108" s="150">
        <f>T109+T115+T125+T129+T132</f>
        <v>20.463018490000003</v>
      </c>
      <c r="AR108" s="151" t="s">
        <v>69</v>
      </c>
      <c r="AT108" s="152" t="s">
        <v>59</v>
      </c>
      <c r="AU108" s="152" t="s">
        <v>60</v>
      </c>
      <c r="AY108" s="151" t="s">
        <v>132</v>
      </c>
      <c r="BK108" s="153">
        <f>BK109+BK115+BK125+BK129+BK132</f>
        <v>0</v>
      </c>
    </row>
    <row r="109" spans="2:65" s="10" customFormat="1" ht="22.9" customHeight="1">
      <c r="B109" s="140"/>
      <c r="C109" s="141"/>
      <c r="D109" s="142" t="s">
        <v>59</v>
      </c>
      <c r="E109" s="166" t="s">
        <v>1522</v>
      </c>
      <c r="F109" s="166" t="s">
        <v>1523</v>
      </c>
      <c r="G109" s="141"/>
      <c r="H109" s="141"/>
      <c r="I109" s="144"/>
      <c r="J109" s="167">
        <f>BK109</f>
        <v>0</v>
      </c>
      <c r="K109" s="141"/>
      <c r="L109" s="146"/>
      <c r="M109" s="147"/>
      <c r="N109" s="148"/>
      <c r="O109" s="148"/>
      <c r="P109" s="149">
        <f>SUM(P110:P114)</f>
        <v>0</v>
      </c>
      <c r="Q109" s="148"/>
      <c r="R109" s="149">
        <f>SUM(R110:R114)</f>
        <v>0.2723892</v>
      </c>
      <c r="S109" s="148"/>
      <c r="T109" s="150">
        <f>SUM(T110:T114)</f>
        <v>6.9572741500000008</v>
      </c>
      <c r="AR109" s="151" t="s">
        <v>69</v>
      </c>
      <c r="AT109" s="152" t="s">
        <v>59</v>
      </c>
      <c r="AU109" s="152" t="s">
        <v>8</v>
      </c>
      <c r="AY109" s="151" t="s">
        <v>132</v>
      </c>
      <c r="BK109" s="153">
        <f>SUM(BK110:BK114)</f>
        <v>0</v>
      </c>
    </row>
    <row r="110" spans="2:65" s="1" customFormat="1" ht="16.5" customHeight="1">
      <c r="B110" s="27"/>
      <c r="C110" s="154" t="s">
        <v>191</v>
      </c>
      <c r="D110" s="154" t="s">
        <v>133</v>
      </c>
      <c r="E110" s="155" t="s">
        <v>1865</v>
      </c>
      <c r="F110" s="156" t="s">
        <v>1866</v>
      </c>
      <c r="G110" s="157" t="s">
        <v>194</v>
      </c>
      <c r="H110" s="158">
        <v>226.99100000000001</v>
      </c>
      <c r="I110" s="159"/>
      <c r="J110" s="160">
        <f>ROUND(I110*H110,0)</f>
        <v>0</v>
      </c>
      <c r="K110" s="156" t="s">
        <v>1</v>
      </c>
      <c r="L110" s="29"/>
      <c r="M110" s="161" t="s">
        <v>1</v>
      </c>
      <c r="N110" s="162" t="s">
        <v>41</v>
      </c>
      <c r="O110" s="48"/>
      <c r="P110" s="163">
        <f>O110*H110</f>
        <v>0</v>
      </c>
      <c r="Q110" s="163">
        <v>0</v>
      </c>
      <c r="R110" s="163">
        <f>Q110*H110</f>
        <v>0</v>
      </c>
      <c r="S110" s="163">
        <v>3.065E-2</v>
      </c>
      <c r="T110" s="164">
        <f>S110*H110</f>
        <v>6.9572741500000008</v>
      </c>
      <c r="AR110" s="12" t="s">
        <v>203</v>
      </c>
      <c r="AT110" s="12" t="s">
        <v>133</v>
      </c>
      <c r="AU110" s="12" t="s">
        <v>69</v>
      </c>
      <c r="AY110" s="12" t="s">
        <v>132</v>
      </c>
      <c r="BE110" s="165">
        <f>IF(N110="základní",J110,0)</f>
        <v>0</v>
      </c>
      <c r="BF110" s="165">
        <f>IF(N110="snížená",J110,0)</f>
        <v>0</v>
      </c>
      <c r="BG110" s="165">
        <f>IF(N110="zákl. přenesená",J110,0)</f>
        <v>0</v>
      </c>
      <c r="BH110" s="165">
        <f>IF(N110="sníž. přenesená",J110,0)</f>
        <v>0</v>
      </c>
      <c r="BI110" s="165">
        <f>IF(N110="nulová",J110,0)</f>
        <v>0</v>
      </c>
      <c r="BJ110" s="12" t="s">
        <v>8</v>
      </c>
      <c r="BK110" s="165">
        <f>ROUND(I110*H110,0)</f>
        <v>0</v>
      </c>
      <c r="BL110" s="12" t="s">
        <v>203</v>
      </c>
      <c r="BM110" s="12" t="s">
        <v>1867</v>
      </c>
    </row>
    <row r="111" spans="2:65" s="1" customFormat="1" ht="29.25">
      <c r="B111" s="27"/>
      <c r="C111" s="28"/>
      <c r="D111" s="168" t="s">
        <v>149</v>
      </c>
      <c r="E111" s="28"/>
      <c r="F111" s="169" t="s">
        <v>1868</v>
      </c>
      <c r="G111" s="28"/>
      <c r="H111" s="28"/>
      <c r="I111" s="90"/>
      <c r="J111" s="28"/>
      <c r="K111" s="28"/>
      <c r="L111" s="29"/>
      <c r="M111" s="170"/>
      <c r="N111" s="48"/>
      <c r="O111" s="48"/>
      <c r="P111" s="48"/>
      <c r="Q111" s="48"/>
      <c r="R111" s="48"/>
      <c r="S111" s="48"/>
      <c r="T111" s="49"/>
      <c r="AT111" s="12" t="s">
        <v>149</v>
      </c>
      <c r="AU111" s="12" t="s">
        <v>69</v>
      </c>
    </row>
    <row r="112" spans="2:65" s="1" customFormat="1" ht="16.5" customHeight="1">
      <c r="B112" s="27"/>
      <c r="C112" s="154" t="s">
        <v>196</v>
      </c>
      <c r="D112" s="154" t="s">
        <v>133</v>
      </c>
      <c r="E112" s="155" t="s">
        <v>1869</v>
      </c>
      <c r="F112" s="156" t="s">
        <v>1870</v>
      </c>
      <c r="G112" s="157" t="s">
        <v>194</v>
      </c>
      <c r="H112" s="158">
        <v>226.99100000000001</v>
      </c>
      <c r="I112" s="159"/>
      <c r="J112" s="160">
        <f>ROUND(I112*H112,0)</f>
        <v>0</v>
      </c>
      <c r="K112" s="156" t="s">
        <v>1</v>
      </c>
      <c r="L112" s="29"/>
      <c r="M112" s="161" t="s">
        <v>1</v>
      </c>
      <c r="N112" s="162" t="s">
        <v>41</v>
      </c>
      <c r="O112" s="48"/>
      <c r="P112" s="163">
        <f>O112*H112</f>
        <v>0</v>
      </c>
      <c r="Q112" s="163">
        <v>1.1999999999999999E-3</v>
      </c>
      <c r="R112" s="163">
        <f>Q112*H112</f>
        <v>0.2723892</v>
      </c>
      <c r="S112" s="163">
        <v>0</v>
      </c>
      <c r="T112" s="164">
        <f>S112*H112</f>
        <v>0</v>
      </c>
      <c r="AR112" s="12" t="s">
        <v>203</v>
      </c>
      <c r="AT112" s="12" t="s">
        <v>133</v>
      </c>
      <c r="AU112" s="12" t="s">
        <v>69</v>
      </c>
      <c r="AY112" s="12" t="s">
        <v>132</v>
      </c>
      <c r="BE112" s="165">
        <f>IF(N112="základní",J112,0)</f>
        <v>0</v>
      </c>
      <c r="BF112" s="165">
        <f>IF(N112="snížená",J112,0)</f>
        <v>0</v>
      </c>
      <c r="BG112" s="165">
        <f>IF(N112="zákl. přenesená",J112,0)</f>
        <v>0</v>
      </c>
      <c r="BH112" s="165">
        <f>IF(N112="sníž. přenesená",J112,0)</f>
        <v>0</v>
      </c>
      <c r="BI112" s="165">
        <f>IF(N112="nulová",J112,0)</f>
        <v>0</v>
      </c>
      <c r="BJ112" s="12" t="s">
        <v>8</v>
      </c>
      <c r="BK112" s="165">
        <f>ROUND(I112*H112,0)</f>
        <v>0</v>
      </c>
      <c r="BL112" s="12" t="s">
        <v>203</v>
      </c>
      <c r="BM112" s="12" t="s">
        <v>1871</v>
      </c>
    </row>
    <row r="113" spans="2:65" s="1" customFormat="1" ht="58.5">
      <c r="B113" s="27"/>
      <c r="C113" s="28"/>
      <c r="D113" s="168" t="s">
        <v>149</v>
      </c>
      <c r="E113" s="28"/>
      <c r="F113" s="169" t="s">
        <v>1872</v>
      </c>
      <c r="G113" s="28"/>
      <c r="H113" s="28"/>
      <c r="I113" s="90"/>
      <c r="J113" s="28"/>
      <c r="K113" s="28"/>
      <c r="L113" s="29"/>
      <c r="M113" s="170"/>
      <c r="N113" s="48"/>
      <c r="O113" s="48"/>
      <c r="P113" s="48"/>
      <c r="Q113" s="48"/>
      <c r="R113" s="48"/>
      <c r="S113" s="48"/>
      <c r="T113" s="49"/>
      <c r="AT113" s="12" t="s">
        <v>149</v>
      </c>
      <c r="AU113" s="12" t="s">
        <v>69</v>
      </c>
    </row>
    <row r="114" spans="2:65" s="1" customFormat="1" ht="16.5" customHeight="1">
      <c r="B114" s="27"/>
      <c r="C114" s="154" t="s">
        <v>9</v>
      </c>
      <c r="D114" s="154" t="s">
        <v>133</v>
      </c>
      <c r="E114" s="155" t="s">
        <v>1873</v>
      </c>
      <c r="F114" s="156" t="s">
        <v>1874</v>
      </c>
      <c r="G114" s="157" t="s">
        <v>255</v>
      </c>
      <c r="H114" s="217">
        <v>1</v>
      </c>
      <c r="I114" s="159"/>
      <c r="J114" s="160">
        <f>ROUND(I114*H114,0)</f>
        <v>0</v>
      </c>
      <c r="K114" s="156" t="s">
        <v>157</v>
      </c>
      <c r="L114" s="29"/>
      <c r="M114" s="161" t="s">
        <v>1</v>
      </c>
      <c r="N114" s="162" t="s">
        <v>41</v>
      </c>
      <c r="O114" s="48"/>
      <c r="P114" s="163">
        <f>O114*H114</f>
        <v>0</v>
      </c>
      <c r="Q114" s="163">
        <v>0</v>
      </c>
      <c r="R114" s="163">
        <f>Q114*H114</f>
        <v>0</v>
      </c>
      <c r="S114" s="163">
        <v>0</v>
      </c>
      <c r="T114" s="164">
        <f>S114*H114</f>
        <v>0</v>
      </c>
      <c r="AR114" s="12" t="s">
        <v>203</v>
      </c>
      <c r="AT114" s="12" t="s">
        <v>133</v>
      </c>
      <c r="AU114" s="12" t="s">
        <v>69</v>
      </c>
      <c r="AY114" s="12" t="s">
        <v>132</v>
      </c>
      <c r="BE114" s="165">
        <f>IF(N114="základní",J114,0)</f>
        <v>0</v>
      </c>
      <c r="BF114" s="165">
        <f>IF(N114="snížená",J114,0)</f>
        <v>0</v>
      </c>
      <c r="BG114" s="165">
        <f>IF(N114="zákl. přenesená",J114,0)</f>
        <v>0</v>
      </c>
      <c r="BH114" s="165">
        <f>IF(N114="sníž. přenesená",J114,0)</f>
        <v>0</v>
      </c>
      <c r="BI114" s="165">
        <f>IF(N114="nulová",J114,0)</f>
        <v>0</v>
      </c>
      <c r="BJ114" s="12" t="s">
        <v>8</v>
      </c>
      <c r="BK114" s="165">
        <f>ROUND(I114*H114,0)</f>
        <v>0</v>
      </c>
      <c r="BL114" s="12" t="s">
        <v>203</v>
      </c>
      <c r="BM114" s="12" t="s">
        <v>1875</v>
      </c>
    </row>
    <row r="115" spans="2:65" s="10" customFormat="1" ht="22.9" customHeight="1">
      <c r="B115" s="140"/>
      <c r="C115" s="141"/>
      <c r="D115" s="142" t="s">
        <v>59</v>
      </c>
      <c r="E115" s="166" t="s">
        <v>1539</v>
      </c>
      <c r="F115" s="166" t="s">
        <v>1540</v>
      </c>
      <c r="G115" s="141"/>
      <c r="H115" s="141"/>
      <c r="I115" s="144"/>
      <c r="J115" s="167">
        <f>BK115</f>
        <v>0</v>
      </c>
      <c r="K115" s="141"/>
      <c r="L115" s="146"/>
      <c r="M115" s="147"/>
      <c r="N115" s="148"/>
      <c r="O115" s="148"/>
      <c r="P115" s="149">
        <f>SUM(P116:P124)</f>
        <v>0</v>
      </c>
      <c r="Q115" s="148"/>
      <c r="R115" s="149">
        <f>SUM(R116:R124)</f>
        <v>0.15956280000000003</v>
      </c>
      <c r="S115" s="148"/>
      <c r="T115" s="150">
        <f>SUM(T116:T124)</f>
        <v>0.76340690999999994</v>
      </c>
      <c r="AR115" s="151" t="s">
        <v>69</v>
      </c>
      <c r="AT115" s="152" t="s">
        <v>59</v>
      </c>
      <c r="AU115" s="152" t="s">
        <v>8</v>
      </c>
      <c r="AY115" s="151" t="s">
        <v>132</v>
      </c>
      <c r="BK115" s="153">
        <f>SUM(BK116:BK124)</f>
        <v>0</v>
      </c>
    </row>
    <row r="116" spans="2:65" s="1" customFormat="1" ht="22.5" customHeight="1">
      <c r="B116" s="27"/>
      <c r="C116" s="154" t="s">
        <v>203</v>
      </c>
      <c r="D116" s="154" t="s">
        <v>133</v>
      </c>
      <c r="E116" s="155" t="s">
        <v>1876</v>
      </c>
      <c r="F116" s="156" t="s">
        <v>1877</v>
      </c>
      <c r="G116" s="157" t="s">
        <v>194</v>
      </c>
      <c r="H116" s="158">
        <v>358.40699999999998</v>
      </c>
      <c r="I116" s="159"/>
      <c r="J116" s="160">
        <f>ROUND(I116*H116,0)</f>
        <v>0</v>
      </c>
      <c r="K116" s="156" t="s">
        <v>1</v>
      </c>
      <c r="L116" s="29"/>
      <c r="M116" s="161" t="s">
        <v>1</v>
      </c>
      <c r="N116" s="162" t="s">
        <v>41</v>
      </c>
      <c r="O116" s="48"/>
      <c r="P116" s="163">
        <f>O116*H116</f>
        <v>0</v>
      </c>
      <c r="Q116" s="163">
        <v>0</v>
      </c>
      <c r="R116" s="163">
        <f>Q116*H116</f>
        <v>0</v>
      </c>
      <c r="S116" s="163">
        <v>2.1299999999999999E-3</v>
      </c>
      <c r="T116" s="164">
        <f>S116*H116</f>
        <v>0.76340690999999994</v>
      </c>
      <c r="AR116" s="12" t="s">
        <v>203</v>
      </c>
      <c r="AT116" s="12" t="s">
        <v>133</v>
      </c>
      <c r="AU116" s="12" t="s">
        <v>69</v>
      </c>
      <c r="AY116" s="12" t="s">
        <v>132</v>
      </c>
      <c r="BE116" s="165">
        <f>IF(N116="základní",J116,0)</f>
        <v>0</v>
      </c>
      <c r="BF116" s="165">
        <f>IF(N116="snížená",J116,0)</f>
        <v>0</v>
      </c>
      <c r="BG116" s="165">
        <f>IF(N116="zákl. přenesená",J116,0)</f>
        <v>0</v>
      </c>
      <c r="BH116" s="165">
        <f>IF(N116="sníž. přenesená",J116,0)</f>
        <v>0</v>
      </c>
      <c r="BI116" s="165">
        <f>IF(N116="nulová",J116,0)</f>
        <v>0</v>
      </c>
      <c r="BJ116" s="12" t="s">
        <v>8</v>
      </c>
      <c r="BK116" s="165">
        <f>ROUND(I116*H116,0)</f>
        <v>0</v>
      </c>
      <c r="BL116" s="12" t="s">
        <v>203</v>
      </c>
      <c r="BM116" s="12" t="s">
        <v>1878</v>
      </c>
    </row>
    <row r="117" spans="2:65" s="1" customFormat="1" ht="19.5">
      <c r="B117" s="27"/>
      <c r="C117" s="28"/>
      <c r="D117" s="168" t="s">
        <v>149</v>
      </c>
      <c r="E117" s="28"/>
      <c r="F117" s="169" t="s">
        <v>1879</v>
      </c>
      <c r="G117" s="28"/>
      <c r="H117" s="28"/>
      <c r="I117" s="90"/>
      <c r="J117" s="28"/>
      <c r="K117" s="28"/>
      <c r="L117" s="29"/>
      <c r="M117" s="170"/>
      <c r="N117" s="48"/>
      <c r="O117" s="48"/>
      <c r="P117" s="48"/>
      <c r="Q117" s="48"/>
      <c r="R117" s="48"/>
      <c r="S117" s="48"/>
      <c r="T117" s="49"/>
      <c r="AT117" s="12" t="s">
        <v>149</v>
      </c>
      <c r="AU117" s="12" t="s">
        <v>69</v>
      </c>
    </row>
    <row r="118" spans="2:65" s="1" customFormat="1" ht="16.5" customHeight="1">
      <c r="B118" s="27"/>
      <c r="C118" s="154" t="s">
        <v>208</v>
      </c>
      <c r="D118" s="154" t="s">
        <v>133</v>
      </c>
      <c r="E118" s="155" t="s">
        <v>1880</v>
      </c>
      <c r="F118" s="156" t="s">
        <v>1881</v>
      </c>
      <c r="G118" s="157" t="s">
        <v>255</v>
      </c>
      <c r="H118" s="158">
        <v>30</v>
      </c>
      <c r="I118" s="159"/>
      <c r="J118" s="160">
        <f>ROUND(I118*H118,0)</f>
        <v>0</v>
      </c>
      <c r="K118" s="156" t="s">
        <v>1</v>
      </c>
      <c r="L118" s="29"/>
      <c r="M118" s="161" t="s">
        <v>1</v>
      </c>
      <c r="N118" s="162" t="s">
        <v>41</v>
      </c>
      <c r="O118" s="48"/>
      <c r="P118" s="163">
        <f>O118*H118</f>
        <v>0</v>
      </c>
      <c r="Q118" s="163">
        <v>4.4999999999999999E-4</v>
      </c>
      <c r="R118" s="163">
        <f>Q118*H118</f>
        <v>1.35E-2</v>
      </c>
      <c r="S118" s="163">
        <v>0</v>
      </c>
      <c r="T118" s="164">
        <f>S118*H118</f>
        <v>0</v>
      </c>
      <c r="AR118" s="12" t="s">
        <v>203</v>
      </c>
      <c r="AT118" s="12" t="s">
        <v>133</v>
      </c>
      <c r="AU118" s="12" t="s">
        <v>69</v>
      </c>
      <c r="AY118" s="12" t="s">
        <v>132</v>
      </c>
      <c r="BE118" s="165">
        <f>IF(N118="základní",J118,0)</f>
        <v>0</v>
      </c>
      <c r="BF118" s="165">
        <f>IF(N118="snížená",J118,0)</f>
        <v>0</v>
      </c>
      <c r="BG118" s="165">
        <f>IF(N118="zákl. přenesená",J118,0)</f>
        <v>0</v>
      </c>
      <c r="BH118" s="165">
        <f>IF(N118="sníž. přenesená",J118,0)</f>
        <v>0</v>
      </c>
      <c r="BI118" s="165">
        <f>IF(N118="nulová",J118,0)</f>
        <v>0</v>
      </c>
      <c r="BJ118" s="12" t="s">
        <v>8</v>
      </c>
      <c r="BK118" s="165">
        <f>ROUND(I118*H118,0)</f>
        <v>0</v>
      </c>
      <c r="BL118" s="12" t="s">
        <v>203</v>
      </c>
      <c r="BM118" s="12" t="s">
        <v>1882</v>
      </c>
    </row>
    <row r="119" spans="2:65" s="1" customFormat="1" ht="29.25">
      <c r="B119" s="27"/>
      <c r="C119" s="28"/>
      <c r="D119" s="168" t="s">
        <v>149</v>
      </c>
      <c r="E119" s="28"/>
      <c r="F119" s="169" t="s">
        <v>1883</v>
      </c>
      <c r="G119" s="28"/>
      <c r="H119" s="28"/>
      <c r="I119" s="90"/>
      <c r="J119" s="28"/>
      <c r="K119" s="28"/>
      <c r="L119" s="29"/>
      <c r="M119" s="170"/>
      <c r="N119" s="48"/>
      <c r="O119" s="48"/>
      <c r="P119" s="48"/>
      <c r="Q119" s="48"/>
      <c r="R119" s="48"/>
      <c r="S119" s="48"/>
      <c r="T119" s="49"/>
      <c r="AT119" s="12" t="s">
        <v>149</v>
      </c>
      <c r="AU119" s="12" t="s">
        <v>69</v>
      </c>
    </row>
    <row r="120" spans="2:65" s="1" customFormat="1" ht="33.75" customHeight="1">
      <c r="B120" s="27"/>
      <c r="C120" s="154" t="s">
        <v>212</v>
      </c>
      <c r="D120" s="154" t="s">
        <v>133</v>
      </c>
      <c r="E120" s="155" t="s">
        <v>1884</v>
      </c>
      <c r="F120" s="156" t="s">
        <v>1885</v>
      </c>
      <c r="G120" s="157" t="s">
        <v>194</v>
      </c>
      <c r="H120" s="158">
        <v>358.40699999999998</v>
      </c>
      <c r="I120" s="159"/>
      <c r="J120" s="160">
        <f>ROUND(I120*H120,0)</f>
        <v>0</v>
      </c>
      <c r="K120" s="156" t="s">
        <v>1</v>
      </c>
      <c r="L120" s="29"/>
      <c r="M120" s="161" t="s">
        <v>1</v>
      </c>
      <c r="N120" s="162" t="s">
        <v>41</v>
      </c>
      <c r="O120" s="48"/>
      <c r="P120" s="163">
        <f>O120*H120</f>
        <v>0</v>
      </c>
      <c r="Q120" s="163">
        <v>4.0000000000000002E-4</v>
      </c>
      <c r="R120" s="163">
        <f>Q120*H120</f>
        <v>0.14336280000000001</v>
      </c>
      <c r="S120" s="163">
        <v>0</v>
      </c>
      <c r="T120" s="164">
        <f>S120*H120</f>
        <v>0</v>
      </c>
      <c r="AR120" s="12" t="s">
        <v>203</v>
      </c>
      <c r="AT120" s="12" t="s">
        <v>133</v>
      </c>
      <c r="AU120" s="12" t="s">
        <v>69</v>
      </c>
      <c r="AY120" s="12" t="s">
        <v>132</v>
      </c>
      <c r="BE120" s="165">
        <f>IF(N120="základní",J120,0)</f>
        <v>0</v>
      </c>
      <c r="BF120" s="165">
        <f>IF(N120="snížená",J120,0)</f>
        <v>0</v>
      </c>
      <c r="BG120" s="165">
        <f>IF(N120="zákl. přenesená",J120,0)</f>
        <v>0</v>
      </c>
      <c r="BH120" s="165">
        <f>IF(N120="sníž. přenesená",J120,0)</f>
        <v>0</v>
      </c>
      <c r="BI120" s="165">
        <f>IF(N120="nulová",J120,0)</f>
        <v>0</v>
      </c>
      <c r="BJ120" s="12" t="s">
        <v>8</v>
      </c>
      <c r="BK120" s="165">
        <f>ROUND(I120*H120,0)</f>
        <v>0</v>
      </c>
      <c r="BL120" s="12" t="s">
        <v>203</v>
      </c>
      <c r="BM120" s="12" t="s">
        <v>1886</v>
      </c>
    </row>
    <row r="121" spans="2:65" s="1" customFormat="1" ht="126.75">
      <c r="B121" s="27"/>
      <c r="C121" s="28"/>
      <c r="D121" s="168" t="s">
        <v>149</v>
      </c>
      <c r="E121" s="28"/>
      <c r="F121" s="169" t="s">
        <v>1887</v>
      </c>
      <c r="G121" s="28"/>
      <c r="H121" s="28"/>
      <c r="I121" s="90"/>
      <c r="J121" s="28"/>
      <c r="K121" s="28"/>
      <c r="L121" s="29"/>
      <c r="M121" s="170"/>
      <c r="N121" s="48"/>
      <c r="O121" s="48"/>
      <c r="P121" s="48"/>
      <c r="Q121" s="48"/>
      <c r="R121" s="48"/>
      <c r="S121" s="48"/>
      <c r="T121" s="49"/>
      <c r="AT121" s="12" t="s">
        <v>149</v>
      </c>
      <c r="AU121" s="12" t="s">
        <v>69</v>
      </c>
    </row>
    <row r="122" spans="2:65" s="1" customFormat="1" ht="16.5" customHeight="1">
      <c r="B122" s="27"/>
      <c r="C122" s="154" t="s">
        <v>216</v>
      </c>
      <c r="D122" s="154" t="s">
        <v>133</v>
      </c>
      <c r="E122" s="155" t="s">
        <v>1888</v>
      </c>
      <c r="F122" s="156" t="s">
        <v>1889</v>
      </c>
      <c r="G122" s="157" t="s">
        <v>255</v>
      </c>
      <c r="H122" s="158">
        <v>6</v>
      </c>
      <c r="I122" s="159"/>
      <c r="J122" s="160">
        <f>ROUND(I122*H122,0)</f>
        <v>0</v>
      </c>
      <c r="K122" s="156" t="s">
        <v>226</v>
      </c>
      <c r="L122" s="29"/>
      <c r="M122" s="161" t="s">
        <v>1</v>
      </c>
      <c r="N122" s="162" t="s">
        <v>41</v>
      </c>
      <c r="O122" s="48"/>
      <c r="P122" s="163">
        <f>O122*H122</f>
        <v>0</v>
      </c>
      <c r="Q122" s="163">
        <v>4.4999999999999999E-4</v>
      </c>
      <c r="R122" s="163">
        <f>Q122*H122</f>
        <v>2.7000000000000001E-3</v>
      </c>
      <c r="S122" s="163">
        <v>0</v>
      </c>
      <c r="T122" s="164">
        <f>S122*H122</f>
        <v>0</v>
      </c>
      <c r="AR122" s="12" t="s">
        <v>203</v>
      </c>
      <c r="AT122" s="12" t="s">
        <v>133</v>
      </c>
      <c r="AU122" s="12" t="s">
        <v>69</v>
      </c>
      <c r="AY122" s="12" t="s">
        <v>132</v>
      </c>
      <c r="BE122" s="165">
        <f>IF(N122="základní",J122,0)</f>
        <v>0</v>
      </c>
      <c r="BF122" s="165">
        <f>IF(N122="snížená",J122,0)</f>
        <v>0</v>
      </c>
      <c r="BG122" s="165">
        <f>IF(N122="zákl. přenesená",J122,0)</f>
        <v>0</v>
      </c>
      <c r="BH122" s="165">
        <f>IF(N122="sníž. přenesená",J122,0)</f>
        <v>0</v>
      </c>
      <c r="BI122" s="165">
        <f>IF(N122="nulová",J122,0)</f>
        <v>0</v>
      </c>
      <c r="BJ122" s="12" t="s">
        <v>8</v>
      </c>
      <c r="BK122" s="165">
        <f>ROUND(I122*H122,0)</f>
        <v>0</v>
      </c>
      <c r="BL122" s="12" t="s">
        <v>203</v>
      </c>
      <c r="BM122" s="12" t="s">
        <v>1890</v>
      </c>
    </row>
    <row r="123" spans="2:65" s="1" customFormat="1" ht="29.25">
      <c r="B123" s="27"/>
      <c r="C123" s="28"/>
      <c r="D123" s="168" t="s">
        <v>149</v>
      </c>
      <c r="E123" s="28"/>
      <c r="F123" s="169" t="s">
        <v>1891</v>
      </c>
      <c r="G123" s="28"/>
      <c r="H123" s="28"/>
      <c r="I123" s="90"/>
      <c r="J123" s="28"/>
      <c r="K123" s="28"/>
      <c r="L123" s="29"/>
      <c r="M123" s="170"/>
      <c r="N123" s="48"/>
      <c r="O123" s="48"/>
      <c r="P123" s="48"/>
      <c r="Q123" s="48"/>
      <c r="R123" s="48"/>
      <c r="S123" s="48"/>
      <c r="T123" s="49"/>
      <c r="AT123" s="12" t="s">
        <v>149</v>
      </c>
      <c r="AU123" s="12" t="s">
        <v>69</v>
      </c>
    </row>
    <row r="124" spans="2:65" s="1" customFormat="1" ht="16.5" customHeight="1">
      <c r="B124" s="27"/>
      <c r="C124" s="154" t="s">
        <v>220</v>
      </c>
      <c r="D124" s="154" t="s">
        <v>133</v>
      </c>
      <c r="E124" s="155" t="s">
        <v>1892</v>
      </c>
      <c r="F124" s="156" t="s">
        <v>1893</v>
      </c>
      <c r="G124" s="157" t="s">
        <v>255</v>
      </c>
      <c r="H124" s="217">
        <v>1</v>
      </c>
      <c r="I124" s="159"/>
      <c r="J124" s="160">
        <f>ROUND(I124*H124,0)</f>
        <v>0</v>
      </c>
      <c r="K124" s="156" t="s">
        <v>157</v>
      </c>
      <c r="L124" s="29"/>
      <c r="M124" s="161" t="s">
        <v>1</v>
      </c>
      <c r="N124" s="162" t="s">
        <v>41</v>
      </c>
      <c r="O124" s="48"/>
      <c r="P124" s="163">
        <f>O124*H124</f>
        <v>0</v>
      </c>
      <c r="Q124" s="163">
        <v>0</v>
      </c>
      <c r="R124" s="163">
        <f>Q124*H124</f>
        <v>0</v>
      </c>
      <c r="S124" s="163">
        <v>0</v>
      </c>
      <c r="T124" s="164">
        <f>S124*H124</f>
        <v>0</v>
      </c>
      <c r="AR124" s="12" t="s">
        <v>203</v>
      </c>
      <c r="AT124" s="12" t="s">
        <v>133</v>
      </c>
      <c r="AU124" s="12" t="s">
        <v>69</v>
      </c>
      <c r="AY124" s="12" t="s">
        <v>132</v>
      </c>
      <c r="BE124" s="165">
        <f>IF(N124="základní",J124,0)</f>
        <v>0</v>
      </c>
      <c r="BF124" s="165">
        <f>IF(N124="snížená",J124,0)</f>
        <v>0</v>
      </c>
      <c r="BG124" s="165">
        <f>IF(N124="zákl. přenesená",J124,0)</f>
        <v>0</v>
      </c>
      <c r="BH124" s="165">
        <f>IF(N124="sníž. přenesená",J124,0)</f>
        <v>0</v>
      </c>
      <c r="BI124" s="165">
        <f>IF(N124="nulová",J124,0)</f>
        <v>0</v>
      </c>
      <c r="BJ124" s="12" t="s">
        <v>8</v>
      </c>
      <c r="BK124" s="165">
        <f>ROUND(I124*H124,0)</f>
        <v>0</v>
      </c>
      <c r="BL124" s="12" t="s">
        <v>203</v>
      </c>
      <c r="BM124" s="12" t="s">
        <v>1894</v>
      </c>
    </row>
    <row r="125" spans="2:65" s="10" customFormat="1" ht="22.9" customHeight="1">
      <c r="B125" s="140"/>
      <c r="C125" s="141"/>
      <c r="D125" s="142" t="s">
        <v>59</v>
      </c>
      <c r="E125" s="166" t="s">
        <v>1895</v>
      </c>
      <c r="F125" s="166" t="s">
        <v>1896</v>
      </c>
      <c r="G125" s="141"/>
      <c r="H125" s="141"/>
      <c r="I125" s="144"/>
      <c r="J125" s="167">
        <f>BK125</f>
        <v>0</v>
      </c>
      <c r="K125" s="141"/>
      <c r="L125" s="146"/>
      <c r="M125" s="147"/>
      <c r="N125" s="148"/>
      <c r="O125" s="148"/>
      <c r="P125" s="149">
        <f>SUM(P126:P128)</f>
        <v>0</v>
      </c>
      <c r="Q125" s="148"/>
      <c r="R125" s="149">
        <f>SUM(R126:R128)</f>
        <v>0.40193999999999996</v>
      </c>
      <c r="S125" s="148"/>
      <c r="T125" s="150">
        <f>SUM(T126:T128)</f>
        <v>1.0979999999999999</v>
      </c>
      <c r="AR125" s="151" t="s">
        <v>69</v>
      </c>
      <c r="AT125" s="152" t="s">
        <v>59</v>
      </c>
      <c r="AU125" s="152" t="s">
        <v>8</v>
      </c>
      <c r="AY125" s="151" t="s">
        <v>132</v>
      </c>
      <c r="BK125" s="153">
        <f>SUM(BK126:BK128)</f>
        <v>0</v>
      </c>
    </row>
    <row r="126" spans="2:65" s="1" customFormat="1" ht="16.5" customHeight="1">
      <c r="B126" s="27"/>
      <c r="C126" s="154" t="s">
        <v>7</v>
      </c>
      <c r="D126" s="154" t="s">
        <v>133</v>
      </c>
      <c r="E126" s="155" t="s">
        <v>1897</v>
      </c>
      <c r="F126" s="156" t="s">
        <v>1898</v>
      </c>
      <c r="G126" s="157" t="s">
        <v>823</v>
      </c>
      <c r="H126" s="158">
        <v>6</v>
      </c>
      <c r="I126" s="159"/>
      <c r="J126" s="160">
        <f>ROUND(I126*H126,0)</f>
        <v>0</v>
      </c>
      <c r="K126" s="156" t="s">
        <v>157</v>
      </c>
      <c r="L126" s="29"/>
      <c r="M126" s="161" t="s">
        <v>1</v>
      </c>
      <c r="N126" s="162" t="s">
        <v>41</v>
      </c>
      <c r="O126" s="48"/>
      <c r="P126" s="163">
        <f>O126*H126</f>
        <v>0</v>
      </c>
      <c r="Q126" s="163">
        <v>0</v>
      </c>
      <c r="R126" s="163">
        <f>Q126*H126</f>
        <v>0</v>
      </c>
      <c r="S126" s="163">
        <v>0.183</v>
      </c>
      <c r="T126" s="164">
        <f>S126*H126</f>
        <v>1.0979999999999999</v>
      </c>
      <c r="AR126" s="12" t="s">
        <v>203</v>
      </c>
      <c r="AT126" s="12" t="s">
        <v>133</v>
      </c>
      <c r="AU126" s="12" t="s">
        <v>69</v>
      </c>
      <c r="AY126" s="12" t="s">
        <v>132</v>
      </c>
      <c r="BE126" s="165">
        <f>IF(N126="základní",J126,0)</f>
        <v>0</v>
      </c>
      <c r="BF126" s="165">
        <f>IF(N126="snížená",J126,0)</f>
        <v>0</v>
      </c>
      <c r="BG126" s="165">
        <f>IF(N126="zákl. přenesená",J126,0)</f>
        <v>0</v>
      </c>
      <c r="BH126" s="165">
        <f>IF(N126="sníž. přenesená",J126,0)</f>
        <v>0</v>
      </c>
      <c r="BI126" s="165">
        <f>IF(N126="nulová",J126,0)</f>
        <v>0</v>
      </c>
      <c r="BJ126" s="12" t="s">
        <v>8</v>
      </c>
      <c r="BK126" s="165">
        <f>ROUND(I126*H126,0)</f>
        <v>0</v>
      </c>
      <c r="BL126" s="12" t="s">
        <v>203</v>
      </c>
      <c r="BM126" s="12" t="s">
        <v>1899</v>
      </c>
    </row>
    <row r="127" spans="2:65" s="1" customFormat="1" ht="16.5" customHeight="1">
      <c r="B127" s="27"/>
      <c r="C127" s="154" t="s">
        <v>229</v>
      </c>
      <c r="D127" s="154" t="s">
        <v>133</v>
      </c>
      <c r="E127" s="155" t="s">
        <v>1900</v>
      </c>
      <c r="F127" s="156" t="s">
        <v>1901</v>
      </c>
      <c r="G127" s="157" t="s">
        <v>823</v>
      </c>
      <c r="H127" s="158">
        <v>6</v>
      </c>
      <c r="I127" s="159"/>
      <c r="J127" s="160">
        <f>ROUND(I127*H127,0)</f>
        <v>0</v>
      </c>
      <c r="K127" s="156" t="s">
        <v>157</v>
      </c>
      <c r="L127" s="29"/>
      <c r="M127" s="161" t="s">
        <v>1</v>
      </c>
      <c r="N127" s="162" t="s">
        <v>41</v>
      </c>
      <c r="O127" s="48"/>
      <c r="P127" s="163">
        <f>O127*H127</f>
        <v>0</v>
      </c>
      <c r="Q127" s="163">
        <v>6.6989999999999994E-2</v>
      </c>
      <c r="R127" s="163">
        <f>Q127*H127</f>
        <v>0.40193999999999996</v>
      </c>
      <c r="S127" s="163">
        <v>0</v>
      </c>
      <c r="T127" s="164">
        <f>S127*H127</f>
        <v>0</v>
      </c>
      <c r="AR127" s="12" t="s">
        <v>203</v>
      </c>
      <c r="AT127" s="12" t="s">
        <v>133</v>
      </c>
      <c r="AU127" s="12" t="s">
        <v>69</v>
      </c>
      <c r="AY127" s="12" t="s">
        <v>132</v>
      </c>
      <c r="BE127" s="165">
        <f>IF(N127="základní",J127,0)</f>
        <v>0</v>
      </c>
      <c r="BF127" s="165">
        <f>IF(N127="snížená",J127,0)</f>
        <v>0</v>
      </c>
      <c r="BG127" s="165">
        <f>IF(N127="zákl. přenesená",J127,0)</f>
        <v>0</v>
      </c>
      <c r="BH127" s="165">
        <f>IF(N127="sníž. přenesená",J127,0)</f>
        <v>0</v>
      </c>
      <c r="BI127" s="165">
        <f>IF(N127="nulová",J127,0)</f>
        <v>0</v>
      </c>
      <c r="BJ127" s="12" t="s">
        <v>8</v>
      </c>
      <c r="BK127" s="165">
        <f>ROUND(I127*H127,0)</f>
        <v>0</v>
      </c>
      <c r="BL127" s="12" t="s">
        <v>203</v>
      </c>
      <c r="BM127" s="12" t="s">
        <v>1902</v>
      </c>
    </row>
    <row r="128" spans="2:65" s="1" customFormat="1" ht="16.5" customHeight="1">
      <c r="B128" s="27"/>
      <c r="C128" s="154" t="s">
        <v>234</v>
      </c>
      <c r="D128" s="154" t="s">
        <v>133</v>
      </c>
      <c r="E128" s="155" t="s">
        <v>1903</v>
      </c>
      <c r="F128" s="156" t="s">
        <v>1904</v>
      </c>
      <c r="G128" s="157" t="s">
        <v>255</v>
      </c>
      <c r="H128" s="217">
        <v>1</v>
      </c>
      <c r="I128" s="159"/>
      <c r="J128" s="160">
        <f>ROUND(I128*H128,0)</f>
        <v>0</v>
      </c>
      <c r="K128" s="156" t="s">
        <v>157</v>
      </c>
      <c r="L128" s="29"/>
      <c r="M128" s="161" t="s">
        <v>1</v>
      </c>
      <c r="N128" s="162" t="s">
        <v>41</v>
      </c>
      <c r="O128" s="48"/>
      <c r="P128" s="163">
        <f>O128*H128</f>
        <v>0</v>
      </c>
      <c r="Q128" s="163">
        <v>0</v>
      </c>
      <c r="R128" s="163">
        <f>Q128*H128</f>
        <v>0</v>
      </c>
      <c r="S128" s="163">
        <v>0</v>
      </c>
      <c r="T128" s="164">
        <f>S128*H128</f>
        <v>0</v>
      </c>
      <c r="AR128" s="12" t="s">
        <v>203</v>
      </c>
      <c r="AT128" s="12" t="s">
        <v>133</v>
      </c>
      <c r="AU128" s="12" t="s">
        <v>69</v>
      </c>
      <c r="AY128" s="12" t="s">
        <v>132</v>
      </c>
      <c r="BE128" s="165">
        <f>IF(N128="základní",J128,0)</f>
        <v>0</v>
      </c>
      <c r="BF128" s="165">
        <f>IF(N128="snížená",J128,0)</f>
        <v>0</v>
      </c>
      <c r="BG128" s="165">
        <f>IF(N128="zákl. přenesená",J128,0)</f>
        <v>0</v>
      </c>
      <c r="BH128" s="165">
        <f>IF(N128="sníž. přenesená",J128,0)</f>
        <v>0</v>
      </c>
      <c r="BI128" s="165">
        <f>IF(N128="nulová",J128,0)</f>
        <v>0</v>
      </c>
      <c r="BJ128" s="12" t="s">
        <v>8</v>
      </c>
      <c r="BK128" s="165">
        <f>ROUND(I128*H128,0)</f>
        <v>0</v>
      </c>
      <c r="BL128" s="12" t="s">
        <v>203</v>
      </c>
      <c r="BM128" s="12" t="s">
        <v>1905</v>
      </c>
    </row>
    <row r="129" spans="2:65" s="10" customFormat="1" ht="22.9" customHeight="1">
      <c r="B129" s="140"/>
      <c r="C129" s="141"/>
      <c r="D129" s="142" t="s">
        <v>59</v>
      </c>
      <c r="E129" s="166" t="s">
        <v>1906</v>
      </c>
      <c r="F129" s="166" t="s">
        <v>1907</v>
      </c>
      <c r="G129" s="141"/>
      <c r="H129" s="141"/>
      <c r="I129" s="144"/>
      <c r="J129" s="167">
        <f>BK129</f>
        <v>0</v>
      </c>
      <c r="K129" s="141"/>
      <c r="L129" s="146"/>
      <c r="M129" s="147"/>
      <c r="N129" s="148"/>
      <c r="O129" s="148"/>
      <c r="P129" s="149">
        <f>SUM(P130:P131)</f>
        <v>0</v>
      </c>
      <c r="Q129" s="148"/>
      <c r="R129" s="149">
        <f>SUM(R130:R131)</f>
        <v>2.2799999999999999E-3</v>
      </c>
      <c r="S129" s="148"/>
      <c r="T129" s="150">
        <f>SUM(T130:T131)</f>
        <v>9.7200000000000006</v>
      </c>
      <c r="AR129" s="151" t="s">
        <v>69</v>
      </c>
      <c r="AT129" s="152" t="s">
        <v>59</v>
      </c>
      <c r="AU129" s="152" t="s">
        <v>8</v>
      </c>
      <c r="AY129" s="151" t="s">
        <v>132</v>
      </c>
      <c r="BK129" s="153">
        <f>SUM(BK130:BK131)</f>
        <v>0</v>
      </c>
    </row>
    <row r="130" spans="2:65" s="1" customFormat="1" ht="16.5" customHeight="1">
      <c r="B130" s="27"/>
      <c r="C130" s="154" t="s">
        <v>238</v>
      </c>
      <c r="D130" s="154" t="s">
        <v>133</v>
      </c>
      <c r="E130" s="155" t="s">
        <v>1908</v>
      </c>
      <c r="F130" s="156" t="s">
        <v>1909</v>
      </c>
      <c r="G130" s="157" t="s">
        <v>147</v>
      </c>
      <c r="H130" s="158">
        <v>6</v>
      </c>
      <c r="I130" s="159"/>
      <c r="J130" s="160">
        <f>ROUND(I130*H130,0)</f>
        <v>0</v>
      </c>
      <c r="K130" s="156" t="s">
        <v>157</v>
      </c>
      <c r="L130" s="29"/>
      <c r="M130" s="161" t="s">
        <v>1</v>
      </c>
      <c r="N130" s="162" t="s">
        <v>41</v>
      </c>
      <c r="O130" s="48"/>
      <c r="P130" s="163">
        <f>O130*H130</f>
        <v>0</v>
      </c>
      <c r="Q130" s="163">
        <v>3.8000000000000002E-4</v>
      </c>
      <c r="R130" s="163">
        <f>Q130*H130</f>
        <v>2.2799999999999999E-3</v>
      </c>
      <c r="S130" s="163">
        <v>1.62</v>
      </c>
      <c r="T130" s="164">
        <f>S130*H130</f>
        <v>9.7200000000000006</v>
      </c>
      <c r="AR130" s="12" t="s">
        <v>203</v>
      </c>
      <c r="AT130" s="12" t="s">
        <v>133</v>
      </c>
      <c r="AU130" s="12" t="s">
        <v>69</v>
      </c>
      <c r="AY130" s="12" t="s">
        <v>132</v>
      </c>
      <c r="BE130" s="165">
        <f>IF(N130="základní",J130,0)</f>
        <v>0</v>
      </c>
      <c r="BF130" s="165">
        <f>IF(N130="snížená",J130,0)</f>
        <v>0</v>
      </c>
      <c r="BG130" s="165">
        <f>IF(N130="zákl. přenesená",J130,0)</f>
        <v>0</v>
      </c>
      <c r="BH130" s="165">
        <f>IF(N130="sníž. přenesená",J130,0)</f>
        <v>0</v>
      </c>
      <c r="BI130" s="165">
        <f>IF(N130="nulová",J130,0)</f>
        <v>0</v>
      </c>
      <c r="BJ130" s="12" t="s">
        <v>8</v>
      </c>
      <c r="BK130" s="165">
        <f>ROUND(I130*H130,0)</f>
        <v>0</v>
      </c>
      <c r="BL130" s="12" t="s">
        <v>203</v>
      </c>
      <c r="BM130" s="12" t="s">
        <v>1910</v>
      </c>
    </row>
    <row r="131" spans="2:65" s="1" customFormat="1" ht="16.5" customHeight="1">
      <c r="B131" s="27"/>
      <c r="C131" s="154" t="s">
        <v>242</v>
      </c>
      <c r="D131" s="154" t="s">
        <v>133</v>
      </c>
      <c r="E131" s="155" t="s">
        <v>1911</v>
      </c>
      <c r="F131" s="156" t="s">
        <v>1912</v>
      </c>
      <c r="G131" s="157" t="s">
        <v>338</v>
      </c>
      <c r="H131" s="158">
        <v>9.6769999999999996</v>
      </c>
      <c r="I131" s="159"/>
      <c r="J131" s="160">
        <f>ROUND(I131*H131,0)</f>
        <v>0</v>
      </c>
      <c r="K131" s="156" t="s">
        <v>157</v>
      </c>
      <c r="L131" s="29"/>
      <c r="M131" s="161" t="s">
        <v>1</v>
      </c>
      <c r="N131" s="162" t="s">
        <v>41</v>
      </c>
      <c r="O131" s="48"/>
      <c r="P131" s="163">
        <f>O131*H131</f>
        <v>0</v>
      </c>
      <c r="Q131" s="163">
        <v>0</v>
      </c>
      <c r="R131" s="163">
        <f>Q131*H131</f>
        <v>0</v>
      </c>
      <c r="S131" s="163">
        <v>0</v>
      </c>
      <c r="T131" s="164">
        <f>S131*H131</f>
        <v>0</v>
      </c>
      <c r="AR131" s="12" t="s">
        <v>203</v>
      </c>
      <c r="AT131" s="12" t="s">
        <v>133</v>
      </c>
      <c r="AU131" s="12" t="s">
        <v>69</v>
      </c>
      <c r="AY131" s="12" t="s">
        <v>132</v>
      </c>
      <c r="BE131" s="165">
        <f>IF(N131="základní",J131,0)</f>
        <v>0</v>
      </c>
      <c r="BF131" s="165">
        <f>IF(N131="snížená",J131,0)</f>
        <v>0</v>
      </c>
      <c r="BG131" s="165">
        <f>IF(N131="zákl. přenesená",J131,0)</f>
        <v>0</v>
      </c>
      <c r="BH131" s="165">
        <f>IF(N131="sníž. přenesená",J131,0)</f>
        <v>0</v>
      </c>
      <c r="BI131" s="165">
        <f>IF(N131="nulová",J131,0)</f>
        <v>0</v>
      </c>
      <c r="BJ131" s="12" t="s">
        <v>8</v>
      </c>
      <c r="BK131" s="165">
        <f>ROUND(I131*H131,0)</f>
        <v>0</v>
      </c>
      <c r="BL131" s="12" t="s">
        <v>203</v>
      </c>
      <c r="BM131" s="12" t="s">
        <v>1913</v>
      </c>
    </row>
    <row r="132" spans="2:65" s="10" customFormat="1" ht="22.9" customHeight="1">
      <c r="B132" s="140"/>
      <c r="C132" s="141"/>
      <c r="D132" s="142" t="s">
        <v>59</v>
      </c>
      <c r="E132" s="166" t="s">
        <v>1344</v>
      </c>
      <c r="F132" s="166" t="s">
        <v>1914</v>
      </c>
      <c r="G132" s="141"/>
      <c r="H132" s="141"/>
      <c r="I132" s="144"/>
      <c r="J132" s="167">
        <f>BK132</f>
        <v>0</v>
      </c>
      <c r="K132" s="141"/>
      <c r="L132" s="146"/>
      <c r="M132" s="147"/>
      <c r="N132" s="148"/>
      <c r="O132" s="148"/>
      <c r="P132" s="149">
        <f>SUM(P133:P143)</f>
        <v>0</v>
      </c>
      <c r="Q132" s="148"/>
      <c r="R132" s="149">
        <f>SUM(R133:R143)</f>
        <v>7.49268599</v>
      </c>
      <c r="S132" s="148"/>
      <c r="T132" s="150">
        <f>SUM(T133:T143)</f>
        <v>1.9243374299999998</v>
      </c>
      <c r="AR132" s="151" t="s">
        <v>69</v>
      </c>
      <c r="AT132" s="152" t="s">
        <v>59</v>
      </c>
      <c r="AU132" s="152" t="s">
        <v>8</v>
      </c>
      <c r="AY132" s="151" t="s">
        <v>132</v>
      </c>
      <c r="BK132" s="153">
        <f>SUM(BK133:BK143)</f>
        <v>0</v>
      </c>
    </row>
    <row r="133" spans="2:65" s="1" customFormat="1" ht="16.5" customHeight="1">
      <c r="B133" s="27"/>
      <c r="C133" s="154" t="s">
        <v>246</v>
      </c>
      <c r="D133" s="154" t="s">
        <v>133</v>
      </c>
      <c r="E133" s="155" t="s">
        <v>1915</v>
      </c>
      <c r="F133" s="156" t="s">
        <v>1916</v>
      </c>
      <c r="G133" s="157" t="s">
        <v>156</v>
      </c>
      <c r="H133" s="158">
        <v>2875.027</v>
      </c>
      <c r="I133" s="159"/>
      <c r="J133" s="160">
        <f t="shared" ref="J133:J143" si="0">ROUND(I133*H133,0)</f>
        <v>0</v>
      </c>
      <c r="K133" s="156" t="s">
        <v>157</v>
      </c>
      <c r="L133" s="29"/>
      <c r="M133" s="161" t="s">
        <v>1</v>
      </c>
      <c r="N133" s="162" t="s">
        <v>41</v>
      </c>
      <c r="O133" s="48"/>
      <c r="P133" s="163">
        <f t="shared" ref="P133:P143" si="1">O133*H133</f>
        <v>0</v>
      </c>
      <c r="Q133" s="163">
        <v>0</v>
      </c>
      <c r="R133" s="163">
        <f t="shared" ref="R133:R143" si="2">Q133*H133</f>
        <v>0</v>
      </c>
      <c r="S133" s="163">
        <v>0</v>
      </c>
      <c r="T133" s="164">
        <f t="shared" ref="T133:T143" si="3">S133*H133</f>
        <v>0</v>
      </c>
      <c r="AR133" s="12" t="s">
        <v>203</v>
      </c>
      <c r="AT133" s="12" t="s">
        <v>133</v>
      </c>
      <c r="AU133" s="12" t="s">
        <v>69</v>
      </c>
      <c r="AY133" s="12" t="s">
        <v>132</v>
      </c>
      <c r="BE133" s="165">
        <f t="shared" ref="BE133:BE143" si="4">IF(N133="základní",J133,0)</f>
        <v>0</v>
      </c>
      <c r="BF133" s="165">
        <f t="shared" ref="BF133:BF143" si="5">IF(N133="snížená",J133,0)</f>
        <v>0</v>
      </c>
      <c r="BG133" s="165">
        <f t="shared" ref="BG133:BG143" si="6">IF(N133="zákl. přenesená",J133,0)</f>
        <v>0</v>
      </c>
      <c r="BH133" s="165">
        <f t="shared" ref="BH133:BH143" si="7">IF(N133="sníž. přenesená",J133,0)</f>
        <v>0</v>
      </c>
      <c r="BI133" s="165">
        <f t="shared" ref="BI133:BI143" si="8">IF(N133="nulová",J133,0)</f>
        <v>0</v>
      </c>
      <c r="BJ133" s="12" t="s">
        <v>8</v>
      </c>
      <c r="BK133" s="165">
        <f t="shared" ref="BK133:BK143" si="9">ROUND(I133*H133,0)</f>
        <v>0</v>
      </c>
      <c r="BL133" s="12" t="s">
        <v>203</v>
      </c>
      <c r="BM133" s="12" t="s">
        <v>1917</v>
      </c>
    </row>
    <row r="134" spans="2:65" s="1" customFormat="1" ht="16.5" customHeight="1">
      <c r="B134" s="27"/>
      <c r="C134" s="154" t="s">
        <v>252</v>
      </c>
      <c r="D134" s="154" t="s">
        <v>133</v>
      </c>
      <c r="E134" s="155" t="s">
        <v>1346</v>
      </c>
      <c r="F134" s="156" t="s">
        <v>1347</v>
      </c>
      <c r="G134" s="157" t="s">
        <v>156</v>
      </c>
      <c r="H134" s="158">
        <v>2875.027</v>
      </c>
      <c r="I134" s="159"/>
      <c r="J134" s="160">
        <f t="shared" si="0"/>
        <v>0</v>
      </c>
      <c r="K134" s="156" t="s">
        <v>157</v>
      </c>
      <c r="L134" s="29"/>
      <c r="M134" s="161" t="s">
        <v>1</v>
      </c>
      <c r="N134" s="162" t="s">
        <v>41</v>
      </c>
      <c r="O134" s="48"/>
      <c r="P134" s="163">
        <f t="shared" si="1"/>
        <v>0</v>
      </c>
      <c r="Q134" s="163">
        <v>1E-3</v>
      </c>
      <c r="R134" s="163">
        <f t="shared" si="2"/>
        <v>2.8750270000000002</v>
      </c>
      <c r="S134" s="163">
        <v>3.1E-4</v>
      </c>
      <c r="T134" s="164">
        <f t="shared" si="3"/>
        <v>0.89125836999999997</v>
      </c>
      <c r="AR134" s="12" t="s">
        <v>203</v>
      </c>
      <c r="AT134" s="12" t="s">
        <v>133</v>
      </c>
      <c r="AU134" s="12" t="s">
        <v>69</v>
      </c>
      <c r="AY134" s="12" t="s">
        <v>132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2" t="s">
        <v>8</v>
      </c>
      <c r="BK134" s="165">
        <f t="shared" si="9"/>
        <v>0</v>
      </c>
      <c r="BL134" s="12" t="s">
        <v>203</v>
      </c>
      <c r="BM134" s="12" t="s">
        <v>1918</v>
      </c>
    </row>
    <row r="135" spans="2:65" s="1" customFormat="1" ht="16.5" customHeight="1">
      <c r="B135" s="27"/>
      <c r="C135" s="154" t="s">
        <v>257</v>
      </c>
      <c r="D135" s="154" t="s">
        <v>133</v>
      </c>
      <c r="E135" s="155" t="s">
        <v>1919</v>
      </c>
      <c r="F135" s="156" t="s">
        <v>1920</v>
      </c>
      <c r="G135" s="157" t="s">
        <v>156</v>
      </c>
      <c r="H135" s="158">
        <v>2875.027</v>
      </c>
      <c r="I135" s="159"/>
      <c r="J135" s="160">
        <f t="shared" si="0"/>
        <v>0</v>
      </c>
      <c r="K135" s="156" t="s">
        <v>157</v>
      </c>
      <c r="L135" s="29"/>
      <c r="M135" s="161" t="s">
        <v>1</v>
      </c>
      <c r="N135" s="162" t="s">
        <v>41</v>
      </c>
      <c r="O135" s="48"/>
      <c r="P135" s="163">
        <f t="shared" si="1"/>
        <v>0</v>
      </c>
      <c r="Q135" s="163">
        <v>0</v>
      </c>
      <c r="R135" s="163">
        <f t="shared" si="2"/>
        <v>0</v>
      </c>
      <c r="S135" s="163">
        <v>1.4999999999999999E-4</v>
      </c>
      <c r="T135" s="164">
        <f t="shared" si="3"/>
        <v>0.43125404999999994</v>
      </c>
      <c r="AR135" s="12" t="s">
        <v>203</v>
      </c>
      <c r="AT135" s="12" t="s">
        <v>133</v>
      </c>
      <c r="AU135" s="12" t="s">
        <v>69</v>
      </c>
      <c r="AY135" s="12" t="s">
        <v>132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2" t="s">
        <v>8</v>
      </c>
      <c r="BK135" s="165">
        <f t="shared" si="9"/>
        <v>0</v>
      </c>
      <c r="BL135" s="12" t="s">
        <v>203</v>
      </c>
      <c r="BM135" s="12" t="s">
        <v>1921</v>
      </c>
    </row>
    <row r="136" spans="2:65" s="1" customFormat="1" ht="16.5" customHeight="1">
      <c r="B136" s="27"/>
      <c r="C136" s="154" t="s">
        <v>261</v>
      </c>
      <c r="D136" s="154" t="s">
        <v>133</v>
      </c>
      <c r="E136" s="155" t="s">
        <v>1922</v>
      </c>
      <c r="F136" s="156" t="s">
        <v>1923</v>
      </c>
      <c r="G136" s="157" t="s">
        <v>156</v>
      </c>
      <c r="H136" s="158">
        <v>2875.027</v>
      </c>
      <c r="I136" s="159"/>
      <c r="J136" s="160">
        <f t="shared" si="0"/>
        <v>0</v>
      </c>
      <c r="K136" s="156" t="s">
        <v>157</v>
      </c>
      <c r="L136" s="29"/>
      <c r="M136" s="161" t="s">
        <v>1</v>
      </c>
      <c r="N136" s="162" t="s">
        <v>41</v>
      </c>
      <c r="O136" s="4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AR136" s="12" t="s">
        <v>203</v>
      </c>
      <c r="AT136" s="12" t="s">
        <v>133</v>
      </c>
      <c r="AU136" s="12" t="s">
        <v>69</v>
      </c>
      <c r="AY136" s="12" t="s">
        <v>132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2" t="s">
        <v>8</v>
      </c>
      <c r="BK136" s="165">
        <f t="shared" si="9"/>
        <v>0</v>
      </c>
      <c r="BL136" s="12" t="s">
        <v>203</v>
      </c>
      <c r="BM136" s="12" t="s">
        <v>1924</v>
      </c>
    </row>
    <row r="137" spans="2:65" s="1" customFormat="1" ht="16.5" customHeight="1">
      <c r="B137" s="27"/>
      <c r="C137" s="154" t="s">
        <v>265</v>
      </c>
      <c r="D137" s="154" t="s">
        <v>133</v>
      </c>
      <c r="E137" s="155" t="s">
        <v>1925</v>
      </c>
      <c r="F137" s="156" t="s">
        <v>1926</v>
      </c>
      <c r="G137" s="157" t="s">
        <v>156</v>
      </c>
      <c r="H137" s="158">
        <v>1941.3710000000001</v>
      </c>
      <c r="I137" s="159"/>
      <c r="J137" s="160">
        <f t="shared" si="0"/>
        <v>0</v>
      </c>
      <c r="K137" s="156" t="s">
        <v>157</v>
      </c>
      <c r="L137" s="29"/>
      <c r="M137" s="161" t="s">
        <v>1</v>
      </c>
      <c r="N137" s="162" t="s">
        <v>41</v>
      </c>
      <c r="O137" s="4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AR137" s="12" t="s">
        <v>203</v>
      </c>
      <c r="AT137" s="12" t="s">
        <v>133</v>
      </c>
      <c r="AU137" s="12" t="s">
        <v>69</v>
      </c>
      <c r="AY137" s="12" t="s">
        <v>132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2" t="s">
        <v>8</v>
      </c>
      <c r="BK137" s="165">
        <f t="shared" si="9"/>
        <v>0</v>
      </c>
      <c r="BL137" s="12" t="s">
        <v>203</v>
      </c>
      <c r="BM137" s="12" t="s">
        <v>1927</v>
      </c>
    </row>
    <row r="138" spans="2:65" s="1" customFormat="1" ht="16.5" customHeight="1">
      <c r="B138" s="27"/>
      <c r="C138" s="154" t="s">
        <v>269</v>
      </c>
      <c r="D138" s="154" t="s">
        <v>133</v>
      </c>
      <c r="E138" s="155" t="s">
        <v>1928</v>
      </c>
      <c r="F138" s="156" t="s">
        <v>1929</v>
      </c>
      <c r="G138" s="157" t="s">
        <v>156</v>
      </c>
      <c r="H138" s="158">
        <v>1941.3710000000001</v>
      </c>
      <c r="I138" s="159"/>
      <c r="J138" s="160">
        <f t="shared" si="0"/>
        <v>0</v>
      </c>
      <c r="K138" s="156" t="s">
        <v>157</v>
      </c>
      <c r="L138" s="29"/>
      <c r="M138" s="161" t="s">
        <v>1</v>
      </c>
      <c r="N138" s="162" t="s">
        <v>41</v>
      </c>
      <c r="O138" s="48"/>
      <c r="P138" s="163">
        <f t="shared" si="1"/>
        <v>0</v>
      </c>
      <c r="Q138" s="163">
        <v>1E-3</v>
      </c>
      <c r="R138" s="163">
        <f t="shared" si="2"/>
        <v>1.9413710000000002</v>
      </c>
      <c r="S138" s="163">
        <v>3.1E-4</v>
      </c>
      <c r="T138" s="164">
        <f t="shared" si="3"/>
        <v>0.60182500999999999</v>
      </c>
      <c r="AR138" s="12" t="s">
        <v>203</v>
      </c>
      <c r="AT138" s="12" t="s">
        <v>133</v>
      </c>
      <c r="AU138" s="12" t="s">
        <v>69</v>
      </c>
      <c r="AY138" s="12" t="s">
        <v>132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2" t="s">
        <v>8</v>
      </c>
      <c r="BK138" s="165">
        <f t="shared" si="9"/>
        <v>0</v>
      </c>
      <c r="BL138" s="12" t="s">
        <v>203</v>
      </c>
      <c r="BM138" s="12" t="s">
        <v>1930</v>
      </c>
    </row>
    <row r="139" spans="2:65" s="1" customFormat="1" ht="16.5" customHeight="1">
      <c r="B139" s="27"/>
      <c r="C139" s="154" t="s">
        <v>273</v>
      </c>
      <c r="D139" s="154" t="s">
        <v>133</v>
      </c>
      <c r="E139" s="155" t="s">
        <v>1931</v>
      </c>
      <c r="F139" s="156" t="s">
        <v>1932</v>
      </c>
      <c r="G139" s="157" t="s">
        <v>156</v>
      </c>
      <c r="H139" s="158">
        <v>1941.3710000000001</v>
      </c>
      <c r="I139" s="159"/>
      <c r="J139" s="160">
        <f t="shared" si="0"/>
        <v>0</v>
      </c>
      <c r="K139" s="156" t="s">
        <v>157</v>
      </c>
      <c r="L139" s="29"/>
      <c r="M139" s="161" t="s">
        <v>1</v>
      </c>
      <c r="N139" s="162" t="s">
        <v>41</v>
      </c>
      <c r="O139" s="4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AR139" s="12" t="s">
        <v>203</v>
      </c>
      <c r="AT139" s="12" t="s">
        <v>133</v>
      </c>
      <c r="AU139" s="12" t="s">
        <v>69</v>
      </c>
      <c r="AY139" s="12" t="s">
        <v>132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2" t="s">
        <v>8</v>
      </c>
      <c r="BK139" s="165">
        <f t="shared" si="9"/>
        <v>0</v>
      </c>
      <c r="BL139" s="12" t="s">
        <v>203</v>
      </c>
      <c r="BM139" s="12" t="s">
        <v>1933</v>
      </c>
    </row>
    <row r="140" spans="2:65" s="1" customFormat="1" ht="16.5" customHeight="1">
      <c r="B140" s="27"/>
      <c r="C140" s="154" t="s">
        <v>277</v>
      </c>
      <c r="D140" s="154" t="s">
        <v>133</v>
      </c>
      <c r="E140" s="155" t="s">
        <v>1356</v>
      </c>
      <c r="F140" s="156" t="s">
        <v>1357</v>
      </c>
      <c r="G140" s="157" t="s">
        <v>156</v>
      </c>
      <c r="H140" s="158">
        <v>2875.027</v>
      </c>
      <c r="I140" s="159"/>
      <c r="J140" s="160">
        <f t="shared" si="0"/>
        <v>0</v>
      </c>
      <c r="K140" s="156" t="s">
        <v>157</v>
      </c>
      <c r="L140" s="29"/>
      <c r="M140" s="161" t="s">
        <v>1</v>
      </c>
      <c r="N140" s="162" t="s">
        <v>41</v>
      </c>
      <c r="O140" s="48"/>
      <c r="P140" s="163">
        <f t="shared" si="1"/>
        <v>0</v>
      </c>
      <c r="Q140" s="163">
        <v>2.0000000000000001E-4</v>
      </c>
      <c r="R140" s="163">
        <f t="shared" si="2"/>
        <v>0.5750054</v>
      </c>
      <c r="S140" s="163">
        <v>0</v>
      </c>
      <c r="T140" s="164">
        <f t="shared" si="3"/>
        <v>0</v>
      </c>
      <c r="AR140" s="12" t="s">
        <v>203</v>
      </c>
      <c r="AT140" s="12" t="s">
        <v>133</v>
      </c>
      <c r="AU140" s="12" t="s">
        <v>69</v>
      </c>
      <c r="AY140" s="12" t="s">
        <v>132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2" t="s">
        <v>8</v>
      </c>
      <c r="BK140" s="165">
        <f t="shared" si="9"/>
        <v>0</v>
      </c>
      <c r="BL140" s="12" t="s">
        <v>203</v>
      </c>
      <c r="BM140" s="12" t="s">
        <v>1934</v>
      </c>
    </row>
    <row r="141" spans="2:65" s="1" customFormat="1" ht="16.5" customHeight="1">
      <c r="B141" s="27"/>
      <c r="C141" s="154" t="s">
        <v>281</v>
      </c>
      <c r="D141" s="154" t="s">
        <v>133</v>
      </c>
      <c r="E141" s="155" t="s">
        <v>1935</v>
      </c>
      <c r="F141" s="156" t="s">
        <v>1936</v>
      </c>
      <c r="G141" s="157" t="s">
        <v>156</v>
      </c>
      <c r="H141" s="158">
        <v>1941.3710000000001</v>
      </c>
      <c r="I141" s="159"/>
      <c r="J141" s="160">
        <f t="shared" si="0"/>
        <v>0</v>
      </c>
      <c r="K141" s="156" t="s">
        <v>157</v>
      </c>
      <c r="L141" s="29"/>
      <c r="M141" s="161" t="s">
        <v>1</v>
      </c>
      <c r="N141" s="162" t="s">
        <v>41</v>
      </c>
      <c r="O141" s="48"/>
      <c r="P141" s="163">
        <f t="shared" si="1"/>
        <v>0</v>
      </c>
      <c r="Q141" s="163">
        <v>2.0000000000000001E-4</v>
      </c>
      <c r="R141" s="163">
        <f t="shared" si="2"/>
        <v>0.38827420000000001</v>
      </c>
      <c r="S141" s="163">
        <v>0</v>
      </c>
      <c r="T141" s="164">
        <f t="shared" si="3"/>
        <v>0</v>
      </c>
      <c r="AR141" s="12" t="s">
        <v>203</v>
      </c>
      <c r="AT141" s="12" t="s">
        <v>133</v>
      </c>
      <c r="AU141" s="12" t="s">
        <v>69</v>
      </c>
      <c r="AY141" s="12" t="s">
        <v>132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2" t="s">
        <v>8</v>
      </c>
      <c r="BK141" s="165">
        <f t="shared" si="9"/>
        <v>0</v>
      </c>
      <c r="BL141" s="12" t="s">
        <v>203</v>
      </c>
      <c r="BM141" s="12" t="s">
        <v>1937</v>
      </c>
    </row>
    <row r="142" spans="2:65" s="1" customFormat="1" ht="16.5" customHeight="1">
      <c r="B142" s="27"/>
      <c r="C142" s="154" t="s">
        <v>285</v>
      </c>
      <c r="D142" s="154" t="s">
        <v>133</v>
      </c>
      <c r="E142" s="155" t="s">
        <v>1938</v>
      </c>
      <c r="F142" s="156" t="s">
        <v>1939</v>
      </c>
      <c r="G142" s="157" t="s">
        <v>156</v>
      </c>
      <c r="H142" s="158">
        <v>1941.3710000000001</v>
      </c>
      <c r="I142" s="159"/>
      <c r="J142" s="160">
        <f t="shared" si="0"/>
        <v>0</v>
      </c>
      <c r="K142" s="156" t="s">
        <v>157</v>
      </c>
      <c r="L142" s="29"/>
      <c r="M142" s="161" t="s">
        <v>1</v>
      </c>
      <c r="N142" s="162" t="s">
        <v>41</v>
      </c>
      <c r="O142" s="48"/>
      <c r="P142" s="163">
        <f t="shared" si="1"/>
        <v>0</v>
      </c>
      <c r="Q142" s="163">
        <v>2.9E-4</v>
      </c>
      <c r="R142" s="163">
        <f t="shared" si="2"/>
        <v>0.56299759000000005</v>
      </c>
      <c r="S142" s="163">
        <v>0</v>
      </c>
      <c r="T142" s="164">
        <f t="shared" si="3"/>
        <v>0</v>
      </c>
      <c r="AR142" s="12" t="s">
        <v>203</v>
      </c>
      <c r="AT142" s="12" t="s">
        <v>133</v>
      </c>
      <c r="AU142" s="12" t="s">
        <v>69</v>
      </c>
      <c r="AY142" s="12" t="s">
        <v>132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2" t="s">
        <v>8</v>
      </c>
      <c r="BK142" s="165">
        <f t="shared" si="9"/>
        <v>0</v>
      </c>
      <c r="BL142" s="12" t="s">
        <v>203</v>
      </c>
      <c r="BM142" s="12" t="s">
        <v>1940</v>
      </c>
    </row>
    <row r="143" spans="2:65" s="1" customFormat="1" ht="16.5" customHeight="1">
      <c r="B143" s="27"/>
      <c r="C143" s="154" t="s">
        <v>289</v>
      </c>
      <c r="D143" s="154" t="s">
        <v>133</v>
      </c>
      <c r="E143" s="155" t="s">
        <v>1941</v>
      </c>
      <c r="F143" s="156" t="s">
        <v>1942</v>
      </c>
      <c r="G143" s="157" t="s">
        <v>156</v>
      </c>
      <c r="H143" s="158">
        <v>2875.027</v>
      </c>
      <c r="I143" s="159"/>
      <c r="J143" s="160">
        <f t="shared" si="0"/>
        <v>0</v>
      </c>
      <c r="K143" s="156" t="s">
        <v>157</v>
      </c>
      <c r="L143" s="29"/>
      <c r="M143" s="181" t="s">
        <v>1</v>
      </c>
      <c r="N143" s="182" t="s">
        <v>41</v>
      </c>
      <c r="O143" s="183"/>
      <c r="P143" s="184">
        <f t="shared" si="1"/>
        <v>0</v>
      </c>
      <c r="Q143" s="184">
        <v>4.0000000000000002E-4</v>
      </c>
      <c r="R143" s="184">
        <f t="shared" si="2"/>
        <v>1.1500108</v>
      </c>
      <c r="S143" s="184">
        <v>0</v>
      </c>
      <c r="T143" s="185">
        <f t="shared" si="3"/>
        <v>0</v>
      </c>
      <c r="AR143" s="12" t="s">
        <v>203</v>
      </c>
      <c r="AT143" s="12" t="s">
        <v>133</v>
      </c>
      <c r="AU143" s="12" t="s">
        <v>69</v>
      </c>
      <c r="AY143" s="12" t="s">
        <v>132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2" t="s">
        <v>8</v>
      </c>
      <c r="BK143" s="165">
        <f t="shared" si="9"/>
        <v>0</v>
      </c>
      <c r="BL143" s="12" t="s">
        <v>203</v>
      </c>
      <c r="BM143" s="12" t="s">
        <v>1943</v>
      </c>
    </row>
    <row r="144" spans="2:65" s="1" customFormat="1" ht="6.95" customHeight="1">
      <c r="B144" s="34"/>
      <c r="C144" s="35"/>
      <c r="D144" s="35"/>
      <c r="E144" s="35"/>
      <c r="F144" s="35"/>
      <c r="G144" s="35"/>
      <c r="H144" s="35"/>
      <c r="I144" s="106"/>
      <c r="J144" s="35"/>
      <c r="K144" s="35"/>
      <c r="L144" s="29"/>
    </row>
  </sheetData>
  <sheetProtection selectLockedCells="1" selectUnlockedCells="1"/>
  <autoFilter ref="C87:K143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93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80"/>
  <sheetViews>
    <sheetView showGridLines="0" workbookViewId="0">
      <selection activeCell="H280" sqref="H28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hidden="1" customWidth="1"/>
    <col min="6" max="6" width="100.83203125" customWidth="1"/>
    <col min="7" max="7" width="8.6640625" customWidth="1"/>
    <col min="8" max="8" width="11.1640625" customWidth="1"/>
    <col min="9" max="9" width="14.1640625" style="85" hidden="1" customWidth="1"/>
    <col min="10" max="10" width="23.5" hidden="1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2" t="s">
        <v>87</v>
      </c>
    </row>
    <row r="3" spans="2:46" ht="6.95" customHeight="1">
      <c r="B3" s="86"/>
      <c r="C3" s="87"/>
      <c r="D3" s="87"/>
      <c r="E3" s="87"/>
      <c r="F3" s="87"/>
      <c r="G3" s="87"/>
      <c r="H3" s="87"/>
      <c r="I3" s="88"/>
      <c r="J3" s="87"/>
      <c r="K3" s="87"/>
      <c r="L3" s="15"/>
      <c r="AT3" s="12" t="s">
        <v>69</v>
      </c>
    </row>
    <row r="4" spans="2:46" ht="24.95" customHeight="1">
      <c r="B4" s="15"/>
      <c r="D4" s="215" t="s">
        <v>2486</v>
      </c>
      <c r="L4" s="15"/>
      <c r="M4" s="19" t="s">
        <v>11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89" t="s">
        <v>18</v>
      </c>
      <c r="L6" s="15"/>
    </row>
    <row r="7" spans="2:46" ht="16.5" customHeight="1">
      <c r="B7" s="15"/>
      <c r="E7" s="269" t="str">
        <f>'Rekapitulace stavby'!K6</f>
        <v>Údržbové a dílčí opravné práce na objektech ve Správě pozemních staveb</v>
      </c>
      <c r="F7" s="270"/>
      <c r="G7" s="270"/>
      <c r="H7" s="270"/>
      <c r="L7" s="15"/>
    </row>
    <row r="8" spans="2:46" s="1" customFormat="1" ht="12" customHeight="1">
      <c r="B8" s="29"/>
      <c r="D8" s="89" t="s">
        <v>92</v>
      </c>
      <c r="I8" s="90"/>
      <c r="L8" s="29"/>
    </row>
    <row r="9" spans="2:46" s="1" customFormat="1" ht="36.950000000000003" customHeight="1">
      <c r="B9" s="29"/>
      <c r="E9" s="271" t="s">
        <v>1944</v>
      </c>
      <c r="F9" s="272"/>
      <c r="G9" s="272"/>
      <c r="H9" s="272"/>
      <c r="I9" s="90"/>
      <c r="L9" s="29"/>
    </row>
    <row r="10" spans="2:46" s="1" customFormat="1">
      <c r="B10" s="29"/>
      <c r="I10" s="90"/>
      <c r="L10" s="29"/>
    </row>
    <row r="11" spans="2:46" s="1" customFormat="1" ht="12" customHeight="1">
      <c r="B11" s="29"/>
      <c r="D11" s="89" t="s">
        <v>19</v>
      </c>
      <c r="F11" s="12" t="s">
        <v>1</v>
      </c>
      <c r="I11" s="91" t="s">
        <v>20</v>
      </c>
      <c r="J11" s="12" t="s">
        <v>1</v>
      </c>
      <c r="L11" s="29"/>
    </row>
    <row r="12" spans="2:46" s="1" customFormat="1" ht="12" customHeight="1">
      <c r="B12" s="29"/>
      <c r="D12" s="89" t="s">
        <v>21</v>
      </c>
      <c r="F12" s="12" t="s">
        <v>22</v>
      </c>
      <c r="I12" s="91" t="s">
        <v>23</v>
      </c>
      <c r="J12" s="92" t="str">
        <f>'Rekapitulace stavby'!AN8</f>
        <v>16. 2. 2019</v>
      </c>
      <c r="L12" s="29"/>
    </row>
    <row r="13" spans="2:46" s="1" customFormat="1" ht="10.9" customHeight="1">
      <c r="B13" s="29"/>
      <c r="I13" s="90"/>
      <c r="L13" s="29"/>
    </row>
    <row r="14" spans="2:46" s="1" customFormat="1" ht="12" customHeight="1">
      <c r="B14" s="29"/>
      <c r="D14" s="89" t="s">
        <v>27</v>
      </c>
      <c r="I14" s="91" t="s">
        <v>28</v>
      </c>
      <c r="J14" s="12" t="str">
        <f>IF('Rekapitulace stavby'!AN10="","",'Rekapitulace stavby'!AN10)</f>
        <v>70994234</v>
      </c>
      <c r="L14" s="29"/>
    </row>
    <row r="15" spans="2:46" s="1" customFormat="1" ht="18" customHeight="1">
      <c r="B15" s="29"/>
      <c r="E15" s="12" t="str">
        <f>IF('Rekapitulace stavby'!E11="","",'Rekapitulace stavby'!E11)</f>
        <v>SŽDC, s.o.</v>
      </c>
      <c r="I15" s="91" t="s">
        <v>31</v>
      </c>
      <c r="J15" s="12" t="str">
        <f>IF('Rekapitulace stavby'!AN11="","",'Rekapitulace stavby'!AN11)</f>
        <v>CZ70994234</v>
      </c>
      <c r="L15" s="29"/>
    </row>
    <row r="16" spans="2:46" s="1" customFormat="1" ht="6.95" customHeight="1">
      <c r="B16" s="29"/>
      <c r="I16" s="90"/>
      <c r="L16" s="29"/>
    </row>
    <row r="17" spans="2:12" s="1" customFormat="1" ht="12" customHeight="1">
      <c r="B17" s="29"/>
      <c r="D17" s="89" t="s">
        <v>33</v>
      </c>
      <c r="I17" s="91" t="s">
        <v>28</v>
      </c>
      <c r="J17" s="227"/>
      <c r="L17" s="29"/>
    </row>
    <row r="18" spans="2:12" s="1" customFormat="1" ht="18" customHeight="1">
      <c r="B18" s="29"/>
      <c r="E18" s="273"/>
      <c r="F18" s="274"/>
      <c r="G18" s="274"/>
      <c r="H18" s="274"/>
      <c r="I18" s="91" t="s">
        <v>31</v>
      </c>
      <c r="J18" s="227"/>
      <c r="L18" s="29"/>
    </row>
    <row r="19" spans="2:12" s="1" customFormat="1" ht="6.95" customHeight="1">
      <c r="B19" s="29"/>
      <c r="I19" s="90"/>
      <c r="L19" s="29"/>
    </row>
    <row r="20" spans="2:12" s="1" customFormat="1" ht="12" customHeight="1">
      <c r="B20" s="29"/>
      <c r="D20" s="89" t="s">
        <v>34</v>
      </c>
      <c r="I20" s="91" t="s">
        <v>28</v>
      </c>
      <c r="J20" s="12" t="str">
        <f>IF('Rekapitulace stavby'!AN16="","",'Rekapitulace stavby'!AN16)</f>
        <v/>
      </c>
      <c r="L20" s="29"/>
    </row>
    <row r="21" spans="2:12" s="1" customFormat="1" ht="18" customHeight="1">
      <c r="B21" s="29"/>
      <c r="E21" s="12" t="str">
        <f>IF('Rekapitulace stavby'!E17="","",'Rekapitulace stavby'!E17)</f>
        <v xml:space="preserve"> </v>
      </c>
      <c r="I21" s="91" t="s">
        <v>31</v>
      </c>
      <c r="J21" s="12" t="str">
        <f>IF('Rekapitulace stavby'!AN17="","",'Rekapitulace stavby'!AN17)</f>
        <v/>
      </c>
      <c r="L21" s="29"/>
    </row>
    <row r="22" spans="2:12" s="1" customFormat="1" ht="6.95" customHeight="1">
      <c r="B22" s="29"/>
      <c r="I22" s="90"/>
      <c r="L22" s="29"/>
    </row>
    <row r="23" spans="2:12" s="1" customFormat="1" ht="12" customHeight="1">
      <c r="B23" s="29"/>
      <c r="D23" s="89" t="s">
        <v>36</v>
      </c>
      <c r="I23" s="91" t="s">
        <v>28</v>
      </c>
      <c r="J23" s="12" t="str">
        <f>IF('Rekapitulace stavby'!AN19="","",'Rekapitulace stavby'!AN19)</f>
        <v/>
      </c>
      <c r="L23" s="29"/>
    </row>
    <row r="24" spans="2:12" s="1" customFormat="1" ht="18" customHeight="1">
      <c r="B24" s="29"/>
      <c r="E24" s="12" t="str">
        <f>IF('Rekapitulace stavby'!E20="","",'Rekapitulace stavby'!E20)</f>
        <v xml:space="preserve"> </v>
      </c>
      <c r="I24" s="91" t="s">
        <v>31</v>
      </c>
      <c r="J24" s="12" t="str">
        <f>IF('Rekapitulace stavby'!AN20="","",'Rekapitulace stavby'!AN20)</f>
        <v/>
      </c>
      <c r="L24" s="29"/>
    </row>
    <row r="25" spans="2:12" s="1" customFormat="1" ht="6.95" customHeight="1">
      <c r="B25" s="29"/>
      <c r="I25" s="90"/>
      <c r="L25" s="29"/>
    </row>
    <row r="26" spans="2:12" s="1" customFormat="1" ht="12" customHeight="1">
      <c r="B26" s="29"/>
      <c r="D26" s="89" t="s">
        <v>37</v>
      </c>
      <c r="I26" s="90"/>
      <c r="L26" s="29"/>
    </row>
    <row r="27" spans="2:12" s="6" customFormat="1" ht="16.5" customHeight="1">
      <c r="B27" s="93"/>
      <c r="E27" s="275" t="s">
        <v>1</v>
      </c>
      <c r="F27" s="275"/>
      <c r="G27" s="275"/>
      <c r="H27" s="275"/>
      <c r="I27" s="94"/>
      <c r="L27" s="93"/>
    </row>
    <row r="28" spans="2:12" s="1" customFormat="1" ht="6.95" customHeight="1">
      <c r="B28" s="29"/>
      <c r="I28" s="90"/>
      <c r="L28" s="29"/>
    </row>
    <row r="29" spans="2:12" s="1" customFormat="1" ht="6.95" customHeight="1">
      <c r="B29" s="29"/>
      <c r="C29" s="201"/>
      <c r="D29" s="201"/>
      <c r="E29" s="201"/>
      <c r="F29" s="201"/>
      <c r="G29" s="201"/>
      <c r="H29" s="201"/>
      <c r="I29" s="95"/>
      <c r="J29" s="44"/>
      <c r="K29" s="44"/>
      <c r="L29" s="29"/>
    </row>
    <row r="30" spans="2:12" s="1" customFormat="1" ht="25.35" customHeight="1">
      <c r="B30" s="29"/>
      <c r="C30" s="201"/>
      <c r="D30" s="203"/>
      <c r="E30" s="201"/>
      <c r="F30" s="201"/>
      <c r="G30" s="201"/>
      <c r="H30" s="201"/>
      <c r="I30" s="90"/>
      <c r="J30" s="96">
        <f>ROUND(J90, 0)</f>
        <v>0</v>
      </c>
      <c r="L30" s="29"/>
    </row>
    <row r="31" spans="2:12" s="1" customFormat="1" ht="6.95" customHeight="1">
      <c r="B31" s="29"/>
      <c r="C31" s="201"/>
      <c r="D31" s="201"/>
      <c r="E31" s="201"/>
      <c r="F31" s="201"/>
      <c r="G31" s="201"/>
      <c r="H31" s="201"/>
      <c r="I31" s="95"/>
      <c r="J31" s="44"/>
      <c r="K31" s="44"/>
      <c r="L31" s="29"/>
    </row>
    <row r="32" spans="2:12" s="1" customFormat="1" ht="14.45" customHeight="1">
      <c r="B32" s="29"/>
      <c r="C32" s="201"/>
      <c r="D32" s="201"/>
      <c r="E32" s="201"/>
      <c r="F32" s="205"/>
      <c r="G32" s="201"/>
      <c r="H32" s="201"/>
      <c r="I32" s="98" t="s">
        <v>38</v>
      </c>
      <c r="J32" s="97" t="s">
        <v>39</v>
      </c>
      <c r="L32" s="29"/>
    </row>
    <row r="33" spans="2:12" s="1" customFormat="1" ht="14.45" customHeight="1">
      <c r="B33" s="29"/>
      <c r="C33" s="201"/>
      <c r="D33" s="207"/>
      <c r="E33" s="207"/>
      <c r="F33" s="208"/>
      <c r="G33" s="201"/>
      <c r="H33" s="201"/>
      <c r="I33" s="100">
        <v>0.21</v>
      </c>
      <c r="J33" s="99">
        <f>ROUND(((SUM(BE90:BE279))*I33),  0)</f>
        <v>0</v>
      </c>
      <c r="L33" s="29"/>
    </row>
    <row r="34" spans="2:12" s="1" customFormat="1" ht="14.45" customHeight="1">
      <c r="B34" s="29"/>
      <c r="C34" s="201"/>
      <c r="D34" s="201"/>
      <c r="E34" s="207"/>
      <c r="F34" s="208"/>
      <c r="G34" s="201"/>
      <c r="H34" s="201"/>
      <c r="I34" s="100">
        <v>0.15</v>
      </c>
      <c r="J34" s="99">
        <f>ROUND(((SUM(BF90:BF279))*I34),  0)</f>
        <v>0</v>
      </c>
      <c r="L34" s="29"/>
    </row>
    <row r="35" spans="2:12" s="1" customFormat="1" ht="14.45" hidden="1" customHeight="1">
      <c r="B35" s="29"/>
      <c r="C35" s="201"/>
      <c r="D35" s="201"/>
      <c r="E35" s="207"/>
      <c r="F35" s="208"/>
      <c r="G35" s="201"/>
      <c r="H35" s="201"/>
      <c r="I35" s="100">
        <v>0.21</v>
      </c>
      <c r="J35" s="99">
        <f>0</f>
        <v>0</v>
      </c>
      <c r="L35" s="29"/>
    </row>
    <row r="36" spans="2:12" s="1" customFormat="1" ht="14.45" hidden="1" customHeight="1">
      <c r="B36" s="29"/>
      <c r="C36" s="201"/>
      <c r="D36" s="201"/>
      <c r="E36" s="207"/>
      <c r="F36" s="208"/>
      <c r="G36" s="201"/>
      <c r="H36" s="201"/>
      <c r="I36" s="100">
        <v>0.15</v>
      </c>
      <c r="J36" s="99">
        <f>0</f>
        <v>0</v>
      </c>
      <c r="L36" s="29"/>
    </row>
    <row r="37" spans="2:12" s="1" customFormat="1" ht="14.45" hidden="1" customHeight="1">
      <c r="B37" s="29"/>
      <c r="C37" s="201"/>
      <c r="D37" s="201"/>
      <c r="E37" s="207"/>
      <c r="F37" s="208"/>
      <c r="G37" s="201"/>
      <c r="H37" s="201"/>
      <c r="I37" s="100">
        <v>0</v>
      </c>
      <c r="J37" s="99">
        <f>0</f>
        <v>0</v>
      </c>
      <c r="L37" s="29"/>
    </row>
    <row r="38" spans="2:12" s="1" customFormat="1" ht="6.95" customHeight="1">
      <c r="B38" s="29"/>
      <c r="C38" s="201"/>
      <c r="D38" s="201"/>
      <c r="E38" s="201"/>
      <c r="F38" s="201"/>
      <c r="G38" s="201"/>
      <c r="H38" s="201"/>
      <c r="I38" s="90"/>
      <c r="L38" s="29"/>
    </row>
    <row r="39" spans="2:12" s="1" customFormat="1" ht="25.35" customHeight="1">
      <c r="B39" s="29"/>
      <c r="C39" s="201"/>
      <c r="D39" s="210"/>
      <c r="E39" s="201"/>
      <c r="F39" s="201"/>
      <c r="G39" s="211"/>
      <c r="H39" s="212"/>
      <c r="I39" s="101"/>
      <c r="J39" s="102">
        <f>SUM(J30:J37)</f>
        <v>0</v>
      </c>
      <c r="K39" s="103"/>
      <c r="L39" s="29"/>
    </row>
    <row r="40" spans="2:12" s="1" customFormat="1" ht="14.45" customHeight="1">
      <c r="B40" s="104"/>
      <c r="C40" s="105"/>
      <c r="D40" s="105"/>
      <c r="E40" s="105"/>
      <c r="F40" s="105"/>
      <c r="G40" s="105"/>
      <c r="H40" s="105"/>
      <c r="I40" s="106"/>
      <c r="J40" s="105"/>
      <c r="K40" s="105"/>
      <c r="L40" s="29"/>
    </row>
    <row r="44" spans="2:12" s="1" customFormat="1" ht="6.95" customHeight="1">
      <c r="B44" s="107"/>
      <c r="C44" s="108"/>
      <c r="D44" s="108"/>
      <c r="E44" s="108"/>
      <c r="F44" s="108"/>
      <c r="G44" s="108"/>
      <c r="H44" s="108"/>
      <c r="I44" s="109"/>
      <c r="J44" s="108"/>
      <c r="K44" s="108"/>
      <c r="L44" s="29"/>
    </row>
    <row r="45" spans="2:12" s="1" customFormat="1" ht="24.95" customHeight="1">
      <c r="B45" s="27"/>
      <c r="C45" s="216" t="s">
        <v>2485</v>
      </c>
      <c r="D45" s="28"/>
      <c r="E45" s="28"/>
      <c r="F45" s="28"/>
      <c r="G45" s="28"/>
      <c r="H45" s="28"/>
      <c r="I45" s="90"/>
      <c r="J45" s="28"/>
      <c r="K45" s="28"/>
      <c r="L45" s="29"/>
    </row>
    <row r="46" spans="2:12" s="1" customFormat="1" ht="6.95" customHeight="1">
      <c r="B46" s="27"/>
      <c r="C46" s="28"/>
      <c r="D46" s="28"/>
      <c r="E46" s="28"/>
      <c r="F46" s="28"/>
      <c r="G46" s="28"/>
      <c r="H46" s="28"/>
      <c r="I46" s="90"/>
      <c r="J46" s="28"/>
      <c r="K46" s="28"/>
      <c r="L46" s="29"/>
    </row>
    <row r="47" spans="2:12" s="1" customFormat="1" ht="12" customHeight="1">
      <c r="B47" s="27"/>
      <c r="C47" s="24" t="s">
        <v>18</v>
      </c>
      <c r="D47" s="28"/>
      <c r="E47" s="28"/>
      <c r="F47" s="28"/>
      <c r="G47" s="28"/>
      <c r="H47" s="28"/>
      <c r="I47" s="90"/>
      <c r="J47" s="28"/>
      <c r="K47" s="28"/>
      <c r="L47" s="29"/>
    </row>
    <row r="48" spans="2:12" s="1" customFormat="1" ht="16.5" customHeight="1">
      <c r="B48" s="27"/>
      <c r="C48" s="28"/>
      <c r="D48" s="28"/>
      <c r="E48" s="267" t="str">
        <f>E7</f>
        <v>Údržbové a dílčí opravné práce na objektech ve Správě pozemních staveb</v>
      </c>
      <c r="F48" s="268"/>
      <c r="G48" s="268"/>
      <c r="H48" s="268"/>
      <c r="I48" s="90"/>
      <c r="J48" s="28"/>
      <c r="K48" s="28"/>
      <c r="L48" s="29"/>
    </row>
    <row r="49" spans="2:47" s="1" customFormat="1" ht="12" customHeight="1">
      <c r="B49" s="27"/>
      <c r="C49" s="24" t="s">
        <v>92</v>
      </c>
      <c r="D49" s="28"/>
      <c r="E49" s="28"/>
      <c r="F49" s="28"/>
      <c r="G49" s="28"/>
      <c r="H49" s="28"/>
      <c r="I49" s="90"/>
      <c r="J49" s="28"/>
      <c r="K49" s="28"/>
      <c r="L49" s="29"/>
    </row>
    <row r="50" spans="2:47" s="1" customFormat="1" ht="16.5" customHeight="1">
      <c r="B50" s="27"/>
      <c r="C50" s="28"/>
      <c r="D50" s="28"/>
      <c r="E50" s="242" t="str">
        <f>E9</f>
        <v>007 - Elektroinstalace (SEE)</v>
      </c>
      <c r="F50" s="241"/>
      <c r="G50" s="241"/>
      <c r="H50" s="241"/>
      <c r="I50" s="90"/>
      <c r="J50" s="28"/>
      <c r="K50" s="28"/>
      <c r="L50" s="29"/>
    </row>
    <row r="51" spans="2:47" s="1" customFormat="1" ht="6.95" customHeight="1">
      <c r="B51" s="27"/>
      <c r="C51" s="28"/>
      <c r="D51" s="28"/>
      <c r="E51" s="28"/>
      <c r="F51" s="28"/>
      <c r="G51" s="28"/>
      <c r="H51" s="28"/>
      <c r="I51" s="90"/>
      <c r="J51" s="28"/>
      <c r="K51" s="28"/>
      <c r="L51" s="29"/>
    </row>
    <row r="52" spans="2:47" s="1" customFormat="1" ht="12" customHeight="1">
      <c r="B52" s="27"/>
      <c r="C52" s="24" t="s">
        <v>21</v>
      </c>
      <c r="D52" s="28"/>
      <c r="E52" s="28"/>
      <c r="F52" s="22" t="str">
        <f>F12</f>
        <v xml:space="preserve"> </v>
      </c>
      <c r="G52" s="28"/>
      <c r="H52" s="28"/>
      <c r="I52" s="91" t="s">
        <v>23</v>
      </c>
      <c r="J52" s="43" t="str">
        <f>IF(J12="","",J12)</f>
        <v>16. 2. 2019</v>
      </c>
      <c r="K52" s="28"/>
      <c r="L52" s="29"/>
    </row>
    <row r="53" spans="2:47" s="1" customFormat="1" ht="6.95" customHeight="1">
      <c r="B53" s="27"/>
      <c r="C53" s="28"/>
      <c r="D53" s="28"/>
      <c r="E53" s="28"/>
      <c r="F53" s="28"/>
      <c r="G53" s="28"/>
      <c r="H53" s="28"/>
      <c r="I53" s="90"/>
      <c r="J53" s="28"/>
      <c r="K53" s="28"/>
      <c r="L53" s="29"/>
    </row>
    <row r="54" spans="2:47" s="1" customFormat="1" ht="13.7" customHeight="1">
      <c r="B54" s="27"/>
      <c r="C54" s="24" t="s">
        <v>27</v>
      </c>
      <c r="D54" s="28"/>
      <c r="E54" s="28"/>
      <c r="F54" s="22" t="str">
        <f>E15</f>
        <v>SŽDC, s.o.</v>
      </c>
      <c r="G54" s="28"/>
      <c r="H54" s="28"/>
      <c r="I54" s="91" t="s">
        <v>34</v>
      </c>
      <c r="J54" s="26" t="str">
        <f>E21</f>
        <v xml:space="preserve"> </v>
      </c>
      <c r="K54" s="28"/>
      <c r="L54" s="29"/>
    </row>
    <row r="55" spans="2:47" s="1" customFormat="1" ht="13.7" customHeight="1">
      <c r="B55" s="27"/>
      <c r="C55" s="24" t="s">
        <v>33</v>
      </c>
      <c r="D55" s="28"/>
      <c r="E55" s="28"/>
      <c r="F55" s="22" t="str">
        <f>IF(E18="","",E18)</f>
        <v/>
      </c>
      <c r="G55" s="28"/>
      <c r="H55" s="28"/>
      <c r="I55" s="91" t="s">
        <v>36</v>
      </c>
      <c r="J55" s="26" t="str">
        <f>E24</f>
        <v xml:space="preserve"> </v>
      </c>
      <c r="K55" s="28"/>
      <c r="L55" s="29"/>
    </row>
    <row r="56" spans="2:47" s="1" customFormat="1" ht="10.35" customHeight="1">
      <c r="B56" s="27"/>
      <c r="C56" s="28"/>
      <c r="D56" s="28"/>
      <c r="E56" s="28"/>
      <c r="F56" s="28"/>
      <c r="G56" s="28"/>
      <c r="H56" s="28"/>
      <c r="I56" s="90"/>
      <c r="J56" s="28"/>
      <c r="K56" s="28"/>
      <c r="L56" s="29"/>
    </row>
    <row r="57" spans="2:47" s="1" customFormat="1" ht="29.25" customHeight="1">
      <c r="B57" s="27"/>
      <c r="C57" s="110" t="s">
        <v>94</v>
      </c>
      <c r="D57" s="111"/>
      <c r="E57" s="111"/>
      <c r="F57" s="111"/>
      <c r="G57" s="111"/>
      <c r="H57" s="111"/>
      <c r="I57" s="112"/>
      <c r="J57" s="113" t="s">
        <v>95</v>
      </c>
      <c r="K57" s="111"/>
      <c r="L57" s="29"/>
    </row>
    <row r="58" spans="2:47" s="1" customFormat="1" ht="10.35" customHeight="1">
      <c r="B58" s="27"/>
      <c r="C58" s="28"/>
      <c r="D58" s="28"/>
      <c r="E58" s="28"/>
      <c r="F58" s="28"/>
      <c r="G58" s="28"/>
      <c r="H58" s="28"/>
      <c r="I58" s="90"/>
      <c r="J58" s="28"/>
      <c r="K58" s="28"/>
      <c r="L58" s="29"/>
    </row>
    <row r="59" spans="2:47" s="1" customFormat="1" ht="22.9" customHeight="1">
      <c r="B59" s="27"/>
      <c r="C59" s="114" t="s">
        <v>96</v>
      </c>
      <c r="D59" s="28"/>
      <c r="E59" s="28"/>
      <c r="F59" s="28"/>
      <c r="G59" s="28"/>
      <c r="H59" s="28"/>
      <c r="I59" s="90"/>
      <c r="J59" s="61">
        <f>J90</f>
        <v>0</v>
      </c>
      <c r="K59" s="28"/>
      <c r="L59" s="29"/>
      <c r="AU59" s="12" t="s">
        <v>97</v>
      </c>
    </row>
    <row r="60" spans="2:47" s="7" customFormat="1" ht="24.95" customHeight="1">
      <c r="B60" s="115"/>
      <c r="C60" s="116"/>
      <c r="D60" s="117" t="s">
        <v>1945</v>
      </c>
      <c r="E60" s="118"/>
      <c r="F60" s="118"/>
      <c r="G60" s="118"/>
      <c r="H60" s="118"/>
      <c r="I60" s="119"/>
      <c r="J60" s="120">
        <f>J91</f>
        <v>0</v>
      </c>
      <c r="K60" s="116"/>
      <c r="L60" s="121"/>
    </row>
    <row r="61" spans="2:47" s="7" customFormat="1" ht="24.95" customHeight="1">
      <c r="B61" s="115"/>
      <c r="C61" s="116"/>
      <c r="D61" s="117" t="s">
        <v>1946</v>
      </c>
      <c r="E61" s="118"/>
      <c r="F61" s="118"/>
      <c r="G61" s="118"/>
      <c r="H61" s="118"/>
      <c r="I61" s="119"/>
      <c r="J61" s="120">
        <f>J166</f>
        <v>0</v>
      </c>
      <c r="K61" s="116"/>
      <c r="L61" s="121"/>
    </row>
    <row r="62" spans="2:47" s="8" customFormat="1" ht="19.899999999999999" customHeight="1">
      <c r="B62" s="122"/>
      <c r="C62" s="123"/>
      <c r="D62" s="124" t="s">
        <v>1947</v>
      </c>
      <c r="E62" s="125"/>
      <c r="F62" s="125"/>
      <c r="G62" s="125"/>
      <c r="H62" s="125"/>
      <c r="I62" s="126"/>
      <c r="J62" s="127">
        <f>J167</f>
        <v>0</v>
      </c>
      <c r="K62" s="123"/>
      <c r="L62" s="128"/>
    </row>
    <row r="63" spans="2:47" s="8" customFormat="1" ht="19.899999999999999" customHeight="1">
      <c r="B63" s="122"/>
      <c r="C63" s="123"/>
      <c r="D63" s="124" t="s">
        <v>1948</v>
      </c>
      <c r="E63" s="125"/>
      <c r="F63" s="125"/>
      <c r="G63" s="125"/>
      <c r="H63" s="125"/>
      <c r="I63" s="126"/>
      <c r="J63" s="127">
        <f>J180</f>
        <v>0</v>
      </c>
      <c r="K63" s="123"/>
      <c r="L63" s="128"/>
    </row>
    <row r="64" spans="2:47" s="7" customFormat="1" ht="24.95" customHeight="1">
      <c r="B64" s="115"/>
      <c r="C64" s="116"/>
      <c r="D64" s="117" t="s">
        <v>1949</v>
      </c>
      <c r="E64" s="118"/>
      <c r="F64" s="118"/>
      <c r="G64" s="118"/>
      <c r="H64" s="118"/>
      <c r="I64" s="119"/>
      <c r="J64" s="120">
        <f>J207</f>
        <v>0</v>
      </c>
      <c r="K64" s="116"/>
      <c r="L64" s="121"/>
    </row>
    <row r="65" spans="2:12" s="8" customFormat="1" ht="19.899999999999999" customHeight="1">
      <c r="B65" s="122"/>
      <c r="C65" s="123"/>
      <c r="D65" s="124" t="s">
        <v>1950</v>
      </c>
      <c r="E65" s="125"/>
      <c r="F65" s="125"/>
      <c r="G65" s="125"/>
      <c r="H65" s="125"/>
      <c r="I65" s="126"/>
      <c r="J65" s="127">
        <f>J208</f>
        <v>0</v>
      </c>
      <c r="K65" s="123"/>
      <c r="L65" s="128"/>
    </row>
    <row r="66" spans="2:12" s="8" customFormat="1" ht="19.899999999999999" customHeight="1">
      <c r="B66" s="122"/>
      <c r="C66" s="123"/>
      <c r="D66" s="124" t="s">
        <v>1951</v>
      </c>
      <c r="E66" s="125"/>
      <c r="F66" s="125"/>
      <c r="G66" s="125"/>
      <c r="H66" s="125"/>
      <c r="I66" s="126"/>
      <c r="J66" s="127">
        <f>J216</f>
        <v>0</v>
      </c>
      <c r="K66" s="123"/>
      <c r="L66" s="128"/>
    </row>
    <row r="67" spans="2:12" s="7" customFormat="1" ht="24.95" customHeight="1">
      <c r="B67" s="115"/>
      <c r="C67" s="116"/>
      <c r="D67" s="117" t="s">
        <v>1952</v>
      </c>
      <c r="E67" s="118"/>
      <c r="F67" s="118"/>
      <c r="G67" s="118"/>
      <c r="H67" s="118"/>
      <c r="I67" s="119"/>
      <c r="J67" s="120">
        <f>J219</f>
        <v>0</v>
      </c>
      <c r="K67" s="116"/>
      <c r="L67" s="121"/>
    </row>
    <row r="68" spans="2:12" s="7" customFormat="1" ht="24.95" customHeight="1">
      <c r="B68" s="115"/>
      <c r="C68" s="116"/>
      <c r="D68" s="117" t="s">
        <v>1953</v>
      </c>
      <c r="E68" s="118"/>
      <c r="F68" s="118"/>
      <c r="G68" s="118"/>
      <c r="H68" s="118"/>
      <c r="I68" s="119"/>
      <c r="J68" s="120">
        <f>J227</f>
        <v>0</v>
      </c>
      <c r="K68" s="116"/>
      <c r="L68" s="121"/>
    </row>
    <row r="69" spans="2:12" s="7" customFormat="1" ht="24.95" customHeight="1">
      <c r="B69" s="115"/>
      <c r="C69" s="116"/>
      <c r="D69" s="117" t="s">
        <v>1954</v>
      </c>
      <c r="E69" s="118"/>
      <c r="F69" s="118"/>
      <c r="G69" s="118"/>
      <c r="H69" s="118"/>
      <c r="I69" s="119"/>
      <c r="J69" s="120">
        <f>J262</f>
        <v>0</v>
      </c>
      <c r="K69" s="116"/>
      <c r="L69" s="121"/>
    </row>
    <row r="70" spans="2:12" s="7" customFormat="1" ht="24.95" customHeight="1">
      <c r="B70" s="115"/>
      <c r="C70" s="116"/>
      <c r="D70" s="117" t="s">
        <v>1955</v>
      </c>
      <c r="E70" s="118"/>
      <c r="F70" s="118"/>
      <c r="G70" s="118"/>
      <c r="H70" s="118"/>
      <c r="I70" s="119"/>
      <c r="J70" s="120">
        <f>J269</f>
        <v>0</v>
      </c>
      <c r="K70" s="116"/>
      <c r="L70" s="121"/>
    </row>
    <row r="71" spans="2:12" s="1" customFormat="1" ht="21.75" customHeight="1">
      <c r="B71" s="27"/>
      <c r="C71" s="28"/>
      <c r="D71" s="28"/>
      <c r="E71" s="28"/>
      <c r="F71" s="28"/>
      <c r="G71" s="28"/>
      <c r="H71" s="28"/>
      <c r="I71" s="90"/>
      <c r="J71" s="28"/>
      <c r="K71" s="28"/>
      <c r="L71" s="29"/>
    </row>
    <row r="72" spans="2:12" s="1" customFormat="1" ht="6.95" customHeight="1">
      <c r="B72" s="34"/>
      <c r="C72" s="35"/>
      <c r="D72" s="35"/>
      <c r="E72" s="35"/>
      <c r="F72" s="35"/>
      <c r="G72" s="35"/>
      <c r="H72" s="35"/>
      <c r="I72" s="106"/>
      <c r="J72" s="35"/>
      <c r="K72" s="35"/>
      <c r="L72" s="29"/>
    </row>
    <row r="76" spans="2:12" s="1" customFormat="1" ht="6.95" customHeight="1">
      <c r="B76" s="36"/>
      <c r="C76" s="37"/>
      <c r="D76" s="37"/>
      <c r="E76" s="37"/>
      <c r="F76" s="37"/>
      <c r="G76" s="37"/>
      <c r="H76" s="37"/>
      <c r="I76" s="109"/>
      <c r="J76" s="37"/>
      <c r="K76" s="37"/>
      <c r="L76" s="29"/>
    </row>
    <row r="77" spans="2:12" s="1" customFormat="1" ht="24.95" customHeight="1">
      <c r="B77" s="27"/>
      <c r="C77" s="216" t="s">
        <v>2484</v>
      </c>
      <c r="D77" s="28"/>
      <c r="E77" s="28"/>
      <c r="F77" s="28"/>
      <c r="G77" s="28"/>
      <c r="H77" s="28"/>
      <c r="I77" s="90"/>
      <c r="J77" s="28"/>
      <c r="K77" s="28"/>
      <c r="L77" s="29"/>
    </row>
    <row r="78" spans="2:12" s="1" customFormat="1" ht="6.95" customHeight="1">
      <c r="B78" s="27"/>
      <c r="C78" s="28"/>
      <c r="D78" s="28"/>
      <c r="E78" s="28"/>
      <c r="F78" s="28"/>
      <c r="G78" s="28"/>
      <c r="H78" s="28"/>
      <c r="I78" s="90"/>
      <c r="J78" s="28"/>
      <c r="K78" s="28"/>
      <c r="L78" s="29"/>
    </row>
    <row r="79" spans="2:12" s="1" customFormat="1" ht="12" customHeight="1">
      <c r="B79" s="27"/>
      <c r="C79" s="24" t="s">
        <v>18</v>
      </c>
      <c r="D79" s="28"/>
      <c r="E79" s="28"/>
      <c r="F79" s="28"/>
      <c r="G79" s="28"/>
      <c r="H79" s="28"/>
      <c r="I79" s="90"/>
      <c r="J79" s="28"/>
      <c r="K79" s="28"/>
      <c r="L79" s="29"/>
    </row>
    <row r="80" spans="2:12" s="1" customFormat="1" ht="16.5" customHeight="1">
      <c r="B80" s="27"/>
      <c r="C80" s="28"/>
      <c r="D80" s="28"/>
      <c r="E80" s="267" t="str">
        <f>E7</f>
        <v>Údržbové a dílčí opravné práce na objektech ve Správě pozemních staveb</v>
      </c>
      <c r="F80" s="268"/>
      <c r="G80" s="268"/>
      <c r="H80" s="268"/>
      <c r="I80" s="90"/>
      <c r="J80" s="28"/>
      <c r="K80" s="28"/>
      <c r="L80" s="29"/>
    </row>
    <row r="81" spans="2:65" s="1" customFormat="1" ht="12" customHeight="1">
      <c r="B81" s="27"/>
      <c r="C81" s="24" t="s">
        <v>92</v>
      </c>
      <c r="D81" s="28"/>
      <c r="E81" s="28"/>
      <c r="F81" s="28"/>
      <c r="G81" s="28"/>
      <c r="H81" s="28"/>
      <c r="I81" s="90"/>
      <c r="J81" s="28"/>
      <c r="K81" s="28"/>
      <c r="L81" s="29"/>
    </row>
    <row r="82" spans="2:65" s="1" customFormat="1" ht="16.5" customHeight="1">
      <c r="B82" s="27"/>
      <c r="C82" s="28"/>
      <c r="D82" s="28"/>
      <c r="E82" s="242" t="str">
        <f>E9</f>
        <v>007 - Elektroinstalace (SEE)</v>
      </c>
      <c r="F82" s="241"/>
      <c r="G82" s="241"/>
      <c r="H82" s="241"/>
      <c r="I82" s="90"/>
      <c r="J82" s="28"/>
      <c r="K82" s="28"/>
      <c r="L82" s="29"/>
    </row>
    <row r="83" spans="2:65" s="1" customFormat="1" ht="6.95" customHeight="1">
      <c r="B83" s="27"/>
      <c r="C83" s="28"/>
      <c r="D83" s="28"/>
      <c r="E83" s="28"/>
      <c r="F83" s="28"/>
      <c r="G83" s="28"/>
      <c r="H83" s="28"/>
      <c r="I83" s="90"/>
      <c r="J83" s="28"/>
      <c r="K83" s="28"/>
      <c r="L83" s="29"/>
    </row>
    <row r="84" spans="2:65" s="1" customFormat="1" ht="12" customHeight="1">
      <c r="B84" s="27"/>
      <c r="C84" s="24" t="s">
        <v>21</v>
      </c>
      <c r="D84" s="28"/>
      <c r="E84" s="28"/>
      <c r="F84" s="22" t="str">
        <f>F12</f>
        <v xml:space="preserve"> </v>
      </c>
      <c r="G84" s="28"/>
      <c r="H84" s="28"/>
      <c r="I84" s="91" t="s">
        <v>23</v>
      </c>
      <c r="J84" s="43" t="str">
        <f>IF(J12="","",J12)</f>
        <v>16. 2. 2019</v>
      </c>
      <c r="K84" s="28"/>
      <c r="L84" s="29"/>
    </row>
    <row r="85" spans="2:65" s="1" customFormat="1" ht="6.95" customHeight="1">
      <c r="B85" s="27"/>
      <c r="C85" s="28"/>
      <c r="D85" s="28"/>
      <c r="E85" s="28"/>
      <c r="F85" s="28"/>
      <c r="G85" s="28"/>
      <c r="H85" s="28"/>
      <c r="I85" s="90"/>
      <c r="J85" s="28"/>
      <c r="K85" s="28"/>
      <c r="L85" s="29"/>
    </row>
    <row r="86" spans="2:65" s="1" customFormat="1" ht="13.7" customHeight="1">
      <c r="B86" s="27"/>
      <c r="C86" s="24" t="s">
        <v>27</v>
      </c>
      <c r="D86" s="28"/>
      <c r="E86" s="28"/>
      <c r="F86" s="22" t="str">
        <f>E15</f>
        <v>SŽDC, s.o.</v>
      </c>
      <c r="G86" s="28"/>
      <c r="H86" s="28"/>
      <c r="I86" s="91" t="s">
        <v>34</v>
      </c>
      <c r="J86" s="26" t="str">
        <f>E21</f>
        <v xml:space="preserve"> </v>
      </c>
      <c r="K86" s="28"/>
      <c r="L86" s="29"/>
    </row>
    <row r="87" spans="2:65" s="1" customFormat="1" ht="13.7" customHeight="1">
      <c r="B87" s="27"/>
      <c r="C87" s="24" t="s">
        <v>33</v>
      </c>
      <c r="D87" s="28"/>
      <c r="E87" s="28"/>
      <c r="F87" s="22" t="str">
        <f>IF(E18="","",E18)</f>
        <v/>
      </c>
      <c r="G87" s="28"/>
      <c r="H87" s="28"/>
      <c r="I87" s="91" t="s">
        <v>36</v>
      </c>
      <c r="J87" s="26" t="str">
        <f>E24</f>
        <v xml:space="preserve"> </v>
      </c>
      <c r="K87" s="28"/>
      <c r="L87" s="29"/>
    </row>
    <row r="88" spans="2:65" s="1" customFormat="1" ht="10.35" customHeight="1">
      <c r="B88" s="27"/>
      <c r="C88" s="28"/>
      <c r="D88" s="28"/>
      <c r="E88" s="28"/>
      <c r="F88" s="28"/>
      <c r="G88" s="28"/>
      <c r="H88" s="28"/>
      <c r="I88" s="90"/>
      <c r="J88" s="28"/>
      <c r="K88" s="28"/>
      <c r="L88" s="29"/>
    </row>
    <row r="89" spans="2:65" s="9" customFormat="1" ht="29.25" customHeight="1">
      <c r="B89" s="129"/>
      <c r="C89" s="130" t="s">
        <v>117</v>
      </c>
      <c r="D89" s="131" t="s">
        <v>45</v>
      </c>
      <c r="E89" s="131" t="s">
        <v>43</v>
      </c>
      <c r="F89" s="131" t="s">
        <v>44</v>
      </c>
      <c r="G89" s="131" t="s">
        <v>118</v>
      </c>
      <c r="H89" s="131" t="s">
        <v>119</v>
      </c>
      <c r="I89" s="132" t="s">
        <v>120</v>
      </c>
      <c r="J89" s="133" t="s">
        <v>95</v>
      </c>
      <c r="K89" s="134" t="s">
        <v>121</v>
      </c>
      <c r="L89" s="135"/>
      <c r="M89" s="52" t="s">
        <v>1</v>
      </c>
      <c r="N89" s="53" t="s">
        <v>40</v>
      </c>
      <c r="O89" s="53" t="s">
        <v>122</v>
      </c>
      <c r="P89" s="53" t="s">
        <v>123</v>
      </c>
      <c r="Q89" s="53" t="s">
        <v>124</v>
      </c>
      <c r="R89" s="53" t="s">
        <v>125</v>
      </c>
      <c r="S89" s="53" t="s">
        <v>126</v>
      </c>
      <c r="T89" s="54" t="s">
        <v>127</v>
      </c>
    </row>
    <row r="90" spans="2:65" s="1" customFormat="1" ht="22.9" customHeight="1">
      <c r="B90" s="27"/>
      <c r="C90" s="59" t="s">
        <v>128</v>
      </c>
      <c r="D90" s="28"/>
      <c r="E90" s="28"/>
      <c r="F90" s="28"/>
      <c r="G90" s="28"/>
      <c r="H90" s="28"/>
      <c r="I90" s="90"/>
      <c r="J90" s="136">
        <f>BK90</f>
        <v>0</v>
      </c>
      <c r="K90" s="28"/>
      <c r="L90" s="29"/>
      <c r="M90" s="55"/>
      <c r="N90" s="56"/>
      <c r="O90" s="56"/>
      <c r="P90" s="137">
        <f>P91+P166+P207+P219+P227+P262+P269</f>
        <v>0</v>
      </c>
      <c r="Q90" s="56"/>
      <c r="R90" s="137">
        <f>R91+R166+R207+R219+R227+R262+R269</f>
        <v>0</v>
      </c>
      <c r="S90" s="56"/>
      <c r="T90" s="138">
        <f>T91+T166+T207+T219+T227+T262+T269</f>
        <v>0</v>
      </c>
      <c r="AT90" s="12" t="s">
        <v>59</v>
      </c>
      <c r="AU90" s="12" t="s">
        <v>97</v>
      </c>
      <c r="BK90" s="139">
        <f>BK91+BK166+BK207+BK219+BK227+BK262+BK269</f>
        <v>0</v>
      </c>
    </row>
    <row r="91" spans="2:65" s="10" customFormat="1" ht="25.9" customHeight="1">
      <c r="B91" s="140"/>
      <c r="C91" s="141"/>
      <c r="D91" s="142" t="s">
        <v>59</v>
      </c>
      <c r="E91" s="143" t="s">
        <v>1956</v>
      </c>
      <c r="F91" s="143" t="s">
        <v>1957</v>
      </c>
      <c r="G91" s="141"/>
      <c r="H91" s="141"/>
      <c r="I91" s="144"/>
      <c r="J91" s="145">
        <f>BK91</f>
        <v>0</v>
      </c>
      <c r="K91" s="141"/>
      <c r="L91" s="146"/>
      <c r="M91" s="147"/>
      <c r="N91" s="148"/>
      <c r="O91" s="148"/>
      <c r="P91" s="149">
        <f>SUM(P92:P165)</f>
        <v>0</v>
      </c>
      <c r="Q91" s="148"/>
      <c r="R91" s="149">
        <f>SUM(R92:R165)</f>
        <v>0</v>
      </c>
      <c r="S91" s="148"/>
      <c r="T91" s="150">
        <f>SUM(T92:T165)</f>
        <v>0</v>
      </c>
      <c r="AR91" s="151" t="s">
        <v>8</v>
      </c>
      <c r="AT91" s="152" t="s">
        <v>59</v>
      </c>
      <c r="AU91" s="152" t="s">
        <v>60</v>
      </c>
      <c r="AY91" s="151" t="s">
        <v>132</v>
      </c>
      <c r="BK91" s="153">
        <f>SUM(BK92:BK165)</f>
        <v>0</v>
      </c>
    </row>
    <row r="92" spans="2:65" s="1" customFormat="1" ht="16.5" customHeight="1">
      <c r="B92" s="27"/>
      <c r="C92" s="154" t="s">
        <v>8</v>
      </c>
      <c r="D92" s="154" t="s">
        <v>133</v>
      </c>
      <c r="E92" s="155" t="s">
        <v>1958</v>
      </c>
      <c r="F92" s="156" t="s">
        <v>1959</v>
      </c>
      <c r="G92" s="157" t="s">
        <v>194</v>
      </c>
      <c r="H92" s="158">
        <v>238.93799999999999</v>
      </c>
      <c r="I92" s="159"/>
      <c r="J92" s="160">
        <f t="shared" ref="J92:J123" si="0">ROUND(I92*H92,0)</f>
        <v>0</v>
      </c>
      <c r="K92" s="156" t="s">
        <v>1960</v>
      </c>
      <c r="L92" s="29"/>
      <c r="M92" s="161" t="s">
        <v>1</v>
      </c>
      <c r="N92" s="162" t="s">
        <v>41</v>
      </c>
      <c r="O92" s="48"/>
      <c r="P92" s="163">
        <f t="shared" ref="P92:P123" si="1">O92*H92</f>
        <v>0</v>
      </c>
      <c r="Q92" s="163">
        <v>0</v>
      </c>
      <c r="R92" s="163">
        <f t="shared" ref="R92:R123" si="2">Q92*H92</f>
        <v>0</v>
      </c>
      <c r="S92" s="163">
        <v>0</v>
      </c>
      <c r="T92" s="164">
        <f t="shared" ref="T92:T123" si="3">S92*H92</f>
        <v>0</v>
      </c>
      <c r="AR92" s="12" t="s">
        <v>131</v>
      </c>
      <c r="AT92" s="12" t="s">
        <v>133</v>
      </c>
      <c r="AU92" s="12" t="s">
        <v>8</v>
      </c>
      <c r="AY92" s="12" t="s">
        <v>132</v>
      </c>
      <c r="BE92" s="165">
        <f t="shared" ref="BE92:BE123" si="4">IF(N92="základní",J92,0)</f>
        <v>0</v>
      </c>
      <c r="BF92" s="165">
        <f t="shared" ref="BF92:BF123" si="5">IF(N92="snížená",J92,0)</f>
        <v>0</v>
      </c>
      <c r="BG92" s="165">
        <f t="shared" ref="BG92:BG123" si="6">IF(N92="zákl. přenesená",J92,0)</f>
        <v>0</v>
      </c>
      <c r="BH92" s="165">
        <f t="shared" ref="BH92:BH123" si="7">IF(N92="sníž. přenesená",J92,0)</f>
        <v>0</v>
      </c>
      <c r="BI92" s="165">
        <f t="shared" ref="BI92:BI123" si="8">IF(N92="nulová",J92,0)</f>
        <v>0</v>
      </c>
      <c r="BJ92" s="12" t="s">
        <v>8</v>
      </c>
      <c r="BK92" s="165">
        <f t="shared" ref="BK92:BK123" si="9">ROUND(I92*H92,0)</f>
        <v>0</v>
      </c>
      <c r="BL92" s="12" t="s">
        <v>131</v>
      </c>
      <c r="BM92" s="12" t="s">
        <v>69</v>
      </c>
    </row>
    <row r="93" spans="2:65" s="1" customFormat="1" ht="16.5" customHeight="1">
      <c r="B93" s="27"/>
      <c r="C93" s="154" t="s">
        <v>69</v>
      </c>
      <c r="D93" s="154" t="s">
        <v>133</v>
      </c>
      <c r="E93" s="155" t="s">
        <v>1961</v>
      </c>
      <c r="F93" s="156" t="s">
        <v>1962</v>
      </c>
      <c r="G93" s="157" t="s">
        <v>194</v>
      </c>
      <c r="H93" s="158">
        <v>418.142</v>
      </c>
      <c r="I93" s="159"/>
      <c r="J93" s="160">
        <f t="shared" si="0"/>
        <v>0</v>
      </c>
      <c r="K93" s="156" t="s">
        <v>1960</v>
      </c>
      <c r="L93" s="29"/>
      <c r="M93" s="161" t="s">
        <v>1</v>
      </c>
      <c r="N93" s="162" t="s">
        <v>41</v>
      </c>
      <c r="O93" s="48"/>
      <c r="P93" s="163">
        <f t="shared" si="1"/>
        <v>0</v>
      </c>
      <c r="Q93" s="163">
        <v>0</v>
      </c>
      <c r="R93" s="163">
        <f t="shared" si="2"/>
        <v>0</v>
      </c>
      <c r="S93" s="163">
        <v>0</v>
      </c>
      <c r="T93" s="164">
        <f t="shared" si="3"/>
        <v>0</v>
      </c>
      <c r="AR93" s="12" t="s">
        <v>131</v>
      </c>
      <c r="AT93" s="12" t="s">
        <v>133</v>
      </c>
      <c r="AU93" s="12" t="s">
        <v>8</v>
      </c>
      <c r="AY93" s="12" t="s">
        <v>132</v>
      </c>
      <c r="BE93" s="165">
        <f t="shared" si="4"/>
        <v>0</v>
      </c>
      <c r="BF93" s="165">
        <f t="shared" si="5"/>
        <v>0</v>
      </c>
      <c r="BG93" s="165">
        <f t="shared" si="6"/>
        <v>0</v>
      </c>
      <c r="BH93" s="165">
        <f t="shared" si="7"/>
        <v>0</v>
      </c>
      <c r="BI93" s="165">
        <f t="shared" si="8"/>
        <v>0</v>
      </c>
      <c r="BJ93" s="12" t="s">
        <v>8</v>
      </c>
      <c r="BK93" s="165">
        <f t="shared" si="9"/>
        <v>0</v>
      </c>
      <c r="BL93" s="12" t="s">
        <v>131</v>
      </c>
      <c r="BM93" s="12" t="s">
        <v>131</v>
      </c>
    </row>
    <row r="94" spans="2:65" s="1" customFormat="1" ht="16.5" customHeight="1">
      <c r="B94" s="27"/>
      <c r="C94" s="154" t="s">
        <v>139</v>
      </c>
      <c r="D94" s="154" t="s">
        <v>133</v>
      </c>
      <c r="E94" s="155" t="s">
        <v>1963</v>
      </c>
      <c r="F94" s="156" t="s">
        <v>1964</v>
      </c>
      <c r="G94" s="157" t="s">
        <v>194</v>
      </c>
      <c r="H94" s="158">
        <v>298.673</v>
      </c>
      <c r="I94" s="159"/>
      <c r="J94" s="160">
        <f t="shared" si="0"/>
        <v>0</v>
      </c>
      <c r="K94" s="156" t="s">
        <v>1960</v>
      </c>
      <c r="L94" s="29"/>
      <c r="M94" s="161" t="s">
        <v>1</v>
      </c>
      <c r="N94" s="162" t="s">
        <v>41</v>
      </c>
      <c r="O94" s="48"/>
      <c r="P94" s="163">
        <f t="shared" si="1"/>
        <v>0</v>
      </c>
      <c r="Q94" s="163">
        <v>0</v>
      </c>
      <c r="R94" s="163">
        <f t="shared" si="2"/>
        <v>0</v>
      </c>
      <c r="S94" s="163">
        <v>0</v>
      </c>
      <c r="T94" s="164">
        <f t="shared" si="3"/>
        <v>0</v>
      </c>
      <c r="AR94" s="12" t="s">
        <v>131</v>
      </c>
      <c r="AT94" s="12" t="s">
        <v>133</v>
      </c>
      <c r="AU94" s="12" t="s">
        <v>8</v>
      </c>
      <c r="AY94" s="12" t="s">
        <v>132</v>
      </c>
      <c r="BE94" s="165">
        <f t="shared" si="4"/>
        <v>0</v>
      </c>
      <c r="BF94" s="165">
        <f t="shared" si="5"/>
        <v>0</v>
      </c>
      <c r="BG94" s="165">
        <f t="shared" si="6"/>
        <v>0</v>
      </c>
      <c r="BH94" s="165">
        <f t="shared" si="7"/>
        <v>0</v>
      </c>
      <c r="BI94" s="165">
        <f t="shared" si="8"/>
        <v>0</v>
      </c>
      <c r="BJ94" s="12" t="s">
        <v>8</v>
      </c>
      <c r="BK94" s="165">
        <f t="shared" si="9"/>
        <v>0</v>
      </c>
      <c r="BL94" s="12" t="s">
        <v>131</v>
      </c>
      <c r="BM94" s="12" t="s">
        <v>152</v>
      </c>
    </row>
    <row r="95" spans="2:65" s="1" customFormat="1" ht="16.5" customHeight="1">
      <c r="B95" s="27"/>
      <c r="C95" s="154" t="s">
        <v>131</v>
      </c>
      <c r="D95" s="154" t="s">
        <v>133</v>
      </c>
      <c r="E95" s="155" t="s">
        <v>1965</v>
      </c>
      <c r="F95" s="156" t="s">
        <v>1966</v>
      </c>
      <c r="G95" s="157" t="s">
        <v>194</v>
      </c>
      <c r="H95" s="158">
        <v>2090.7080000000001</v>
      </c>
      <c r="I95" s="159"/>
      <c r="J95" s="160">
        <f t="shared" si="0"/>
        <v>0</v>
      </c>
      <c r="K95" s="156" t="s">
        <v>1960</v>
      </c>
      <c r="L95" s="29"/>
      <c r="M95" s="161" t="s">
        <v>1</v>
      </c>
      <c r="N95" s="162" t="s">
        <v>41</v>
      </c>
      <c r="O95" s="48"/>
      <c r="P95" s="163">
        <f t="shared" si="1"/>
        <v>0</v>
      </c>
      <c r="Q95" s="163">
        <v>0</v>
      </c>
      <c r="R95" s="163">
        <f t="shared" si="2"/>
        <v>0</v>
      </c>
      <c r="S95" s="163">
        <v>0</v>
      </c>
      <c r="T95" s="164">
        <f t="shared" si="3"/>
        <v>0</v>
      </c>
      <c r="AR95" s="12" t="s">
        <v>131</v>
      </c>
      <c r="AT95" s="12" t="s">
        <v>133</v>
      </c>
      <c r="AU95" s="12" t="s">
        <v>8</v>
      </c>
      <c r="AY95" s="12" t="s">
        <v>132</v>
      </c>
      <c r="BE95" s="165">
        <f t="shared" si="4"/>
        <v>0</v>
      </c>
      <c r="BF95" s="165">
        <f t="shared" si="5"/>
        <v>0</v>
      </c>
      <c r="BG95" s="165">
        <f t="shared" si="6"/>
        <v>0</v>
      </c>
      <c r="BH95" s="165">
        <f t="shared" si="7"/>
        <v>0</v>
      </c>
      <c r="BI95" s="165">
        <f t="shared" si="8"/>
        <v>0</v>
      </c>
      <c r="BJ95" s="12" t="s">
        <v>8</v>
      </c>
      <c r="BK95" s="165">
        <f t="shared" si="9"/>
        <v>0</v>
      </c>
      <c r="BL95" s="12" t="s">
        <v>131</v>
      </c>
      <c r="BM95" s="12" t="s">
        <v>187</v>
      </c>
    </row>
    <row r="96" spans="2:65" s="1" customFormat="1" ht="16.5" customHeight="1">
      <c r="B96" s="27"/>
      <c r="C96" s="154" t="s">
        <v>159</v>
      </c>
      <c r="D96" s="154" t="s">
        <v>133</v>
      </c>
      <c r="E96" s="155" t="s">
        <v>1967</v>
      </c>
      <c r="F96" s="156" t="s">
        <v>1968</v>
      </c>
      <c r="G96" s="157" t="s">
        <v>194</v>
      </c>
      <c r="H96" s="158">
        <v>2389.38</v>
      </c>
      <c r="I96" s="159"/>
      <c r="J96" s="160">
        <f t="shared" si="0"/>
        <v>0</v>
      </c>
      <c r="K96" s="156" t="s">
        <v>1960</v>
      </c>
      <c r="L96" s="29"/>
      <c r="M96" s="161" t="s">
        <v>1</v>
      </c>
      <c r="N96" s="162" t="s">
        <v>41</v>
      </c>
      <c r="O96" s="48"/>
      <c r="P96" s="163">
        <f t="shared" si="1"/>
        <v>0</v>
      </c>
      <c r="Q96" s="163">
        <v>0</v>
      </c>
      <c r="R96" s="163">
        <f t="shared" si="2"/>
        <v>0</v>
      </c>
      <c r="S96" s="163">
        <v>0</v>
      </c>
      <c r="T96" s="164">
        <f t="shared" si="3"/>
        <v>0</v>
      </c>
      <c r="AR96" s="12" t="s">
        <v>131</v>
      </c>
      <c r="AT96" s="12" t="s">
        <v>133</v>
      </c>
      <c r="AU96" s="12" t="s">
        <v>8</v>
      </c>
      <c r="AY96" s="12" t="s">
        <v>132</v>
      </c>
      <c r="BE96" s="165">
        <f t="shared" si="4"/>
        <v>0</v>
      </c>
      <c r="BF96" s="165">
        <f t="shared" si="5"/>
        <v>0</v>
      </c>
      <c r="BG96" s="165">
        <f t="shared" si="6"/>
        <v>0</v>
      </c>
      <c r="BH96" s="165">
        <f t="shared" si="7"/>
        <v>0</v>
      </c>
      <c r="BI96" s="165">
        <f t="shared" si="8"/>
        <v>0</v>
      </c>
      <c r="BJ96" s="12" t="s">
        <v>8</v>
      </c>
      <c r="BK96" s="165">
        <f t="shared" si="9"/>
        <v>0</v>
      </c>
      <c r="BL96" s="12" t="s">
        <v>131</v>
      </c>
      <c r="BM96" s="12" t="s">
        <v>196</v>
      </c>
    </row>
    <row r="97" spans="2:65" s="1" customFormat="1" ht="16.5" customHeight="1">
      <c r="B97" s="27"/>
      <c r="C97" s="154" t="s">
        <v>152</v>
      </c>
      <c r="D97" s="154" t="s">
        <v>133</v>
      </c>
      <c r="E97" s="155" t="s">
        <v>1969</v>
      </c>
      <c r="F97" s="156" t="s">
        <v>1970</v>
      </c>
      <c r="G97" s="157" t="s">
        <v>194</v>
      </c>
      <c r="H97" s="158">
        <v>896.01800000000003</v>
      </c>
      <c r="I97" s="159"/>
      <c r="J97" s="160">
        <f t="shared" si="0"/>
        <v>0</v>
      </c>
      <c r="K97" s="156" t="s">
        <v>1960</v>
      </c>
      <c r="L97" s="29"/>
      <c r="M97" s="161" t="s">
        <v>1</v>
      </c>
      <c r="N97" s="162" t="s">
        <v>41</v>
      </c>
      <c r="O97" s="48"/>
      <c r="P97" s="163">
        <f t="shared" si="1"/>
        <v>0</v>
      </c>
      <c r="Q97" s="163">
        <v>0</v>
      </c>
      <c r="R97" s="163">
        <f t="shared" si="2"/>
        <v>0</v>
      </c>
      <c r="S97" s="163">
        <v>0</v>
      </c>
      <c r="T97" s="164">
        <f t="shared" si="3"/>
        <v>0</v>
      </c>
      <c r="AR97" s="12" t="s">
        <v>131</v>
      </c>
      <c r="AT97" s="12" t="s">
        <v>133</v>
      </c>
      <c r="AU97" s="12" t="s">
        <v>8</v>
      </c>
      <c r="AY97" s="12" t="s">
        <v>132</v>
      </c>
      <c r="BE97" s="165">
        <f t="shared" si="4"/>
        <v>0</v>
      </c>
      <c r="BF97" s="165">
        <f t="shared" si="5"/>
        <v>0</v>
      </c>
      <c r="BG97" s="165">
        <f t="shared" si="6"/>
        <v>0</v>
      </c>
      <c r="BH97" s="165">
        <f t="shared" si="7"/>
        <v>0</v>
      </c>
      <c r="BI97" s="165">
        <f t="shared" si="8"/>
        <v>0</v>
      </c>
      <c r="BJ97" s="12" t="s">
        <v>8</v>
      </c>
      <c r="BK97" s="165">
        <f t="shared" si="9"/>
        <v>0</v>
      </c>
      <c r="BL97" s="12" t="s">
        <v>131</v>
      </c>
      <c r="BM97" s="12" t="s">
        <v>203</v>
      </c>
    </row>
    <row r="98" spans="2:65" s="1" customFormat="1" ht="16.5" customHeight="1">
      <c r="B98" s="27"/>
      <c r="C98" s="154" t="s">
        <v>166</v>
      </c>
      <c r="D98" s="154" t="s">
        <v>133</v>
      </c>
      <c r="E98" s="155" t="s">
        <v>1971</v>
      </c>
      <c r="F98" s="156" t="s">
        <v>1972</v>
      </c>
      <c r="G98" s="157" t="s">
        <v>194</v>
      </c>
      <c r="H98" s="158">
        <v>358.40699999999998</v>
      </c>
      <c r="I98" s="159"/>
      <c r="J98" s="160">
        <f t="shared" si="0"/>
        <v>0</v>
      </c>
      <c r="K98" s="156" t="s">
        <v>1960</v>
      </c>
      <c r="L98" s="29"/>
      <c r="M98" s="161" t="s">
        <v>1</v>
      </c>
      <c r="N98" s="162" t="s">
        <v>41</v>
      </c>
      <c r="O98" s="48"/>
      <c r="P98" s="163">
        <f t="shared" si="1"/>
        <v>0</v>
      </c>
      <c r="Q98" s="163">
        <v>0</v>
      </c>
      <c r="R98" s="163">
        <f t="shared" si="2"/>
        <v>0</v>
      </c>
      <c r="S98" s="163">
        <v>0</v>
      </c>
      <c r="T98" s="164">
        <f t="shared" si="3"/>
        <v>0</v>
      </c>
      <c r="AR98" s="12" t="s">
        <v>131</v>
      </c>
      <c r="AT98" s="12" t="s">
        <v>133</v>
      </c>
      <c r="AU98" s="12" t="s">
        <v>8</v>
      </c>
      <c r="AY98" s="12" t="s">
        <v>132</v>
      </c>
      <c r="BE98" s="165">
        <f t="shared" si="4"/>
        <v>0</v>
      </c>
      <c r="BF98" s="165">
        <f t="shared" si="5"/>
        <v>0</v>
      </c>
      <c r="BG98" s="165">
        <f t="shared" si="6"/>
        <v>0</v>
      </c>
      <c r="BH98" s="165">
        <f t="shared" si="7"/>
        <v>0</v>
      </c>
      <c r="BI98" s="165">
        <f t="shared" si="8"/>
        <v>0</v>
      </c>
      <c r="BJ98" s="12" t="s">
        <v>8</v>
      </c>
      <c r="BK98" s="165">
        <f t="shared" si="9"/>
        <v>0</v>
      </c>
      <c r="BL98" s="12" t="s">
        <v>131</v>
      </c>
      <c r="BM98" s="12" t="s">
        <v>212</v>
      </c>
    </row>
    <row r="99" spans="2:65" s="1" customFormat="1" ht="16.5" customHeight="1">
      <c r="B99" s="27"/>
      <c r="C99" s="154" t="s">
        <v>170</v>
      </c>
      <c r="D99" s="154" t="s">
        <v>133</v>
      </c>
      <c r="E99" s="155" t="s">
        <v>1973</v>
      </c>
      <c r="F99" s="156" t="s">
        <v>1974</v>
      </c>
      <c r="G99" s="157" t="s">
        <v>380</v>
      </c>
      <c r="H99" s="158">
        <v>597</v>
      </c>
      <c r="I99" s="159"/>
      <c r="J99" s="160">
        <f t="shared" si="0"/>
        <v>0</v>
      </c>
      <c r="K99" s="156" t="s">
        <v>1960</v>
      </c>
      <c r="L99" s="29"/>
      <c r="M99" s="161" t="s">
        <v>1</v>
      </c>
      <c r="N99" s="162" t="s">
        <v>41</v>
      </c>
      <c r="O99" s="48"/>
      <c r="P99" s="163">
        <f t="shared" si="1"/>
        <v>0</v>
      </c>
      <c r="Q99" s="163">
        <v>0</v>
      </c>
      <c r="R99" s="163">
        <f t="shared" si="2"/>
        <v>0</v>
      </c>
      <c r="S99" s="163">
        <v>0</v>
      </c>
      <c r="T99" s="164">
        <f t="shared" si="3"/>
        <v>0</v>
      </c>
      <c r="AR99" s="12" t="s">
        <v>131</v>
      </c>
      <c r="AT99" s="12" t="s">
        <v>133</v>
      </c>
      <c r="AU99" s="12" t="s">
        <v>8</v>
      </c>
      <c r="AY99" s="12" t="s">
        <v>132</v>
      </c>
      <c r="BE99" s="165">
        <f t="shared" si="4"/>
        <v>0</v>
      </c>
      <c r="BF99" s="165">
        <f t="shared" si="5"/>
        <v>0</v>
      </c>
      <c r="BG99" s="165">
        <f t="shared" si="6"/>
        <v>0</v>
      </c>
      <c r="BH99" s="165">
        <f t="shared" si="7"/>
        <v>0</v>
      </c>
      <c r="BI99" s="165">
        <f t="shared" si="8"/>
        <v>0</v>
      </c>
      <c r="BJ99" s="12" t="s">
        <v>8</v>
      </c>
      <c r="BK99" s="165">
        <f t="shared" si="9"/>
        <v>0</v>
      </c>
      <c r="BL99" s="12" t="s">
        <v>131</v>
      </c>
      <c r="BM99" s="12" t="s">
        <v>220</v>
      </c>
    </row>
    <row r="100" spans="2:65" s="1" customFormat="1" ht="16.5" customHeight="1">
      <c r="B100" s="27"/>
      <c r="C100" s="154" t="s">
        <v>175</v>
      </c>
      <c r="D100" s="154" t="s">
        <v>133</v>
      </c>
      <c r="E100" s="155" t="s">
        <v>1975</v>
      </c>
      <c r="F100" s="156" t="s">
        <v>1976</v>
      </c>
      <c r="G100" s="157" t="s">
        <v>194</v>
      </c>
      <c r="H100" s="158">
        <v>477.87599999999998</v>
      </c>
      <c r="I100" s="159"/>
      <c r="J100" s="160">
        <f t="shared" si="0"/>
        <v>0</v>
      </c>
      <c r="K100" s="156" t="s">
        <v>1960</v>
      </c>
      <c r="L100" s="29"/>
      <c r="M100" s="161" t="s">
        <v>1</v>
      </c>
      <c r="N100" s="162" t="s">
        <v>41</v>
      </c>
      <c r="O100" s="48"/>
      <c r="P100" s="163">
        <f t="shared" si="1"/>
        <v>0</v>
      </c>
      <c r="Q100" s="163">
        <v>0</v>
      </c>
      <c r="R100" s="163">
        <f t="shared" si="2"/>
        <v>0</v>
      </c>
      <c r="S100" s="163">
        <v>0</v>
      </c>
      <c r="T100" s="164">
        <f t="shared" si="3"/>
        <v>0</v>
      </c>
      <c r="AR100" s="12" t="s">
        <v>131</v>
      </c>
      <c r="AT100" s="12" t="s">
        <v>133</v>
      </c>
      <c r="AU100" s="12" t="s">
        <v>8</v>
      </c>
      <c r="AY100" s="12" t="s">
        <v>132</v>
      </c>
      <c r="BE100" s="165">
        <f t="shared" si="4"/>
        <v>0</v>
      </c>
      <c r="BF100" s="165">
        <f t="shared" si="5"/>
        <v>0</v>
      </c>
      <c r="BG100" s="165">
        <f t="shared" si="6"/>
        <v>0</v>
      </c>
      <c r="BH100" s="165">
        <f t="shared" si="7"/>
        <v>0</v>
      </c>
      <c r="BI100" s="165">
        <f t="shared" si="8"/>
        <v>0</v>
      </c>
      <c r="BJ100" s="12" t="s">
        <v>8</v>
      </c>
      <c r="BK100" s="165">
        <f t="shared" si="9"/>
        <v>0</v>
      </c>
      <c r="BL100" s="12" t="s">
        <v>131</v>
      </c>
      <c r="BM100" s="12" t="s">
        <v>229</v>
      </c>
    </row>
    <row r="101" spans="2:65" s="1" customFormat="1" ht="16.5" customHeight="1">
      <c r="B101" s="27"/>
      <c r="C101" s="154" t="s">
        <v>25</v>
      </c>
      <c r="D101" s="154" t="s">
        <v>133</v>
      </c>
      <c r="E101" s="155" t="s">
        <v>1977</v>
      </c>
      <c r="F101" s="156" t="s">
        <v>1978</v>
      </c>
      <c r="G101" s="157" t="s">
        <v>194</v>
      </c>
      <c r="H101" s="158">
        <v>418.142</v>
      </c>
      <c r="I101" s="159"/>
      <c r="J101" s="160">
        <f t="shared" si="0"/>
        <v>0</v>
      </c>
      <c r="K101" s="156" t="s">
        <v>1960</v>
      </c>
      <c r="L101" s="29"/>
      <c r="M101" s="161" t="s">
        <v>1</v>
      </c>
      <c r="N101" s="162" t="s">
        <v>41</v>
      </c>
      <c r="O101" s="48"/>
      <c r="P101" s="163">
        <f t="shared" si="1"/>
        <v>0</v>
      </c>
      <c r="Q101" s="163">
        <v>0</v>
      </c>
      <c r="R101" s="163">
        <f t="shared" si="2"/>
        <v>0</v>
      </c>
      <c r="S101" s="163">
        <v>0</v>
      </c>
      <c r="T101" s="164">
        <f t="shared" si="3"/>
        <v>0</v>
      </c>
      <c r="AR101" s="12" t="s">
        <v>131</v>
      </c>
      <c r="AT101" s="12" t="s">
        <v>133</v>
      </c>
      <c r="AU101" s="12" t="s">
        <v>8</v>
      </c>
      <c r="AY101" s="12" t="s">
        <v>132</v>
      </c>
      <c r="BE101" s="165">
        <f t="shared" si="4"/>
        <v>0</v>
      </c>
      <c r="BF101" s="165">
        <f t="shared" si="5"/>
        <v>0</v>
      </c>
      <c r="BG101" s="165">
        <f t="shared" si="6"/>
        <v>0</v>
      </c>
      <c r="BH101" s="165">
        <f t="shared" si="7"/>
        <v>0</v>
      </c>
      <c r="BI101" s="165">
        <f t="shared" si="8"/>
        <v>0</v>
      </c>
      <c r="BJ101" s="12" t="s">
        <v>8</v>
      </c>
      <c r="BK101" s="165">
        <f t="shared" si="9"/>
        <v>0</v>
      </c>
      <c r="BL101" s="12" t="s">
        <v>131</v>
      </c>
      <c r="BM101" s="12" t="s">
        <v>238</v>
      </c>
    </row>
    <row r="102" spans="2:65" s="1" customFormat="1" ht="16.5" customHeight="1">
      <c r="B102" s="27"/>
      <c r="C102" s="154" t="s">
        <v>182</v>
      </c>
      <c r="D102" s="154" t="s">
        <v>133</v>
      </c>
      <c r="E102" s="155" t="s">
        <v>1979</v>
      </c>
      <c r="F102" s="156" t="s">
        <v>1980</v>
      </c>
      <c r="G102" s="157" t="s">
        <v>194</v>
      </c>
      <c r="H102" s="158">
        <v>298.673</v>
      </c>
      <c r="I102" s="159"/>
      <c r="J102" s="160">
        <f t="shared" si="0"/>
        <v>0</v>
      </c>
      <c r="K102" s="156" t="s">
        <v>1960</v>
      </c>
      <c r="L102" s="29"/>
      <c r="M102" s="161" t="s">
        <v>1</v>
      </c>
      <c r="N102" s="162" t="s">
        <v>41</v>
      </c>
      <c r="O102" s="48"/>
      <c r="P102" s="163">
        <f t="shared" si="1"/>
        <v>0</v>
      </c>
      <c r="Q102" s="163">
        <v>0</v>
      </c>
      <c r="R102" s="163">
        <f t="shared" si="2"/>
        <v>0</v>
      </c>
      <c r="S102" s="163">
        <v>0</v>
      </c>
      <c r="T102" s="164">
        <f t="shared" si="3"/>
        <v>0</v>
      </c>
      <c r="AR102" s="12" t="s">
        <v>131</v>
      </c>
      <c r="AT102" s="12" t="s">
        <v>133</v>
      </c>
      <c r="AU102" s="12" t="s">
        <v>8</v>
      </c>
      <c r="AY102" s="12" t="s">
        <v>132</v>
      </c>
      <c r="BE102" s="165">
        <f t="shared" si="4"/>
        <v>0</v>
      </c>
      <c r="BF102" s="165">
        <f t="shared" si="5"/>
        <v>0</v>
      </c>
      <c r="BG102" s="165">
        <f t="shared" si="6"/>
        <v>0</v>
      </c>
      <c r="BH102" s="165">
        <f t="shared" si="7"/>
        <v>0</v>
      </c>
      <c r="BI102" s="165">
        <f t="shared" si="8"/>
        <v>0</v>
      </c>
      <c r="BJ102" s="12" t="s">
        <v>8</v>
      </c>
      <c r="BK102" s="165">
        <f t="shared" si="9"/>
        <v>0</v>
      </c>
      <c r="BL102" s="12" t="s">
        <v>131</v>
      </c>
      <c r="BM102" s="12" t="s">
        <v>246</v>
      </c>
    </row>
    <row r="103" spans="2:65" s="1" customFormat="1" ht="16.5" customHeight="1">
      <c r="B103" s="27"/>
      <c r="C103" s="154" t="s">
        <v>187</v>
      </c>
      <c r="D103" s="154" t="s">
        <v>133</v>
      </c>
      <c r="E103" s="155" t="s">
        <v>1981</v>
      </c>
      <c r="F103" s="156" t="s">
        <v>1982</v>
      </c>
      <c r="G103" s="157" t="s">
        <v>194</v>
      </c>
      <c r="H103" s="158">
        <v>896.01800000000003</v>
      </c>
      <c r="I103" s="159"/>
      <c r="J103" s="160">
        <f t="shared" si="0"/>
        <v>0</v>
      </c>
      <c r="K103" s="156" t="s">
        <v>1960</v>
      </c>
      <c r="L103" s="29"/>
      <c r="M103" s="161" t="s">
        <v>1</v>
      </c>
      <c r="N103" s="162" t="s">
        <v>41</v>
      </c>
      <c r="O103" s="48"/>
      <c r="P103" s="163">
        <f t="shared" si="1"/>
        <v>0</v>
      </c>
      <c r="Q103" s="163">
        <v>0</v>
      </c>
      <c r="R103" s="163">
        <f t="shared" si="2"/>
        <v>0</v>
      </c>
      <c r="S103" s="163">
        <v>0</v>
      </c>
      <c r="T103" s="164">
        <f t="shared" si="3"/>
        <v>0</v>
      </c>
      <c r="AR103" s="12" t="s">
        <v>131</v>
      </c>
      <c r="AT103" s="12" t="s">
        <v>133</v>
      </c>
      <c r="AU103" s="12" t="s">
        <v>8</v>
      </c>
      <c r="AY103" s="12" t="s">
        <v>132</v>
      </c>
      <c r="BE103" s="165">
        <f t="shared" si="4"/>
        <v>0</v>
      </c>
      <c r="BF103" s="165">
        <f t="shared" si="5"/>
        <v>0</v>
      </c>
      <c r="BG103" s="165">
        <f t="shared" si="6"/>
        <v>0</v>
      </c>
      <c r="BH103" s="165">
        <f t="shared" si="7"/>
        <v>0</v>
      </c>
      <c r="BI103" s="165">
        <f t="shared" si="8"/>
        <v>0</v>
      </c>
      <c r="BJ103" s="12" t="s">
        <v>8</v>
      </c>
      <c r="BK103" s="165">
        <f t="shared" si="9"/>
        <v>0</v>
      </c>
      <c r="BL103" s="12" t="s">
        <v>131</v>
      </c>
      <c r="BM103" s="12" t="s">
        <v>257</v>
      </c>
    </row>
    <row r="104" spans="2:65" s="1" customFormat="1" ht="16.5" customHeight="1">
      <c r="B104" s="27"/>
      <c r="C104" s="154" t="s">
        <v>191</v>
      </c>
      <c r="D104" s="154" t="s">
        <v>133</v>
      </c>
      <c r="E104" s="155" t="s">
        <v>1983</v>
      </c>
      <c r="F104" s="156" t="s">
        <v>1984</v>
      </c>
      <c r="G104" s="157" t="s">
        <v>194</v>
      </c>
      <c r="H104" s="158">
        <v>4480.0879999999997</v>
      </c>
      <c r="I104" s="159"/>
      <c r="J104" s="160">
        <f t="shared" si="0"/>
        <v>0</v>
      </c>
      <c r="K104" s="156" t="s">
        <v>1960</v>
      </c>
      <c r="L104" s="29"/>
      <c r="M104" s="161" t="s">
        <v>1</v>
      </c>
      <c r="N104" s="162" t="s">
        <v>41</v>
      </c>
      <c r="O104" s="48"/>
      <c r="P104" s="163">
        <f t="shared" si="1"/>
        <v>0</v>
      </c>
      <c r="Q104" s="163">
        <v>0</v>
      </c>
      <c r="R104" s="163">
        <f t="shared" si="2"/>
        <v>0</v>
      </c>
      <c r="S104" s="163">
        <v>0</v>
      </c>
      <c r="T104" s="164">
        <f t="shared" si="3"/>
        <v>0</v>
      </c>
      <c r="AR104" s="12" t="s">
        <v>131</v>
      </c>
      <c r="AT104" s="12" t="s">
        <v>133</v>
      </c>
      <c r="AU104" s="12" t="s">
        <v>8</v>
      </c>
      <c r="AY104" s="12" t="s">
        <v>132</v>
      </c>
      <c r="BE104" s="165">
        <f t="shared" si="4"/>
        <v>0</v>
      </c>
      <c r="BF104" s="165">
        <f t="shared" si="5"/>
        <v>0</v>
      </c>
      <c r="BG104" s="165">
        <f t="shared" si="6"/>
        <v>0</v>
      </c>
      <c r="BH104" s="165">
        <f t="shared" si="7"/>
        <v>0</v>
      </c>
      <c r="BI104" s="165">
        <f t="shared" si="8"/>
        <v>0</v>
      </c>
      <c r="BJ104" s="12" t="s">
        <v>8</v>
      </c>
      <c r="BK104" s="165">
        <f t="shared" si="9"/>
        <v>0</v>
      </c>
      <c r="BL104" s="12" t="s">
        <v>131</v>
      </c>
      <c r="BM104" s="12" t="s">
        <v>265</v>
      </c>
    </row>
    <row r="105" spans="2:65" s="1" customFormat="1" ht="16.5" customHeight="1">
      <c r="B105" s="27"/>
      <c r="C105" s="154" t="s">
        <v>196</v>
      </c>
      <c r="D105" s="154" t="s">
        <v>133</v>
      </c>
      <c r="E105" s="155" t="s">
        <v>1985</v>
      </c>
      <c r="F105" s="156" t="s">
        <v>1986</v>
      </c>
      <c r="G105" s="157" t="s">
        <v>194</v>
      </c>
      <c r="H105" s="158">
        <v>179.20400000000001</v>
      </c>
      <c r="I105" s="159"/>
      <c r="J105" s="160">
        <f t="shared" si="0"/>
        <v>0</v>
      </c>
      <c r="K105" s="156" t="s">
        <v>1960</v>
      </c>
      <c r="L105" s="29"/>
      <c r="M105" s="161" t="s">
        <v>1</v>
      </c>
      <c r="N105" s="162" t="s">
        <v>41</v>
      </c>
      <c r="O105" s="48"/>
      <c r="P105" s="163">
        <f t="shared" si="1"/>
        <v>0</v>
      </c>
      <c r="Q105" s="163">
        <v>0</v>
      </c>
      <c r="R105" s="163">
        <f t="shared" si="2"/>
        <v>0</v>
      </c>
      <c r="S105" s="163">
        <v>0</v>
      </c>
      <c r="T105" s="164">
        <f t="shared" si="3"/>
        <v>0</v>
      </c>
      <c r="AR105" s="12" t="s">
        <v>131</v>
      </c>
      <c r="AT105" s="12" t="s">
        <v>133</v>
      </c>
      <c r="AU105" s="12" t="s">
        <v>8</v>
      </c>
      <c r="AY105" s="12" t="s">
        <v>132</v>
      </c>
      <c r="BE105" s="165">
        <f t="shared" si="4"/>
        <v>0</v>
      </c>
      <c r="BF105" s="165">
        <f t="shared" si="5"/>
        <v>0</v>
      </c>
      <c r="BG105" s="165">
        <f t="shared" si="6"/>
        <v>0</v>
      </c>
      <c r="BH105" s="165">
        <f t="shared" si="7"/>
        <v>0</v>
      </c>
      <c r="BI105" s="165">
        <f t="shared" si="8"/>
        <v>0</v>
      </c>
      <c r="BJ105" s="12" t="s">
        <v>8</v>
      </c>
      <c r="BK105" s="165">
        <f t="shared" si="9"/>
        <v>0</v>
      </c>
      <c r="BL105" s="12" t="s">
        <v>131</v>
      </c>
      <c r="BM105" s="12" t="s">
        <v>273</v>
      </c>
    </row>
    <row r="106" spans="2:65" s="1" customFormat="1" ht="16.5" customHeight="1">
      <c r="B106" s="27"/>
      <c r="C106" s="154" t="s">
        <v>9</v>
      </c>
      <c r="D106" s="154" t="s">
        <v>133</v>
      </c>
      <c r="E106" s="155" t="s">
        <v>1987</v>
      </c>
      <c r="F106" s="156" t="s">
        <v>1988</v>
      </c>
      <c r="G106" s="157" t="s">
        <v>194</v>
      </c>
      <c r="H106" s="158">
        <v>955.75199999999995</v>
      </c>
      <c r="I106" s="159"/>
      <c r="J106" s="160">
        <f t="shared" si="0"/>
        <v>0</v>
      </c>
      <c r="K106" s="156" t="s">
        <v>1960</v>
      </c>
      <c r="L106" s="29"/>
      <c r="M106" s="161" t="s">
        <v>1</v>
      </c>
      <c r="N106" s="162" t="s">
        <v>41</v>
      </c>
      <c r="O106" s="48"/>
      <c r="P106" s="163">
        <f t="shared" si="1"/>
        <v>0</v>
      </c>
      <c r="Q106" s="163">
        <v>0</v>
      </c>
      <c r="R106" s="163">
        <f t="shared" si="2"/>
        <v>0</v>
      </c>
      <c r="S106" s="163">
        <v>0</v>
      </c>
      <c r="T106" s="164">
        <f t="shared" si="3"/>
        <v>0</v>
      </c>
      <c r="AR106" s="12" t="s">
        <v>131</v>
      </c>
      <c r="AT106" s="12" t="s">
        <v>133</v>
      </c>
      <c r="AU106" s="12" t="s">
        <v>8</v>
      </c>
      <c r="AY106" s="12" t="s">
        <v>132</v>
      </c>
      <c r="BE106" s="165">
        <f t="shared" si="4"/>
        <v>0</v>
      </c>
      <c r="BF106" s="165">
        <f t="shared" si="5"/>
        <v>0</v>
      </c>
      <c r="BG106" s="165">
        <f t="shared" si="6"/>
        <v>0</v>
      </c>
      <c r="BH106" s="165">
        <f t="shared" si="7"/>
        <v>0</v>
      </c>
      <c r="BI106" s="165">
        <f t="shared" si="8"/>
        <v>0</v>
      </c>
      <c r="BJ106" s="12" t="s">
        <v>8</v>
      </c>
      <c r="BK106" s="165">
        <f t="shared" si="9"/>
        <v>0</v>
      </c>
      <c r="BL106" s="12" t="s">
        <v>131</v>
      </c>
      <c r="BM106" s="12" t="s">
        <v>281</v>
      </c>
    </row>
    <row r="107" spans="2:65" s="1" customFormat="1" ht="16.5" customHeight="1">
      <c r="B107" s="27"/>
      <c r="C107" s="154" t="s">
        <v>203</v>
      </c>
      <c r="D107" s="154" t="s">
        <v>133</v>
      </c>
      <c r="E107" s="155" t="s">
        <v>1989</v>
      </c>
      <c r="F107" s="156" t="s">
        <v>1990</v>
      </c>
      <c r="G107" s="157" t="s">
        <v>194</v>
      </c>
      <c r="H107" s="158">
        <v>358.40699999999998</v>
      </c>
      <c r="I107" s="159"/>
      <c r="J107" s="160">
        <f t="shared" si="0"/>
        <v>0</v>
      </c>
      <c r="K107" s="156" t="s">
        <v>1960</v>
      </c>
      <c r="L107" s="29"/>
      <c r="M107" s="161" t="s">
        <v>1</v>
      </c>
      <c r="N107" s="162" t="s">
        <v>41</v>
      </c>
      <c r="O107" s="48"/>
      <c r="P107" s="163">
        <f t="shared" si="1"/>
        <v>0</v>
      </c>
      <c r="Q107" s="163">
        <v>0</v>
      </c>
      <c r="R107" s="163">
        <f t="shared" si="2"/>
        <v>0</v>
      </c>
      <c r="S107" s="163">
        <v>0</v>
      </c>
      <c r="T107" s="164">
        <f t="shared" si="3"/>
        <v>0</v>
      </c>
      <c r="AR107" s="12" t="s">
        <v>131</v>
      </c>
      <c r="AT107" s="12" t="s">
        <v>133</v>
      </c>
      <c r="AU107" s="12" t="s">
        <v>8</v>
      </c>
      <c r="AY107" s="12" t="s">
        <v>132</v>
      </c>
      <c r="BE107" s="165">
        <f t="shared" si="4"/>
        <v>0</v>
      </c>
      <c r="BF107" s="165">
        <f t="shared" si="5"/>
        <v>0</v>
      </c>
      <c r="BG107" s="165">
        <f t="shared" si="6"/>
        <v>0</v>
      </c>
      <c r="BH107" s="165">
        <f t="shared" si="7"/>
        <v>0</v>
      </c>
      <c r="BI107" s="165">
        <f t="shared" si="8"/>
        <v>0</v>
      </c>
      <c r="BJ107" s="12" t="s">
        <v>8</v>
      </c>
      <c r="BK107" s="165">
        <f t="shared" si="9"/>
        <v>0</v>
      </c>
      <c r="BL107" s="12" t="s">
        <v>131</v>
      </c>
      <c r="BM107" s="12" t="s">
        <v>289</v>
      </c>
    </row>
    <row r="108" spans="2:65" s="1" customFormat="1" ht="16.5" customHeight="1">
      <c r="B108" s="27"/>
      <c r="C108" s="154" t="s">
        <v>208</v>
      </c>
      <c r="D108" s="154" t="s">
        <v>133</v>
      </c>
      <c r="E108" s="155" t="s">
        <v>1991</v>
      </c>
      <c r="F108" s="156" t="s">
        <v>1992</v>
      </c>
      <c r="G108" s="157" t="s">
        <v>194</v>
      </c>
      <c r="H108" s="158">
        <v>477.87599999999998</v>
      </c>
      <c r="I108" s="159"/>
      <c r="J108" s="160">
        <f t="shared" si="0"/>
        <v>0</v>
      </c>
      <c r="K108" s="156" t="s">
        <v>1960</v>
      </c>
      <c r="L108" s="29"/>
      <c r="M108" s="161" t="s">
        <v>1</v>
      </c>
      <c r="N108" s="162" t="s">
        <v>41</v>
      </c>
      <c r="O108" s="48"/>
      <c r="P108" s="163">
        <f t="shared" si="1"/>
        <v>0</v>
      </c>
      <c r="Q108" s="163">
        <v>0</v>
      </c>
      <c r="R108" s="163">
        <f t="shared" si="2"/>
        <v>0</v>
      </c>
      <c r="S108" s="163">
        <v>0</v>
      </c>
      <c r="T108" s="164">
        <f t="shared" si="3"/>
        <v>0</v>
      </c>
      <c r="AR108" s="12" t="s">
        <v>131</v>
      </c>
      <c r="AT108" s="12" t="s">
        <v>133</v>
      </c>
      <c r="AU108" s="12" t="s">
        <v>8</v>
      </c>
      <c r="AY108" s="12" t="s">
        <v>132</v>
      </c>
      <c r="BE108" s="165">
        <f t="shared" si="4"/>
        <v>0</v>
      </c>
      <c r="BF108" s="165">
        <f t="shared" si="5"/>
        <v>0</v>
      </c>
      <c r="BG108" s="165">
        <f t="shared" si="6"/>
        <v>0</v>
      </c>
      <c r="BH108" s="165">
        <f t="shared" si="7"/>
        <v>0</v>
      </c>
      <c r="BI108" s="165">
        <f t="shared" si="8"/>
        <v>0</v>
      </c>
      <c r="BJ108" s="12" t="s">
        <v>8</v>
      </c>
      <c r="BK108" s="165">
        <f t="shared" si="9"/>
        <v>0</v>
      </c>
      <c r="BL108" s="12" t="s">
        <v>131</v>
      </c>
      <c r="BM108" s="12" t="s">
        <v>297</v>
      </c>
    </row>
    <row r="109" spans="2:65" s="1" customFormat="1" ht="16.5" customHeight="1">
      <c r="B109" s="27"/>
      <c r="C109" s="154" t="s">
        <v>212</v>
      </c>
      <c r="D109" s="154" t="s">
        <v>133</v>
      </c>
      <c r="E109" s="155" t="s">
        <v>1993</v>
      </c>
      <c r="F109" s="156" t="s">
        <v>1994</v>
      </c>
      <c r="G109" s="157" t="s">
        <v>194</v>
      </c>
      <c r="H109" s="158">
        <v>418.142</v>
      </c>
      <c r="I109" s="159"/>
      <c r="J109" s="160">
        <f t="shared" si="0"/>
        <v>0</v>
      </c>
      <c r="K109" s="156" t="s">
        <v>1960</v>
      </c>
      <c r="L109" s="29"/>
      <c r="M109" s="161" t="s">
        <v>1</v>
      </c>
      <c r="N109" s="162" t="s">
        <v>41</v>
      </c>
      <c r="O109" s="48"/>
      <c r="P109" s="163">
        <f t="shared" si="1"/>
        <v>0</v>
      </c>
      <c r="Q109" s="163">
        <v>0</v>
      </c>
      <c r="R109" s="163">
        <f t="shared" si="2"/>
        <v>0</v>
      </c>
      <c r="S109" s="163">
        <v>0</v>
      </c>
      <c r="T109" s="164">
        <f t="shared" si="3"/>
        <v>0</v>
      </c>
      <c r="AR109" s="12" t="s">
        <v>131</v>
      </c>
      <c r="AT109" s="12" t="s">
        <v>133</v>
      </c>
      <c r="AU109" s="12" t="s">
        <v>8</v>
      </c>
      <c r="AY109" s="12" t="s">
        <v>132</v>
      </c>
      <c r="BE109" s="165">
        <f t="shared" si="4"/>
        <v>0</v>
      </c>
      <c r="BF109" s="165">
        <f t="shared" si="5"/>
        <v>0</v>
      </c>
      <c r="BG109" s="165">
        <f t="shared" si="6"/>
        <v>0</v>
      </c>
      <c r="BH109" s="165">
        <f t="shared" si="7"/>
        <v>0</v>
      </c>
      <c r="BI109" s="165">
        <f t="shared" si="8"/>
        <v>0</v>
      </c>
      <c r="BJ109" s="12" t="s">
        <v>8</v>
      </c>
      <c r="BK109" s="165">
        <f t="shared" si="9"/>
        <v>0</v>
      </c>
      <c r="BL109" s="12" t="s">
        <v>131</v>
      </c>
      <c r="BM109" s="12" t="s">
        <v>305</v>
      </c>
    </row>
    <row r="110" spans="2:65" s="1" customFormat="1" ht="16.5" customHeight="1">
      <c r="B110" s="27"/>
      <c r="C110" s="154" t="s">
        <v>216</v>
      </c>
      <c r="D110" s="154" t="s">
        <v>133</v>
      </c>
      <c r="E110" s="155" t="s">
        <v>1995</v>
      </c>
      <c r="F110" s="156" t="s">
        <v>1996</v>
      </c>
      <c r="G110" s="157" t="s">
        <v>194</v>
      </c>
      <c r="H110" s="158">
        <v>298.673</v>
      </c>
      <c r="I110" s="159"/>
      <c r="J110" s="160">
        <f t="shared" si="0"/>
        <v>0</v>
      </c>
      <c r="K110" s="156" t="s">
        <v>1960</v>
      </c>
      <c r="L110" s="29"/>
      <c r="M110" s="161" t="s">
        <v>1</v>
      </c>
      <c r="N110" s="162" t="s">
        <v>41</v>
      </c>
      <c r="O110" s="48"/>
      <c r="P110" s="163">
        <f t="shared" si="1"/>
        <v>0</v>
      </c>
      <c r="Q110" s="163">
        <v>0</v>
      </c>
      <c r="R110" s="163">
        <f t="shared" si="2"/>
        <v>0</v>
      </c>
      <c r="S110" s="163">
        <v>0</v>
      </c>
      <c r="T110" s="164">
        <f t="shared" si="3"/>
        <v>0</v>
      </c>
      <c r="AR110" s="12" t="s">
        <v>131</v>
      </c>
      <c r="AT110" s="12" t="s">
        <v>133</v>
      </c>
      <c r="AU110" s="12" t="s">
        <v>8</v>
      </c>
      <c r="AY110" s="12" t="s">
        <v>132</v>
      </c>
      <c r="BE110" s="165">
        <f t="shared" si="4"/>
        <v>0</v>
      </c>
      <c r="BF110" s="165">
        <f t="shared" si="5"/>
        <v>0</v>
      </c>
      <c r="BG110" s="165">
        <f t="shared" si="6"/>
        <v>0</v>
      </c>
      <c r="BH110" s="165">
        <f t="shared" si="7"/>
        <v>0</v>
      </c>
      <c r="BI110" s="165">
        <f t="shared" si="8"/>
        <v>0</v>
      </c>
      <c r="BJ110" s="12" t="s">
        <v>8</v>
      </c>
      <c r="BK110" s="165">
        <f t="shared" si="9"/>
        <v>0</v>
      </c>
      <c r="BL110" s="12" t="s">
        <v>131</v>
      </c>
      <c r="BM110" s="12" t="s">
        <v>313</v>
      </c>
    </row>
    <row r="111" spans="2:65" s="1" customFormat="1" ht="16.5" customHeight="1">
      <c r="B111" s="27"/>
      <c r="C111" s="154" t="s">
        <v>220</v>
      </c>
      <c r="D111" s="154" t="s">
        <v>133</v>
      </c>
      <c r="E111" s="155" t="s">
        <v>1997</v>
      </c>
      <c r="F111" s="156" t="s">
        <v>1998</v>
      </c>
      <c r="G111" s="157" t="s">
        <v>380</v>
      </c>
      <c r="H111" s="158">
        <v>597</v>
      </c>
      <c r="I111" s="159"/>
      <c r="J111" s="160">
        <f t="shared" si="0"/>
        <v>0</v>
      </c>
      <c r="K111" s="156" t="s">
        <v>1960</v>
      </c>
      <c r="L111" s="29"/>
      <c r="M111" s="161" t="s">
        <v>1</v>
      </c>
      <c r="N111" s="162" t="s">
        <v>41</v>
      </c>
      <c r="O111" s="48"/>
      <c r="P111" s="163">
        <f t="shared" si="1"/>
        <v>0</v>
      </c>
      <c r="Q111" s="163">
        <v>0</v>
      </c>
      <c r="R111" s="163">
        <f t="shared" si="2"/>
        <v>0</v>
      </c>
      <c r="S111" s="163">
        <v>0</v>
      </c>
      <c r="T111" s="164">
        <f t="shared" si="3"/>
        <v>0</v>
      </c>
      <c r="AR111" s="12" t="s">
        <v>131</v>
      </c>
      <c r="AT111" s="12" t="s">
        <v>133</v>
      </c>
      <c r="AU111" s="12" t="s">
        <v>8</v>
      </c>
      <c r="AY111" s="12" t="s">
        <v>132</v>
      </c>
      <c r="BE111" s="165">
        <f t="shared" si="4"/>
        <v>0</v>
      </c>
      <c r="BF111" s="165">
        <f t="shared" si="5"/>
        <v>0</v>
      </c>
      <c r="BG111" s="165">
        <f t="shared" si="6"/>
        <v>0</v>
      </c>
      <c r="BH111" s="165">
        <f t="shared" si="7"/>
        <v>0</v>
      </c>
      <c r="BI111" s="165">
        <f t="shared" si="8"/>
        <v>0</v>
      </c>
      <c r="BJ111" s="12" t="s">
        <v>8</v>
      </c>
      <c r="BK111" s="165">
        <f t="shared" si="9"/>
        <v>0</v>
      </c>
      <c r="BL111" s="12" t="s">
        <v>131</v>
      </c>
      <c r="BM111" s="12" t="s">
        <v>321</v>
      </c>
    </row>
    <row r="112" spans="2:65" s="1" customFormat="1" ht="16.5" customHeight="1">
      <c r="B112" s="27"/>
      <c r="C112" s="154" t="s">
        <v>7</v>
      </c>
      <c r="D112" s="154" t="s">
        <v>133</v>
      </c>
      <c r="E112" s="155" t="s">
        <v>1999</v>
      </c>
      <c r="F112" s="156" t="s">
        <v>2000</v>
      </c>
      <c r="G112" s="157" t="s">
        <v>380</v>
      </c>
      <c r="H112" s="158">
        <v>597</v>
      </c>
      <c r="I112" s="159"/>
      <c r="J112" s="160">
        <f t="shared" si="0"/>
        <v>0</v>
      </c>
      <c r="K112" s="156" t="s">
        <v>1960</v>
      </c>
      <c r="L112" s="29"/>
      <c r="M112" s="161" t="s">
        <v>1</v>
      </c>
      <c r="N112" s="162" t="s">
        <v>41</v>
      </c>
      <c r="O112" s="48"/>
      <c r="P112" s="163">
        <f t="shared" si="1"/>
        <v>0</v>
      </c>
      <c r="Q112" s="163">
        <v>0</v>
      </c>
      <c r="R112" s="163">
        <f t="shared" si="2"/>
        <v>0</v>
      </c>
      <c r="S112" s="163">
        <v>0</v>
      </c>
      <c r="T112" s="164">
        <f t="shared" si="3"/>
        <v>0</v>
      </c>
      <c r="AR112" s="12" t="s">
        <v>131</v>
      </c>
      <c r="AT112" s="12" t="s">
        <v>133</v>
      </c>
      <c r="AU112" s="12" t="s">
        <v>8</v>
      </c>
      <c r="AY112" s="12" t="s">
        <v>132</v>
      </c>
      <c r="BE112" s="165">
        <f t="shared" si="4"/>
        <v>0</v>
      </c>
      <c r="BF112" s="165">
        <f t="shared" si="5"/>
        <v>0</v>
      </c>
      <c r="BG112" s="165">
        <f t="shared" si="6"/>
        <v>0</v>
      </c>
      <c r="BH112" s="165">
        <f t="shared" si="7"/>
        <v>0</v>
      </c>
      <c r="BI112" s="165">
        <f t="shared" si="8"/>
        <v>0</v>
      </c>
      <c r="BJ112" s="12" t="s">
        <v>8</v>
      </c>
      <c r="BK112" s="165">
        <f t="shared" si="9"/>
        <v>0</v>
      </c>
      <c r="BL112" s="12" t="s">
        <v>131</v>
      </c>
      <c r="BM112" s="12" t="s">
        <v>329</v>
      </c>
    </row>
    <row r="113" spans="2:65" s="1" customFormat="1" ht="16.5" customHeight="1">
      <c r="B113" s="27"/>
      <c r="C113" s="154" t="s">
        <v>229</v>
      </c>
      <c r="D113" s="154" t="s">
        <v>133</v>
      </c>
      <c r="E113" s="155" t="s">
        <v>2001</v>
      </c>
      <c r="F113" s="156" t="s">
        <v>2002</v>
      </c>
      <c r="G113" s="157" t="s">
        <v>380</v>
      </c>
      <c r="H113" s="158">
        <v>298.673</v>
      </c>
      <c r="I113" s="159"/>
      <c r="J113" s="160">
        <f t="shared" si="0"/>
        <v>0</v>
      </c>
      <c r="K113" s="156" t="s">
        <v>1960</v>
      </c>
      <c r="L113" s="29"/>
      <c r="M113" s="161" t="s">
        <v>1</v>
      </c>
      <c r="N113" s="162" t="s">
        <v>41</v>
      </c>
      <c r="O113" s="48"/>
      <c r="P113" s="163">
        <f t="shared" si="1"/>
        <v>0</v>
      </c>
      <c r="Q113" s="163">
        <v>0</v>
      </c>
      <c r="R113" s="163">
        <f t="shared" si="2"/>
        <v>0</v>
      </c>
      <c r="S113" s="163">
        <v>0</v>
      </c>
      <c r="T113" s="164">
        <f t="shared" si="3"/>
        <v>0</v>
      </c>
      <c r="AR113" s="12" t="s">
        <v>131</v>
      </c>
      <c r="AT113" s="12" t="s">
        <v>133</v>
      </c>
      <c r="AU113" s="12" t="s">
        <v>8</v>
      </c>
      <c r="AY113" s="12" t="s">
        <v>132</v>
      </c>
      <c r="BE113" s="165">
        <f t="shared" si="4"/>
        <v>0</v>
      </c>
      <c r="BF113" s="165">
        <f t="shared" si="5"/>
        <v>0</v>
      </c>
      <c r="BG113" s="165">
        <f t="shared" si="6"/>
        <v>0</v>
      </c>
      <c r="BH113" s="165">
        <f t="shared" si="7"/>
        <v>0</v>
      </c>
      <c r="BI113" s="165">
        <f t="shared" si="8"/>
        <v>0</v>
      </c>
      <c r="BJ113" s="12" t="s">
        <v>8</v>
      </c>
      <c r="BK113" s="165">
        <f t="shared" si="9"/>
        <v>0</v>
      </c>
      <c r="BL113" s="12" t="s">
        <v>131</v>
      </c>
      <c r="BM113" s="12" t="s">
        <v>342</v>
      </c>
    </row>
    <row r="114" spans="2:65" s="1" customFormat="1" ht="16.5" customHeight="1">
      <c r="B114" s="27"/>
      <c r="C114" s="154" t="s">
        <v>234</v>
      </c>
      <c r="D114" s="154" t="s">
        <v>133</v>
      </c>
      <c r="E114" s="155" t="s">
        <v>2003</v>
      </c>
      <c r="F114" s="156" t="s">
        <v>2004</v>
      </c>
      <c r="G114" s="157" t="s">
        <v>380</v>
      </c>
      <c r="H114" s="158">
        <v>72</v>
      </c>
      <c r="I114" s="159"/>
      <c r="J114" s="160">
        <f t="shared" si="0"/>
        <v>0</v>
      </c>
      <c r="K114" s="156" t="s">
        <v>1960</v>
      </c>
      <c r="L114" s="29"/>
      <c r="M114" s="161" t="s">
        <v>1</v>
      </c>
      <c r="N114" s="162" t="s">
        <v>41</v>
      </c>
      <c r="O114" s="48"/>
      <c r="P114" s="163">
        <f t="shared" si="1"/>
        <v>0</v>
      </c>
      <c r="Q114" s="163">
        <v>0</v>
      </c>
      <c r="R114" s="163">
        <f t="shared" si="2"/>
        <v>0</v>
      </c>
      <c r="S114" s="163">
        <v>0</v>
      </c>
      <c r="T114" s="164">
        <f t="shared" si="3"/>
        <v>0</v>
      </c>
      <c r="AR114" s="12" t="s">
        <v>131</v>
      </c>
      <c r="AT114" s="12" t="s">
        <v>133</v>
      </c>
      <c r="AU114" s="12" t="s">
        <v>8</v>
      </c>
      <c r="AY114" s="12" t="s">
        <v>132</v>
      </c>
      <c r="BE114" s="165">
        <f t="shared" si="4"/>
        <v>0</v>
      </c>
      <c r="BF114" s="165">
        <f t="shared" si="5"/>
        <v>0</v>
      </c>
      <c r="BG114" s="165">
        <f t="shared" si="6"/>
        <v>0</v>
      </c>
      <c r="BH114" s="165">
        <f t="shared" si="7"/>
        <v>0</v>
      </c>
      <c r="BI114" s="165">
        <f t="shared" si="8"/>
        <v>0</v>
      </c>
      <c r="BJ114" s="12" t="s">
        <v>8</v>
      </c>
      <c r="BK114" s="165">
        <f t="shared" si="9"/>
        <v>0</v>
      </c>
      <c r="BL114" s="12" t="s">
        <v>131</v>
      </c>
      <c r="BM114" s="12" t="s">
        <v>350</v>
      </c>
    </row>
    <row r="115" spans="2:65" s="1" customFormat="1" ht="16.5" customHeight="1">
      <c r="B115" s="27"/>
      <c r="C115" s="154" t="s">
        <v>238</v>
      </c>
      <c r="D115" s="154" t="s">
        <v>133</v>
      </c>
      <c r="E115" s="155" t="s">
        <v>2005</v>
      </c>
      <c r="F115" s="156" t="s">
        <v>2006</v>
      </c>
      <c r="G115" s="157" t="s">
        <v>380</v>
      </c>
      <c r="H115" s="158">
        <v>149</v>
      </c>
      <c r="I115" s="159"/>
      <c r="J115" s="160">
        <f t="shared" si="0"/>
        <v>0</v>
      </c>
      <c r="K115" s="156" t="s">
        <v>1960</v>
      </c>
      <c r="L115" s="29"/>
      <c r="M115" s="161" t="s">
        <v>1</v>
      </c>
      <c r="N115" s="162" t="s">
        <v>41</v>
      </c>
      <c r="O115" s="48"/>
      <c r="P115" s="163">
        <f t="shared" si="1"/>
        <v>0</v>
      </c>
      <c r="Q115" s="163">
        <v>0</v>
      </c>
      <c r="R115" s="163">
        <f t="shared" si="2"/>
        <v>0</v>
      </c>
      <c r="S115" s="163">
        <v>0</v>
      </c>
      <c r="T115" s="164">
        <f t="shared" si="3"/>
        <v>0</v>
      </c>
      <c r="AR115" s="12" t="s">
        <v>131</v>
      </c>
      <c r="AT115" s="12" t="s">
        <v>133</v>
      </c>
      <c r="AU115" s="12" t="s">
        <v>8</v>
      </c>
      <c r="AY115" s="12" t="s">
        <v>132</v>
      </c>
      <c r="BE115" s="165">
        <f t="shared" si="4"/>
        <v>0</v>
      </c>
      <c r="BF115" s="165">
        <f t="shared" si="5"/>
        <v>0</v>
      </c>
      <c r="BG115" s="165">
        <f t="shared" si="6"/>
        <v>0</v>
      </c>
      <c r="BH115" s="165">
        <f t="shared" si="7"/>
        <v>0</v>
      </c>
      <c r="BI115" s="165">
        <f t="shared" si="8"/>
        <v>0</v>
      </c>
      <c r="BJ115" s="12" t="s">
        <v>8</v>
      </c>
      <c r="BK115" s="165">
        <f t="shared" si="9"/>
        <v>0</v>
      </c>
      <c r="BL115" s="12" t="s">
        <v>131</v>
      </c>
      <c r="BM115" s="12" t="s">
        <v>371</v>
      </c>
    </row>
    <row r="116" spans="2:65" s="1" customFormat="1" ht="16.5" customHeight="1">
      <c r="B116" s="27"/>
      <c r="C116" s="154" t="s">
        <v>242</v>
      </c>
      <c r="D116" s="154" t="s">
        <v>133</v>
      </c>
      <c r="E116" s="155" t="s">
        <v>2007</v>
      </c>
      <c r="F116" s="156" t="s">
        <v>2008</v>
      </c>
      <c r="G116" s="157" t="s">
        <v>380</v>
      </c>
      <c r="H116" s="158">
        <v>12</v>
      </c>
      <c r="I116" s="159"/>
      <c r="J116" s="160">
        <f t="shared" si="0"/>
        <v>0</v>
      </c>
      <c r="K116" s="156" t="s">
        <v>1960</v>
      </c>
      <c r="L116" s="29"/>
      <c r="M116" s="161" t="s">
        <v>1</v>
      </c>
      <c r="N116" s="162" t="s">
        <v>41</v>
      </c>
      <c r="O116" s="48"/>
      <c r="P116" s="163">
        <f t="shared" si="1"/>
        <v>0</v>
      </c>
      <c r="Q116" s="163">
        <v>0</v>
      </c>
      <c r="R116" s="163">
        <f t="shared" si="2"/>
        <v>0</v>
      </c>
      <c r="S116" s="163">
        <v>0</v>
      </c>
      <c r="T116" s="164">
        <f t="shared" si="3"/>
        <v>0</v>
      </c>
      <c r="AR116" s="12" t="s">
        <v>131</v>
      </c>
      <c r="AT116" s="12" t="s">
        <v>133</v>
      </c>
      <c r="AU116" s="12" t="s">
        <v>8</v>
      </c>
      <c r="AY116" s="12" t="s">
        <v>132</v>
      </c>
      <c r="BE116" s="165">
        <f t="shared" si="4"/>
        <v>0</v>
      </c>
      <c r="BF116" s="165">
        <f t="shared" si="5"/>
        <v>0</v>
      </c>
      <c r="BG116" s="165">
        <f t="shared" si="6"/>
        <v>0</v>
      </c>
      <c r="BH116" s="165">
        <f t="shared" si="7"/>
        <v>0</v>
      </c>
      <c r="BI116" s="165">
        <f t="shared" si="8"/>
        <v>0</v>
      </c>
      <c r="BJ116" s="12" t="s">
        <v>8</v>
      </c>
      <c r="BK116" s="165">
        <f t="shared" si="9"/>
        <v>0</v>
      </c>
      <c r="BL116" s="12" t="s">
        <v>131</v>
      </c>
      <c r="BM116" s="12" t="s">
        <v>383</v>
      </c>
    </row>
    <row r="117" spans="2:65" s="1" customFormat="1" ht="16.5" customHeight="1">
      <c r="B117" s="27"/>
      <c r="C117" s="154" t="s">
        <v>246</v>
      </c>
      <c r="D117" s="154" t="s">
        <v>133</v>
      </c>
      <c r="E117" s="155" t="s">
        <v>2009</v>
      </c>
      <c r="F117" s="156" t="s">
        <v>2010</v>
      </c>
      <c r="G117" s="157" t="s">
        <v>380</v>
      </c>
      <c r="H117" s="158">
        <v>18</v>
      </c>
      <c r="I117" s="159"/>
      <c r="J117" s="160">
        <f t="shared" si="0"/>
        <v>0</v>
      </c>
      <c r="K117" s="156" t="s">
        <v>1960</v>
      </c>
      <c r="L117" s="29"/>
      <c r="M117" s="161" t="s">
        <v>1</v>
      </c>
      <c r="N117" s="162" t="s">
        <v>41</v>
      </c>
      <c r="O117" s="48"/>
      <c r="P117" s="163">
        <f t="shared" si="1"/>
        <v>0</v>
      </c>
      <c r="Q117" s="163">
        <v>0</v>
      </c>
      <c r="R117" s="163">
        <f t="shared" si="2"/>
        <v>0</v>
      </c>
      <c r="S117" s="163">
        <v>0</v>
      </c>
      <c r="T117" s="164">
        <f t="shared" si="3"/>
        <v>0</v>
      </c>
      <c r="AR117" s="12" t="s">
        <v>131</v>
      </c>
      <c r="AT117" s="12" t="s">
        <v>133</v>
      </c>
      <c r="AU117" s="12" t="s">
        <v>8</v>
      </c>
      <c r="AY117" s="12" t="s">
        <v>132</v>
      </c>
      <c r="BE117" s="165">
        <f t="shared" si="4"/>
        <v>0</v>
      </c>
      <c r="BF117" s="165">
        <f t="shared" si="5"/>
        <v>0</v>
      </c>
      <c r="BG117" s="165">
        <f t="shared" si="6"/>
        <v>0</v>
      </c>
      <c r="BH117" s="165">
        <f t="shared" si="7"/>
        <v>0</v>
      </c>
      <c r="BI117" s="165">
        <f t="shared" si="8"/>
        <v>0</v>
      </c>
      <c r="BJ117" s="12" t="s">
        <v>8</v>
      </c>
      <c r="BK117" s="165">
        <f t="shared" si="9"/>
        <v>0</v>
      </c>
      <c r="BL117" s="12" t="s">
        <v>131</v>
      </c>
      <c r="BM117" s="12" t="s">
        <v>394</v>
      </c>
    </row>
    <row r="118" spans="2:65" s="1" customFormat="1" ht="16.5" customHeight="1">
      <c r="B118" s="27"/>
      <c r="C118" s="154" t="s">
        <v>252</v>
      </c>
      <c r="D118" s="154" t="s">
        <v>133</v>
      </c>
      <c r="E118" s="155" t="s">
        <v>2011</v>
      </c>
      <c r="F118" s="156" t="s">
        <v>2012</v>
      </c>
      <c r="G118" s="157" t="s">
        <v>380</v>
      </c>
      <c r="H118" s="158">
        <v>18</v>
      </c>
      <c r="I118" s="159"/>
      <c r="J118" s="160">
        <f t="shared" si="0"/>
        <v>0</v>
      </c>
      <c r="K118" s="156" t="s">
        <v>1960</v>
      </c>
      <c r="L118" s="29"/>
      <c r="M118" s="161" t="s">
        <v>1</v>
      </c>
      <c r="N118" s="162" t="s">
        <v>41</v>
      </c>
      <c r="O118" s="48"/>
      <c r="P118" s="163">
        <f t="shared" si="1"/>
        <v>0</v>
      </c>
      <c r="Q118" s="163">
        <v>0</v>
      </c>
      <c r="R118" s="163">
        <f t="shared" si="2"/>
        <v>0</v>
      </c>
      <c r="S118" s="163">
        <v>0</v>
      </c>
      <c r="T118" s="164">
        <f t="shared" si="3"/>
        <v>0</v>
      </c>
      <c r="AR118" s="12" t="s">
        <v>131</v>
      </c>
      <c r="AT118" s="12" t="s">
        <v>133</v>
      </c>
      <c r="AU118" s="12" t="s">
        <v>8</v>
      </c>
      <c r="AY118" s="12" t="s">
        <v>132</v>
      </c>
      <c r="BE118" s="165">
        <f t="shared" si="4"/>
        <v>0</v>
      </c>
      <c r="BF118" s="165">
        <f t="shared" si="5"/>
        <v>0</v>
      </c>
      <c r="BG118" s="165">
        <f t="shared" si="6"/>
        <v>0</v>
      </c>
      <c r="BH118" s="165">
        <f t="shared" si="7"/>
        <v>0</v>
      </c>
      <c r="BI118" s="165">
        <f t="shared" si="8"/>
        <v>0</v>
      </c>
      <c r="BJ118" s="12" t="s">
        <v>8</v>
      </c>
      <c r="BK118" s="165">
        <f t="shared" si="9"/>
        <v>0</v>
      </c>
      <c r="BL118" s="12" t="s">
        <v>131</v>
      </c>
      <c r="BM118" s="12" t="s">
        <v>410</v>
      </c>
    </row>
    <row r="119" spans="2:65" s="1" customFormat="1" ht="16.5" customHeight="1">
      <c r="B119" s="27"/>
      <c r="C119" s="154" t="s">
        <v>257</v>
      </c>
      <c r="D119" s="154" t="s">
        <v>133</v>
      </c>
      <c r="E119" s="155" t="s">
        <v>2013</v>
      </c>
      <c r="F119" s="156" t="s">
        <v>2014</v>
      </c>
      <c r="G119" s="157" t="s">
        <v>380</v>
      </c>
      <c r="H119" s="158">
        <v>36</v>
      </c>
      <c r="I119" s="159"/>
      <c r="J119" s="160">
        <f t="shared" si="0"/>
        <v>0</v>
      </c>
      <c r="K119" s="156" t="s">
        <v>1960</v>
      </c>
      <c r="L119" s="29"/>
      <c r="M119" s="161" t="s">
        <v>1</v>
      </c>
      <c r="N119" s="162" t="s">
        <v>41</v>
      </c>
      <c r="O119" s="48"/>
      <c r="P119" s="163">
        <f t="shared" si="1"/>
        <v>0</v>
      </c>
      <c r="Q119" s="163">
        <v>0</v>
      </c>
      <c r="R119" s="163">
        <f t="shared" si="2"/>
        <v>0</v>
      </c>
      <c r="S119" s="163">
        <v>0</v>
      </c>
      <c r="T119" s="164">
        <f t="shared" si="3"/>
        <v>0</v>
      </c>
      <c r="AR119" s="12" t="s">
        <v>131</v>
      </c>
      <c r="AT119" s="12" t="s">
        <v>133</v>
      </c>
      <c r="AU119" s="12" t="s">
        <v>8</v>
      </c>
      <c r="AY119" s="12" t="s">
        <v>132</v>
      </c>
      <c r="BE119" s="165">
        <f t="shared" si="4"/>
        <v>0</v>
      </c>
      <c r="BF119" s="165">
        <f t="shared" si="5"/>
        <v>0</v>
      </c>
      <c r="BG119" s="165">
        <f t="shared" si="6"/>
        <v>0</v>
      </c>
      <c r="BH119" s="165">
        <f t="shared" si="7"/>
        <v>0</v>
      </c>
      <c r="BI119" s="165">
        <f t="shared" si="8"/>
        <v>0</v>
      </c>
      <c r="BJ119" s="12" t="s">
        <v>8</v>
      </c>
      <c r="BK119" s="165">
        <f t="shared" si="9"/>
        <v>0</v>
      </c>
      <c r="BL119" s="12" t="s">
        <v>131</v>
      </c>
      <c r="BM119" s="12" t="s">
        <v>437</v>
      </c>
    </row>
    <row r="120" spans="2:65" s="1" customFormat="1" ht="16.5" customHeight="1">
      <c r="B120" s="27"/>
      <c r="C120" s="154" t="s">
        <v>261</v>
      </c>
      <c r="D120" s="154" t="s">
        <v>133</v>
      </c>
      <c r="E120" s="155" t="s">
        <v>2015</v>
      </c>
      <c r="F120" s="156" t="s">
        <v>2016</v>
      </c>
      <c r="G120" s="157" t="s">
        <v>380</v>
      </c>
      <c r="H120" s="158">
        <v>12</v>
      </c>
      <c r="I120" s="159"/>
      <c r="J120" s="160">
        <f t="shared" si="0"/>
        <v>0</v>
      </c>
      <c r="K120" s="156" t="s">
        <v>1960</v>
      </c>
      <c r="L120" s="29"/>
      <c r="M120" s="161" t="s">
        <v>1</v>
      </c>
      <c r="N120" s="162" t="s">
        <v>41</v>
      </c>
      <c r="O120" s="48"/>
      <c r="P120" s="163">
        <f t="shared" si="1"/>
        <v>0</v>
      </c>
      <c r="Q120" s="163">
        <v>0</v>
      </c>
      <c r="R120" s="163">
        <f t="shared" si="2"/>
        <v>0</v>
      </c>
      <c r="S120" s="163">
        <v>0</v>
      </c>
      <c r="T120" s="164">
        <f t="shared" si="3"/>
        <v>0</v>
      </c>
      <c r="AR120" s="12" t="s">
        <v>131</v>
      </c>
      <c r="AT120" s="12" t="s">
        <v>133</v>
      </c>
      <c r="AU120" s="12" t="s">
        <v>8</v>
      </c>
      <c r="AY120" s="12" t="s">
        <v>132</v>
      </c>
      <c r="BE120" s="165">
        <f t="shared" si="4"/>
        <v>0</v>
      </c>
      <c r="BF120" s="165">
        <f t="shared" si="5"/>
        <v>0</v>
      </c>
      <c r="BG120" s="165">
        <f t="shared" si="6"/>
        <v>0</v>
      </c>
      <c r="BH120" s="165">
        <f t="shared" si="7"/>
        <v>0</v>
      </c>
      <c r="BI120" s="165">
        <f t="shared" si="8"/>
        <v>0</v>
      </c>
      <c r="BJ120" s="12" t="s">
        <v>8</v>
      </c>
      <c r="BK120" s="165">
        <f t="shared" si="9"/>
        <v>0</v>
      </c>
      <c r="BL120" s="12" t="s">
        <v>131</v>
      </c>
      <c r="BM120" s="12" t="s">
        <v>463</v>
      </c>
    </row>
    <row r="121" spans="2:65" s="1" customFormat="1" ht="16.5" customHeight="1">
      <c r="B121" s="27"/>
      <c r="C121" s="154" t="s">
        <v>265</v>
      </c>
      <c r="D121" s="154" t="s">
        <v>133</v>
      </c>
      <c r="E121" s="155" t="s">
        <v>2017</v>
      </c>
      <c r="F121" s="156" t="s">
        <v>2018</v>
      </c>
      <c r="G121" s="157" t="s">
        <v>380</v>
      </c>
      <c r="H121" s="158">
        <v>72</v>
      </c>
      <c r="I121" s="159"/>
      <c r="J121" s="160">
        <f t="shared" si="0"/>
        <v>0</v>
      </c>
      <c r="K121" s="156" t="s">
        <v>1960</v>
      </c>
      <c r="L121" s="29"/>
      <c r="M121" s="161" t="s">
        <v>1</v>
      </c>
      <c r="N121" s="162" t="s">
        <v>41</v>
      </c>
      <c r="O121" s="48"/>
      <c r="P121" s="163">
        <f t="shared" si="1"/>
        <v>0</v>
      </c>
      <c r="Q121" s="163">
        <v>0</v>
      </c>
      <c r="R121" s="163">
        <f t="shared" si="2"/>
        <v>0</v>
      </c>
      <c r="S121" s="163">
        <v>0</v>
      </c>
      <c r="T121" s="164">
        <f t="shared" si="3"/>
        <v>0</v>
      </c>
      <c r="AR121" s="12" t="s">
        <v>131</v>
      </c>
      <c r="AT121" s="12" t="s">
        <v>133</v>
      </c>
      <c r="AU121" s="12" t="s">
        <v>8</v>
      </c>
      <c r="AY121" s="12" t="s">
        <v>132</v>
      </c>
      <c r="BE121" s="165">
        <f t="shared" si="4"/>
        <v>0</v>
      </c>
      <c r="BF121" s="165">
        <f t="shared" si="5"/>
        <v>0</v>
      </c>
      <c r="BG121" s="165">
        <f t="shared" si="6"/>
        <v>0</v>
      </c>
      <c r="BH121" s="165">
        <f t="shared" si="7"/>
        <v>0</v>
      </c>
      <c r="BI121" s="165">
        <f t="shared" si="8"/>
        <v>0</v>
      </c>
      <c r="BJ121" s="12" t="s">
        <v>8</v>
      </c>
      <c r="BK121" s="165">
        <f t="shared" si="9"/>
        <v>0</v>
      </c>
      <c r="BL121" s="12" t="s">
        <v>131</v>
      </c>
      <c r="BM121" s="12" t="s">
        <v>482</v>
      </c>
    </row>
    <row r="122" spans="2:65" s="1" customFormat="1" ht="16.5" customHeight="1">
      <c r="B122" s="27"/>
      <c r="C122" s="154" t="s">
        <v>269</v>
      </c>
      <c r="D122" s="154" t="s">
        <v>133</v>
      </c>
      <c r="E122" s="155" t="s">
        <v>2019</v>
      </c>
      <c r="F122" s="156" t="s">
        <v>2020</v>
      </c>
      <c r="G122" s="157" t="s">
        <v>380</v>
      </c>
      <c r="H122" s="158">
        <v>48</v>
      </c>
      <c r="I122" s="159"/>
      <c r="J122" s="160">
        <f t="shared" si="0"/>
        <v>0</v>
      </c>
      <c r="K122" s="156" t="s">
        <v>1960</v>
      </c>
      <c r="L122" s="29"/>
      <c r="M122" s="161" t="s">
        <v>1</v>
      </c>
      <c r="N122" s="162" t="s">
        <v>41</v>
      </c>
      <c r="O122" s="48"/>
      <c r="P122" s="163">
        <f t="shared" si="1"/>
        <v>0</v>
      </c>
      <c r="Q122" s="163">
        <v>0</v>
      </c>
      <c r="R122" s="163">
        <f t="shared" si="2"/>
        <v>0</v>
      </c>
      <c r="S122" s="163">
        <v>0</v>
      </c>
      <c r="T122" s="164">
        <f t="shared" si="3"/>
        <v>0</v>
      </c>
      <c r="AR122" s="12" t="s">
        <v>131</v>
      </c>
      <c r="AT122" s="12" t="s">
        <v>133</v>
      </c>
      <c r="AU122" s="12" t="s">
        <v>8</v>
      </c>
      <c r="AY122" s="12" t="s">
        <v>132</v>
      </c>
      <c r="BE122" s="165">
        <f t="shared" si="4"/>
        <v>0</v>
      </c>
      <c r="BF122" s="165">
        <f t="shared" si="5"/>
        <v>0</v>
      </c>
      <c r="BG122" s="165">
        <f t="shared" si="6"/>
        <v>0</v>
      </c>
      <c r="BH122" s="165">
        <f t="shared" si="7"/>
        <v>0</v>
      </c>
      <c r="BI122" s="165">
        <f t="shared" si="8"/>
        <v>0</v>
      </c>
      <c r="BJ122" s="12" t="s">
        <v>8</v>
      </c>
      <c r="BK122" s="165">
        <f t="shared" si="9"/>
        <v>0</v>
      </c>
      <c r="BL122" s="12" t="s">
        <v>131</v>
      </c>
      <c r="BM122" s="12" t="s">
        <v>491</v>
      </c>
    </row>
    <row r="123" spans="2:65" s="1" customFormat="1" ht="16.5" customHeight="1">
      <c r="B123" s="27"/>
      <c r="C123" s="154" t="s">
        <v>273</v>
      </c>
      <c r="D123" s="154" t="s">
        <v>133</v>
      </c>
      <c r="E123" s="155" t="s">
        <v>2021</v>
      </c>
      <c r="F123" s="156" t="s">
        <v>2022</v>
      </c>
      <c r="G123" s="157" t="s">
        <v>380</v>
      </c>
      <c r="H123" s="158">
        <v>48</v>
      </c>
      <c r="I123" s="159"/>
      <c r="J123" s="160">
        <f t="shared" si="0"/>
        <v>0</v>
      </c>
      <c r="K123" s="156" t="s">
        <v>1960</v>
      </c>
      <c r="L123" s="29"/>
      <c r="M123" s="161" t="s">
        <v>1</v>
      </c>
      <c r="N123" s="162" t="s">
        <v>41</v>
      </c>
      <c r="O123" s="48"/>
      <c r="P123" s="163">
        <f t="shared" si="1"/>
        <v>0</v>
      </c>
      <c r="Q123" s="163">
        <v>0</v>
      </c>
      <c r="R123" s="163">
        <f t="shared" si="2"/>
        <v>0</v>
      </c>
      <c r="S123" s="163">
        <v>0</v>
      </c>
      <c r="T123" s="164">
        <f t="shared" si="3"/>
        <v>0</v>
      </c>
      <c r="AR123" s="12" t="s">
        <v>131</v>
      </c>
      <c r="AT123" s="12" t="s">
        <v>133</v>
      </c>
      <c r="AU123" s="12" t="s">
        <v>8</v>
      </c>
      <c r="AY123" s="12" t="s">
        <v>132</v>
      </c>
      <c r="BE123" s="165">
        <f t="shared" si="4"/>
        <v>0</v>
      </c>
      <c r="BF123" s="165">
        <f t="shared" si="5"/>
        <v>0</v>
      </c>
      <c r="BG123" s="165">
        <f t="shared" si="6"/>
        <v>0</v>
      </c>
      <c r="BH123" s="165">
        <f t="shared" si="7"/>
        <v>0</v>
      </c>
      <c r="BI123" s="165">
        <f t="shared" si="8"/>
        <v>0</v>
      </c>
      <c r="BJ123" s="12" t="s">
        <v>8</v>
      </c>
      <c r="BK123" s="165">
        <f t="shared" si="9"/>
        <v>0</v>
      </c>
      <c r="BL123" s="12" t="s">
        <v>131</v>
      </c>
      <c r="BM123" s="12" t="s">
        <v>500</v>
      </c>
    </row>
    <row r="124" spans="2:65" s="1" customFormat="1" ht="16.5" customHeight="1">
      <c r="B124" s="27"/>
      <c r="C124" s="154" t="s">
        <v>277</v>
      </c>
      <c r="D124" s="154" t="s">
        <v>133</v>
      </c>
      <c r="E124" s="155" t="s">
        <v>2023</v>
      </c>
      <c r="F124" s="156" t="s">
        <v>2024</v>
      </c>
      <c r="G124" s="157" t="s">
        <v>380</v>
      </c>
      <c r="H124" s="158">
        <v>12</v>
      </c>
      <c r="I124" s="159"/>
      <c r="J124" s="160">
        <f t="shared" ref="J124:J155" si="10">ROUND(I124*H124,0)</f>
        <v>0</v>
      </c>
      <c r="K124" s="156" t="s">
        <v>1960</v>
      </c>
      <c r="L124" s="29"/>
      <c r="M124" s="161" t="s">
        <v>1</v>
      </c>
      <c r="N124" s="162" t="s">
        <v>41</v>
      </c>
      <c r="O124" s="48"/>
      <c r="P124" s="163">
        <f t="shared" ref="P124:P155" si="11">O124*H124</f>
        <v>0</v>
      </c>
      <c r="Q124" s="163">
        <v>0</v>
      </c>
      <c r="R124" s="163">
        <f t="shared" ref="R124:R155" si="12">Q124*H124</f>
        <v>0</v>
      </c>
      <c r="S124" s="163">
        <v>0</v>
      </c>
      <c r="T124" s="164">
        <f t="shared" ref="T124:T155" si="13">S124*H124</f>
        <v>0</v>
      </c>
      <c r="AR124" s="12" t="s">
        <v>131</v>
      </c>
      <c r="AT124" s="12" t="s">
        <v>133</v>
      </c>
      <c r="AU124" s="12" t="s">
        <v>8</v>
      </c>
      <c r="AY124" s="12" t="s">
        <v>132</v>
      </c>
      <c r="BE124" s="165">
        <f t="shared" ref="BE124:BE155" si="14">IF(N124="základní",J124,0)</f>
        <v>0</v>
      </c>
      <c r="BF124" s="165">
        <f t="shared" ref="BF124:BF155" si="15">IF(N124="snížená",J124,0)</f>
        <v>0</v>
      </c>
      <c r="BG124" s="165">
        <f t="shared" ref="BG124:BG155" si="16">IF(N124="zákl. přenesená",J124,0)</f>
        <v>0</v>
      </c>
      <c r="BH124" s="165">
        <f t="shared" ref="BH124:BH155" si="17">IF(N124="sníž. přenesená",J124,0)</f>
        <v>0</v>
      </c>
      <c r="BI124" s="165">
        <f t="shared" ref="BI124:BI155" si="18">IF(N124="nulová",J124,0)</f>
        <v>0</v>
      </c>
      <c r="BJ124" s="12" t="s">
        <v>8</v>
      </c>
      <c r="BK124" s="165">
        <f t="shared" ref="BK124:BK155" si="19">ROUND(I124*H124,0)</f>
        <v>0</v>
      </c>
      <c r="BL124" s="12" t="s">
        <v>131</v>
      </c>
      <c r="BM124" s="12" t="s">
        <v>508</v>
      </c>
    </row>
    <row r="125" spans="2:65" s="1" customFormat="1" ht="16.5" customHeight="1">
      <c r="B125" s="27"/>
      <c r="C125" s="154" t="s">
        <v>281</v>
      </c>
      <c r="D125" s="154" t="s">
        <v>133</v>
      </c>
      <c r="E125" s="155" t="s">
        <v>2025</v>
      </c>
      <c r="F125" s="156" t="s">
        <v>2026</v>
      </c>
      <c r="G125" s="157" t="s">
        <v>380</v>
      </c>
      <c r="H125" s="158">
        <v>6</v>
      </c>
      <c r="I125" s="159"/>
      <c r="J125" s="160">
        <f t="shared" si="10"/>
        <v>0</v>
      </c>
      <c r="K125" s="156" t="s">
        <v>1960</v>
      </c>
      <c r="L125" s="29"/>
      <c r="M125" s="161" t="s">
        <v>1</v>
      </c>
      <c r="N125" s="162" t="s">
        <v>41</v>
      </c>
      <c r="O125" s="48"/>
      <c r="P125" s="163">
        <f t="shared" si="11"/>
        <v>0</v>
      </c>
      <c r="Q125" s="163">
        <v>0</v>
      </c>
      <c r="R125" s="163">
        <f t="shared" si="12"/>
        <v>0</v>
      </c>
      <c r="S125" s="163">
        <v>0</v>
      </c>
      <c r="T125" s="164">
        <f t="shared" si="13"/>
        <v>0</v>
      </c>
      <c r="AR125" s="12" t="s">
        <v>131</v>
      </c>
      <c r="AT125" s="12" t="s">
        <v>133</v>
      </c>
      <c r="AU125" s="12" t="s">
        <v>8</v>
      </c>
      <c r="AY125" s="12" t="s">
        <v>132</v>
      </c>
      <c r="BE125" s="165">
        <f t="shared" si="14"/>
        <v>0</v>
      </c>
      <c r="BF125" s="165">
        <f t="shared" si="15"/>
        <v>0</v>
      </c>
      <c r="BG125" s="165">
        <f t="shared" si="16"/>
        <v>0</v>
      </c>
      <c r="BH125" s="165">
        <f t="shared" si="17"/>
        <v>0</v>
      </c>
      <c r="BI125" s="165">
        <f t="shared" si="18"/>
        <v>0</v>
      </c>
      <c r="BJ125" s="12" t="s">
        <v>8</v>
      </c>
      <c r="BK125" s="165">
        <f t="shared" si="19"/>
        <v>0</v>
      </c>
      <c r="BL125" s="12" t="s">
        <v>131</v>
      </c>
      <c r="BM125" s="12" t="s">
        <v>517</v>
      </c>
    </row>
    <row r="126" spans="2:65" s="1" customFormat="1" ht="16.5" customHeight="1">
      <c r="B126" s="27"/>
      <c r="C126" s="154" t="s">
        <v>285</v>
      </c>
      <c r="D126" s="154" t="s">
        <v>133</v>
      </c>
      <c r="E126" s="155" t="s">
        <v>2027</v>
      </c>
      <c r="F126" s="156" t="s">
        <v>2028</v>
      </c>
      <c r="G126" s="157" t="s">
        <v>380</v>
      </c>
      <c r="H126" s="158">
        <v>358</v>
      </c>
      <c r="I126" s="159"/>
      <c r="J126" s="160">
        <f t="shared" si="10"/>
        <v>0</v>
      </c>
      <c r="K126" s="156" t="s">
        <v>1960</v>
      </c>
      <c r="L126" s="29"/>
      <c r="M126" s="161" t="s">
        <v>1</v>
      </c>
      <c r="N126" s="162" t="s">
        <v>41</v>
      </c>
      <c r="O126" s="48"/>
      <c r="P126" s="163">
        <f t="shared" si="11"/>
        <v>0</v>
      </c>
      <c r="Q126" s="163">
        <v>0</v>
      </c>
      <c r="R126" s="163">
        <f t="shared" si="12"/>
        <v>0</v>
      </c>
      <c r="S126" s="163">
        <v>0</v>
      </c>
      <c r="T126" s="164">
        <f t="shared" si="13"/>
        <v>0</v>
      </c>
      <c r="AR126" s="12" t="s">
        <v>131</v>
      </c>
      <c r="AT126" s="12" t="s">
        <v>133</v>
      </c>
      <c r="AU126" s="12" t="s">
        <v>8</v>
      </c>
      <c r="AY126" s="12" t="s">
        <v>132</v>
      </c>
      <c r="BE126" s="165">
        <f t="shared" si="14"/>
        <v>0</v>
      </c>
      <c r="BF126" s="165">
        <f t="shared" si="15"/>
        <v>0</v>
      </c>
      <c r="BG126" s="165">
        <f t="shared" si="16"/>
        <v>0</v>
      </c>
      <c r="BH126" s="165">
        <f t="shared" si="17"/>
        <v>0</v>
      </c>
      <c r="BI126" s="165">
        <f t="shared" si="18"/>
        <v>0</v>
      </c>
      <c r="BJ126" s="12" t="s">
        <v>8</v>
      </c>
      <c r="BK126" s="165">
        <f t="shared" si="19"/>
        <v>0</v>
      </c>
      <c r="BL126" s="12" t="s">
        <v>131</v>
      </c>
      <c r="BM126" s="12" t="s">
        <v>545</v>
      </c>
    </row>
    <row r="127" spans="2:65" s="1" customFormat="1" ht="16.5" customHeight="1">
      <c r="B127" s="27"/>
      <c r="C127" s="154" t="s">
        <v>289</v>
      </c>
      <c r="D127" s="154" t="s">
        <v>133</v>
      </c>
      <c r="E127" s="155" t="s">
        <v>2029</v>
      </c>
      <c r="F127" s="156" t="s">
        <v>2030</v>
      </c>
      <c r="G127" s="157" t="s">
        <v>380</v>
      </c>
      <c r="H127" s="158">
        <v>358</v>
      </c>
      <c r="I127" s="159"/>
      <c r="J127" s="160">
        <f t="shared" si="10"/>
        <v>0</v>
      </c>
      <c r="K127" s="156" t="s">
        <v>1960</v>
      </c>
      <c r="L127" s="29"/>
      <c r="M127" s="161" t="s">
        <v>1</v>
      </c>
      <c r="N127" s="162" t="s">
        <v>41</v>
      </c>
      <c r="O127" s="48"/>
      <c r="P127" s="163">
        <f t="shared" si="11"/>
        <v>0</v>
      </c>
      <c r="Q127" s="163">
        <v>0</v>
      </c>
      <c r="R127" s="163">
        <f t="shared" si="12"/>
        <v>0</v>
      </c>
      <c r="S127" s="163">
        <v>0</v>
      </c>
      <c r="T127" s="164">
        <f t="shared" si="13"/>
        <v>0</v>
      </c>
      <c r="AR127" s="12" t="s">
        <v>131</v>
      </c>
      <c r="AT127" s="12" t="s">
        <v>133</v>
      </c>
      <c r="AU127" s="12" t="s">
        <v>8</v>
      </c>
      <c r="AY127" s="12" t="s">
        <v>132</v>
      </c>
      <c r="BE127" s="165">
        <f t="shared" si="14"/>
        <v>0</v>
      </c>
      <c r="BF127" s="165">
        <f t="shared" si="15"/>
        <v>0</v>
      </c>
      <c r="BG127" s="165">
        <f t="shared" si="16"/>
        <v>0</v>
      </c>
      <c r="BH127" s="165">
        <f t="shared" si="17"/>
        <v>0</v>
      </c>
      <c r="BI127" s="165">
        <f t="shared" si="18"/>
        <v>0</v>
      </c>
      <c r="BJ127" s="12" t="s">
        <v>8</v>
      </c>
      <c r="BK127" s="165">
        <f t="shared" si="19"/>
        <v>0</v>
      </c>
      <c r="BL127" s="12" t="s">
        <v>131</v>
      </c>
      <c r="BM127" s="12" t="s">
        <v>555</v>
      </c>
    </row>
    <row r="128" spans="2:65" s="1" customFormat="1" ht="16.5" customHeight="1">
      <c r="B128" s="27"/>
      <c r="C128" s="154" t="s">
        <v>293</v>
      </c>
      <c r="D128" s="154" t="s">
        <v>133</v>
      </c>
      <c r="E128" s="155" t="s">
        <v>2031</v>
      </c>
      <c r="F128" s="156" t="s">
        <v>2032</v>
      </c>
      <c r="G128" s="157" t="s">
        <v>380</v>
      </c>
      <c r="H128" s="158">
        <v>60</v>
      </c>
      <c r="I128" s="159"/>
      <c r="J128" s="160">
        <f t="shared" si="10"/>
        <v>0</v>
      </c>
      <c r="K128" s="156" t="s">
        <v>1960</v>
      </c>
      <c r="L128" s="29"/>
      <c r="M128" s="161" t="s">
        <v>1</v>
      </c>
      <c r="N128" s="162" t="s">
        <v>41</v>
      </c>
      <c r="O128" s="48"/>
      <c r="P128" s="163">
        <f t="shared" si="11"/>
        <v>0</v>
      </c>
      <c r="Q128" s="163">
        <v>0</v>
      </c>
      <c r="R128" s="163">
        <f t="shared" si="12"/>
        <v>0</v>
      </c>
      <c r="S128" s="163">
        <v>0</v>
      </c>
      <c r="T128" s="164">
        <f t="shared" si="13"/>
        <v>0</v>
      </c>
      <c r="AR128" s="12" t="s">
        <v>131</v>
      </c>
      <c r="AT128" s="12" t="s">
        <v>133</v>
      </c>
      <c r="AU128" s="12" t="s">
        <v>8</v>
      </c>
      <c r="AY128" s="12" t="s">
        <v>132</v>
      </c>
      <c r="BE128" s="165">
        <f t="shared" si="14"/>
        <v>0</v>
      </c>
      <c r="BF128" s="165">
        <f t="shared" si="15"/>
        <v>0</v>
      </c>
      <c r="BG128" s="165">
        <f t="shared" si="16"/>
        <v>0</v>
      </c>
      <c r="BH128" s="165">
        <f t="shared" si="17"/>
        <v>0</v>
      </c>
      <c r="BI128" s="165">
        <f t="shared" si="18"/>
        <v>0</v>
      </c>
      <c r="BJ128" s="12" t="s">
        <v>8</v>
      </c>
      <c r="BK128" s="165">
        <f t="shared" si="19"/>
        <v>0</v>
      </c>
      <c r="BL128" s="12" t="s">
        <v>131</v>
      </c>
      <c r="BM128" s="12" t="s">
        <v>563</v>
      </c>
    </row>
    <row r="129" spans="2:65" s="1" customFormat="1" ht="16.5" customHeight="1">
      <c r="B129" s="27"/>
      <c r="C129" s="154" t="s">
        <v>297</v>
      </c>
      <c r="D129" s="154" t="s">
        <v>133</v>
      </c>
      <c r="E129" s="155" t="s">
        <v>2033</v>
      </c>
      <c r="F129" s="156" t="s">
        <v>2034</v>
      </c>
      <c r="G129" s="157" t="s">
        <v>380</v>
      </c>
      <c r="H129" s="158">
        <v>60</v>
      </c>
      <c r="I129" s="159"/>
      <c r="J129" s="160">
        <f t="shared" si="10"/>
        <v>0</v>
      </c>
      <c r="K129" s="156" t="s">
        <v>1960</v>
      </c>
      <c r="L129" s="29"/>
      <c r="M129" s="161" t="s">
        <v>1</v>
      </c>
      <c r="N129" s="162" t="s">
        <v>41</v>
      </c>
      <c r="O129" s="48"/>
      <c r="P129" s="163">
        <f t="shared" si="11"/>
        <v>0</v>
      </c>
      <c r="Q129" s="163">
        <v>0</v>
      </c>
      <c r="R129" s="163">
        <f t="shared" si="12"/>
        <v>0</v>
      </c>
      <c r="S129" s="163">
        <v>0</v>
      </c>
      <c r="T129" s="164">
        <f t="shared" si="13"/>
        <v>0</v>
      </c>
      <c r="AR129" s="12" t="s">
        <v>131</v>
      </c>
      <c r="AT129" s="12" t="s">
        <v>133</v>
      </c>
      <c r="AU129" s="12" t="s">
        <v>8</v>
      </c>
      <c r="AY129" s="12" t="s">
        <v>132</v>
      </c>
      <c r="BE129" s="165">
        <f t="shared" si="14"/>
        <v>0</v>
      </c>
      <c r="BF129" s="165">
        <f t="shared" si="15"/>
        <v>0</v>
      </c>
      <c r="BG129" s="165">
        <f t="shared" si="16"/>
        <v>0</v>
      </c>
      <c r="BH129" s="165">
        <f t="shared" si="17"/>
        <v>0</v>
      </c>
      <c r="BI129" s="165">
        <f t="shared" si="18"/>
        <v>0</v>
      </c>
      <c r="BJ129" s="12" t="s">
        <v>8</v>
      </c>
      <c r="BK129" s="165">
        <f t="shared" si="19"/>
        <v>0</v>
      </c>
      <c r="BL129" s="12" t="s">
        <v>131</v>
      </c>
      <c r="BM129" s="12" t="s">
        <v>573</v>
      </c>
    </row>
    <row r="130" spans="2:65" s="1" customFormat="1" ht="16.5" customHeight="1">
      <c r="B130" s="27"/>
      <c r="C130" s="154" t="s">
        <v>301</v>
      </c>
      <c r="D130" s="154" t="s">
        <v>133</v>
      </c>
      <c r="E130" s="155" t="s">
        <v>2035</v>
      </c>
      <c r="F130" s="156" t="s">
        <v>2036</v>
      </c>
      <c r="G130" s="157" t="s">
        <v>380</v>
      </c>
      <c r="H130" s="158">
        <v>6</v>
      </c>
      <c r="I130" s="159"/>
      <c r="J130" s="160">
        <f t="shared" si="10"/>
        <v>0</v>
      </c>
      <c r="K130" s="156" t="s">
        <v>1960</v>
      </c>
      <c r="L130" s="29"/>
      <c r="M130" s="161" t="s">
        <v>1</v>
      </c>
      <c r="N130" s="162" t="s">
        <v>41</v>
      </c>
      <c r="O130" s="48"/>
      <c r="P130" s="163">
        <f t="shared" si="11"/>
        <v>0</v>
      </c>
      <c r="Q130" s="163">
        <v>0</v>
      </c>
      <c r="R130" s="163">
        <f t="shared" si="12"/>
        <v>0</v>
      </c>
      <c r="S130" s="163">
        <v>0</v>
      </c>
      <c r="T130" s="164">
        <f t="shared" si="13"/>
        <v>0</v>
      </c>
      <c r="AR130" s="12" t="s">
        <v>131</v>
      </c>
      <c r="AT130" s="12" t="s">
        <v>133</v>
      </c>
      <c r="AU130" s="12" t="s">
        <v>8</v>
      </c>
      <c r="AY130" s="12" t="s">
        <v>132</v>
      </c>
      <c r="BE130" s="165">
        <f t="shared" si="14"/>
        <v>0</v>
      </c>
      <c r="BF130" s="165">
        <f t="shared" si="15"/>
        <v>0</v>
      </c>
      <c r="BG130" s="165">
        <f t="shared" si="16"/>
        <v>0</v>
      </c>
      <c r="BH130" s="165">
        <f t="shared" si="17"/>
        <v>0</v>
      </c>
      <c r="BI130" s="165">
        <f t="shared" si="18"/>
        <v>0</v>
      </c>
      <c r="BJ130" s="12" t="s">
        <v>8</v>
      </c>
      <c r="BK130" s="165">
        <f t="shared" si="19"/>
        <v>0</v>
      </c>
      <c r="BL130" s="12" t="s">
        <v>131</v>
      </c>
      <c r="BM130" s="12" t="s">
        <v>26</v>
      </c>
    </row>
    <row r="131" spans="2:65" s="1" customFormat="1" ht="16.5" customHeight="1">
      <c r="B131" s="27"/>
      <c r="C131" s="154" t="s">
        <v>305</v>
      </c>
      <c r="D131" s="154" t="s">
        <v>133</v>
      </c>
      <c r="E131" s="155" t="s">
        <v>2037</v>
      </c>
      <c r="F131" s="156" t="s">
        <v>2038</v>
      </c>
      <c r="G131" s="157" t="s">
        <v>380</v>
      </c>
      <c r="H131" s="158">
        <v>36</v>
      </c>
      <c r="I131" s="159"/>
      <c r="J131" s="160">
        <f t="shared" si="10"/>
        <v>0</v>
      </c>
      <c r="K131" s="156" t="s">
        <v>1960</v>
      </c>
      <c r="L131" s="29"/>
      <c r="M131" s="161" t="s">
        <v>1</v>
      </c>
      <c r="N131" s="162" t="s">
        <v>41</v>
      </c>
      <c r="O131" s="48"/>
      <c r="P131" s="163">
        <f t="shared" si="11"/>
        <v>0</v>
      </c>
      <c r="Q131" s="163">
        <v>0</v>
      </c>
      <c r="R131" s="163">
        <f t="shared" si="12"/>
        <v>0</v>
      </c>
      <c r="S131" s="163">
        <v>0</v>
      </c>
      <c r="T131" s="164">
        <f t="shared" si="13"/>
        <v>0</v>
      </c>
      <c r="AR131" s="12" t="s">
        <v>131</v>
      </c>
      <c r="AT131" s="12" t="s">
        <v>133</v>
      </c>
      <c r="AU131" s="12" t="s">
        <v>8</v>
      </c>
      <c r="AY131" s="12" t="s">
        <v>132</v>
      </c>
      <c r="BE131" s="165">
        <f t="shared" si="14"/>
        <v>0</v>
      </c>
      <c r="BF131" s="165">
        <f t="shared" si="15"/>
        <v>0</v>
      </c>
      <c r="BG131" s="165">
        <f t="shared" si="16"/>
        <v>0</v>
      </c>
      <c r="BH131" s="165">
        <f t="shared" si="17"/>
        <v>0</v>
      </c>
      <c r="BI131" s="165">
        <f t="shared" si="18"/>
        <v>0</v>
      </c>
      <c r="BJ131" s="12" t="s">
        <v>8</v>
      </c>
      <c r="BK131" s="165">
        <f t="shared" si="19"/>
        <v>0</v>
      </c>
      <c r="BL131" s="12" t="s">
        <v>131</v>
      </c>
      <c r="BM131" s="12" t="s">
        <v>599</v>
      </c>
    </row>
    <row r="132" spans="2:65" s="1" customFormat="1" ht="16.5" customHeight="1">
      <c r="B132" s="27"/>
      <c r="C132" s="154" t="s">
        <v>309</v>
      </c>
      <c r="D132" s="154" t="s">
        <v>133</v>
      </c>
      <c r="E132" s="155" t="s">
        <v>2039</v>
      </c>
      <c r="F132" s="156" t="s">
        <v>2040</v>
      </c>
      <c r="G132" s="157" t="s">
        <v>380</v>
      </c>
      <c r="H132" s="158">
        <v>12</v>
      </c>
      <c r="I132" s="159"/>
      <c r="J132" s="160">
        <f t="shared" si="10"/>
        <v>0</v>
      </c>
      <c r="K132" s="156" t="s">
        <v>1960</v>
      </c>
      <c r="L132" s="29"/>
      <c r="M132" s="161" t="s">
        <v>1</v>
      </c>
      <c r="N132" s="162" t="s">
        <v>41</v>
      </c>
      <c r="O132" s="48"/>
      <c r="P132" s="163">
        <f t="shared" si="11"/>
        <v>0</v>
      </c>
      <c r="Q132" s="163">
        <v>0</v>
      </c>
      <c r="R132" s="163">
        <f t="shared" si="12"/>
        <v>0</v>
      </c>
      <c r="S132" s="163">
        <v>0</v>
      </c>
      <c r="T132" s="164">
        <f t="shared" si="13"/>
        <v>0</v>
      </c>
      <c r="AR132" s="12" t="s">
        <v>131</v>
      </c>
      <c r="AT132" s="12" t="s">
        <v>133</v>
      </c>
      <c r="AU132" s="12" t="s">
        <v>8</v>
      </c>
      <c r="AY132" s="12" t="s">
        <v>132</v>
      </c>
      <c r="BE132" s="165">
        <f t="shared" si="14"/>
        <v>0</v>
      </c>
      <c r="BF132" s="165">
        <f t="shared" si="15"/>
        <v>0</v>
      </c>
      <c r="BG132" s="165">
        <f t="shared" si="16"/>
        <v>0</v>
      </c>
      <c r="BH132" s="165">
        <f t="shared" si="17"/>
        <v>0</v>
      </c>
      <c r="BI132" s="165">
        <f t="shared" si="18"/>
        <v>0</v>
      </c>
      <c r="BJ132" s="12" t="s">
        <v>8</v>
      </c>
      <c r="BK132" s="165">
        <f t="shared" si="19"/>
        <v>0</v>
      </c>
      <c r="BL132" s="12" t="s">
        <v>131</v>
      </c>
      <c r="BM132" s="12" t="s">
        <v>1664</v>
      </c>
    </row>
    <row r="133" spans="2:65" s="1" customFormat="1" ht="16.5" customHeight="1">
      <c r="B133" s="27"/>
      <c r="C133" s="154" t="s">
        <v>313</v>
      </c>
      <c r="D133" s="154" t="s">
        <v>133</v>
      </c>
      <c r="E133" s="155" t="s">
        <v>2041</v>
      </c>
      <c r="F133" s="156" t="s">
        <v>2042</v>
      </c>
      <c r="G133" s="157" t="s">
        <v>380</v>
      </c>
      <c r="H133" s="158">
        <v>24</v>
      </c>
      <c r="I133" s="159"/>
      <c r="J133" s="160">
        <f t="shared" si="10"/>
        <v>0</v>
      </c>
      <c r="K133" s="156" t="s">
        <v>1960</v>
      </c>
      <c r="L133" s="29"/>
      <c r="M133" s="161" t="s">
        <v>1</v>
      </c>
      <c r="N133" s="162" t="s">
        <v>41</v>
      </c>
      <c r="O133" s="48"/>
      <c r="P133" s="163">
        <f t="shared" si="11"/>
        <v>0</v>
      </c>
      <c r="Q133" s="163">
        <v>0</v>
      </c>
      <c r="R133" s="163">
        <f t="shared" si="12"/>
        <v>0</v>
      </c>
      <c r="S133" s="163">
        <v>0</v>
      </c>
      <c r="T133" s="164">
        <f t="shared" si="13"/>
        <v>0</v>
      </c>
      <c r="AR133" s="12" t="s">
        <v>131</v>
      </c>
      <c r="AT133" s="12" t="s">
        <v>133</v>
      </c>
      <c r="AU133" s="12" t="s">
        <v>8</v>
      </c>
      <c r="AY133" s="12" t="s">
        <v>132</v>
      </c>
      <c r="BE133" s="165">
        <f t="shared" si="14"/>
        <v>0</v>
      </c>
      <c r="BF133" s="165">
        <f t="shared" si="15"/>
        <v>0</v>
      </c>
      <c r="BG133" s="165">
        <f t="shared" si="16"/>
        <v>0</v>
      </c>
      <c r="BH133" s="165">
        <f t="shared" si="17"/>
        <v>0</v>
      </c>
      <c r="BI133" s="165">
        <f t="shared" si="18"/>
        <v>0</v>
      </c>
      <c r="BJ133" s="12" t="s">
        <v>8</v>
      </c>
      <c r="BK133" s="165">
        <f t="shared" si="19"/>
        <v>0</v>
      </c>
      <c r="BL133" s="12" t="s">
        <v>131</v>
      </c>
      <c r="BM133" s="12" t="s">
        <v>1673</v>
      </c>
    </row>
    <row r="134" spans="2:65" s="1" customFormat="1" ht="16.5" customHeight="1">
      <c r="B134" s="27"/>
      <c r="C134" s="154" t="s">
        <v>317</v>
      </c>
      <c r="D134" s="154" t="s">
        <v>133</v>
      </c>
      <c r="E134" s="155" t="s">
        <v>2043</v>
      </c>
      <c r="F134" s="156" t="s">
        <v>2044</v>
      </c>
      <c r="G134" s="157" t="s">
        <v>380</v>
      </c>
      <c r="H134" s="158">
        <v>24</v>
      </c>
      <c r="I134" s="159"/>
      <c r="J134" s="160">
        <f t="shared" si="10"/>
        <v>0</v>
      </c>
      <c r="K134" s="156" t="s">
        <v>1960</v>
      </c>
      <c r="L134" s="29"/>
      <c r="M134" s="161" t="s">
        <v>1</v>
      </c>
      <c r="N134" s="162" t="s">
        <v>41</v>
      </c>
      <c r="O134" s="48"/>
      <c r="P134" s="163">
        <f t="shared" si="11"/>
        <v>0</v>
      </c>
      <c r="Q134" s="163">
        <v>0</v>
      </c>
      <c r="R134" s="163">
        <f t="shared" si="12"/>
        <v>0</v>
      </c>
      <c r="S134" s="163">
        <v>0</v>
      </c>
      <c r="T134" s="164">
        <f t="shared" si="13"/>
        <v>0</v>
      </c>
      <c r="AR134" s="12" t="s">
        <v>131</v>
      </c>
      <c r="AT134" s="12" t="s">
        <v>133</v>
      </c>
      <c r="AU134" s="12" t="s">
        <v>8</v>
      </c>
      <c r="AY134" s="12" t="s">
        <v>132</v>
      </c>
      <c r="BE134" s="165">
        <f t="shared" si="14"/>
        <v>0</v>
      </c>
      <c r="BF134" s="165">
        <f t="shared" si="15"/>
        <v>0</v>
      </c>
      <c r="BG134" s="165">
        <f t="shared" si="16"/>
        <v>0</v>
      </c>
      <c r="BH134" s="165">
        <f t="shared" si="17"/>
        <v>0</v>
      </c>
      <c r="BI134" s="165">
        <f t="shared" si="18"/>
        <v>0</v>
      </c>
      <c r="BJ134" s="12" t="s">
        <v>8</v>
      </c>
      <c r="BK134" s="165">
        <f t="shared" si="19"/>
        <v>0</v>
      </c>
      <c r="BL134" s="12" t="s">
        <v>131</v>
      </c>
      <c r="BM134" s="12" t="s">
        <v>1685</v>
      </c>
    </row>
    <row r="135" spans="2:65" s="1" customFormat="1" ht="16.5" customHeight="1">
      <c r="B135" s="27"/>
      <c r="C135" s="154" t="s">
        <v>321</v>
      </c>
      <c r="D135" s="154" t="s">
        <v>133</v>
      </c>
      <c r="E135" s="155" t="s">
        <v>2045</v>
      </c>
      <c r="F135" s="156" t="s">
        <v>2046</v>
      </c>
      <c r="G135" s="157" t="s">
        <v>380</v>
      </c>
      <c r="H135" s="158">
        <v>12</v>
      </c>
      <c r="I135" s="159"/>
      <c r="J135" s="160">
        <f t="shared" si="10"/>
        <v>0</v>
      </c>
      <c r="K135" s="156" t="s">
        <v>1960</v>
      </c>
      <c r="L135" s="29"/>
      <c r="M135" s="161" t="s">
        <v>1</v>
      </c>
      <c r="N135" s="162" t="s">
        <v>41</v>
      </c>
      <c r="O135" s="48"/>
      <c r="P135" s="163">
        <f t="shared" si="11"/>
        <v>0</v>
      </c>
      <c r="Q135" s="163">
        <v>0</v>
      </c>
      <c r="R135" s="163">
        <f t="shared" si="12"/>
        <v>0</v>
      </c>
      <c r="S135" s="163">
        <v>0</v>
      </c>
      <c r="T135" s="164">
        <f t="shared" si="13"/>
        <v>0</v>
      </c>
      <c r="AR135" s="12" t="s">
        <v>131</v>
      </c>
      <c r="AT135" s="12" t="s">
        <v>133</v>
      </c>
      <c r="AU135" s="12" t="s">
        <v>8</v>
      </c>
      <c r="AY135" s="12" t="s">
        <v>132</v>
      </c>
      <c r="BE135" s="165">
        <f t="shared" si="14"/>
        <v>0</v>
      </c>
      <c r="BF135" s="165">
        <f t="shared" si="15"/>
        <v>0</v>
      </c>
      <c r="BG135" s="165">
        <f t="shared" si="16"/>
        <v>0</v>
      </c>
      <c r="BH135" s="165">
        <f t="shared" si="17"/>
        <v>0</v>
      </c>
      <c r="BI135" s="165">
        <f t="shared" si="18"/>
        <v>0</v>
      </c>
      <c r="BJ135" s="12" t="s">
        <v>8</v>
      </c>
      <c r="BK135" s="165">
        <f t="shared" si="19"/>
        <v>0</v>
      </c>
      <c r="BL135" s="12" t="s">
        <v>131</v>
      </c>
      <c r="BM135" s="12" t="s">
        <v>1702</v>
      </c>
    </row>
    <row r="136" spans="2:65" s="1" customFormat="1" ht="16.5" customHeight="1">
      <c r="B136" s="27"/>
      <c r="C136" s="154" t="s">
        <v>325</v>
      </c>
      <c r="D136" s="154" t="s">
        <v>133</v>
      </c>
      <c r="E136" s="155" t="s">
        <v>2047</v>
      </c>
      <c r="F136" s="156" t="s">
        <v>2048</v>
      </c>
      <c r="G136" s="157" t="s">
        <v>380</v>
      </c>
      <c r="H136" s="158">
        <v>60</v>
      </c>
      <c r="I136" s="159"/>
      <c r="J136" s="160">
        <f t="shared" si="10"/>
        <v>0</v>
      </c>
      <c r="K136" s="156" t="s">
        <v>1960</v>
      </c>
      <c r="L136" s="29"/>
      <c r="M136" s="161" t="s">
        <v>1</v>
      </c>
      <c r="N136" s="162" t="s">
        <v>41</v>
      </c>
      <c r="O136" s="48"/>
      <c r="P136" s="163">
        <f t="shared" si="11"/>
        <v>0</v>
      </c>
      <c r="Q136" s="163">
        <v>0</v>
      </c>
      <c r="R136" s="163">
        <f t="shared" si="12"/>
        <v>0</v>
      </c>
      <c r="S136" s="163">
        <v>0</v>
      </c>
      <c r="T136" s="164">
        <f t="shared" si="13"/>
        <v>0</v>
      </c>
      <c r="AR136" s="12" t="s">
        <v>131</v>
      </c>
      <c r="AT136" s="12" t="s">
        <v>133</v>
      </c>
      <c r="AU136" s="12" t="s">
        <v>8</v>
      </c>
      <c r="AY136" s="12" t="s">
        <v>132</v>
      </c>
      <c r="BE136" s="165">
        <f t="shared" si="14"/>
        <v>0</v>
      </c>
      <c r="BF136" s="165">
        <f t="shared" si="15"/>
        <v>0</v>
      </c>
      <c r="BG136" s="165">
        <f t="shared" si="16"/>
        <v>0</v>
      </c>
      <c r="BH136" s="165">
        <f t="shared" si="17"/>
        <v>0</v>
      </c>
      <c r="BI136" s="165">
        <f t="shared" si="18"/>
        <v>0</v>
      </c>
      <c r="BJ136" s="12" t="s">
        <v>8</v>
      </c>
      <c r="BK136" s="165">
        <f t="shared" si="19"/>
        <v>0</v>
      </c>
      <c r="BL136" s="12" t="s">
        <v>131</v>
      </c>
      <c r="BM136" s="12" t="s">
        <v>1710</v>
      </c>
    </row>
    <row r="137" spans="2:65" s="1" customFormat="1" ht="16.5" customHeight="1">
      <c r="B137" s="27"/>
      <c r="C137" s="154" t="s">
        <v>329</v>
      </c>
      <c r="D137" s="154" t="s">
        <v>133</v>
      </c>
      <c r="E137" s="155" t="s">
        <v>2049</v>
      </c>
      <c r="F137" s="156" t="s">
        <v>2050</v>
      </c>
      <c r="G137" s="157" t="s">
        <v>380</v>
      </c>
      <c r="H137" s="158">
        <v>48</v>
      </c>
      <c r="I137" s="159"/>
      <c r="J137" s="160">
        <f t="shared" si="10"/>
        <v>0</v>
      </c>
      <c r="K137" s="156" t="s">
        <v>1960</v>
      </c>
      <c r="L137" s="29"/>
      <c r="M137" s="161" t="s">
        <v>1</v>
      </c>
      <c r="N137" s="162" t="s">
        <v>41</v>
      </c>
      <c r="O137" s="48"/>
      <c r="P137" s="163">
        <f t="shared" si="11"/>
        <v>0</v>
      </c>
      <c r="Q137" s="163">
        <v>0</v>
      </c>
      <c r="R137" s="163">
        <f t="shared" si="12"/>
        <v>0</v>
      </c>
      <c r="S137" s="163">
        <v>0</v>
      </c>
      <c r="T137" s="164">
        <f t="shared" si="13"/>
        <v>0</v>
      </c>
      <c r="AR137" s="12" t="s">
        <v>131</v>
      </c>
      <c r="AT137" s="12" t="s">
        <v>133</v>
      </c>
      <c r="AU137" s="12" t="s">
        <v>8</v>
      </c>
      <c r="AY137" s="12" t="s">
        <v>132</v>
      </c>
      <c r="BE137" s="165">
        <f t="shared" si="14"/>
        <v>0</v>
      </c>
      <c r="BF137" s="165">
        <f t="shared" si="15"/>
        <v>0</v>
      </c>
      <c r="BG137" s="165">
        <f t="shared" si="16"/>
        <v>0</v>
      </c>
      <c r="BH137" s="165">
        <f t="shared" si="17"/>
        <v>0</v>
      </c>
      <c r="BI137" s="165">
        <f t="shared" si="18"/>
        <v>0</v>
      </c>
      <c r="BJ137" s="12" t="s">
        <v>8</v>
      </c>
      <c r="BK137" s="165">
        <f t="shared" si="19"/>
        <v>0</v>
      </c>
      <c r="BL137" s="12" t="s">
        <v>131</v>
      </c>
      <c r="BM137" s="12" t="s">
        <v>1718</v>
      </c>
    </row>
    <row r="138" spans="2:65" s="1" customFormat="1" ht="16.5" customHeight="1">
      <c r="B138" s="27"/>
      <c r="C138" s="154" t="s">
        <v>335</v>
      </c>
      <c r="D138" s="154" t="s">
        <v>133</v>
      </c>
      <c r="E138" s="155" t="s">
        <v>2051</v>
      </c>
      <c r="F138" s="156" t="s">
        <v>2052</v>
      </c>
      <c r="G138" s="157" t="s">
        <v>380</v>
      </c>
      <c r="H138" s="158">
        <v>12</v>
      </c>
      <c r="I138" s="159"/>
      <c r="J138" s="160">
        <f t="shared" si="10"/>
        <v>0</v>
      </c>
      <c r="K138" s="156" t="s">
        <v>1960</v>
      </c>
      <c r="L138" s="29"/>
      <c r="M138" s="161" t="s">
        <v>1</v>
      </c>
      <c r="N138" s="162" t="s">
        <v>41</v>
      </c>
      <c r="O138" s="48"/>
      <c r="P138" s="163">
        <f t="shared" si="11"/>
        <v>0</v>
      </c>
      <c r="Q138" s="163">
        <v>0</v>
      </c>
      <c r="R138" s="163">
        <f t="shared" si="12"/>
        <v>0</v>
      </c>
      <c r="S138" s="163">
        <v>0</v>
      </c>
      <c r="T138" s="164">
        <f t="shared" si="13"/>
        <v>0</v>
      </c>
      <c r="AR138" s="12" t="s">
        <v>131</v>
      </c>
      <c r="AT138" s="12" t="s">
        <v>133</v>
      </c>
      <c r="AU138" s="12" t="s">
        <v>8</v>
      </c>
      <c r="AY138" s="12" t="s">
        <v>132</v>
      </c>
      <c r="BE138" s="165">
        <f t="shared" si="14"/>
        <v>0</v>
      </c>
      <c r="BF138" s="165">
        <f t="shared" si="15"/>
        <v>0</v>
      </c>
      <c r="BG138" s="165">
        <f t="shared" si="16"/>
        <v>0</v>
      </c>
      <c r="BH138" s="165">
        <f t="shared" si="17"/>
        <v>0</v>
      </c>
      <c r="BI138" s="165">
        <f t="shared" si="18"/>
        <v>0</v>
      </c>
      <c r="BJ138" s="12" t="s">
        <v>8</v>
      </c>
      <c r="BK138" s="165">
        <f t="shared" si="19"/>
        <v>0</v>
      </c>
      <c r="BL138" s="12" t="s">
        <v>131</v>
      </c>
      <c r="BM138" s="12" t="s">
        <v>579</v>
      </c>
    </row>
    <row r="139" spans="2:65" s="1" customFormat="1" ht="16.5" customHeight="1">
      <c r="B139" s="27"/>
      <c r="C139" s="154" t="s">
        <v>342</v>
      </c>
      <c r="D139" s="154" t="s">
        <v>133</v>
      </c>
      <c r="E139" s="155" t="s">
        <v>2053</v>
      </c>
      <c r="F139" s="156" t="s">
        <v>2054</v>
      </c>
      <c r="G139" s="157" t="s">
        <v>380</v>
      </c>
      <c r="H139" s="158">
        <v>358</v>
      </c>
      <c r="I139" s="159"/>
      <c r="J139" s="160">
        <f t="shared" si="10"/>
        <v>0</v>
      </c>
      <c r="K139" s="156" t="s">
        <v>1960</v>
      </c>
      <c r="L139" s="29"/>
      <c r="M139" s="161" t="s">
        <v>1</v>
      </c>
      <c r="N139" s="162" t="s">
        <v>41</v>
      </c>
      <c r="O139" s="48"/>
      <c r="P139" s="163">
        <f t="shared" si="11"/>
        <v>0</v>
      </c>
      <c r="Q139" s="163">
        <v>0</v>
      </c>
      <c r="R139" s="163">
        <f t="shared" si="12"/>
        <v>0</v>
      </c>
      <c r="S139" s="163">
        <v>0</v>
      </c>
      <c r="T139" s="164">
        <f t="shared" si="13"/>
        <v>0</v>
      </c>
      <c r="AR139" s="12" t="s">
        <v>131</v>
      </c>
      <c r="AT139" s="12" t="s">
        <v>133</v>
      </c>
      <c r="AU139" s="12" t="s">
        <v>8</v>
      </c>
      <c r="AY139" s="12" t="s">
        <v>132</v>
      </c>
      <c r="BE139" s="165">
        <f t="shared" si="14"/>
        <v>0</v>
      </c>
      <c r="BF139" s="165">
        <f t="shared" si="15"/>
        <v>0</v>
      </c>
      <c r="BG139" s="165">
        <f t="shared" si="16"/>
        <v>0</v>
      </c>
      <c r="BH139" s="165">
        <f t="shared" si="17"/>
        <v>0</v>
      </c>
      <c r="BI139" s="165">
        <f t="shared" si="18"/>
        <v>0</v>
      </c>
      <c r="BJ139" s="12" t="s">
        <v>8</v>
      </c>
      <c r="BK139" s="165">
        <f t="shared" si="19"/>
        <v>0</v>
      </c>
      <c r="BL139" s="12" t="s">
        <v>131</v>
      </c>
      <c r="BM139" s="12" t="s">
        <v>1743</v>
      </c>
    </row>
    <row r="140" spans="2:65" s="1" customFormat="1" ht="16.5" customHeight="1">
      <c r="B140" s="27"/>
      <c r="C140" s="154" t="s">
        <v>346</v>
      </c>
      <c r="D140" s="154" t="s">
        <v>133</v>
      </c>
      <c r="E140" s="155" t="s">
        <v>2055</v>
      </c>
      <c r="F140" s="156" t="s">
        <v>2056</v>
      </c>
      <c r="G140" s="157" t="s">
        <v>380</v>
      </c>
      <c r="H140" s="158">
        <v>48</v>
      </c>
      <c r="I140" s="159"/>
      <c r="J140" s="160">
        <f t="shared" si="10"/>
        <v>0</v>
      </c>
      <c r="K140" s="156" t="s">
        <v>1960</v>
      </c>
      <c r="L140" s="29"/>
      <c r="M140" s="161" t="s">
        <v>1</v>
      </c>
      <c r="N140" s="162" t="s">
        <v>41</v>
      </c>
      <c r="O140" s="48"/>
      <c r="P140" s="163">
        <f t="shared" si="11"/>
        <v>0</v>
      </c>
      <c r="Q140" s="163">
        <v>0</v>
      </c>
      <c r="R140" s="163">
        <f t="shared" si="12"/>
        <v>0</v>
      </c>
      <c r="S140" s="163">
        <v>0</v>
      </c>
      <c r="T140" s="164">
        <f t="shared" si="13"/>
        <v>0</v>
      </c>
      <c r="AR140" s="12" t="s">
        <v>131</v>
      </c>
      <c r="AT140" s="12" t="s">
        <v>133</v>
      </c>
      <c r="AU140" s="12" t="s">
        <v>8</v>
      </c>
      <c r="AY140" s="12" t="s">
        <v>132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2" t="s">
        <v>8</v>
      </c>
      <c r="BK140" s="165">
        <f t="shared" si="19"/>
        <v>0</v>
      </c>
      <c r="BL140" s="12" t="s">
        <v>131</v>
      </c>
      <c r="BM140" s="12" t="s">
        <v>1751</v>
      </c>
    </row>
    <row r="141" spans="2:65" s="1" customFormat="1" ht="16.5" customHeight="1">
      <c r="B141" s="27"/>
      <c r="C141" s="154" t="s">
        <v>350</v>
      </c>
      <c r="D141" s="154" t="s">
        <v>133</v>
      </c>
      <c r="E141" s="155" t="s">
        <v>2057</v>
      </c>
      <c r="F141" s="156" t="s">
        <v>2058</v>
      </c>
      <c r="G141" s="157" t="s">
        <v>380</v>
      </c>
      <c r="H141" s="158">
        <v>358</v>
      </c>
      <c r="I141" s="159"/>
      <c r="J141" s="160">
        <f t="shared" si="10"/>
        <v>0</v>
      </c>
      <c r="K141" s="156" t="s">
        <v>1960</v>
      </c>
      <c r="L141" s="29"/>
      <c r="M141" s="161" t="s">
        <v>1</v>
      </c>
      <c r="N141" s="162" t="s">
        <v>41</v>
      </c>
      <c r="O141" s="48"/>
      <c r="P141" s="163">
        <f t="shared" si="11"/>
        <v>0</v>
      </c>
      <c r="Q141" s="163">
        <v>0</v>
      </c>
      <c r="R141" s="163">
        <f t="shared" si="12"/>
        <v>0</v>
      </c>
      <c r="S141" s="163">
        <v>0</v>
      </c>
      <c r="T141" s="164">
        <f t="shared" si="13"/>
        <v>0</v>
      </c>
      <c r="AR141" s="12" t="s">
        <v>131</v>
      </c>
      <c r="AT141" s="12" t="s">
        <v>133</v>
      </c>
      <c r="AU141" s="12" t="s">
        <v>8</v>
      </c>
      <c r="AY141" s="12" t="s">
        <v>132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2" t="s">
        <v>8</v>
      </c>
      <c r="BK141" s="165">
        <f t="shared" si="19"/>
        <v>0</v>
      </c>
      <c r="BL141" s="12" t="s">
        <v>131</v>
      </c>
      <c r="BM141" s="12" t="s">
        <v>1755</v>
      </c>
    </row>
    <row r="142" spans="2:65" s="1" customFormat="1" ht="16.5" customHeight="1">
      <c r="B142" s="27"/>
      <c r="C142" s="154" t="s">
        <v>354</v>
      </c>
      <c r="D142" s="154" t="s">
        <v>133</v>
      </c>
      <c r="E142" s="155" t="s">
        <v>2059</v>
      </c>
      <c r="F142" s="156" t="s">
        <v>2060</v>
      </c>
      <c r="G142" s="157" t="s">
        <v>194</v>
      </c>
      <c r="H142" s="158">
        <v>268.80500000000001</v>
      </c>
      <c r="I142" s="159"/>
      <c r="J142" s="160">
        <f t="shared" si="10"/>
        <v>0</v>
      </c>
      <c r="K142" s="156" t="s">
        <v>1960</v>
      </c>
      <c r="L142" s="29"/>
      <c r="M142" s="161" t="s">
        <v>1</v>
      </c>
      <c r="N142" s="162" t="s">
        <v>41</v>
      </c>
      <c r="O142" s="48"/>
      <c r="P142" s="163">
        <f t="shared" si="11"/>
        <v>0</v>
      </c>
      <c r="Q142" s="163">
        <v>0</v>
      </c>
      <c r="R142" s="163">
        <f t="shared" si="12"/>
        <v>0</v>
      </c>
      <c r="S142" s="163">
        <v>0</v>
      </c>
      <c r="T142" s="164">
        <f t="shared" si="13"/>
        <v>0</v>
      </c>
      <c r="AR142" s="12" t="s">
        <v>131</v>
      </c>
      <c r="AT142" s="12" t="s">
        <v>133</v>
      </c>
      <c r="AU142" s="12" t="s">
        <v>8</v>
      </c>
      <c r="AY142" s="12" t="s">
        <v>132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2" t="s">
        <v>8</v>
      </c>
      <c r="BK142" s="165">
        <f t="shared" si="19"/>
        <v>0</v>
      </c>
      <c r="BL142" s="12" t="s">
        <v>131</v>
      </c>
      <c r="BM142" s="12" t="s">
        <v>1759</v>
      </c>
    </row>
    <row r="143" spans="2:65" s="1" customFormat="1" ht="16.5" customHeight="1">
      <c r="B143" s="27"/>
      <c r="C143" s="154" t="s">
        <v>359</v>
      </c>
      <c r="D143" s="154" t="s">
        <v>133</v>
      </c>
      <c r="E143" s="155" t="s">
        <v>2061</v>
      </c>
      <c r="F143" s="156" t="s">
        <v>2062</v>
      </c>
      <c r="G143" s="157" t="s">
        <v>380</v>
      </c>
      <c r="H143" s="158">
        <v>597</v>
      </c>
      <c r="I143" s="159"/>
      <c r="J143" s="160">
        <f t="shared" si="10"/>
        <v>0</v>
      </c>
      <c r="K143" s="156" t="s">
        <v>1960</v>
      </c>
      <c r="L143" s="29"/>
      <c r="M143" s="161" t="s">
        <v>1</v>
      </c>
      <c r="N143" s="162" t="s">
        <v>41</v>
      </c>
      <c r="O143" s="48"/>
      <c r="P143" s="163">
        <f t="shared" si="11"/>
        <v>0</v>
      </c>
      <c r="Q143" s="163">
        <v>0</v>
      </c>
      <c r="R143" s="163">
        <f t="shared" si="12"/>
        <v>0</v>
      </c>
      <c r="S143" s="163">
        <v>0</v>
      </c>
      <c r="T143" s="164">
        <f t="shared" si="13"/>
        <v>0</v>
      </c>
      <c r="AR143" s="12" t="s">
        <v>131</v>
      </c>
      <c r="AT143" s="12" t="s">
        <v>133</v>
      </c>
      <c r="AU143" s="12" t="s">
        <v>8</v>
      </c>
      <c r="AY143" s="12" t="s">
        <v>132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2" t="s">
        <v>8</v>
      </c>
      <c r="BK143" s="165">
        <f t="shared" si="19"/>
        <v>0</v>
      </c>
      <c r="BL143" s="12" t="s">
        <v>131</v>
      </c>
      <c r="BM143" s="12" t="s">
        <v>1784</v>
      </c>
    </row>
    <row r="144" spans="2:65" s="1" customFormat="1" ht="16.5" customHeight="1">
      <c r="B144" s="27"/>
      <c r="C144" s="154" t="s">
        <v>363</v>
      </c>
      <c r="D144" s="154" t="s">
        <v>133</v>
      </c>
      <c r="E144" s="155" t="s">
        <v>2063</v>
      </c>
      <c r="F144" s="156" t="s">
        <v>2064</v>
      </c>
      <c r="G144" s="157" t="s">
        <v>194</v>
      </c>
      <c r="H144" s="158">
        <v>119.46899999999999</v>
      </c>
      <c r="I144" s="159"/>
      <c r="J144" s="160">
        <f t="shared" si="10"/>
        <v>0</v>
      </c>
      <c r="K144" s="156" t="s">
        <v>1960</v>
      </c>
      <c r="L144" s="29"/>
      <c r="M144" s="161" t="s">
        <v>1</v>
      </c>
      <c r="N144" s="162" t="s">
        <v>41</v>
      </c>
      <c r="O144" s="48"/>
      <c r="P144" s="163">
        <f t="shared" si="11"/>
        <v>0</v>
      </c>
      <c r="Q144" s="163">
        <v>0</v>
      </c>
      <c r="R144" s="163">
        <f t="shared" si="12"/>
        <v>0</v>
      </c>
      <c r="S144" s="163">
        <v>0</v>
      </c>
      <c r="T144" s="164">
        <f t="shared" si="13"/>
        <v>0</v>
      </c>
      <c r="AR144" s="12" t="s">
        <v>131</v>
      </c>
      <c r="AT144" s="12" t="s">
        <v>133</v>
      </c>
      <c r="AU144" s="12" t="s">
        <v>8</v>
      </c>
      <c r="AY144" s="12" t="s">
        <v>132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2" t="s">
        <v>8</v>
      </c>
      <c r="BK144" s="165">
        <f t="shared" si="19"/>
        <v>0</v>
      </c>
      <c r="BL144" s="12" t="s">
        <v>131</v>
      </c>
      <c r="BM144" s="12" t="s">
        <v>1792</v>
      </c>
    </row>
    <row r="145" spans="2:65" s="1" customFormat="1" ht="16.5" customHeight="1">
      <c r="B145" s="27"/>
      <c r="C145" s="154" t="s">
        <v>371</v>
      </c>
      <c r="D145" s="154" t="s">
        <v>133</v>
      </c>
      <c r="E145" s="155" t="s">
        <v>2065</v>
      </c>
      <c r="F145" s="156" t="s">
        <v>2066</v>
      </c>
      <c r="G145" s="157" t="s">
        <v>380</v>
      </c>
      <c r="H145" s="158">
        <v>896</v>
      </c>
      <c r="I145" s="159"/>
      <c r="J145" s="160">
        <f t="shared" si="10"/>
        <v>0</v>
      </c>
      <c r="K145" s="156" t="s">
        <v>1960</v>
      </c>
      <c r="L145" s="29"/>
      <c r="M145" s="161" t="s">
        <v>1</v>
      </c>
      <c r="N145" s="162" t="s">
        <v>41</v>
      </c>
      <c r="O145" s="48"/>
      <c r="P145" s="163">
        <f t="shared" si="11"/>
        <v>0</v>
      </c>
      <c r="Q145" s="163">
        <v>0</v>
      </c>
      <c r="R145" s="163">
        <f t="shared" si="12"/>
        <v>0</v>
      </c>
      <c r="S145" s="163">
        <v>0</v>
      </c>
      <c r="T145" s="164">
        <f t="shared" si="13"/>
        <v>0</v>
      </c>
      <c r="AR145" s="12" t="s">
        <v>131</v>
      </c>
      <c r="AT145" s="12" t="s">
        <v>133</v>
      </c>
      <c r="AU145" s="12" t="s">
        <v>8</v>
      </c>
      <c r="AY145" s="12" t="s">
        <v>132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2" t="s">
        <v>8</v>
      </c>
      <c r="BK145" s="165">
        <f t="shared" si="19"/>
        <v>0</v>
      </c>
      <c r="BL145" s="12" t="s">
        <v>131</v>
      </c>
      <c r="BM145" s="12" t="s">
        <v>1800</v>
      </c>
    </row>
    <row r="146" spans="2:65" s="1" customFormat="1" ht="16.5" customHeight="1">
      <c r="B146" s="27"/>
      <c r="C146" s="154" t="s">
        <v>377</v>
      </c>
      <c r="D146" s="154" t="s">
        <v>133</v>
      </c>
      <c r="E146" s="155" t="s">
        <v>2067</v>
      </c>
      <c r="F146" s="156" t="s">
        <v>2068</v>
      </c>
      <c r="G146" s="157" t="s">
        <v>255</v>
      </c>
      <c r="H146" s="158">
        <v>6</v>
      </c>
      <c r="I146" s="159"/>
      <c r="J146" s="160">
        <f t="shared" si="10"/>
        <v>0</v>
      </c>
      <c r="K146" s="156" t="s">
        <v>1960</v>
      </c>
      <c r="L146" s="29"/>
      <c r="M146" s="161" t="s">
        <v>1</v>
      </c>
      <c r="N146" s="162" t="s">
        <v>41</v>
      </c>
      <c r="O146" s="48"/>
      <c r="P146" s="163">
        <f t="shared" si="11"/>
        <v>0</v>
      </c>
      <c r="Q146" s="163">
        <v>0</v>
      </c>
      <c r="R146" s="163">
        <f t="shared" si="12"/>
        <v>0</v>
      </c>
      <c r="S146" s="163">
        <v>0</v>
      </c>
      <c r="T146" s="164">
        <f t="shared" si="13"/>
        <v>0</v>
      </c>
      <c r="AR146" s="12" t="s">
        <v>131</v>
      </c>
      <c r="AT146" s="12" t="s">
        <v>133</v>
      </c>
      <c r="AU146" s="12" t="s">
        <v>8</v>
      </c>
      <c r="AY146" s="12" t="s">
        <v>132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2" t="s">
        <v>8</v>
      </c>
      <c r="BK146" s="165">
        <f t="shared" si="19"/>
        <v>0</v>
      </c>
      <c r="BL146" s="12" t="s">
        <v>131</v>
      </c>
      <c r="BM146" s="12" t="s">
        <v>1808</v>
      </c>
    </row>
    <row r="147" spans="2:65" s="1" customFormat="1" ht="16.5" customHeight="1">
      <c r="B147" s="27"/>
      <c r="C147" s="154" t="s">
        <v>383</v>
      </c>
      <c r="D147" s="154" t="s">
        <v>133</v>
      </c>
      <c r="E147" s="155" t="s">
        <v>2069</v>
      </c>
      <c r="F147" s="156" t="s">
        <v>2070</v>
      </c>
      <c r="G147" s="157" t="s">
        <v>194</v>
      </c>
      <c r="H147" s="158">
        <v>268.80500000000001</v>
      </c>
      <c r="I147" s="159"/>
      <c r="J147" s="160">
        <f t="shared" si="10"/>
        <v>0</v>
      </c>
      <c r="K147" s="156" t="s">
        <v>1960</v>
      </c>
      <c r="L147" s="29"/>
      <c r="M147" s="161" t="s">
        <v>1</v>
      </c>
      <c r="N147" s="162" t="s">
        <v>41</v>
      </c>
      <c r="O147" s="48"/>
      <c r="P147" s="163">
        <f t="shared" si="11"/>
        <v>0</v>
      </c>
      <c r="Q147" s="163">
        <v>0</v>
      </c>
      <c r="R147" s="163">
        <f t="shared" si="12"/>
        <v>0</v>
      </c>
      <c r="S147" s="163">
        <v>0</v>
      </c>
      <c r="T147" s="164">
        <f t="shared" si="13"/>
        <v>0</v>
      </c>
      <c r="AR147" s="12" t="s">
        <v>131</v>
      </c>
      <c r="AT147" s="12" t="s">
        <v>133</v>
      </c>
      <c r="AU147" s="12" t="s">
        <v>8</v>
      </c>
      <c r="AY147" s="12" t="s">
        <v>132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2" t="s">
        <v>8</v>
      </c>
      <c r="BK147" s="165">
        <f t="shared" si="19"/>
        <v>0</v>
      </c>
      <c r="BL147" s="12" t="s">
        <v>131</v>
      </c>
      <c r="BM147" s="12" t="s">
        <v>1816</v>
      </c>
    </row>
    <row r="148" spans="2:65" s="1" customFormat="1" ht="16.5" customHeight="1">
      <c r="B148" s="27"/>
      <c r="C148" s="154" t="s">
        <v>389</v>
      </c>
      <c r="D148" s="154" t="s">
        <v>133</v>
      </c>
      <c r="E148" s="155" t="s">
        <v>2071</v>
      </c>
      <c r="F148" s="156" t="s">
        <v>2072</v>
      </c>
      <c r="G148" s="157" t="s">
        <v>194</v>
      </c>
      <c r="H148" s="158">
        <v>597.34500000000003</v>
      </c>
      <c r="I148" s="159"/>
      <c r="J148" s="160">
        <f t="shared" si="10"/>
        <v>0</v>
      </c>
      <c r="K148" s="156" t="s">
        <v>1960</v>
      </c>
      <c r="L148" s="29"/>
      <c r="M148" s="161" t="s">
        <v>1</v>
      </c>
      <c r="N148" s="162" t="s">
        <v>41</v>
      </c>
      <c r="O148" s="48"/>
      <c r="P148" s="163">
        <f t="shared" si="11"/>
        <v>0</v>
      </c>
      <c r="Q148" s="163">
        <v>0</v>
      </c>
      <c r="R148" s="163">
        <f t="shared" si="12"/>
        <v>0</v>
      </c>
      <c r="S148" s="163">
        <v>0</v>
      </c>
      <c r="T148" s="164">
        <f t="shared" si="13"/>
        <v>0</v>
      </c>
      <c r="AR148" s="12" t="s">
        <v>131</v>
      </c>
      <c r="AT148" s="12" t="s">
        <v>133</v>
      </c>
      <c r="AU148" s="12" t="s">
        <v>8</v>
      </c>
      <c r="AY148" s="12" t="s">
        <v>132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2" t="s">
        <v>8</v>
      </c>
      <c r="BK148" s="165">
        <f t="shared" si="19"/>
        <v>0</v>
      </c>
      <c r="BL148" s="12" t="s">
        <v>131</v>
      </c>
      <c r="BM148" s="12" t="s">
        <v>1820</v>
      </c>
    </row>
    <row r="149" spans="2:65" s="1" customFormat="1" ht="16.5" customHeight="1">
      <c r="B149" s="27"/>
      <c r="C149" s="154" t="s">
        <v>394</v>
      </c>
      <c r="D149" s="154" t="s">
        <v>133</v>
      </c>
      <c r="E149" s="155" t="s">
        <v>2073</v>
      </c>
      <c r="F149" s="156" t="s">
        <v>2074</v>
      </c>
      <c r="G149" s="157" t="s">
        <v>380</v>
      </c>
      <c r="H149" s="158">
        <v>36</v>
      </c>
      <c r="I149" s="159"/>
      <c r="J149" s="160">
        <f t="shared" si="10"/>
        <v>0</v>
      </c>
      <c r="K149" s="156" t="s">
        <v>1960</v>
      </c>
      <c r="L149" s="29"/>
      <c r="M149" s="161" t="s">
        <v>1</v>
      </c>
      <c r="N149" s="162" t="s">
        <v>41</v>
      </c>
      <c r="O149" s="48"/>
      <c r="P149" s="163">
        <f t="shared" si="11"/>
        <v>0</v>
      </c>
      <c r="Q149" s="163">
        <v>0</v>
      </c>
      <c r="R149" s="163">
        <f t="shared" si="12"/>
        <v>0</v>
      </c>
      <c r="S149" s="163">
        <v>0</v>
      </c>
      <c r="T149" s="164">
        <f t="shared" si="13"/>
        <v>0</v>
      </c>
      <c r="AR149" s="12" t="s">
        <v>131</v>
      </c>
      <c r="AT149" s="12" t="s">
        <v>133</v>
      </c>
      <c r="AU149" s="12" t="s">
        <v>8</v>
      </c>
      <c r="AY149" s="12" t="s">
        <v>132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2" t="s">
        <v>8</v>
      </c>
      <c r="BK149" s="165">
        <f t="shared" si="19"/>
        <v>0</v>
      </c>
      <c r="BL149" s="12" t="s">
        <v>131</v>
      </c>
      <c r="BM149" s="12" t="s">
        <v>1828</v>
      </c>
    </row>
    <row r="150" spans="2:65" s="1" customFormat="1" ht="16.5" customHeight="1">
      <c r="B150" s="27"/>
      <c r="C150" s="154" t="s">
        <v>398</v>
      </c>
      <c r="D150" s="154" t="s">
        <v>133</v>
      </c>
      <c r="E150" s="155" t="s">
        <v>2075</v>
      </c>
      <c r="F150" s="156" t="s">
        <v>2076</v>
      </c>
      <c r="G150" s="157" t="s">
        <v>380</v>
      </c>
      <c r="H150" s="158">
        <v>24</v>
      </c>
      <c r="I150" s="159"/>
      <c r="J150" s="160">
        <f t="shared" si="10"/>
        <v>0</v>
      </c>
      <c r="K150" s="156" t="s">
        <v>1960</v>
      </c>
      <c r="L150" s="29"/>
      <c r="M150" s="161" t="s">
        <v>1</v>
      </c>
      <c r="N150" s="162" t="s">
        <v>41</v>
      </c>
      <c r="O150" s="48"/>
      <c r="P150" s="163">
        <f t="shared" si="11"/>
        <v>0</v>
      </c>
      <c r="Q150" s="163">
        <v>0</v>
      </c>
      <c r="R150" s="163">
        <f t="shared" si="12"/>
        <v>0</v>
      </c>
      <c r="S150" s="163">
        <v>0</v>
      </c>
      <c r="T150" s="164">
        <f t="shared" si="13"/>
        <v>0</v>
      </c>
      <c r="AR150" s="12" t="s">
        <v>131</v>
      </c>
      <c r="AT150" s="12" t="s">
        <v>133</v>
      </c>
      <c r="AU150" s="12" t="s">
        <v>8</v>
      </c>
      <c r="AY150" s="12" t="s">
        <v>132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2" t="s">
        <v>8</v>
      </c>
      <c r="BK150" s="165">
        <f t="shared" si="19"/>
        <v>0</v>
      </c>
      <c r="BL150" s="12" t="s">
        <v>131</v>
      </c>
      <c r="BM150" s="12" t="s">
        <v>2077</v>
      </c>
    </row>
    <row r="151" spans="2:65" s="1" customFormat="1" ht="16.5" customHeight="1">
      <c r="B151" s="27"/>
      <c r="C151" s="154" t="s">
        <v>402</v>
      </c>
      <c r="D151" s="154" t="s">
        <v>133</v>
      </c>
      <c r="E151" s="155" t="s">
        <v>2078</v>
      </c>
      <c r="F151" s="156" t="s">
        <v>2079</v>
      </c>
      <c r="G151" s="157" t="s">
        <v>380</v>
      </c>
      <c r="H151" s="158">
        <v>12</v>
      </c>
      <c r="I151" s="159"/>
      <c r="J151" s="160">
        <f t="shared" si="10"/>
        <v>0</v>
      </c>
      <c r="K151" s="156" t="s">
        <v>1960</v>
      </c>
      <c r="L151" s="29"/>
      <c r="M151" s="161" t="s">
        <v>1</v>
      </c>
      <c r="N151" s="162" t="s">
        <v>41</v>
      </c>
      <c r="O151" s="4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AR151" s="12" t="s">
        <v>131</v>
      </c>
      <c r="AT151" s="12" t="s">
        <v>133</v>
      </c>
      <c r="AU151" s="12" t="s">
        <v>8</v>
      </c>
      <c r="AY151" s="12" t="s">
        <v>132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2" t="s">
        <v>8</v>
      </c>
      <c r="BK151" s="165">
        <f t="shared" si="19"/>
        <v>0</v>
      </c>
      <c r="BL151" s="12" t="s">
        <v>131</v>
      </c>
      <c r="BM151" s="12" t="s">
        <v>2080</v>
      </c>
    </row>
    <row r="152" spans="2:65" s="1" customFormat="1" ht="16.5" customHeight="1">
      <c r="B152" s="27"/>
      <c r="C152" s="154" t="s">
        <v>406</v>
      </c>
      <c r="D152" s="154" t="s">
        <v>133</v>
      </c>
      <c r="E152" s="155" t="s">
        <v>2081</v>
      </c>
      <c r="F152" s="156" t="s">
        <v>2082</v>
      </c>
      <c r="G152" s="157" t="s">
        <v>380</v>
      </c>
      <c r="H152" s="158">
        <v>24</v>
      </c>
      <c r="I152" s="159"/>
      <c r="J152" s="160">
        <f t="shared" si="10"/>
        <v>0</v>
      </c>
      <c r="K152" s="156" t="s">
        <v>1960</v>
      </c>
      <c r="L152" s="29"/>
      <c r="M152" s="161" t="s">
        <v>1</v>
      </c>
      <c r="N152" s="162" t="s">
        <v>41</v>
      </c>
      <c r="O152" s="4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AR152" s="12" t="s">
        <v>131</v>
      </c>
      <c r="AT152" s="12" t="s">
        <v>133</v>
      </c>
      <c r="AU152" s="12" t="s">
        <v>8</v>
      </c>
      <c r="AY152" s="12" t="s">
        <v>132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2" t="s">
        <v>8</v>
      </c>
      <c r="BK152" s="165">
        <f t="shared" si="19"/>
        <v>0</v>
      </c>
      <c r="BL152" s="12" t="s">
        <v>131</v>
      </c>
      <c r="BM152" s="12" t="s">
        <v>2083</v>
      </c>
    </row>
    <row r="153" spans="2:65" s="1" customFormat="1" ht="16.5" customHeight="1">
      <c r="B153" s="27"/>
      <c r="C153" s="154" t="s">
        <v>410</v>
      </c>
      <c r="D153" s="154" t="s">
        <v>133</v>
      </c>
      <c r="E153" s="155" t="s">
        <v>2084</v>
      </c>
      <c r="F153" s="156" t="s">
        <v>2085</v>
      </c>
      <c r="G153" s="157" t="s">
        <v>380</v>
      </c>
      <c r="H153" s="158">
        <v>12</v>
      </c>
      <c r="I153" s="159"/>
      <c r="J153" s="160">
        <f t="shared" si="10"/>
        <v>0</v>
      </c>
      <c r="K153" s="156" t="s">
        <v>1960</v>
      </c>
      <c r="L153" s="29"/>
      <c r="M153" s="161" t="s">
        <v>1</v>
      </c>
      <c r="N153" s="162" t="s">
        <v>41</v>
      </c>
      <c r="O153" s="4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AR153" s="12" t="s">
        <v>131</v>
      </c>
      <c r="AT153" s="12" t="s">
        <v>133</v>
      </c>
      <c r="AU153" s="12" t="s">
        <v>8</v>
      </c>
      <c r="AY153" s="12" t="s">
        <v>132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2" t="s">
        <v>8</v>
      </c>
      <c r="BK153" s="165">
        <f t="shared" si="19"/>
        <v>0</v>
      </c>
      <c r="BL153" s="12" t="s">
        <v>131</v>
      </c>
      <c r="BM153" s="12" t="s">
        <v>2086</v>
      </c>
    </row>
    <row r="154" spans="2:65" s="1" customFormat="1" ht="16.5" customHeight="1">
      <c r="B154" s="27"/>
      <c r="C154" s="154" t="s">
        <v>414</v>
      </c>
      <c r="D154" s="154" t="s">
        <v>133</v>
      </c>
      <c r="E154" s="155" t="s">
        <v>2087</v>
      </c>
      <c r="F154" s="156" t="s">
        <v>2088</v>
      </c>
      <c r="G154" s="157" t="s">
        <v>380</v>
      </c>
      <c r="H154" s="158">
        <v>6</v>
      </c>
      <c r="I154" s="159"/>
      <c r="J154" s="160">
        <f t="shared" si="10"/>
        <v>0</v>
      </c>
      <c r="K154" s="156" t="s">
        <v>1960</v>
      </c>
      <c r="L154" s="29"/>
      <c r="M154" s="161" t="s">
        <v>1</v>
      </c>
      <c r="N154" s="162" t="s">
        <v>41</v>
      </c>
      <c r="O154" s="4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AR154" s="12" t="s">
        <v>131</v>
      </c>
      <c r="AT154" s="12" t="s">
        <v>133</v>
      </c>
      <c r="AU154" s="12" t="s">
        <v>8</v>
      </c>
      <c r="AY154" s="12" t="s">
        <v>132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2" t="s">
        <v>8</v>
      </c>
      <c r="BK154" s="165">
        <f t="shared" si="19"/>
        <v>0</v>
      </c>
      <c r="BL154" s="12" t="s">
        <v>131</v>
      </c>
      <c r="BM154" s="12" t="s">
        <v>2089</v>
      </c>
    </row>
    <row r="155" spans="2:65" s="1" customFormat="1" ht="16.5" customHeight="1">
      <c r="B155" s="27"/>
      <c r="C155" s="154" t="s">
        <v>381</v>
      </c>
      <c r="D155" s="154" t="s">
        <v>133</v>
      </c>
      <c r="E155" s="155" t="s">
        <v>2090</v>
      </c>
      <c r="F155" s="156" t="s">
        <v>2091</v>
      </c>
      <c r="G155" s="157" t="s">
        <v>380</v>
      </c>
      <c r="H155" s="158">
        <v>131</v>
      </c>
      <c r="I155" s="159"/>
      <c r="J155" s="160">
        <f t="shared" si="10"/>
        <v>0</v>
      </c>
      <c r="K155" s="156" t="s">
        <v>1960</v>
      </c>
      <c r="L155" s="29"/>
      <c r="M155" s="161" t="s">
        <v>1</v>
      </c>
      <c r="N155" s="162" t="s">
        <v>41</v>
      </c>
      <c r="O155" s="4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AR155" s="12" t="s">
        <v>131</v>
      </c>
      <c r="AT155" s="12" t="s">
        <v>133</v>
      </c>
      <c r="AU155" s="12" t="s">
        <v>8</v>
      </c>
      <c r="AY155" s="12" t="s">
        <v>132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2" t="s">
        <v>8</v>
      </c>
      <c r="BK155" s="165">
        <f t="shared" si="19"/>
        <v>0</v>
      </c>
      <c r="BL155" s="12" t="s">
        <v>131</v>
      </c>
      <c r="BM155" s="12" t="s">
        <v>2092</v>
      </c>
    </row>
    <row r="156" spans="2:65" s="1" customFormat="1" ht="16.5" customHeight="1">
      <c r="B156" s="27"/>
      <c r="C156" s="154" t="s">
        <v>424</v>
      </c>
      <c r="D156" s="154" t="s">
        <v>133</v>
      </c>
      <c r="E156" s="155" t="s">
        <v>2093</v>
      </c>
      <c r="F156" s="156" t="s">
        <v>2094</v>
      </c>
      <c r="G156" s="157" t="s">
        <v>380</v>
      </c>
      <c r="H156" s="158">
        <v>131</v>
      </c>
      <c r="I156" s="159"/>
      <c r="J156" s="160">
        <f t="shared" ref="J156:J165" si="20">ROUND(I156*H156,0)</f>
        <v>0</v>
      </c>
      <c r="K156" s="156" t="s">
        <v>1960</v>
      </c>
      <c r="L156" s="29"/>
      <c r="M156" s="161" t="s">
        <v>1</v>
      </c>
      <c r="N156" s="162" t="s">
        <v>41</v>
      </c>
      <c r="O156" s="48"/>
      <c r="P156" s="163">
        <f t="shared" ref="P156:P165" si="21">O156*H156</f>
        <v>0</v>
      </c>
      <c r="Q156" s="163">
        <v>0</v>
      </c>
      <c r="R156" s="163">
        <f t="shared" ref="R156:R165" si="22">Q156*H156</f>
        <v>0</v>
      </c>
      <c r="S156" s="163">
        <v>0</v>
      </c>
      <c r="T156" s="164">
        <f t="shared" ref="T156:T165" si="23">S156*H156</f>
        <v>0</v>
      </c>
      <c r="AR156" s="12" t="s">
        <v>131</v>
      </c>
      <c r="AT156" s="12" t="s">
        <v>133</v>
      </c>
      <c r="AU156" s="12" t="s">
        <v>8</v>
      </c>
      <c r="AY156" s="12" t="s">
        <v>132</v>
      </c>
      <c r="BE156" s="165">
        <f t="shared" ref="BE156:BE165" si="24">IF(N156="základní",J156,0)</f>
        <v>0</v>
      </c>
      <c r="BF156" s="165">
        <f t="shared" ref="BF156:BF165" si="25">IF(N156="snížená",J156,0)</f>
        <v>0</v>
      </c>
      <c r="BG156" s="165">
        <f t="shared" ref="BG156:BG165" si="26">IF(N156="zákl. přenesená",J156,0)</f>
        <v>0</v>
      </c>
      <c r="BH156" s="165">
        <f t="shared" ref="BH156:BH165" si="27">IF(N156="sníž. přenesená",J156,0)</f>
        <v>0</v>
      </c>
      <c r="BI156" s="165">
        <f t="shared" ref="BI156:BI165" si="28">IF(N156="nulová",J156,0)</f>
        <v>0</v>
      </c>
      <c r="BJ156" s="12" t="s">
        <v>8</v>
      </c>
      <c r="BK156" s="165">
        <f t="shared" ref="BK156:BK165" si="29">ROUND(I156*H156,0)</f>
        <v>0</v>
      </c>
      <c r="BL156" s="12" t="s">
        <v>131</v>
      </c>
      <c r="BM156" s="12" t="s">
        <v>2095</v>
      </c>
    </row>
    <row r="157" spans="2:65" s="1" customFormat="1" ht="16.5" customHeight="1">
      <c r="B157" s="27"/>
      <c r="C157" s="154" t="s">
        <v>429</v>
      </c>
      <c r="D157" s="154" t="s">
        <v>133</v>
      </c>
      <c r="E157" s="155" t="s">
        <v>2096</v>
      </c>
      <c r="F157" s="156" t="s">
        <v>2097</v>
      </c>
      <c r="G157" s="157" t="s">
        <v>380</v>
      </c>
      <c r="H157" s="158">
        <v>6</v>
      </c>
      <c r="I157" s="159"/>
      <c r="J157" s="160">
        <f t="shared" si="20"/>
        <v>0</v>
      </c>
      <c r="K157" s="156" t="s">
        <v>1960</v>
      </c>
      <c r="L157" s="29"/>
      <c r="M157" s="161" t="s">
        <v>1</v>
      </c>
      <c r="N157" s="162" t="s">
        <v>41</v>
      </c>
      <c r="O157" s="48"/>
      <c r="P157" s="163">
        <f t="shared" si="21"/>
        <v>0</v>
      </c>
      <c r="Q157" s="163">
        <v>0</v>
      </c>
      <c r="R157" s="163">
        <f t="shared" si="22"/>
        <v>0</v>
      </c>
      <c r="S157" s="163">
        <v>0</v>
      </c>
      <c r="T157" s="164">
        <f t="shared" si="23"/>
        <v>0</v>
      </c>
      <c r="AR157" s="12" t="s">
        <v>131</v>
      </c>
      <c r="AT157" s="12" t="s">
        <v>133</v>
      </c>
      <c r="AU157" s="12" t="s">
        <v>8</v>
      </c>
      <c r="AY157" s="12" t="s">
        <v>132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2" t="s">
        <v>8</v>
      </c>
      <c r="BK157" s="165">
        <f t="shared" si="29"/>
        <v>0</v>
      </c>
      <c r="BL157" s="12" t="s">
        <v>131</v>
      </c>
      <c r="BM157" s="12" t="s">
        <v>2098</v>
      </c>
    </row>
    <row r="158" spans="2:65" s="1" customFormat="1" ht="16.5" customHeight="1">
      <c r="B158" s="27"/>
      <c r="C158" s="154" t="s">
        <v>433</v>
      </c>
      <c r="D158" s="154" t="s">
        <v>133</v>
      </c>
      <c r="E158" s="155" t="s">
        <v>2099</v>
      </c>
      <c r="F158" s="156" t="s">
        <v>2100</v>
      </c>
      <c r="G158" s="157" t="s">
        <v>380</v>
      </c>
      <c r="H158" s="158">
        <v>12</v>
      </c>
      <c r="I158" s="159"/>
      <c r="J158" s="160">
        <f t="shared" si="20"/>
        <v>0</v>
      </c>
      <c r="K158" s="156" t="s">
        <v>1960</v>
      </c>
      <c r="L158" s="29"/>
      <c r="M158" s="161" t="s">
        <v>1</v>
      </c>
      <c r="N158" s="162" t="s">
        <v>41</v>
      </c>
      <c r="O158" s="48"/>
      <c r="P158" s="163">
        <f t="shared" si="21"/>
        <v>0</v>
      </c>
      <c r="Q158" s="163">
        <v>0</v>
      </c>
      <c r="R158" s="163">
        <f t="shared" si="22"/>
        <v>0</v>
      </c>
      <c r="S158" s="163">
        <v>0</v>
      </c>
      <c r="T158" s="164">
        <f t="shared" si="23"/>
        <v>0</v>
      </c>
      <c r="AR158" s="12" t="s">
        <v>131</v>
      </c>
      <c r="AT158" s="12" t="s">
        <v>133</v>
      </c>
      <c r="AU158" s="12" t="s">
        <v>8</v>
      </c>
      <c r="AY158" s="12" t="s">
        <v>132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2" t="s">
        <v>8</v>
      </c>
      <c r="BK158" s="165">
        <f t="shared" si="29"/>
        <v>0</v>
      </c>
      <c r="BL158" s="12" t="s">
        <v>131</v>
      </c>
      <c r="BM158" s="12" t="s">
        <v>2101</v>
      </c>
    </row>
    <row r="159" spans="2:65" s="1" customFormat="1" ht="16.5" customHeight="1">
      <c r="B159" s="27"/>
      <c r="C159" s="154" t="s">
        <v>437</v>
      </c>
      <c r="D159" s="154" t="s">
        <v>133</v>
      </c>
      <c r="E159" s="155" t="s">
        <v>2102</v>
      </c>
      <c r="F159" s="156" t="s">
        <v>2103</v>
      </c>
      <c r="G159" s="157" t="s">
        <v>380</v>
      </c>
      <c r="H159" s="158">
        <v>12</v>
      </c>
      <c r="I159" s="159"/>
      <c r="J159" s="160">
        <f t="shared" si="20"/>
        <v>0</v>
      </c>
      <c r="K159" s="156" t="s">
        <v>1960</v>
      </c>
      <c r="L159" s="29"/>
      <c r="M159" s="161" t="s">
        <v>1</v>
      </c>
      <c r="N159" s="162" t="s">
        <v>41</v>
      </c>
      <c r="O159" s="48"/>
      <c r="P159" s="163">
        <f t="shared" si="21"/>
        <v>0</v>
      </c>
      <c r="Q159" s="163">
        <v>0</v>
      </c>
      <c r="R159" s="163">
        <f t="shared" si="22"/>
        <v>0</v>
      </c>
      <c r="S159" s="163">
        <v>0</v>
      </c>
      <c r="T159" s="164">
        <f t="shared" si="23"/>
        <v>0</v>
      </c>
      <c r="AR159" s="12" t="s">
        <v>131</v>
      </c>
      <c r="AT159" s="12" t="s">
        <v>133</v>
      </c>
      <c r="AU159" s="12" t="s">
        <v>8</v>
      </c>
      <c r="AY159" s="12" t="s">
        <v>132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2" t="s">
        <v>8</v>
      </c>
      <c r="BK159" s="165">
        <f t="shared" si="29"/>
        <v>0</v>
      </c>
      <c r="BL159" s="12" t="s">
        <v>131</v>
      </c>
      <c r="BM159" s="12" t="s">
        <v>2104</v>
      </c>
    </row>
    <row r="160" spans="2:65" s="1" customFormat="1" ht="16.5" customHeight="1">
      <c r="B160" s="27"/>
      <c r="C160" s="154" t="s">
        <v>441</v>
      </c>
      <c r="D160" s="154" t="s">
        <v>133</v>
      </c>
      <c r="E160" s="155" t="s">
        <v>2105</v>
      </c>
      <c r="F160" s="156" t="s">
        <v>2106</v>
      </c>
      <c r="G160" s="157" t="s">
        <v>380</v>
      </c>
      <c r="H160" s="158">
        <v>131</v>
      </c>
      <c r="I160" s="159"/>
      <c r="J160" s="160">
        <f t="shared" si="20"/>
        <v>0</v>
      </c>
      <c r="K160" s="156" t="s">
        <v>1960</v>
      </c>
      <c r="L160" s="29"/>
      <c r="M160" s="161" t="s">
        <v>1</v>
      </c>
      <c r="N160" s="162" t="s">
        <v>41</v>
      </c>
      <c r="O160" s="48"/>
      <c r="P160" s="163">
        <f t="shared" si="21"/>
        <v>0</v>
      </c>
      <c r="Q160" s="163">
        <v>0</v>
      </c>
      <c r="R160" s="163">
        <f t="shared" si="22"/>
        <v>0</v>
      </c>
      <c r="S160" s="163">
        <v>0</v>
      </c>
      <c r="T160" s="164">
        <f t="shared" si="23"/>
        <v>0</v>
      </c>
      <c r="AR160" s="12" t="s">
        <v>131</v>
      </c>
      <c r="AT160" s="12" t="s">
        <v>133</v>
      </c>
      <c r="AU160" s="12" t="s">
        <v>8</v>
      </c>
      <c r="AY160" s="12" t="s">
        <v>132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2" t="s">
        <v>8</v>
      </c>
      <c r="BK160" s="165">
        <f t="shared" si="29"/>
        <v>0</v>
      </c>
      <c r="BL160" s="12" t="s">
        <v>131</v>
      </c>
      <c r="BM160" s="12" t="s">
        <v>2107</v>
      </c>
    </row>
    <row r="161" spans="2:65" s="1" customFormat="1" ht="16.5" customHeight="1">
      <c r="B161" s="27"/>
      <c r="C161" s="154" t="s">
        <v>446</v>
      </c>
      <c r="D161" s="154" t="s">
        <v>133</v>
      </c>
      <c r="E161" s="155" t="s">
        <v>2108</v>
      </c>
      <c r="F161" s="156" t="s">
        <v>2109</v>
      </c>
      <c r="G161" s="157" t="s">
        <v>380</v>
      </c>
      <c r="H161" s="158">
        <v>6</v>
      </c>
      <c r="I161" s="159"/>
      <c r="J161" s="160">
        <f t="shared" si="20"/>
        <v>0</v>
      </c>
      <c r="K161" s="156" t="s">
        <v>1960</v>
      </c>
      <c r="L161" s="29"/>
      <c r="M161" s="161" t="s">
        <v>1</v>
      </c>
      <c r="N161" s="162" t="s">
        <v>41</v>
      </c>
      <c r="O161" s="48"/>
      <c r="P161" s="163">
        <f t="shared" si="21"/>
        <v>0</v>
      </c>
      <c r="Q161" s="163">
        <v>0</v>
      </c>
      <c r="R161" s="163">
        <f t="shared" si="22"/>
        <v>0</v>
      </c>
      <c r="S161" s="163">
        <v>0</v>
      </c>
      <c r="T161" s="164">
        <f t="shared" si="23"/>
        <v>0</v>
      </c>
      <c r="AR161" s="12" t="s">
        <v>131</v>
      </c>
      <c r="AT161" s="12" t="s">
        <v>133</v>
      </c>
      <c r="AU161" s="12" t="s">
        <v>8</v>
      </c>
      <c r="AY161" s="12" t="s">
        <v>132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2" t="s">
        <v>8</v>
      </c>
      <c r="BK161" s="165">
        <f t="shared" si="29"/>
        <v>0</v>
      </c>
      <c r="BL161" s="12" t="s">
        <v>131</v>
      </c>
      <c r="BM161" s="12" t="s">
        <v>2110</v>
      </c>
    </row>
    <row r="162" spans="2:65" s="1" customFormat="1" ht="16.5" customHeight="1">
      <c r="B162" s="27"/>
      <c r="C162" s="154" t="s">
        <v>450</v>
      </c>
      <c r="D162" s="154" t="s">
        <v>133</v>
      </c>
      <c r="E162" s="155" t="s">
        <v>2111</v>
      </c>
      <c r="F162" s="156" t="s">
        <v>2112</v>
      </c>
      <c r="G162" s="157" t="s">
        <v>380</v>
      </c>
      <c r="H162" s="158">
        <v>12</v>
      </c>
      <c r="I162" s="159"/>
      <c r="J162" s="160">
        <f t="shared" si="20"/>
        <v>0</v>
      </c>
      <c r="K162" s="156" t="s">
        <v>1960</v>
      </c>
      <c r="L162" s="29"/>
      <c r="M162" s="161" t="s">
        <v>1</v>
      </c>
      <c r="N162" s="162" t="s">
        <v>41</v>
      </c>
      <c r="O162" s="48"/>
      <c r="P162" s="163">
        <f t="shared" si="21"/>
        <v>0</v>
      </c>
      <c r="Q162" s="163">
        <v>0</v>
      </c>
      <c r="R162" s="163">
        <f t="shared" si="22"/>
        <v>0</v>
      </c>
      <c r="S162" s="163">
        <v>0</v>
      </c>
      <c r="T162" s="164">
        <f t="shared" si="23"/>
        <v>0</v>
      </c>
      <c r="AR162" s="12" t="s">
        <v>131</v>
      </c>
      <c r="AT162" s="12" t="s">
        <v>133</v>
      </c>
      <c r="AU162" s="12" t="s">
        <v>8</v>
      </c>
      <c r="AY162" s="12" t="s">
        <v>132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2" t="s">
        <v>8</v>
      </c>
      <c r="BK162" s="165">
        <f t="shared" si="29"/>
        <v>0</v>
      </c>
      <c r="BL162" s="12" t="s">
        <v>131</v>
      </c>
      <c r="BM162" s="12" t="s">
        <v>2113</v>
      </c>
    </row>
    <row r="163" spans="2:65" s="1" customFormat="1" ht="16.5" customHeight="1">
      <c r="B163" s="27"/>
      <c r="C163" s="154" t="s">
        <v>455</v>
      </c>
      <c r="D163" s="154" t="s">
        <v>133</v>
      </c>
      <c r="E163" s="155" t="s">
        <v>2114</v>
      </c>
      <c r="F163" s="156" t="s">
        <v>2115</v>
      </c>
      <c r="G163" s="157" t="s">
        <v>380</v>
      </c>
      <c r="H163" s="158">
        <v>96</v>
      </c>
      <c r="I163" s="159"/>
      <c r="J163" s="160">
        <f t="shared" si="20"/>
        <v>0</v>
      </c>
      <c r="K163" s="156" t="s">
        <v>1960</v>
      </c>
      <c r="L163" s="29"/>
      <c r="M163" s="161" t="s">
        <v>1</v>
      </c>
      <c r="N163" s="162" t="s">
        <v>41</v>
      </c>
      <c r="O163" s="48"/>
      <c r="P163" s="163">
        <f t="shared" si="21"/>
        <v>0</v>
      </c>
      <c r="Q163" s="163">
        <v>0</v>
      </c>
      <c r="R163" s="163">
        <f t="shared" si="22"/>
        <v>0</v>
      </c>
      <c r="S163" s="163">
        <v>0</v>
      </c>
      <c r="T163" s="164">
        <f t="shared" si="23"/>
        <v>0</v>
      </c>
      <c r="AR163" s="12" t="s">
        <v>131</v>
      </c>
      <c r="AT163" s="12" t="s">
        <v>133</v>
      </c>
      <c r="AU163" s="12" t="s">
        <v>8</v>
      </c>
      <c r="AY163" s="12" t="s">
        <v>132</v>
      </c>
      <c r="BE163" s="165">
        <f t="shared" si="24"/>
        <v>0</v>
      </c>
      <c r="BF163" s="165">
        <f t="shared" si="25"/>
        <v>0</v>
      </c>
      <c r="BG163" s="165">
        <f t="shared" si="26"/>
        <v>0</v>
      </c>
      <c r="BH163" s="165">
        <f t="shared" si="27"/>
        <v>0</v>
      </c>
      <c r="BI163" s="165">
        <f t="shared" si="28"/>
        <v>0</v>
      </c>
      <c r="BJ163" s="12" t="s">
        <v>8</v>
      </c>
      <c r="BK163" s="165">
        <f t="shared" si="29"/>
        <v>0</v>
      </c>
      <c r="BL163" s="12" t="s">
        <v>131</v>
      </c>
      <c r="BM163" s="12" t="s">
        <v>2116</v>
      </c>
    </row>
    <row r="164" spans="2:65" s="1" customFormat="1" ht="16.5" customHeight="1">
      <c r="B164" s="27"/>
      <c r="C164" s="154" t="s">
        <v>459</v>
      </c>
      <c r="D164" s="154" t="s">
        <v>133</v>
      </c>
      <c r="E164" s="155" t="s">
        <v>2117</v>
      </c>
      <c r="F164" s="156" t="s">
        <v>2118</v>
      </c>
      <c r="G164" s="157" t="s">
        <v>380</v>
      </c>
      <c r="H164" s="158">
        <v>6</v>
      </c>
      <c r="I164" s="159"/>
      <c r="J164" s="160">
        <f t="shared" si="20"/>
        <v>0</v>
      </c>
      <c r="K164" s="156" t="s">
        <v>1960</v>
      </c>
      <c r="L164" s="29"/>
      <c r="M164" s="161" t="s">
        <v>1</v>
      </c>
      <c r="N164" s="162" t="s">
        <v>41</v>
      </c>
      <c r="O164" s="48"/>
      <c r="P164" s="163">
        <f t="shared" si="21"/>
        <v>0</v>
      </c>
      <c r="Q164" s="163">
        <v>0</v>
      </c>
      <c r="R164" s="163">
        <f t="shared" si="22"/>
        <v>0</v>
      </c>
      <c r="S164" s="163">
        <v>0</v>
      </c>
      <c r="T164" s="164">
        <f t="shared" si="23"/>
        <v>0</v>
      </c>
      <c r="AR164" s="12" t="s">
        <v>131</v>
      </c>
      <c r="AT164" s="12" t="s">
        <v>133</v>
      </c>
      <c r="AU164" s="12" t="s">
        <v>8</v>
      </c>
      <c r="AY164" s="12" t="s">
        <v>132</v>
      </c>
      <c r="BE164" s="165">
        <f t="shared" si="24"/>
        <v>0</v>
      </c>
      <c r="BF164" s="165">
        <f t="shared" si="25"/>
        <v>0</v>
      </c>
      <c r="BG164" s="165">
        <f t="shared" si="26"/>
        <v>0</v>
      </c>
      <c r="BH164" s="165">
        <f t="shared" si="27"/>
        <v>0</v>
      </c>
      <c r="BI164" s="165">
        <f t="shared" si="28"/>
        <v>0</v>
      </c>
      <c r="BJ164" s="12" t="s">
        <v>8</v>
      </c>
      <c r="BK164" s="165">
        <f t="shared" si="29"/>
        <v>0</v>
      </c>
      <c r="BL164" s="12" t="s">
        <v>131</v>
      </c>
      <c r="BM164" s="12" t="s">
        <v>2119</v>
      </c>
    </row>
    <row r="165" spans="2:65" s="1" customFormat="1" ht="16.5" customHeight="1">
      <c r="B165" s="27"/>
      <c r="C165" s="154" t="s">
        <v>463</v>
      </c>
      <c r="D165" s="154" t="s">
        <v>133</v>
      </c>
      <c r="E165" s="155" t="s">
        <v>2120</v>
      </c>
      <c r="F165" s="156" t="s">
        <v>2121</v>
      </c>
      <c r="G165" s="157" t="s">
        <v>380</v>
      </c>
      <c r="H165" s="158">
        <v>6</v>
      </c>
      <c r="I165" s="159"/>
      <c r="J165" s="160">
        <f t="shared" si="20"/>
        <v>0</v>
      </c>
      <c r="K165" s="156" t="s">
        <v>1960</v>
      </c>
      <c r="L165" s="29"/>
      <c r="M165" s="161" t="s">
        <v>1</v>
      </c>
      <c r="N165" s="162" t="s">
        <v>41</v>
      </c>
      <c r="O165" s="48"/>
      <c r="P165" s="163">
        <f t="shared" si="21"/>
        <v>0</v>
      </c>
      <c r="Q165" s="163">
        <v>0</v>
      </c>
      <c r="R165" s="163">
        <f t="shared" si="22"/>
        <v>0</v>
      </c>
      <c r="S165" s="163">
        <v>0</v>
      </c>
      <c r="T165" s="164">
        <f t="shared" si="23"/>
        <v>0</v>
      </c>
      <c r="AR165" s="12" t="s">
        <v>131</v>
      </c>
      <c r="AT165" s="12" t="s">
        <v>133</v>
      </c>
      <c r="AU165" s="12" t="s">
        <v>8</v>
      </c>
      <c r="AY165" s="12" t="s">
        <v>132</v>
      </c>
      <c r="BE165" s="165">
        <f t="shared" si="24"/>
        <v>0</v>
      </c>
      <c r="BF165" s="165">
        <f t="shared" si="25"/>
        <v>0</v>
      </c>
      <c r="BG165" s="165">
        <f t="shared" si="26"/>
        <v>0</v>
      </c>
      <c r="BH165" s="165">
        <f t="shared" si="27"/>
        <v>0</v>
      </c>
      <c r="BI165" s="165">
        <f t="shared" si="28"/>
        <v>0</v>
      </c>
      <c r="BJ165" s="12" t="s">
        <v>8</v>
      </c>
      <c r="BK165" s="165">
        <f t="shared" si="29"/>
        <v>0</v>
      </c>
      <c r="BL165" s="12" t="s">
        <v>131</v>
      </c>
      <c r="BM165" s="12" t="s">
        <v>2122</v>
      </c>
    </row>
    <row r="166" spans="2:65" s="10" customFormat="1" ht="25.9" customHeight="1">
      <c r="B166" s="140"/>
      <c r="C166" s="141"/>
      <c r="D166" s="142" t="s">
        <v>59</v>
      </c>
      <c r="E166" s="143" t="s">
        <v>2123</v>
      </c>
      <c r="F166" s="143" t="s">
        <v>2124</v>
      </c>
      <c r="G166" s="141"/>
      <c r="H166" s="141"/>
      <c r="I166" s="144"/>
      <c r="J166" s="145">
        <f>BK166</f>
        <v>0</v>
      </c>
      <c r="K166" s="141"/>
      <c r="L166" s="146"/>
      <c r="M166" s="147"/>
      <c r="N166" s="148"/>
      <c r="O166" s="148"/>
      <c r="P166" s="149">
        <f>P167+P180</f>
        <v>0</v>
      </c>
      <c r="Q166" s="148"/>
      <c r="R166" s="149">
        <f>R167+R180</f>
        <v>0</v>
      </c>
      <c r="S166" s="148"/>
      <c r="T166" s="150">
        <f>T167+T180</f>
        <v>0</v>
      </c>
      <c r="AR166" s="151" t="s">
        <v>8</v>
      </c>
      <c r="AT166" s="152" t="s">
        <v>59</v>
      </c>
      <c r="AU166" s="152" t="s">
        <v>60</v>
      </c>
      <c r="AY166" s="151" t="s">
        <v>132</v>
      </c>
      <c r="BK166" s="153">
        <f>BK167+BK180</f>
        <v>0</v>
      </c>
    </row>
    <row r="167" spans="2:65" s="10" customFormat="1" ht="22.9" customHeight="1">
      <c r="B167" s="140"/>
      <c r="C167" s="141"/>
      <c r="D167" s="142" t="s">
        <v>59</v>
      </c>
      <c r="E167" s="166" t="s">
        <v>2125</v>
      </c>
      <c r="F167" s="166" t="s">
        <v>2126</v>
      </c>
      <c r="G167" s="141"/>
      <c r="H167" s="141"/>
      <c r="I167" s="144"/>
      <c r="J167" s="167">
        <f>BK167</f>
        <v>0</v>
      </c>
      <c r="K167" s="141"/>
      <c r="L167" s="146"/>
      <c r="M167" s="147"/>
      <c r="N167" s="148"/>
      <c r="O167" s="148"/>
      <c r="P167" s="149">
        <f>SUM(P168:P179)</f>
        <v>0</v>
      </c>
      <c r="Q167" s="148"/>
      <c r="R167" s="149">
        <f>SUM(R168:R179)</f>
        <v>0</v>
      </c>
      <c r="S167" s="148"/>
      <c r="T167" s="150">
        <f>SUM(T168:T179)</f>
        <v>0</v>
      </c>
      <c r="AR167" s="151" t="s">
        <v>8</v>
      </c>
      <c r="AT167" s="152" t="s">
        <v>59</v>
      </c>
      <c r="AU167" s="152" t="s">
        <v>8</v>
      </c>
      <c r="AY167" s="151" t="s">
        <v>132</v>
      </c>
      <c r="BK167" s="153">
        <f>SUM(BK168:BK179)</f>
        <v>0</v>
      </c>
    </row>
    <row r="168" spans="2:65" s="1" customFormat="1" ht="33.75" customHeight="1">
      <c r="B168" s="27"/>
      <c r="C168" s="154" t="s">
        <v>468</v>
      </c>
      <c r="D168" s="154" t="s">
        <v>133</v>
      </c>
      <c r="E168" s="155" t="s">
        <v>2127</v>
      </c>
      <c r="F168" s="156" t="s">
        <v>2128</v>
      </c>
      <c r="G168" s="157" t="s">
        <v>380</v>
      </c>
      <c r="H168" s="158">
        <v>6</v>
      </c>
      <c r="I168" s="159"/>
      <c r="J168" s="160">
        <f t="shared" ref="J168:J179" si="30">ROUND(I168*H168,0)</f>
        <v>0</v>
      </c>
      <c r="K168" s="156" t="s">
        <v>1960</v>
      </c>
      <c r="L168" s="29"/>
      <c r="M168" s="161" t="s">
        <v>1</v>
      </c>
      <c r="N168" s="162" t="s">
        <v>41</v>
      </c>
      <c r="O168" s="48"/>
      <c r="P168" s="163">
        <f t="shared" ref="P168:P179" si="31">O168*H168</f>
        <v>0</v>
      </c>
      <c r="Q168" s="163">
        <v>0</v>
      </c>
      <c r="R168" s="163">
        <f t="shared" ref="R168:R179" si="32">Q168*H168</f>
        <v>0</v>
      </c>
      <c r="S168" s="163">
        <v>0</v>
      </c>
      <c r="T168" s="164">
        <f t="shared" ref="T168:T179" si="33">S168*H168</f>
        <v>0</v>
      </c>
      <c r="AR168" s="12" t="s">
        <v>131</v>
      </c>
      <c r="AT168" s="12" t="s">
        <v>133</v>
      </c>
      <c r="AU168" s="12" t="s">
        <v>69</v>
      </c>
      <c r="AY168" s="12" t="s">
        <v>132</v>
      </c>
      <c r="BE168" s="165">
        <f t="shared" ref="BE168:BE179" si="34">IF(N168="základní",J168,0)</f>
        <v>0</v>
      </c>
      <c r="BF168" s="165">
        <f t="shared" ref="BF168:BF179" si="35">IF(N168="snížená",J168,0)</f>
        <v>0</v>
      </c>
      <c r="BG168" s="165">
        <f t="shared" ref="BG168:BG179" si="36">IF(N168="zákl. přenesená",J168,0)</f>
        <v>0</v>
      </c>
      <c r="BH168" s="165">
        <f t="shared" ref="BH168:BH179" si="37">IF(N168="sníž. přenesená",J168,0)</f>
        <v>0</v>
      </c>
      <c r="BI168" s="165">
        <f t="shared" ref="BI168:BI179" si="38">IF(N168="nulová",J168,0)</f>
        <v>0</v>
      </c>
      <c r="BJ168" s="12" t="s">
        <v>8</v>
      </c>
      <c r="BK168" s="165">
        <f t="shared" ref="BK168:BK179" si="39">ROUND(I168*H168,0)</f>
        <v>0</v>
      </c>
      <c r="BL168" s="12" t="s">
        <v>131</v>
      </c>
      <c r="BM168" s="12" t="s">
        <v>2129</v>
      </c>
    </row>
    <row r="169" spans="2:65" s="1" customFormat="1" ht="16.5" customHeight="1">
      <c r="B169" s="27"/>
      <c r="C169" s="154" t="s">
        <v>472</v>
      </c>
      <c r="D169" s="154" t="s">
        <v>133</v>
      </c>
      <c r="E169" s="155" t="s">
        <v>2130</v>
      </c>
      <c r="F169" s="156" t="s">
        <v>2131</v>
      </c>
      <c r="G169" s="157" t="s">
        <v>380</v>
      </c>
      <c r="H169" s="158">
        <v>12</v>
      </c>
      <c r="I169" s="159"/>
      <c r="J169" s="160">
        <f t="shared" si="30"/>
        <v>0</v>
      </c>
      <c r="K169" s="156" t="s">
        <v>1960</v>
      </c>
      <c r="L169" s="29"/>
      <c r="M169" s="161" t="s">
        <v>1</v>
      </c>
      <c r="N169" s="162" t="s">
        <v>41</v>
      </c>
      <c r="O169" s="48"/>
      <c r="P169" s="163">
        <f t="shared" si="31"/>
        <v>0</v>
      </c>
      <c r="Q169" s="163">
        <v>0</v>
      </c>
      <c r="R169" s="163">
        <f t="shared" si="32"/>
        <v>0</v>
      </c>
      <c r="S169" s="163">
        <v>0</v>
      </c>
      <c r="T169" s="164">
        <f t="shared" si="33"/>
        <v>0</v>
      </c>
      <c r="AR169" s="12" t="s">
        <v>131</v>
      </c>
      <c r="AT169" s="12" t="s">
        <v>133</v>
      </c>
      <c r="AU169" s="12" t="s">
        <v>69</v>
      </c>
      <c r="AY169" s="12" t="s">
        <v>132</v>
      </c>
      <c r="BE169" s="165">
        <f t="shared" si="34"/>
        <v>0</v>
      </c>
      <c r="BF169" s="165">
        <f t="shared" si="35"/>
        <v>0</v>
      </c>
      <c r="BG169" s="165">
        <f t="shared" si="36"/>
        <v>0</v>
      </c>
      <c r="BH169" s="165">
        <f t="shared" si="37"/>
        <v>0</v>
      </c>
      <c r="BI169" s="165">
        <f t="shared" si="38"/>
        <v>0</v>
      </c>
      <c r="BJ169" s="12" t="s">
        <v>8</v>
      </c>
      <c r="BK169" s="165">
        <f t="shared" si="39"/>
        <v>0</v>
      </c>
      <c r="BL169" s="12" t="s">
        <v>131</v>
      </c>
      <c r="BM169" s="12" t="s">
        <v>2132</v>
      </c>
    </row>
    <row r="170" spans="2:65" s="1" customFormat="1" ht="16.5" customHeight="1">
      <c r="B170" s="27"/>
      <c r="C170" s="154" t="s">
        <v>478</v>
      </c>
      <c r="D170" s="154" t="s">
        <v>133</v>
      </c>
      <c r="E170" s="155" t="s">
        <v>2133</v>
      </c>
      <c r="F170" s="156" t="s">
        <v>2134</v>
      </c>
      <c r="G170" s="157" t="s">
        <v>380</v>
      </c>
      <c r="H170" s="158">
        <v>6</v>
      </c>
      <c r="I170" s="159"/>
      <c r="J170" s="160">
        <f t="shared" si="30"/>
        <v>0</v>
      </c>
      <c r="K170" s="156" t="s">
        <v>1960</v>
      </c>
      <c r="L170" s="29"/>
      <c r="M170" s="161" t="s">
        <v>1</v>
      </c>
      <c r="N170" s="162" t="s">
        <v>41</v>
      </c>
      <c r="O170" s="48"/>
      <c r="P170" s="163">
        <f t="shared" si="31"/>
        <v>0</v>
      </c>
      <c r="Q170" s="163">
        <v>0</v>
      </c>
      <c r="R170" s="163">
        <f t="shared" si="32"/>
        <v>0</v>
      </c>
      <c r="S170" s="163">
        <v>0</v>
      </c>
      <c r="T170" s="164">
        <f t="shared" si="33"/>
        <v>0</v>
      </c>
      <c r="AR170" s="12" t="s">
        <v>131</v>
      </c>
      <c r="AT170" s="12" t="s">
        <v>133</v>
      </c>
      <c r="AU170" s="12" t="s">
        <v>69</v>
      </c>
      <c r="AY170" s="12" t="s">
        <v>132</v>
      </c>
      <c r="BE170" s="165">
        <f t="shared" si="34"/>
        <v>0</v>
      </c>
      <c r="BF170" s="165">
        <f t="shared" si="35"/>
        <v>0</v>
      </c>
      <c r="BG170" s="165">
        <f t="shared" si="36"/>
        <v>0</v>
      </c>
      <c r="BH170" s="165">
        <f t="shared" si="37"/>
        <v>0</v>
      </c>
      <c r="BI170" s="165">
        <f t="shared" si="38"/>
        <v>0</v>
      </c>
      <c r="BJ170" s="12" t="s">
        <v>8</v>
      </c>
      <c r="BK170" s="165">
        <f t="shared" si="39"/>
        <v>0</v>
      </c>
      <c r="BL170" s="12" t="s">
        <v>131</v>
      </c>
      <c r="BM170" s="12" t="s">
        <v>2135</v>
      </c>
    </row>
    <row r="171" spans="2:65" s="1" customFormat="1" ht="16.5" customHeight="1">
      <c r="B171" s="27"/>
      <c r="C171" s="154" t="s">
        <v>482</v>
      </c>
      <c r="D171" s="154" t="s">
        <v>133</v>
      </c>
      <c r="E171" s="155" t="s">
        <v>2136</v>
      </c>
      <c r="F171" s="156" t="s">
        <v>2137</v>
      </c>
      <c r="G171" s="157" t="s">
        <v>380</v>
      </c>
      <c r="H171" s="158">
        <v>6</v>
      </c>
      <c r="I171" s="159"/>
      <c r="J171" s="160">
        <f t="shared" si="30"/>
        <v>0</v>
      </c>
      <c r="K171" s="156" t="s">
        <v>1960</v>
      </c>
      <c r="L171" s="29"/>
      <c r="M171" s="161" t="s">
        <v>1</v>
      </c>
      <c r="N171" s="162" t="s">
        <v>41</v>
      </c>
      <c r="O171" s="48"/>
      <c r="P171" s="163">
        <f t="shared" si="31"/>
        <v>0</v>
      </c>
      <c r="Q171" s="163">
        <v>0</v>
      </c>
      <c r="R171" s="163">
        <f t="shared" si="32"/>
        <v>0</v>
      </c>
      <c r="S171" s="163">
        <v>0</v>
      </c>
      <c r="T171" s="164">
        <f t="shared" si="33"/>
        <v>0</v>
      </c>
      <c r="AR171" s="12" t="s">
        <v>131</v>
      </c>
      <c r="AT171" s="12" t="s">
        <v>133</v>
      </c>
      <c r="AU171" s="12" t="s">
        <v>69</v>
      </c>
      <c r="AY171" s="12" t="s">
        <v>132</v>
      </c>
      <c r="BE171" s="165">
        <f t="shared" si="34"/>
        <v>0</v>
      </c>
      <c r="BF171" s="165">
        <f t="shared" si="35"/>
        <v>0</v>
      </c>
      <c r="BG171" s="165">
        <f t="shared" si="36"/>
        <v>0</v>
      </c>
      <c r="BH171" s="165">
        <f t="shared" si="37"/>
        <v>0</v>
      </c>
      <c r="BI171" s="165">
        <f t="shared" si="38"/>
        <v>0</v>
      </c>
      <c r="BJ171" s="12" t="s">
        <v>8</v>
      </c>
      <c r="BK171" s="165">
        <f t="shared" si="39"/>
        <v>0</v>
      </c>
      <c r="BL171" s="12" t="s">
        <v>131</v>
      </c>
      <c r="BM171" s="12" t="s">
        <v>2138</v>
      </c>
    </row>
    <row r="172" spans="2:65" s="1" customFormat="1" ht="16.5" customHeight="1">
      <c r="B172" s="27"/>
      <c r="C172" s="154" t="s">
        <v>486</v>
      </c>
      <c r="D172" s="154" t="s">
        <v>133</v>
      </c>
      <c r="E172" s="155" t="s">
        <v>2139</v>
      </c>
      <c r="F172" s="156" t="s">
        <v>2140</v>
      </c>
      <c r="G172" s="157" t="s">
        <v>380</v>
      </c>
      <c r="H172" s="158">
        <v>12</v>
      </c>
      <c r="I172" s="159"/>
      <c r="J172" s="160">
        <f t="shared" si="30"/>
        <v>0</v>
      </c>
      <c r="K172" s="156" t="s">
        <v>1960</v>
      </c>
      <c r="L172" s="29"/>
      <c r="M172" s="161" t="s">
        <v>1</v>
      </c>
      <c r="N172" s="162" t="s">
        <v>41</v>
      </c>
      <c r="O172" s="48"/>
      <c r="P172" s="163">
        <f t="shared" si="31"/>
        <v>0</v>
      </c>
      <c r="Q172" s="163">
        <v>0</v>
      </c>
      <c r="R172" s="163">
        <f t="shared" si="32"/>
        <v>0</v>
      </c>
      <c r="S172" s="163">
        <v>0</v>
      </c>
      <c r="T172" s="164">
        <f t="shared" si="33"/>
        <v>0</v>
      </c>
      <c r="AR172" s="12" t="s">
        <v>131</v>
      </c>
      <c r="AT172" s="12" t="s">
        <v>133</v>
      </c>
      <c r="AU172" s="12" t="s">
        <v>69</v>
      </c>
      <c r="AY172" s="12" t="s">
        <v>132</v>
      </c>
      <c r="BE172" s="165">
        <f t="shared" si="34"/>
        <v>0</v>
      </c>
      <c r="BF172" s="165">
        <f t="shared" si="35"/>
        <v>0</v>
      </c>
      <c r="BG172" s="165">
        <f t="shared" si="36"/>
        <v>0</v>
      </c>
      <c r="BH172" s="165">
        <f t="shared" si="37"/>
        <v>0</v>
      </c>
      <c r="BI172" s="165">
        <f t="shared" si="38"/>
        <v>0</v>
      </c>
      <c r="BJ172" s="12" t="s">
        <v>8</v>
      </c>
      <c r="BK172" s="165">
        <f t="shared" si="39"/>
        <v>0</v>
      </c>
      <c r="BL172" s="12" t="s">
        <v>131</v>
      </c>
      <c r="BM172" s="12" t="s">
        <v>2141</v>
      </c>
    </row>
    <row r="173" spans="2:65" s="1" customFormat="1" ht="16.5" customHeight="1">
      <c r="B173" s="27"/>
      <c r="C173" s="154" t="s">
        <v>491</v>
      </c>
      <c r="D173" s="154" t="s">
        <v>133</v>
      </c>
      <c r="E173" s="155" t="s">
        <v>2142</v>
      </c>
      <c r="F173" s="156" t="s">
        <v>2143</v>
      </c>
      <c r="G173" s="157" t="s">
        <v>255</v>
      </c>
      <c r="H173" s="158">
        <v>6</v>
      </c>
      <c r="I173" s="159"/>
      <c r="J173" s="160">
        <f t="shared" si="30"/>
        <v>0</v>
      </c>
      <c r="K173" s="156" t="s">
        <v>1960</v>
      </c>
      <c r="L173" s="29"/>
      <c r="M173" s="161" t="s">
        <v>1</v>
      </c>
      <c r="N173" s="162" t="s">
        <v>41</v>
      </c>
      <c r="O173" s="48"/>
      <c r="P173" s="163">
        <f t="shared" si="31"/>
        <v>0</v>
      </c>
      <c r="Q173" s="163">
        <v>0</v>
      </c>
      <c r="R173" s="163">
        <f t="shared" si="32"/>
        <v>0</v>
      </c>
      <c r="S173" s="163">
        <v>0</v>
      </c>
      <c r="T173" s="164">
        <f t="shared" si="33"/>
        <v>0</v>
      </c>
      <c r="AR173" s="12" t="s">
        <v>131</v>
      </c>
      <c r="AT173" s="12" t="s">
        <v>133</v>
      </c>
      <c r="AU173" s="12" t="s">
        <v>69</v>
      </c>
      <c r="AY173" s="12" t="s">
        <v>132</v>
      </c>
      <c r="BE173" s="165">
        <f t="shared" si="34"/>
        <v>0</v>
      </c>
      <c r="BF173" s="165">
        <f t="shared" si="35"/>
        <v>0</v>
      </c>
      <c r="BG173" s="165">
        <f t="shared" si="36"/>
        <v>0</v>
      </c>
      <c r="BH173" s="165">
        <f t="shared" si="37"/>
        <v>0</v>
      </c>
      <c r="BI173" s="165">
        <f t="shared" si="38"/>
        <v>0</v>
      </c>
      <c r="BJ173" s="12" t="s">
        <v>8</v>
      </c>
      <c r="BK173" s="165">
        <f t="shared" si="39"/>
        <v>0</v>
      </c>
      <c r="BL173" s="12" t="s">
        <v>131</v>
      </c>
      <c r="BM173" s="12" t="s">
        <v>2144</v>
      </c>
    </row>
    <row r="174" spans="2:65" s="1" customFormat="1" ht="16.5" customHeight="1">
      <c r="B174" s="27"/>
      <c r="C174" s="154" t="s">
        <v>495</v>
      </c>
      <c r="D174" s="154" t="s">
        <v>133</v>
      </c>
      <c r="E174" s="155" t="s">
        <v>2145</v>
      </c>
      <c r="F174" s="156" t="s">
        <v>2146</v>
      </c>
      <c r="G174" s="157" t="s">
        <v>380</v>
      </c>
      <c r="H174" s="158">
        <v>6</v>
      </c>
      <c r="I174" s="159"/>
      <c r="J174" s="160">
        <f t="shared" si="30"/>
        <v>0</v>
      </c>
      <c r="K174" s="156" t="s">
        <v>1960</v>
      </c>
      <c r="L174" s="29"/>
      <c r="M174" s="161" t="s">
        <v>1</v>
      </c>
      <c r="N174" s="162" t="s">
        <v>41</v>
      </c>
      <c r="O174" s="48"/>
      <c r="P174" s="163">
        <f t="shared" si="31"/>
        <v>0</v>
      </c>
      <c r="Q174" s="163">
        <v>0</v>
      </c>
      <c r="R174" s="163">
        <f t="shared" si="32"/>
        <v>0</v>
      </c>
      <c r="S174" s="163">
        <v>0</v>
      </c>
      <c r="T174" s="164">
        <f t="shared" si="33"/>
        <v>0</v>
      </c>
      <c r="AR174" s="12" t="s">
        <v>131</v>
      </c>
      <c r="AT174" s="12" t="s">
        <v>133</v>
      </c>
      <c r="AU174" s="12" t="s">
        <v>69</v>
      </c>
      <c r="AY174" s="12" t="s">
        <v>132</v>
      </c>
      <c r="BE174" s="165">
        <f t="shared" si="34"/>
        <v>0</v>
      </c>
      <c r="BF174" s="165">
        <f t="shared" si="35"/>
        <v>0</v>
      </c>
      <c r="BG174" s="165">
        <f t="shared" si="36"/>
        <v>0</v>
      </c>
      <c r="BH174" s="165">
        <f t="shared" si="37"/>
        <v>0</v>
      </c>
      <c r="BI174" s="165">
        <f t="shared" si="38"/>
        <v>0</v>
      </c>
      <c r="BJ174" s="12" t="s">
        <v>8</v>
      </c>
      <c r="BK174" s="165">
        <f t="shared" si="39"/>
        <v>0</v>
      </c>
      <c r="BL174" s="12" t="s">
        <v>131</v>
      </c>
      <c r="BM174" s="12" t="s">
        <v>2147</v>
      </c>
    </row>
    <row r="175" spans="2:65" s="1" customFormat="1" ht="16.5" customHeight="1">
      <c r="B175" s="27"/>
      <c r="C175" s="154" t="s">
        <v>500</v>
      </c>
      <c r="D175" s="154" t="s">
        <v>133</v>
      </c>
      <c r="E175" s="155" t="s">
        <v>2148</v>
      </c>
      <c r="F175" s="156" t="s">
        <v>2149</v>
      </c>
      <c r="G175" s="157" t="s">
        <v>380</v>
      </c>
      <c r="H175" s="158">
        <v>12</v>
      </c>
      <c r="I175" s="159"/>
      <c r="J175" s="160">
        <f t="shared" si="30"/>
        <v>0</v>
      </c>
      <c r="K175" s="156" t="s">
        <v>1960</v>
      </c>
      <c r="L175" s="29"/>
      <c r="M175" s="161" t="s">
        <v>1</v>
      </c>
      <c r="N175" s="162" t="s">
        <v>41</v>
      </c>
      <c r="O175" s="48"/>
      <c r="P175" s="163">
        <f t="shared" si="31"/>
        <v>0</v>
      </c>
      <c r="Q175" s="163">
        <v>0</v>
      </c>
      <c r="R175" s="163">
        <f t="shared" si="32"/>
        <v>0</v>
      </c>
      <c r="S175" s="163">
        <v>0</v>
      </c>
      <c r="T175" s="164">
        <f t="shared" si="33"/>
        <v>0</v>
      </c>
      <c r="AR175" s="12" t="s">
        <v>131</v>
      </c>
      <c r="AT175" s="12" t="s">
        <v>133</v>
      </c>
      <c r="AU175" s="12" t="s">
        <v>69</v>
      </c>
      <c r="AY175" s="12" t="s">
        <v>132</v>
      </c>
      <c r="BE175" s="165">
        <f t="shared" si="34"/>
        <v>0</v>
      </c>
      <c r="BF175" s="165">
        <f t="shared" si="35"/>
        <v>0</v>
      </c>
      <c r="BG175" s="165">
        <f t="shared" si="36"/>
        <v>0</v>
      </c>
      <c r="BH175" s="165">
        <f t="shared" si="37"/>
        <v>0</v>
      </c>
      <c r="BI175" s="165">
        <f t="shared" si="38"/>
        <v>0</v>
      </c>
      <c r="BJ175" s="12" t="s">
        <v>8</v>
      </c>
      <c r="BK175" s="165">
        <f t="shared" si="39"/>
        <v>0</v>
      </c>
      <c r="BL175" s="12" t="s">
        <v>131</v>
      </c>
      <c r="BM175" s="12" t="s">
        <v>2150</v>
      </c>
    </row>
    <row r="176" spans="2:65" s="1" customFormat="1" ht="16.5" customHeight="1">
      <c r="B176" s="27"/>
      <c r="C176" s="154" t="s">
        <v>504</v>
      </c>
      <c r="D176" s="154" t="s">
        <v>133</v>
      </c>
      <c r="E176" s="155" t="s">
        <v>2151</v>
      </c>
      <c r="F176" s="156" t="s">
        <v>2152</v>
      </c>
      <c r="G176" s="157" t="s">
        <v>380</v>
      </c>
      <c r="H176" s="158">
        <v>24</v>
      </c>
      <c r="I176" s="159"/>
      <c r="J176" s="160">
        <f t="shared" si="30"/>
        <v>0</v>
      </c>
      <c r="K176" s="156" t="s">
        <v>1960</v>
      </c>
      <c r="L176" s="29"/>
      <c r="M176" s="161" t="s">
        <v>1</v>
      </c>
      <c r="N176" s="162" t="s">
        <v>41</v>
      </c>
      <c r="O176" s="48"/>
      <c r="P176" s="163">
        <f t="shared" si="31"/>
        <v>0</v>
      </c>
      <c r="Q176" s="163">
        <v>0</v>
      </c>
      <c r="R176" s="163">
        <f t="shared" si="32"/>
        <v>0</v>
      </c>
      <c r="S176" s="163">
        <v>0</v>
      </c>
      <c r="T176" s="164">
        <f t="shared" si="33"/>
        <v>0</v>
      </c>
      <c r="AR176" s="12" t="s">
        <v>131</v>
      </c>
      <c r="AT176" s="12" t="s">
        <v>133</v>
      </c>
      <c r="AU176" s="12" t="s">
        <v>69</v>
      </c>
      <c r="AY176" s="12" t="s">
        <v>132</v>
      </c>
      <c r="BE176" s="165">
        <f t="shared" si="34"/>
        <v>0</v>
      </c>
      <c r="BF176" s="165">
        <f t="shared" si="35"/>
        <v>0</v>
      </c>
      <c r="BG176" s="165">
        <f t="shared" si="36"/>
        <v>0</v>
      </c>
      <c r="BH176" s="165">
        <f t="shared" si="37"/>
        <v>0</v>
      </c>
      <c r="BI176" s="165">
        <f t="shared" si="38"/>
        <v>0</v>
      </c>
      <c r="BJ176" s="12" t="s">
        <v>8</v>
      </c>
      <c r="BK176" s="165">
        <f t="shared" si="39"/>
        <v>0</v>
      </c>
      <c r="BL176" s="12" t="s">
        <v>131</v>
      </c>
      <c r="BM176" s="12" t="s">
        <v>2153</v>
      </c>
    </row>
    <row r="177" spans="2:65" s="1" customFormat="1" ht="16.5" customHeight="1">
      <c r="B177" s="27"/>
      <c r="C177" s="154" t="s">
        <v>508</v>
      </c>
      <c r="D177" s="154" t="s">
        <v>133</v>
      </c>
      <c r="E177" s="155" t="s">
        <v>2154</v>
      </c>
      <c r="F177" s="156" t="s">
        <v>2155</v>
      </c>
      <c r="G177" s="157" t="s">
        <v>380</v>
      </c>
      <c r="H177" s="158">
        <v>12</v>
      </c>
      <c r="I177" s="159"/>
      <c r="J177" s="160">
        <f t="shared" si="30"/>
        <v>0</v>
      </c>
      <c r="K177" s="156" t="s">
        <v>1960</v>
      </c>
      <c r="L177" s="29"/>
      <c r="M177" s="161" t="s">
        <v>1</v>
      </c>
      <c r="N177" s="162" t="s">
        <v>41</v>
      </c>
      <c r="O177" s="48"/>
      <c r="P177" s="163">
        <f t="shared" si="31"/>
        <v>0</v>
      </c>
      <c r="Q177" s="163">
        <v>0</v>
      </c>
      <c r="R177" s="163">
        <f t="shared" si="32"/>
        <v>0</v>
      </c>
      <c r="S177" s="163">
        <v>0</v>
      </c>
      <c r="T177" s="164">
        <f t="shared" si="33"/>
        <v>0</v>
      </c>
      <c r="AR177" s="12" t="s">
        <v>131</v>
      </c>
      <c r="AT177" s="12" t="s">
        <v>133</v>
      </c>
      <c r="AU177" s="12" t="s">
        <v>69</v>
      </c>
      <c r="AY177" s="12" t="s">
        <v>132</v>
      </c>
      <c r="BE177" s="165">
        <f t="shared" si="34"/>
        <v>0</v>
      </c>
      <c r="BF177" s="165">
        <f t="shared" si="35"/>
        <v>0</v>
      </c>
      <c r="BG177" s="165">
        <f t="shared" si="36"/>
        <v>0</v>
      </c>
      <c r="BH177" s="165">
        <f t="shared" si="37"/>
        <v>0</v>
      </c>
      <c r="BI177" s="165">
        <f t="shared" si="38"/>
        <v>0</v>
      </c>
      <c r="BJ177" s="12" t="s">
        <v>8</v>
      </c>
      <c r="BK177" s="165">
        <f t="shared" si="39"/>
        <v>0</v>
      </c>
      <c r="BL177" s="12" t="s">
        <v>131</v>
      </c>
      <c r="BM177" s="12" t="s">
        <v>2156</v>
      </c>
    </row>
    <row r="178" spans="2:65" s="1" customFormat="1" ht="16.5" customHeight="1">
      <c r="B178" s="27"/>
      <c r="C178" s="154" t="s">
        <v>512</v>
      </c>
      <c r="D178" s="154" t="s">
        <v>133</v>
      </c>
      <c r="E178" s="155" t="s">
        <v>2157</v>
      </c>
      <c r="F178" s="156" t="s">
        <v>2158</v>
      </c>
      <c r="G178" s="157" t="s">
        <v>380</v>
      </c>
      <c r="H178" s="158">
        <v>12</v>
      </c>
      <c r="I178" s="159"/>
      <c r="J178" s="160">
        <f t="shared" si="30"/>
        <v>0</v>
      </c>
      <c r="K178" s="156" t="s">
        <v>1960</v>
      </c>
      <c r="L178" s="29"/>
      <c r="M178" s="161" t="s">
        <v>1</v>
      </c>
      <c r="N178" s="162" t="s">
        <v>41</v>
      </c>
      <c r="O178" s="48"/>
      <c r="P178" s="163">
        <f t="shared" si="31"/>
        <v>0</v>
      </c>
      <c r="Q178" s="163">
        <v>0</v>
      </c>
      <c r="R178" s="163">
        <f t="shared" si="32"/>
        <v>0</v>
      </c>
      <c r="S178" s="163">
        <v>0</v>
      </c>
      <c r="T178" s="164">
        <f t="shared" si="33"/>
        <v>0</v>
      </c>
      <c r="AR178" s="12" t="s">
        <v>131</v>
      </c>
      <c r="AT178" s="12" t="s">
        <v>133</v>
      </c>
      <c r="AU178" s="12" t="s">
        <v>69</v>
      </c>
      <c r="AY178" s="12" t="s">
        <v>132</v>
      </c>
      <c r="BE178" s="165">
        <f t="shared" si="34"/>
        <v>0</v>
      </c>
      <c r="BF178" s="165">
        <f t="shared" si="35"/>
        <v>0</v>
      </c>
      <c r="BG178" s="165">
        <f t="shared" si="36"/>
        <v>0</v>
      </c>
      <c r="BH178" s="165">
        <f t="shared" si="37"/>
        <v>0</v>
      </c>
      <c r="BI178" s="165">
        <f t="shared" si="38"/>
        <v>0</v>
      </c>
      <c r="BJ178" s="12" t="s">
        <v>8</v>
      </c>
      <c r="BK178" s="165">
        <f t="shared" si="39"/>
        <v>0</v>
      </c>
      <c r="BL178" s="12" t="s">
        <v>131</v>
      </c>
      <c r="BM178" s="12" t="s">
        <v>2159</v>
      </c>
    </row>
    <row r="179" spans="2:65" s="1" customFormat="1" ht="16.5" customHeight="1">
      <c r="B179" s="27"/>
      <c r="C179" s="154" t="s">
        <v>517</v>
      </c>
      <c r="D179" s="154" t="s">
        <v>133</v>
      </c>
      <c r="E179" s="155" t="s">
        <v>2160</v>
      </c>
      <c r="F179" s="156" t="s">
        <v>2161</v>
      </c>
      <c r="G179" s="157" t="s">
        <v>380</v>
      </c>
      <c r="H179" s="158">
        <v>6</v>
      </c>
      <c r="I179" s="159"/>
      <c r="J179" s="160">
        <f t="shared" si="30"/>
        <v>0</v>
      </c>
      <c r="K179" s="156" t="s">
        <v>1960</v>
      </c>
      <c r="L179" s="29"/>
      <c r="M179" s="161" t="s">
        <v>1</v>
      </c>
      <c r="N179" s="162" t="s">
        <v>41</v>
      </c>
      <c r="O179" s="48"/>
      <c r="P179" s="163">
        <f t="shared" si="31"/>
        <v>0</v>
      </c>
      <c r="Q179" s="163">
        <v>0</v>
      </c>
      <c r="R179" s="163">
        <f t="shared" si="32"/>
        <v>0</v>
      </c>
      <c r="S179" s="163">
        <v>0</v>
      </c>
      <c r="T179" s="164">
        <f t="shared" si="33"/>
        <v>0</v>
      </c>
      <c r="AR179" s="12" t="s">
        <v>131</v>
      </c>
      <c r="AT179" s="12" t="s">
        <v>133</v>
      </c>
      <c r="AU179" s="12" t="s">
        <v>69</v>
      </c>
      <c r="AY179" s="12" t="s">
        <v>132</v>
      </c>
      <c r="BE179" s="165">
        <f t="shared" si="34"/>
        <v>0</v>
      </c>
      <c r="BF179" s="165">
        <f t="shared" si="35"/>
        <v>0</v>
      </c>
      <c r="BG179" s="165">
        <f t="shared" si="36"/>
        <v>0</v>
      </c>
      <c r="BH179" s="165">
        <f t="shared" si="37"/>
        <v>0</v>
      </c>
      <c r="BI179" s="165">
        <f t="shared" si="38"/>
        <v>0</v>
      </c>
      <c r="BJ179" s="12" t="s">
        <v>8</v>
      </c>
      <c r="BK179" s="165">
        <f t="shared" si="39"/>
        <v>0</v>
      </c>
      <c r="BL179" s="12" t="s">
        <v>131</v>
      </c>
      <c r="BM179" s="12" t="s">
        <v>2162</v>
      </c>
    </row>
    <row r="180" spans="2:65" s="10" customFormat="1" ht="22.9" customHeight="1">
      <c r="B180" s="140"/>
      <c r="C180" s="141"/>
      <c r="D180" s="142" t="s">
        <v>59</v>
      </c>
      <c r="E180" s="166" t="s">
        <v>2163</v>
      </c>
      <c r="F180" s="166" t="s">
        <v>2164</v>
      </c>
      <c r="G180" s="141"/>
      <c r="H180" s="141"/>
      <c r="I180" s="144"/>
      <c r="J180" s="167">
        <f>BK180</f>
        <v>0</v>
      </c>
      <c r="K180" s="141"/>
      <c r="L180" s="146"/>
      <c r="M180" s="147"/>
      <c r="N180" s="148"/>
      <c r="O180" s="148"/>
      <c r="P180" s="149">
        <f>SUM(P181:P206)</f>
        <v>0</v>
      </c>
      <c r="Q180" s="148"/>
      <c r="R180" s="149">
        <f>SUM(R181:R206)</f>
        <v>0</v>
      </c>
      <c r="S180" s="148"/>
      <c r="T180" s="150">
        <f>SUM(T181:T206)</f>
        <v>0</v>
      </c>
      <c r="AR180" s="151" t="s">
        <v>8</v>
      </c>
      <c r="AT180" s="152" t="s">
        <v>59</v>
      </c>
      <c r="AU180" s="152" t="s">
        <v>8</v>
      </c>
      <c r="AY180" s="151" t="s">
        <v>132</v>
      </c>
      <c r="BK180" s="153">
        <f>SUM(BK181:BK206)</f>
        <v>0</v>
      </c>
    </row>
    <row r="181" spans="2:65" s="1" customFormat="1" ht="22.5" customHeight="1">
      <c r="B181" s="27"/>
      <c r="C181" s="154" t="s">
        <v>521</v>
      </c>
      <c r="D181" s="154" t="s">
        <v>133</v>
      </c>
      <c r="E181" s="155" t="s">
        <v>2165</v>
      </c>
      <c r="F181" s="156" t="s">
        <v>2166</v>
      </c>
      <c r="G181" s="157" t="s">
        <v>380</v>
      </c>
      <c r="H181" s="158">
        <v>6</v>
      </c>
      <c r="I181" s="159"/>
      <c r="J181" s="160">
        <f t="shared" ref="J181:J206" si="40">ROUND(I181*H181,0)</f>
        <v>0</v>
      </c>
      <c r="K181" s="156" t="s">
        <v>1960</v>
      </c>
      <c r="L181" s="29"/>
      <c r="M181" s="161" t="s">
        <v>1</v>
      </c>
      <c r="N181" s="162" t="s">
        <v>41</v>
      </c>
      <c r="O181" s="48"/>
      <c r="P181" s="163">
        <f t="shared" ref="P181:P206" si="41">O181*H181</f>
        <v>0</v>
      </c>
      <c r="Q181" s="163">
        <v>0</v>
      </c>
      <c r="R181" s="163">
        <f t="shared" ref="R181:R206" si="42">Q181*H181</f>
        <v>0</v>
      </c>
      <c r="S181" s="163">
        <v>0</v>
      </c>
      <c r="T181" s="164">
        <f t="shared" ref="T181:T206" si="43">S181*H181</f>
        <v>0</v>
      </c>
      <c r="AR181" s="12" t="s">
        <v>131</v>
      </c>
      <c r="AT181" s="12" t="s">
        <v>133</v>
      </c>
      <c r="AU181" s="12" t="s">
        <v>69</v>
      </c>
      <c r="AY181" s="12" t="s">
        <v>132</v>
      </c>
      <c r="BE181" s="165">
        <f t="shared" ref="BE181:BE206" si="44">IF(N181="základní",J181,0)</f>
        <v>0</v>
      </c>
      <c r="BF181" s="165">
        <f t="shared" ref="BF181:BF206" si="45">IF(N181="snížená",J181,0)</f>
        <v>0</v>
      </c>
      <c r="BG181" s="165">
        <f t="shared" ref="BG181:BG206" si="46">IF(N181="zákl. přenesená",J181,0)</f>
        <v>0</v>
      </c>
      <c r="BH181" s="165">
        <f t="shared" ref="BH181:BH206" si="47">IF(N181="sníž. přenesená",J181,0)</f>
        <v>0</v>
      </c>
      <c r="BI181" s="165">
        <f t="shared" ref="BI181:BI206" si="48">IF(N181="nulová",J181,0)</f>
        <v>0</v>
      </c>
      <c r="BJ181" s="12" t="s">
        <v>8</v>
      </c>
      <c r="BK181" s="165">
        <f t="shared" ref="BK181:BK206" si="49">ROUND(I181*H181,0)</f>
        <v>0</v>
      </c>
      <c r="BL181" s="12" t="s">
        <v>131</v>
      </c>
      <c r="BM181" s="12" t="s">
        <v>2167</v>
      </c>
    </row>
    <row r="182" spans="2:65" s="1" customFormat="1" ht="16.5" customHeight="1">
      <c r="B182" s="27"/>
      <c r="C182" s="154" t="s">
        <v>528</v>
      </c>
      <c r="D182" s="154" t="s">
        <v>133</v>
      </c>
      <c r="E182" s="155" t="s">
        <v>2168</v>
      </c>
      <c r="F182" s="156" t="s">
        <v>2169</v>
      </c>
      <c r="G182" s="157" t="s">
        <v>380</v>
      </c>
      <c r="H182" s="158">
        <v>24</v>
      </c>
      <c r="I182" s="159"/>
      <c r="J182" s="160">
        <f t="shared" si="40"/>
        <v>0</v>
      </c>
      <c r="K182" s="156" t="s">
        <v>1960</v>
      </c>
      <c r="L182" s="29"/>
      <c r="M182" s="161" t="s">
        <v>1</v>
      </c>
      <c r="N182" s="162" t="s">
        <v>41</v>
      </c>
      <c r="O182" s="48"/>
      <c r="P182" s="163">
        <f t="shared" si="41"/>
        <v>0</v>
      </c>
      <c r="Q182" s="163">
        <v>0</v>
      </c>
      <c r="R182" s="163">
        <f t="shared" si="42"/>
        <v>0</v>
      </c>
      <c r="S182" s="163">
        <v>0</v>
      </c>
      <c r="T182" s="164">
        <f t="shared" si="43"/>
        <v>0</v>
      </c>
      <c r="AR182" s="12" t="s">
        <v>131</v>
      </c>
      <c r="AT182" s="12" t="s">
        <v>133</v>
      </c>
      <c r="AU182" s="12" t="s">
        <v>69</v>
      </c>
      <c r="AY182" s="12" t="s">
        <v>132</v>
      </c>
      <c r="BE182" s="165">
        <f t="shared" si="44"/>
        <v>0</v>
      </c>
      <c r="BF182" s="165">
        <f t="shared" si="45"/>
        <v>0</v>
      </c>
      <c r="BG182" s="165">
        <f t="shared" si="46"/>
        <v>0</v>
      </c>
      <c r="BH182" s="165">
        <f t="shared" si="47"/>
        <v>0</v>
      </c>
      <c r="BI182" s="165">
        <f t="shared" si="48"/>
        <v>0</v>
      </c>
      <c r="BJ182" s="12" t="s">
        <v>8</v>
      </c>
      <c r="BK182" s="165">
        <f t="shared" si="49"/>
        <v>0</v>
      </c>
      <c r="BL182" s="12" t="s">
        <v>131</v>
      </c>
      <c r="BM182" s="12" t="s">
        <v>2170</v>
      </c>
    </row>
    <row r="183" spans="2:65" s="1" customFormat="1" ht="16.5" customHeight="1">
      <c r="B183" s="27"/>
      <c r="C183" s="154" t="s">
        <v>532</v>
      </c>
      <c r="D183" s="154" t="s">
        <v>133</v>
      </c>
      <c r="E183" s="155" t="s">
        <v>2171</v>
      </c>
      <c r="F183" s="156" t="s">
        <v>2172</v>
      </c>
      <c r="G183" s="157" t="s">
        <v>380</v>
      </c>
      <c r="H183" s="158">
        <v>6</v>
      </c>
      <c r="I183" s="159"/>
      <c r="J183" s="160">
        <f t="shared" si="40"/>
        <v>0</v>
      </c>
      <c r="K183" s="156" t="s">
        <v>1960</v>
      </c>
      <c r="L183" s="29"/>
      <c r="M183" s="161" t="s">
        <v>1</v>
      </c>
      <c r="N183" s="162" t="s">
        <v>41</v>
      </c>
      <c r="O183" s="48"/>
      <c r="P183" s="163">
        <f t="shared" si="41"/>
        <v>0</v>
      </c>
      <c r="Q183" s="163">
        <v>0</v>
      </c>
      <c r="R183" s="163">
        <f t="shared" si="42"/>
        <v>0</v>
      </c>
      <c r="S183" s="163">
        <v>0</v>
      </c>
      <c r="T183" s="164">
        <f t="shared" si="43"/>
        <v>0</v>
      </c>
      <c r="AR183" s="12" t="s">
        <v>131</v>
      </c>
      <c r="AT183" s="12" t="s">
        <v>133</v>
      </c>
      <c r="AU183" s="12" t="s">
        <v>69</v>
      </c>
      <c r="AY183" s="12" t="s">
        <v>132</v>
      </c>
      <c r="BE183" s="165">
        <f t="shared" si="44"/>
        <v>0</v>
      </c>
      <c r="BF183" s="165">
        <f t="shared" si="45"/>
        <v>0</v>
      </c>
      <c r="BG183" s="165">
        <f t="shared" si="46"/>
        <v>0</v>
      </c>
      <c r="BH183" s="165">
        <f t="shared" si="47"/>
        <v>0</v>
      </c>
      <c r="BI183" s="165">
        <f t="shared" si="48"/>
        <v>0</v>
      </c>
      <c r="BJ183" s="12" t="s">
        <v>8</v>
      </c>
      <c r="BK183" s="165">
        <f t="shared" si="49"/>
        <v>0</v>
      </c>
      <c r="BL183" s="12" t="s">
        <v>131</v>
      </c>
      <c r="BM183" s="12" t="s">
        <v>2173</v>
      </c>
    </row>
    <row r="184" spans="2:65" s="1" customFormat="1" ht="16.5" customHeight="1">
      <c r="B184" s="27"/>
      <c r="C184" s="154" t="s">
        <v>537</v>
      </c>
      <c r="D184" s="154" t="s">
        <v>133</v>
      </c>
      <c r="E184" s="155" t="s">
        <v>2174</v>
      </c>
      <c r="F184" s="156" t="s">
        <v>2175</v>
      </c>
      <c r="G184" s="157" t="s">
        <v>380</v>
      </c>
      <c r="H184" s="158">
        <v>6</v>
      </c>
      <c r="I184" s="159"/>
      <c r="J184" s="160">
        <f t="shared" si="40"/>
        <v>0</v>
      </c>
      <c r="K184" s="156" t="s">
        <v>1960</v>
      </c>
      <c r="L184" s="29"/>
      <c r="M184" s="161" t="s">
        <v>1</v>
      </c>
      <c r="N184" s="162" t="s">
        <v>41</v>
      </c>
      <c r="O184" s="48"/>
      <c r="P184" s="163">
        <f t="shared" si="41"/>
        <v>0</v>
      </c>
      <c r="Q184" s="163">
        <v>0</v>
      </c>
      <c r="R184" s="163">
        <f t="shared" si="42"/>
        <v>0</v>
      </c>
      <c r="S184" s="163">
        <v>0</v>
      </c>
      <c r="T184" s="164">
        <f t="shared" si="43"/>
        <v>0</v>
      </c>
      <c r="AR184" s="12" t="s">
        <v>131</v>
      </c>
      <c r="AT184" s="12" t="s">
        <v>133</v>
      </c>
      <c r="AU184" s="12" t="s">
        <v>69</v>
      </c>
      <c r="AY184" s="12" t="s">
        <v>132</v>
      </c>
      <c r="BE184" s="165">
        <f t="shared" si="44"/>
        <v>0</v>
      </c>
      <c r="BF184" s="165">
        <f t="shared" si="45"/>
        <v>0</v>
      </c>
      <c r="BG184" s="165">
        <f t="shared" si="46"/>
        <v>0</v>
      </c>
      <c r="BH184" s="165">
        <f t="shared" si="47"/>
        <v>0</v>
      </c>
      <c r="BI184" s="165">
        <f t="shared" si="48"/>
        <v>0</v>
      </c>
      <c r="BJ184" s="12" t="s">
        <v>8</v>
      </c>
      <c r="BK184" s="165">
        <f t="shared" si="49"/>
        <v>0</v>
      </c>
      <c r="BL184" s="12" t="s">
        <v>131</v>
      </c>
      <c r="BM184" s="12" t="s">
        <v>2176</v>
      </c>
    </row>
    <row r="185" spans="2:65" s="1" customFormat="1" ht="16.5" customHeight="1">
      <c r="B185" s="27"/>
      <c r="C185" s="154" t="s">
        <v>541</v>
      </c>
      <c r="D185" s="154" t="s">
        <v>133</v>
      </c>
      <c r="E185" s="155" t="s">
        <v>2177</v>
      </c>
      <c r="F185" s="156" t="s">
        <v>2178</v>
      </c>
      <c r="G185" s="157" t="s">
        <v>380</v>
      </c>
      <c r="H185" s="158">
        <v>6</v>
      </c>
      <c r="I185" s="159"/>
      <c r="J185" s="160">
        <f t="shared" si="40"/>
        <v>0</v>
      </c>
      <c r="K185" s="156" t="s">
        <v>1960</v>
      </c>
      <c r="L185" s="29"/>
      <c r="M185" s="161" t="s">
        <v>1</v>
      </c>
      <c r="N185" s="162" t="s">
        <v>41</v>
      </c>
      <c r="O185" s="48"/>
      <c r="P185" s="163">
        <f t="shared" si="41"/>
        <v>0</v>
      </c>
      <c r="Q185" s="163">
        <v>0</v>
      </c>
      <c r="R185" s="163">
        <f t="shared" si="42"/>
        <v>0</v>
      </c>
      <c r="S185" s="163">
        <v>0</v>
      </c>
      <c r="T185" s="164">
        <f t="shared" si="43"/>
        <v>0</v>
      </c>
      <c r="AR185" s="12" t="s">
        <v>131</v>
      </c>
      <c r="AT185" s="12" t="s">
        <v>133</v>
      </c>
      <c r="AU185" s="12" t="s">
        <v>69</v>
      </c>
      <c r="AY185" s="12" t="s">
        <v>132</v>
      </c>
      <c r="BE185" s="165">
        <f t="shared" si="44"/>
        <v>0</v>
      </c>
      <c r="BF185" s="165">
        <f t="shared" si="45"/>
        <v>0</v>
      </c>
      <c r="BG185" s="165">
        <f t="shared" si="46"/>
        <v>0</v>
      </c>
      <c r="BH185" s="165">
        <f t="shared" si="47"/>
        <v>0</v>
      </c>
      <c r="BI185" s="165">
        <f t="shared" si="48"/>
        <v>0</v>
      </c>
      <c r="BJ185" s="12" t="s">
        <v>8</v>
      </c>
      <c r="BK185" s="165">
        <f t="shared" si="49"/>
        <v>0</v>
      </c>
      <c r="BL185" s="12" t="s">
        <v>131</v>
      </c>
      <c r="BM185" s="12" t="s">
        <v>2179</v>
      </c>
    </row>
    <row r="186" spans="2:65" s="1" customFormat="1" ht="16.5" customHeight="1">
      <c r="B186" s="27"/>
      <c r="C186" s="154" t="s">
        <v>545</v>
      </c>
      <c r="D186" s="154" t="s">
        <v>133</v>
      </c>
      <c r="E186" s="155" t="s">
        <v>2180</v>
      </c>
      <c r="F186" s="156" t="s">
        <v>2181</v>
      </c>
      <c r="G186" s="157" t="s">
        <v>380</v>
      </c>
      <c r="H186" s="158">
        <v>30</v>
      </c>
      <c r="I186" s="159"/>
      <c r="J186" s="160">
        <f t="shared" si="40"/>
        <v>0</v>
      </c>
      <c r="K186" s="156" t="s">
        <v>1960</v>
      </c>
      <c r="L186" s="29"/>
      <c r="M186" s="161" t="s">
        <v>1</v>
      </c>
      <c r="N186" s="162" t="s">
        <v>41</v>
      </c>
      <c r="O186" s="48"/>
      <c r="P186" s="163">
        <f t="shared" si="41"/>
        <v>0</v>
      </c>
      <c r="Q186" s="163">
        <v>0</v>
      </c>
      <c r="R186" s="163">
        <f t="shared" si="42"/>
        <v>0</v>
      </c>
      <c r="S186" s="163">
        <v>0</v>
      </c>
      <c r="T186" s="164">
        <f t="shared" si="43"/>
        <v>0</v>
      </c>
      <c r="AR186" s="12" t="s">
        <v>131</v>
      </c>
      <c r="AT186" s="12" t="s">
        <v>133</v>
      </c>
      <c r="AU186" s="12" t="s">
        <v>69</v>
      </c>
      <c r="AY186" s="12" t="s">
        <v>132</v>
      </c>
      <c r="BE186" s="165">
        <f t="shared" si="44"/>
        <v>0</v>
      </c>
      <c r="BF186" s="165">
        <f t="shared" si="45"/>
        <v>0</v>
      </c>
      <c r="BG186" s="165">
        <f t="shared" si="46"/>
        <v>0</v>
      </c>
      <c r="BH186" s="165">
        <f t="shared" si="47"/>
        <v>0</v>
      </c>
      <c r="BI186" s="165">
        <f t="shared" si="48"/>
        <v>0</v>
      </c>
      <c r="BJ186" s="12" t="s">
        <v>8</v>
      </c>
      <c r="BK186" s="165">
        <f t="shared" si="49"/>
        <v>0</v>
      </c>
      <c r="BL186" s="12" t="s">
        <v>131</v>
      </c>
      <c r="BM186" s="12" t="s">
        <v>2182</v>
      </c>
    </row>
    <row r="187" spans="2:65" s="1" customFormat="1" ht="16.5" customHeight="1">
      <c r="B187" s="27"/>
      <c r="C187" s="154" t="s">
        <v>549</v>
      </c>
      <c r="D187" s="154" t="s">
        <v>133</v>
      </c>
      <c r="E187" s="155" t="s">
        <v>2183</v>
      </c>
      <c r="F187" s="156" t="s">
        <v>2184</v>
      </c>
      <c r="G187" s="157" t="s">
        <v>380</v>
      </c>
      <c r="H187" s="158">
        <v>6</v>
      </c>
      <c r="I187" s="159"/>
      <c r="J187" s="160">
        <f t="shared" si="40"/>
        <v>0</v>
      </c>
      <c r="K187" s="156" t="s">
        <v>1960</v>
      </c>
      <c r="L187" s="29"/>
      <c r="M187" s="161" t="s">
        <v>1</v>
      </c>
      <c r="N187" s="162" t="s">
        <v>41</v>
      </c>
      <c r="O187" s="48"/>
      <c r="P187" s="163">
        <f t="shared" si="41"/>
        <v>0</v>
      </c>
      <c r="Q187" s="163">
        <v>0</v>
      </c>
      <c r="R187" s="163">
        <f t="shared" si="42"/>
        <v>0</v>
      </c>
      <c r="S187" s="163">
        <v>0</v>
      </c>
      <c r="T187" s="164">
        <f t="shared" si="43"/>
        <v>0</v>
      </c>
      <c r="AR187" s="12" t="s">
        <v>131</v>
      </c>
      <c r="AT187" s="12" t="s">
        <v>133</v>
      </c>
      <c r="AU187" s="12" t="s">
        <v>69</v>
      </c>
      <c r="AY187" s="12" t="s">
        <v>132</v>
      </c>
      <c r="BE187" s="165">
        <f t="shared" si="44"/>
        <v>0</v>
      </c>
      <c r="BF187" s="165">
        <f t="shared" si="45"/>
        <v>0</v>
      </c>
      <c r="BG187" s="165">
        <f t="shared" si="46"/>
        <v>0</v>
      </c>
      <c r="BH187" s="165">
        <f t="shared" si="47"/>
        <v>0</v>
      </c>
      <c r="BI187" s="165">
        <f t="shared" si="48"/>
        <v>0</v>
      </c>
      <c r="BJ187" s="12" t="s">
        <v>8</v>
      </c>
      <c r="BK187" s="165">
        <f t="shared" si="49"/>
        <v>0</v>
      </c>
      <c r="BL187" s="12" t="s">
        <v>131</v>
      </c>
      <c r="BM187" s="12" t="s">
        <v>2185</v>
      </c>
    </row>
    <row r="188" spans="2:65" s="1" customFormat="1" ht="16.5" customHeight="1">
      <c r="B188" s="27"/>
      <c r="C188" s="154" t="s">
        <v>555</v>
      </c>
      <c r="D188" s="154" t="s">
        <v>133</v>
      </c>
      <c r="E188" s="155" t="s">
        <v>2186</v>
      </c>
      <c r="F188" s="156" t="s">
        <v>2187</v>
      </c>
      <c r="G188" s="157" t="s">
        <v>380</v>
      </c>
      <c r="H188" s="158">
        <v>18</v>
      </c>
      <c r="I188" s="159"/>
      <c r="J188" s="160">
        <f t="shared" si="40"/>
        <v>0</v>
      </c>
      <c r="K188" s="156" t="s">
        <v>1960</v>
      </c>
      <c r="L188" s="29"/>
      <c r="M188" s="161" t="s">
        <v>1</v>
      </c>
      <c r="N188" s="162" t="s">
        <v>41</v>
      </c>
      <c r="O188" s="48"/>
      <c r="P188" s="163">
        <f t="shared" si="41"/>
        <v>0</v>
      </c>
      <c r="Q188" s="163">
        <v>0</v>
      </c>
      <c r="R188" s="163">
        <f t="shared" si="42"/>
        <v>0</v>
      </c>
      <c r="S188" s="163">
        <v>0</v>
      </c>
      <c r="T188" s="164">
        <f t="shared" si="43"/>
        <v>0</v>
      </c>
      <c r="AR188" s="12" t="s">
        <v>131</v>
      </c>
      <c r="AT188" s="12" t="s">
        <v>133</v>
      </c>
      <c r="AU188" s="12" t="s">
        <v>69</v>
      </c>
      <c r="AY188" s="12" t="s">
        <v>132</v>
      </c>
      <c r="BE188" s="165">
        <f t="shared" si="44"/>
        <v>0</v>
      </c>
      <c r="BF188" s="165">
        <f t="shared" si="45"/>
        <v>0</v>
      </c>
      <c r="BG188" s="165">
        <f t="shared" si="46"/>
        <v>0</v>
      </c>
      <c r="BH188" s="165">
        <f t="shared" si="47"/>
        <v>0</v>
      </c>
      <c r="BI188" s="165">
        <f t="shared" si="48"/>
        <v>0</v>
      </c>
      <c r="BJ188" s="12" t="s">
        <v>8</v>
      </c>
      <c r="BK188" s="165">
        <f t="shared" si="49"/>
        <v>0</v>
      </c>
      <c r="BL188" s="12" t="s">
        <v>131</v>
      </c>
      <c r="BM188" s="12" t="s">
        <v>2188</v>
      </c>
    </row>
    <row r="189" spans="2:65" s="1" customFormat="1" ht="16.5" customHeight="1">
      <c r="B189" s="27"/>
      <c r="C189" s="154" t="s">
        <v>559</v>
      </c>
      <c r="D189" s="154" t="s">
        <v>133</v>
      </c>
      <c r="E189" s="155" t="s">
        <v>2189</v>
      </c>
      <c r="F189" s="156" t="s">
        <v>2190</v>
      </c>
      <c r="G189" s="157" t="s">
        <v>380</v>
      </c>
      <c r="H189" s="158">
        <v>6</v>
      </c>
      <c r="I189" s="159"/>
      <c r="J189" s="160">
        <f t="shared" si="40"/>
        <v>0</v>
      </c>
      <c r="K189" s="156" t="s">
        <v>1960</v>
      </c>
      <c r="L189" s="29"/>
      <c r="M189" s="161" t="s">
        <v>1</v>
      </c>
      <c r="N189" s="162" t="s">
        <v>41</v>
      </c>
      <c r="O189" s="48"/>
      <c r="P189" s="163">
        <f t="shared" si="41"/>
        <v>0</v>
      </c>
      <c r="Q189" s="163">
        <v>0</v>
      </c>
      <c r="R189" s="163">
        <f t="shared" si="42"/>
        <v>0</v>
      </c>
      <c r="S189" s="163">
        <v>0</v>
      </c>
      <c r="T189" s="164">
        <f t="shared" si="43"/>
        <v>0</v>
      </c>
      <c r="AR189" s="12" t="s">
        <v>131</v>
      </c>
      <c r="AT189" s="12" t="s">
        <v>133</v>
      </c>
      <c r="AU189" s="12" t="s">
        <v>69</v>
      </c>
      <c r="AY189" s="12" t="s">
        <v>132</v>
      </c>
      <c r="BE189" s="165">
        <f t="shared" si="44"/>
        <v>0</v>
      </c>
      <c r="BF189" s="165">
        <f t="shared" si="45"/>
        <v>0</v>
      </c>
      <c r="BG189" s="165">
        <f t="shared" si="46"/>
        <v>0</v>
      </c>
      <c r="BH189" s="165">
        <f t="shared" si="47"/>
        <v>0</v>
      </c>
      <c r="BI189" s="165">
        <f t="shared" si="48"/>
        <v>0</v>
      </c>
      <c r="BJ189" s="12" t="s">
        <v>8</v>
      </c>
      <c r="BK189" s="165">
        <f t="shared" si="49"/>
        <v>0</v>
      </c>
      <c r="BL189" s="12" t="s">
        <v>131</v>
      </c>
      <c r="BM189" s="12" t="s">
        <v>2191</v>
      </c>
    </row>
    <row r="190" spans="2:65" s="1" customFormat="1" ht="16.5" customHeight="1">
      <c r="B190" s="27"/>
      <c r="C190" s="154" t="s">
        <v>563</v>
      </c>
      <c r="D190" s="154" t="s">
        <v>133</v>
      </c>
      <c r="E190" s="155" t="s">
        <v>2192</v>
      </c>
      <c r="F190" s="156" t="s">
        <v>2193</v>
      </c>
      <c r="G190" s="157" t="s">
        <v>380</v>
      </c>
      <c r="H190" s="158">
        <v>12</v>
      </c>
      <c r="I190" s="159"/>
      <c r="J190" s="160">
        <f t="shared" si="40"/>
        <v>0</v>
      </c>
      <c r="K190" s="156" t="s">
        <v>1960</v>
      </c>
      <c r="L190" s="29"/>
      <c r="M190" s="161" t="s">
        <v>1</v>
      </c>
      <c r="N190" s="162" t="s">
        <v>41</v>
      </c>
      <c r="O190" s="48"/>
      <c r="P190" s="163">
        <f t="shared" si="41"/>
        <v>0</v>
      </c>
      <c r="Q190" s="163">
        <v>0</v>
      </c>
      <c r="R190" s="163">
        <f t="shared" si="42"/>
        <v>0</v>
      </c>
      <c r="S190" s="163">
        <v>0</v>
      </c>
      <c r="T190" s="164">
        <f t="shared" si="43"/>
        <v>0</v>
      </c>
      <c r="AR190" s="12" t="s">
        <v>131</v>
      </c>
      <c r="AT190" s="12" t="s">
        <v>133</v>
      </c>
      <c r="AU190" s="12" t="s">
        <v>69</v>
      </c>
      <c r="AY190" s="12" t="s">
        <v>132</v>
      </c>
      <c r="BE190" s="165">
        <f t="shared" si="44"/>
        <v>0</v>
      </c>
      <c r="BF190" s="165">
        <f t="shared" si="45"/>
        <v>0</v>
      </c>
      <c r="BG190" s="165">
        <f t="shared" si="46"/>
        <v>0</v>
      </c>
      <c r="BH190" s="165">
        <f t="shared" si="47"/>
        <v>0</v>
      </c>
      <c r="BI190" s="165">
        <f t="shared" si="48"/>
        <v>0</v>
      </c>
      <c r="BJ190" s="12" t="s">
        <v>8</v>
      </c>
      <c r="BK190" s="165">
        <f t="shared" si="49"/>
        <v>0</v>
      </c>
      <c r="BL190" s="12" t="s">
        <v>131</v>
      </c>
      <c r="BM190" s="12" t="s">
        <v>2194</v>
      </c>
    </row>
    <row r="191" spans="2:65" s="1" customFormat="1" ht="16.5" customHeight="1">
      <c r="B191" s="27"/>
      <c r="C191" s="154" t="s">
        <v>569</v>
      </c>
      <c r="D191" s="154" t="s">
        <v>133</v>
      </c>
      <c r="E191" s="155" t="s">
        <v>2195</v>
      </c>
      <c r="F191" s="156" t="s">
        <v>2196</v>
      </c>
      <c r="G191" s="157" t="s">
        <v>380</v>
      </c>
      <c r="H191" s="158">
        <v>24</v>
      </c>
      <c r="I191" s="159"/>
      <c r="J191" s="160">
        <f t="shared" si="40"/>
        <v>0</v>
      </c>
      <c r="K191" s="156" t="s">
        <v>1960</v>
      </c>
      <c r="L191" s="29"/>
      <c r="M191" s="161" t="s">
        <v>1</v>
      </c>
      <c r="N191" s="162" t="s">
        <v>41</v>
      </c>
      <c r="O191" s="48"/>
      <c r="P191" s="163">
        <f t="shared" si="41"/>
        <v>0</v>
      </c>
      <c r="Q191" s="163">
        <v>0</v>
      </c>
      <c r="R191" s="163">
        <f t="shared" si="42"/>
        <v>0</v>
      </c>
      <c r="S191" s="163">
        <v>0</v>
      </c>
      <c r="T191" s="164">
        <f t="shared" si="43"/>
        <v>0</v>
      </c>
      <c r="AR191" s="12" t="s">
        <v>131</v>
      </c>
      <c r="AT191" s="12" t="s">
        <v>133</v>
      </c>
      <c r="AU191" s="12" t="s">
        <v>69</v>
      </c>
      <c r="AY191" s="12" t="s">
        <v>132</v>
      </c>
      <c r="BE191" s="165">
        <f t="shared" si="44"/>
        <v>0</v>
      </c>
      <c r="BF191" s="165">
        <f t="shared" si="45"/>
        <v>0</v>
      </c>
      <c r="BG191" s="165">
        <f t="shared" si="46"/>
        <v>0</v>
      </c>
      <c r="BH191" s="165">
        <f t="shared" si="47"/>
        <v>0</v>
      </c>
      <c r="BI191" s="165">
        <f t="shared" si="48"/>
        <v>0</v>
      </c>
      <c r="BJ191" s="12" t="s">
        <v>8</v>
      </c>
      <c r="BK191" s="165">
        <f t="shared" si="49"/>
        <v>0</v>
      </c>
      <c r="BL191" s="12" t="s">
        <v>131</v>
      </c>
      <c r="BM191" s="12" t="s">
        <v>2197</v>
      </c>
    </row>
    <row r="192" spans="2:65" s="1" customFormat="1" ht="16.5" customHeight="1">
      <c r="B192" s="27"/>
      <c r="C192" s="154" t="s">
        <v>573</v>
      </c>
      <c r="D192" s="154" t="s">
        <v>133</v>
      </c>
      <c r="E192" s="155" t="s">
        <v>2198</v>
      </c>
      <c r="F192" s="156" t="s">
        <v>2199</v>
      </c>
      <c r="G192" s="157" t="s">
        <v>380</v>
      </c>
      <c r="H192" s="158">
        <v>6</v>
      </c>
      <c r="I192" s="159"/>
      <c r="J192" s="160">
        <f t="shared" si="40"/>
        <v>0</v>
      </c>
      <c r="K192" s="156" t="s">
        <v>1960</v>
      </c>
      <c r="L192" s="29"/>
      <c r="M192" s="161" t="s">
        <v>1</v>
      </c>
      <c r="N192" s="162" t="s">
        <v>41</v>
      </c>
      <c r="O192" s="48"/>
      <c r="P192" s="163">
        <f t="shared" si="41"/>
        <v>0</v>
      </c>
      <c r="Q192" s="163">
        <v>0</v>
      </c>
      <c r="R192" s="163">
        <f t="shared" si="42"/>
        <v>0</v>
      </c>
      <c r="S192" s="163">
        <v>0</v>
      </c>
      <c r="T192" s="164">
        <f t="shared" si="43"/>
        <v>0</v>
      </c>
      <c r="AR192" s="12" t="s">
        <v>131</v>
      </c>
      <c r="AT192" s="12" t="s">
        <v>133</v>
      </c>
      <c r="AU192" s="12" t="s">
        <v>69</v>
      </c>
      <c r="AY192" s="12" t="s">
        <v>132</v>
      </c>
      <c r="BE192" s="165">
        <f t="shared" si="44"/>
        <v>0</v>
      </c>
      <c r="BF192" s="165">
        <f t="shared" si="45"/>
        <v>0</v>
      </c>
      <c r="BG192" s="165">
        <f t="shared" si="46"/>
        <v>0</v>
      </c>
      <c r="BH192" s="165">
        <f t="shared" si="47"/>
        <v>0</v>
      </c>
      <c r="BI192" s="165">
        <f t="shared" si="48"/>
        <v>0</v>
      </c>
      <c r="BJ192" s="12" t="s">
        <v>8</v>
      </c>
      <c r="BK192" s="165">
        <f t="shared" si="49"/>
        <v>0</v>
      </c>
      <c r="BL192" s="12" t="s">
        <v>131</v>
      </c>
      <c r="BM192" s="12" t="s">
        <v>2200</v>
      </c>
    </row>
    <row r="193" spans="2:65" s="1" customFormat="1" ht="16.5" customHeight="1">
      <c r="B193" s="27"/>
      <c r="C193" s="154" t="s">
        <v>333</v>
      </c>
      <c r="D193" s="154" t="s">
        <v>133</v>
      </c>
      <c r="E193" s="155" t="s">
        <v>2201</v>
      </c>
      <c r="F193" s="156" t="s">
        <v>2202</v>
      </c>
      <c r="G193" s="157" t="s">
        <v>380</v>
      </c>
      <c r="H193" s="158">
        <v>6</v>
      </c>
      <c r="I193" s="159"/>
      <c r="J193" s="160">
        <f t="shared" si="40"/>
        <v>0</v>
      </c>
      <c r="K193" s="156" t="s">
        <v>1960</v>
      </c>
      <c r="L193" s="29"/>
      <c r="M193" s="161" t="s">
        <v>1</v>
      </c>
      <c r="N193" s="162" t="s">
        <v>41</v>
      </c>
      <c r="O193" s="48"/>
      <c r="P193" s="163">
        <f t="shared" si="41"/>
        <v>0</v>
      </c>
      <c r="Q193" s="163">
        <v>0</v>
      </c>
      <c r="R193" s="163">
        <f t="shared" si="42"/>
        <v>0</v>
      </c>
      <c r="S193" s="163">
        <v>0</v>
      </c>
      <c r="T193" s="164">
        <f t="shared" si="43"/>
        <v>0</v>
      </c>
      <c r="AR193" s="12" t="s">
        <v>131</v>
      </c>
      <c r="AT193" s="12" t="s">
        <v>133</v>
      </c>
      <c r="AU193" s="12" t="s">
        <v>69</v>
      </c>
      <c r="AY193" s="12" t="s">
        <v>132</v>
      </c>
      <c r="BE193" s="165">
        <f t="shared" si="44"/>
        <v>0</v>
      </c>
      <c r="BF193" s="165">
        <f t="shared" si="45"/>
        <v>0</v>
      </c>
      <c r="BG193" s="165">
        <f t="shared" si="46"/>
        <v>0</v>
      </c>
      <c r="BH193" s="165">
        <f t="shared" si="47"/>
        <v>0</v>
      </c>
      <c r="BI193" s="165">
        <f t="shared" si="48"/>
        <v>0</v>
      </c>
      <c r="BJ193" s="12" t="s">
        <v>8</v>
      </c>
      <c r="BK193" s="165">
        <f t="shared" si="49"/>
        <v>0</v>
      </c>
      <c r="BL193" s="12" t="s">
        <v>131</v>
      </c>
      <c r="BM193" s="12" t="s">
        <v>2203</v>
      </c>
    </row>
    <row r="194" spans="2:65" s="1" customFormat="1" ht="16.5" customHeight="1">
      <c r="B194" s="27"/>
      <c r="C194" s="154" t="s">
        <v>26</v>
      </c>
      <c r="D194" s="154" t="s">
        <v>133</v>
      </c>
      <c r="E194" s="155" t="s">
        <v>2204</v>
      </c>
      <c r="F194" s="156" t="s">
        <v>2205</v>
      </c>
      <c r="G194" s="157" t="s">
        <v>380</v>
      </c>
      <c r="H194" s="158">
        <v>48</v>
      </c>
      <c r="I194" s="159"/>
      <c r="J194" s="160">
        <f t="shared" si="40"/>
        <v>0</v>
      </c>
      <c r="K194" s="156" t="s">
        <v>1960</v>
      </c>
      <c r="L194" s="29"/>
      <c r="M194" s="161" t="s">
        <v>1</v>
      </c>
      <c r="N194" s="162" t="s">
        <v>41</v>
      </c>
      <c r="O194" s="48"/>
      <c r="P194" s="163">
        <f t="shared" si="41"/>
        <v>0</v>
      </c>
      <c r="Q194" s="163">
        <v>0</v>
      </c>
      <c r="R194" s="163">
        <f t="shared" si="42"/>
        <v>0</v>
      </c>
      <c r="S194" s="163">
        <v>0</v>
      </c>
      <c r="T194" s="164">
        <f t="shared" si="43"/>
        <v>0</v>
      </c>
      <c r="AR194" s="12" t="s">
        <v>131</v>
      </c>
      <c r="AT194" s="12" t="s">
        <v>133</v>
      </c>
      <c r="AU194" s="12" t="s">
        <v>69</v>
      </c>
      <c r="AY194" s="12" t="s">
        <v>132</v>
      </c>
      <c r="BE194" s="165">
        <f t="shared" si="44"/>
        <v>0</v>
      </c>
      <c r="BF194" s="165">
        <f t="shared" si="45"/>
        <v>0</v>
      </c>
      <c r="BG194" s="165">
        <f t="shared" si="46"/>
        <v>0</v>
      </c>
      <c r="BH194" s="165">
        <f t="shared" si="47"/>
        <v>0</v>
      </c>
      <c r="BI194" s="165">
        <f t="shared" si="48"/>
        <v>0</v>
      </c>
      <c r="BJ194" s="12" t="s">
        <v>8</v>
      </c>
      <c r="BK194" s="165">
        <f t="shared" si="49"/>
        <v>0</v>
      </c>
      <c r="BL194" s="12" t="s">
        <v>131</v>
      </c>
      <c r="BM194" s="12" t="s">
        <v>2206</v>
      </c>
    </row>
    <row r="195" spans="2:65" s="1" customFormat="1" ht="16.5" customHeight="1">
      <c r="B195" s="27"/>
      <c r="C195" s="154" t="s">
        <v>585</v>
      </c>
      <c r="D195" s="154" t="s">
        <v>133</v>
      </c>
      <c r="E195" s="155" t="s">
        <v>2207</v>
      </c>
      <c r="F195" s="156" t="s">
        <v>2208</v>
      </c>
      <c r="G195" s="157" t="s">
        <v>380</v>
      </c>
      <c r="H195" s="158">
        <v>6</v>
      </c>
      <c r="I195" s="159"/>
      <c r="J195" s="160">
        <f t="shared" si="40"/>
        <v>0</v>
      </c>
      <c r="K195" s="156" t="s">
        <v>1960</v>
      </c>
      <c r="L195" s="29"/>
      <c r="M195" s="161" t="s">
        <v>1</v>
      </c>
      <c r="N195" s="162" t="s">
        <v>41</v>
      </c>
      <c r="O195" s="48"/>
      <c r="P195" s="163">
        <f t="shared" si="41"/>
        <v>0</v>
      </c>
      <c r="Q195" s="163">
        <v>0</v>
      </c>
      <c r="R195" s="163">
        <f t="shared" si="42"/>
        <v>0</v>
      </c>
      <c r="S195" s="163">
        <v>0</v>
      </c>
      <c r="T195" s="164">
        <f t="shared" si="43"/>
        <v>0</v>
      </c>
      <c r="AR195" s="12" t="s">
        <v>131</v>
      </c>
      <c r="AT195" s="12" t="s">
        <v>133</v>
      </c>
      <c r="AU195" s="12" t="s">
        <v>69</v>
      </c>
      <c r="AY195" s="12" t="s">
        <v>132</v>
      </c>
      <c r="BE195" s="165">
        <f t="shared" si="44"/>
        <v>0</v>
      </c>
      <c r="BF195" s="165">
        <f t="shared" si="45"/>
        <v>0</v>
      </c>
      <c r="BG195" s="165">
        <f t="shared" si="46"/>
        <v>0</v>
      </c>
      <c r="BH195" s="165">
        <f t="shared" si="47"/>
        <v>0</v>
      </c>
      <c r="BI195" s="165">
        <f t="shared" si="48"/>
        <v>0</v>
      </c>
      <c r="BJ195" s="12" t="s">
        <v>8</v>
      </c>
      <c r="BK195" s="165">
        <f t="shared" si="49"/>
        <v>0</v>
      </c>
      <c r="BL195" s="12" t="s">
        <v>131</v>
      </c>
      <c r="BM195" s="12" t="s">
        <v>2209</v>
      </c>
    </row>
    <row r="196" spans="2:65" s="1" customFormat="1" ht="16.5" customHeight="1">
      <c r="B196" s="27"/>
      <c r="C196" s="154" t="s">
        <v>589</v>
      </c>
      <c r="D196" s="154" t="s">
        <v>133</v>
      </c>
      <c r="E196" s="155" t="s">
        <v>2210</v>
      </c>
      <c r="F196" s="156" t="s">
        <v>2211</v>
      </c>
      <c r="G196" s="157" t="s">
        <v>380</v>
      </c>
      <c r="H196" s="158">
        <v>6</v>
      </c>
      <c r="I196" s="159"/>
      <c r="J196" s="160">
        <f t="shared" si="40"/>
        <v>0</v>
      </c>
      <c r="K196" s="156" t="s">
        <v>1960</v>
      </c>
      <c r="L196" s="29"/>
      <c r="M196" s="161" t="s">
        <v>1</v>
      </c>
      <c r="N196" s="162" t="s">
        <v>41</v>
      </c>
      <c r="O196" s="48"/>
      <c r="P196" s="163">
        <f t="shared" si="41"/>
        <v>0</v>
      </c>
      <c r="Q196" s="163">
        <v>0</v>
      </c>
      <c r="R196" s="163">
        <f t="shared" si="42"/>
        <v>0</v>
      </c>
      <c r="S196" s="163">
        <v>0</v>
      </c>
      <c r="T196" s="164">
        <f t="shared" si="43"/>
        <v>0</v>
      </c>
      <c r="AR196" s="12" t="s">
        <v>131</v>
      </c>
      <c r="AT196" s="12" t="s">
        <v>133</v>
      </c>
      <c r="AU196" s="12" t="s">
        <v>69</v>
      </c>
      <c r="AY196" s="12" t="s">
        <v>132</v>
      </c>
      <c r="BE196" s="165">
        <f t="shared" si="44"/>
        <v>0</v>
      </c>
      <c r="BF196" s="165">
        <f t="shared" si="45"/>
        <v>0</v>
      </c>
      <c r="BG196" s="165">
        <f t="shared" si="46"/>
        <v>0</v>
      </c>
      <c r="BH196" s="165">
        <f t="shared" si="47"/>
        <v>0</v>
      </c>
      <c r="BI196" s="165">
        <f t="shared" si="48"/>
        <v>0</v>
      </c>
      <c r="BJ196" s="12" t="s">
        <v>8</v>
      </c>
      <c r="BK196" s="165">
        <f t="shared" si="49"/>
        <v>0</v>
      </c>
      <c r="BL196" s="12" t="s">
        <v>131</v>
      </c>
      <c r="BM196" s="12" t="s">
        <v>592</v>
      </c>
    </row>
    <row r="197" spans="2:65" s="1" customFormat="1" ht="16.5" customHeight="1">
      <c r="B197" s="27"/>
      <c r="C197" s="154" t="s">
        <v>594</v>
      </c>
      <c r="D197" s="154" t="s">
        <v>133</v>
      </c>
      <c r="E197" s="155" t="s">
        <v>2212</v>
      </c>
      <c r="F197" s="156" t="s">
        <v>2213</v>
      </c>
      <c r="G197" s="157" t="s">
        <v>380</v>
      </c>
      <c r="H197" s="158">
        <v>12</v>
      </c>
      <c r="I197" s="159"/>
      <c r="J197" s="160">
        <f t="shared" si="40"/>
        <v>0</v>
      </c>
      <c r="K197" s="156" t="s">
        <v>1960</v>
      </c>
      <c r="L197" s="29"/>
      <c r="M197" s="161" t="s">
        <v>1</v>
      </c>
      <c r="N197" s="162" t="s">
        <v>41</v>
      </c>
      <c r="O197" s="48"/>
      <c r="P197" s="163">
        <f t="shared" si="41"/>
        <v>0</v>
      </c>
      <c r="Q197" s="163">
        <v>0</v>
      </c>
      <c r="R197" s="163">
        <f t="shared" si="42"/>
        <v>0</v>
      </c>
      <c r="S197" s="163">
        <v>0</v>
      </c>
      <c r="T197" s="164">
        <f t="shared" si="43"/>
        <v>0</v>
      </c>
      <c r="AR197" s="12" t="s">
        <v>131</v>
      </c>
      <c r="AT197" s="12" t="s">
        <v>133</v>
      </c>
      <c r="AU197" s="12" t="s">
        <v>69</v>
      </c>
      <c r="AY197" s="12" t="s">
        <v>132</v>
      </c>
      <c r="BE197" s="165">
        <f t="shared" si="44"/>
        <v>0</v>
      </c>
      <c r="BF197" s="165">
        <f t="shared" si="45"/>
        <v>0</v>
      </c>
      <c r="BG197" s="165">
        <f t="shared" si="46"/>
        <v>0</v>
      </c>
      <c r="BH197" s="165">
        <f t="shared" si="47"/>
        <v>0</v>
      </c>
      <c r="BI197" s="165">
        <f t="shared" si="48"/>
        <v>0</v>
      </c>
      <c r="BJ197" s="12" t="s">
        <v>8</v>
      </c>
      <c r="BK197" s="165">
        <f t="shared" si="49"/>
        <v>0</v>
      </c>
      <c r="BL197" s="12" t="s">
        <v>131</v>
      </c>
      <c r="BM197" s="12" t="s">
        <v>2214</v>
      </c>
    </row>
    <row r="198" spans="2:65" s="1" customFormat="1" ht="16.5" customHeight="1">
      <c r="B198" s="27"/>
      <c r="C198" s="154" t="s">
        <v>599</v>
      </c>
      <c r="D198" s="154" t="s">
        <v>133</v>
      </c>
      <c r="E198" s="155" t="s">
        <v>2215</v>
      </c>
      <c r="F198" s="156" t="s">
        <v>2216</v>
      </c>
      <c r="G198" s="157" t="s">
        <v>380</v>
      </c>
      <c r="H198" s="158">
        <v>12</v>
      </c>
      <c r="I198" s="159"/>
      <c r="J198" s="160">
        <f t="shared" si="40"/>
        <v>0</v>
      </c>
      <c r="K198" s="156" t="s">
        <v>1960</v>
      </c>
      <c r="L198" s="29"/>
      <c r="M198" s="161" t="s">
        <v>1</v>
      </c>
      <c r="N198" s="162" t="s">
        <v>41</v>
      </c>
      <c r="O198" s="48"/>
      <c r="P198" s="163">
        <f t="shared" si="41"/>
        <v>0</v>
      </c>
      <c r="Q198" s="163">
        <v>0</v>
      </c>
      <c r="R198" s="163">
        <f t="shared" si="42"/>
        <v>0</v>
      </c>
      <c r="S198" s="163">
        <v>0</v>
      </c>
      <c r="T198" s="164">
        <f t="shared" si="43"/>
        <v>0</v>
      </c>
      <c r="AR198" s="12" t="s">
        <v>131</v>
      </c>
      <c r="AT198" s="12" t="s">
        <v>133</v>
      </c>
      <c r="AU198" s="12" t="s">
        <v>69</v>
      </c>
      <c r="AY198" s="12" t="s">
        <v>132</v>
      </c>
      <c r="BE198" s="165">
        <f t="shared" si="44"/>
        <v>0</v>
      </c>
      <c r="BF198" s="165">
        <f t="shared" si="45"/>
        <v>0</v>
      </c>
      <c r="BG198" s="165">
        <f t="shared" si="46"/>
        <v>0</v>
      </c>
      <c r="BH198" s="165">
        <f t="shared" si="47"/>
        <v>0</v>
      </c>
      <c r="BI198" s="165">
        <f t="shared" si="48"/>
        <v>0</v>
      </c>
      <c r="BJ198" s="12" t="s">
        <v>8</v>
      </c>
      <c r="BK198" s="165">
        <f t="shared" si="49"/>
        <v>0</v>
      </c>
      <c r="BL198" s="12" t="s">
        <v>131</v>
      </c>
      <c r="BM198" s="12" t="s">
        <v>2217</v>
      </c>
    </row>
    <row r="199" spans="2:65" s="1" customFormat="1" ht="16.5" customHeight="1">
      <c r="B199" s="27"/>
      <c r="C199" s="154" t="s">
        <v>605</v>
      </c>
      <c r="D199" s="154" t="s">
        <v>133</v>
      </c>
      <c r="E199" s="155" t="s">
        <v>2142</v>
      </c>
      <c r="F199" s="156" t="s">
        <v>2143</v>
      </c>
      <c r="G199" s="157" t="s">
        <v>255</v>
      </c>
      <c r="H199" s="158">
        <v>6</v>
      </c>
      <c r="I199" s="159"/>
      <c r="J199" s="160">
        <f t="shared" si="40"/>
        <v>0</v>
      </c>
      <c r="K199" s="156" t="s">
        <v>1960</v>
      </c>
      <c r="L199" s="29"/>
      <c r="M199" s="161" t="s">
        <v>1</v>
      </c>
      <c r="N199" s="162" t="s">
        <v>41</v>
      </c>
      <c r="O199" s="48"/>
      <c r="P199" s="163">
        <f t="shared" si="41"/>
        <v>0</v>
      </c>
      <c r="Q199" s="163">
        <v>0</v>
      </c>
      <c r="R199" s="163">
        <f t="shared" si="42"/>
        <v>0</v>
      </c>
      <c r="S199" s="163">
        <v>0</v>
      </c>
      <c r="T199" s="164">
        <f t="shared" si="43"/>
        <v>0</v>
      </c>
      <c r="AR199" s="12" t="s">
        <v>131</v>
      </c>
      <c r="AT199" s="12" t="s">
        <v>133</v>
      </c>
      <c r="AU199" s="12" t="s">
        <v>69</v>
      </c>
      <c r="AY199" s="12" t="s">
        <v>132</v>
      </c>
      <c r="BE199" s="165">
        <f t="shared" si="44"/>
        <v>0</v>
      </c>
      <c r="BF199" s="165">
        <f t="shared" si="45"/>
        <v>0</v>
      </c>
      <c r="BG199" s="165">
        <f t="shared" si="46"/>
        <v>0</v>
      </c>
      <c r="BH199" s="165">
        <f t="shared" si="47"/>
        <v>0</v>
      </c>
      <c r="BI199" s="165">
        <f t="shared" si="48"/>
        <v>0</v>
      </c>
      <c r="BJ199" s="12" t="s">
        <v>8</v>
      </c>
      <c r="BK199" s="165">
        <f t="shared" si="49"/>
        <v>0</v>
      </c>
      <c r="BL199" s="12" t="s">
        <v>131</v>
      </c>
      <c r="BM199" s="12" t="s">
        <v>2218</v>
      </c>
    </row>
    <row r="200" spans="2:65" s="1" customFormat="1" ht="16.5" customHeight="1">
      <c r="B200" s="27"/>
      <c r="C200" s="154" t="s">
        <v>610</v>
      </c>
      <c r="D200" s="154" t="s">
        <v>133</v>
      </c>
      <c r="E200" s="155" t="s">
        <v>2219</v>
      </c>
      <c r="F200" s="156" t="s">
        <v>2220</v>
      </c>
      <c r="G200" s="157" t="s">
        <v>380</v>
      </c>
      <c r="H200" s="158">
        <v>6</v>
      </c>
      <c r="I200" s="159"/>
      <c r="J200" s="160">
        <f t="shared" si="40"/>
        <v>0</v>
      </c>
      <c r="K200" s="156" t="s">
        <v>1960</v>
      </c>
      <c r="L200" s="29"/>
      <c r="M200" s="161" t="s">
        <v>1</v>
      </c>
      <c r="N200" s="162" t="s">
        <v>41</v>
      </c>
      <c r="O200" s="48"/>
      <c r="P200" s="163">
        <f t="shared" si="41"/>
        <v>0</v>
      </c>
      <c r="Q200" s="163">
        <v>0</v>
      </c>
      <c r="R200" s="163">
        <f t="shared" si="42"/>
        <v>0</v>
      </c>
      <c r="S200" s="163">
        <v>0</v>
      </c>
      <c r="T200" s="164">
        <f t="shared" si="43"/>
        <v>0</v>
      </c>
      <c r="AR200" s="12" t="s">
        <v>131</v>
      </c>
      <c r="AT200" s="12" t="s">
        <v>133</v>
      </c>
      <c r="AU200" s="12" t="s">
        <v>69</v>
      </c>
      <c r="AY200" s="12" t="s">
        <v>132</v>
      </c>
      <c r="BE200" s="165">
        <f t="shared" si="44"/>
        <v>0</v>
      </c>
      <c r="BF200" s="165">
        <f t="shared" si="45"/>
        <v>0</v>
      </c>
      <c r="BG200" s="165">
        <f t="shared" si="46"/>
        <v>0</v>
      </c>
      <c r="BH200" s="165">
        <f t="shared" si="47"/>
        <v>0</v>
      </c>
      <c r="BI200" s="165">
        <f t="shared" si="48"/>
        <v>0</v>
      </c>
      <c r="BJ200" s="12" t="s">
        <v>8</v>
      </c>
      <c r="BK200" s="165">
        <f t="shared" si="49"/>
        <v>0</v>
      </c>
      <c r="BL200" s="12" t="s">
        <v>131</v>
      </c>
      <c r="BM200" s="12" t="s">
        <v>2221</v>
      </c>
    </row>
    <row r="201" spans="2:65" s="1" customFormat="1" ht="16.5" customHeight="1">
      <c r="B201" s="27"/>
      <c r="C201" s="154" t="s">
        <v>615</v>
      </c>
      <c r="D201" s="154" t="s">
        <v>133</v>
      </c>
      <c r="E201" s="155" t="s">
        <v>2222</v>
      </c>
      <c r="F201" s="156" t="s">
        <v>2223</v>
      </c>
      <c r="G201" s="157" t="s">
        <v>380</v>
      </c>
      <c r="H201" s="158">
        <v>90</v>
      </c>
      <c r="I201" s="159"/>
      <c r="J201" s="160">
        <f t="shared" si="40"/>
        <v>0</v>
      </c>
      <c r="K201" s="156" t="s">
        <v>1960</v>
      </c>
      <c r="L201" s="29"/>
      <c r="M201" s="161" t="s">
        <v>1</v>
      </c>
      <c r="N201" s="162" t="s">
        <v>41</v>
      </c>
      <c r="O201" s="48"/>
      <c r="P201" s="163">
        <f t="shared" si="41"/>
        <v>0</v>
      </c>
      <c r="Q201" s="163">
        <v>0</v>
      </c>
      <c r="R201" s="163">
        <f t="shared" si="42"/>
        <v>0</v>
      </c>
      <c r="S201" s="163">
        <v>0</v>
      </c>
      <c r="T201" s="164">
        <f t="shared" si="43"/>
        <v>0</v>
      </c>
      <c r="AR201" s="12" t="s">
        <v>131</v>
      </c>
      <c r="AT201" s="12" t="s">
        <v>133</v>
      </c>
      <c r="AU201" s="12" t="s">
        <v>69</v>
      </c>
      <c r="AY201" s="12" t="s">
        <v>132</v>
      </c>
      <c r="BE201" s="165">
        <f t="shared" si="44"/>
        <v>0</v>
      </c>
      <c r="BF201" s="165">
        <f t="shared" si="45"/>
        <v>0</v>
      </c>
      <c r="BG201" s="165">
        <f t="shared" si="46"/>
        <v>0</v>
      </c>
      <c r="BH201" s="165">
        <f t="shared" si="47"/>
        <v>0</v>
      </c>
      <c r="BI201" s="165">
        <f t="shared" si="48"/>
        <v>0</v>
      </c>
      <c r="BJ201" s="12" t="s">
        <v>8</v>
      </c>
      <c r="BK201" s="165">
        <f t="shared" si="49"/>
        <v>0</v>
      </c>
      <c r="BL201" s="12" t="s">
        <v>131</v>
      </c>
      <c r="BM201" s="12" t="s">
        <v>2224</v>
      </c>
    </row>
    <row r="202" spans="2:65" s="1" customFormat="1" ht="16.5" customHeight="1">
      <c r="B202" s="27"/>
      <c r="C202" s="154" t="s">
        <v>1656</v>
      </c>
      <c r="D202" s="154" t="s">
        <v>133</v>
      </c>
      <c r="E202" s="155" t="s">
        <v>2148</v>
      </c>
      <c r="F202" s="156" t="s">
        <v>2149</v>
      </c>
      <c r="G202" s="157" t="s">
        <v>380</v>
      </c>
      <c r="H202" s="158">
        <v>72</v>
      </c>
      <c r="I202" s="159"/>
      <c r="J202" s="160">
        <f t="shared" si="40"/>
        <v>0</v>
      </c>
      <c r="K202" s="156" t="s">
        <v>1960</v>
      </c>
      <c r="L202" s="29"/>
      <c r="M202" s="161" t="s">
        <v>1</v>
      </c>
      <c r="N202" s="162" t="s">
        <v>41</v>
      </c>
      <c r="O202" s="48"/>
      <c r="P202" s="163">
        <f t="shared" si="41"/>
        <v>0</v>
      </c>
      <c r="Q202" s="163">
        <v>0</v>
      </c>
      <c r="R202" s="163">
        <f t="shared" si="42"/>
        <v>0</v>
      </c>
      <c r="S202" s="163">
        <v>0</v>
      </c>
      <c r="T202" s="164">
        <f t="shared" si="43"/>
        <v>0</v>
      </c>
      <c r="AR202" s="12" t="s">
        <v>131</v>
      </c>
      <c r="AT202" s="12" t="s">
        <v>133</v>
      </c>
      <c r="AU202" s="12" t="s">
        <v>69</v>
      </c>
      <c r="AY202" s="12" t="s">
        <v>132</v>
      </c>
      <c r="BE202" s="165">
        <f t="shared" si="44"/>
        <v>0</v>
      </c>
      <c r="BF202" s="165">
        <f t="shared" si="45"/>
        <v>0</v>
      </c>
      <c r="BG202" s="165">
        <f t="shared" si="46"/>
        <v>0</v>
      </c>
      <c r="BH202" s="165">
        <f t="shared" si="47"/>
        <v>0</v>
      </c>
      <c r="BI202" s="165">
        <f t="shared" si="48"/>
        <v>0</v>
      </c>
      <c r="BJ202" s="12" t="s">
        <v>8</v>
      </c>
      <c r="BK202" s="165">
        <f t="shared" si="49"/>
        <v>0</v>
      </c>
      <c r="BL202" s="12" t="s">
        <v>131</v>
      </c>
      <c r="BM202" s="12" t="s">
        <v>2225</v>
      </c>
    </row>
    <row r="203" spans="2:65" s="1" customFormat="1" ht="16.5" customHeight="1">
      <c r="B203" s="27"/>
      <c r="C203" s="154" t="s">
        <v>1660</v>
      </c>
      <c r="D203" s="154" t="s">
        <v>133</v>
      </c>
      <c r="E203" s="155" t="s">
        <v>2226</v>
      </c>
      <c r="F203" s="156" t="s">
        <v>2227</v>
      </c>
      <c r="G203" s="157" t="s">
        <v>380</v>
      </c>
      <c r="H203" s="158">
        <v>48</v>
      </c>
      <c r="I203" s="159"/>
      <c r="J203" s="160">
        <f t="shared" si="40"/>
        <v>0</v>
      </c>
      <c r="K203" s="156" t="s">
        <v>1960</v>
      </c>
      <c r="L203" s="29"/>
      <c r="M203" s="161" t="s">
        <v>1</v>
      </c>
      <c r="N203" s="162" t="s">
        <v>41</v>
      </c>
      <c r="O203" s="48"/>
      <c r="P203" s="163">
        <f t="shared" si="41"/>
        <v>0</v>
      </c>
      <c r="Q203" s="163">
        <v>0</v>
      </c>
      <c r="R203" s="163">
        <f t="shared" si="42"/>
        <v>0</v>
      </c>
      <c r="S203" s="163">
        <v>0</v>
      </c>
      <c r="T203" s="164">
        <f t="shared" si="43"/>
        <v>0</v>
      </c>
      <c r="AR203" s="12" t="s">
        <v>131</v>
      </c>
      <c r="AT203" s="12" t="s">
        <v>133</v>
      </c>
      <c r="AU203" s="12" t="s">
        <v>69</v>
      </c>
      <c r="AY203" s="12" t="s">
        <v>132</v>
      </c>
      <c r="BE203" s="165">
        <f t="shared" si="44"/>
        <v>0</v>
      </c>
      <c r="BF203" s="165">
        <f t="shared" si="45"/>
        <v>0</v>
      </c>
      <c r="BG203" s="165">
        <f t="shared" si="46"/>
        <v>0</v>
      </c>
      <c r="BH203" s="165">
        <f t="shared" si="47"/>
        <v>0</v>
      </c>
      <c r="BI203" s="165">
        <f t="shared" si="48"/>
        <v>0</v>
      </c>
      <c r="BJ203" s="12" t="s">
        <v>8</v>
      </c>
      <c r="BK203" s="165">
        <f t="shared" si="49"/>
        <v>0</v>
      </c>
      <c r="BL203" s="12" t="s">
        <v>131</v>
      </c>
      <c r="BM203" s="12" t="s">
        <v>2228</v>
      </c>
    </row>
    <row r="204" spans="2:65" s="1" customFormat="1" ht="16.5" customHeight="1">
      <c r="B204" s="27"/>
      <c r="C204" s="154" t="s">
        <v>1664</v>
      </c>
      <c r="D204" s="154" t="s">
        <v>133</v>
      </c>
      <c r="E204" s="155" t="s">
        <v>2229</v>
      </c>
      <c r="F204" s="156" t="s">
        <v>2230</v>
      </c>
      <c r="G204" s="157" t="s">
        <v>380</v>
      </c>
      <c r="H204" s="158">
        <v>18</v>
      </c>
      <c r="I204" s="159"/>
      <c r="J204" s="160">
        <f t="shared" si="40"/>
        <v>0</v>
      </c>
      <c r="K204" s="156" t="s">
        <v>1960</v>
      </c>
      <c r="L204" s="29"/>
      <c r="M204" s="161" t="s">
        <v>1</v>
      </c>
      <c r="N204" s="162" t="s">
        <v>41</v>
      </c>
      <c r="O204" s="48"/>
      <c r="P204" s="163">
        <f t="shared" si="41"/>
        <v>0</v>
      </c>
      <c r="Q204" s="163">
        <v>0</v>
      </c>
      <c r="R204" s="163">
        <f t="shared" si="42"/>
        <v>0</v>
      </c>
      <c r="S204" s="163">
        <v>0</v>
      </c>
      <c r="T204" s="164">
        <f t="shared" si="43"/>
        <v>0</v>
      </c>
      <c r="AR204" s="12" t="s">
        <v>131</v>
      </c>
      <c r="AT204" s="12" t="s">
        <v>133</v>
      </c>
      <c r="AU204" s="12" t="s">
        <v>69</v>
      </c>
      <c r="AY204" s="12" t="s">
        <v>132</v>
      </c>
      <c r="BE204" s="165">
        <f t="shared" si="44"/>
        <v>0</v>
      </c>
      <c r="BF204" s="165">
        <f t="shared" si="45"/>
        <v>0</v>
      </c>
      <c r="BG204" s="165">
        <f t="shared" si="46"/>
        <v>0</v>
      </c>
      <c r="BH204" s="165">
        <f t="shared" si="47"/>
        <v>0</v>
      </c>
      <c r="BI204" s="165">
        <f t="shared" si="48"/>
        <v>0</v>
      </c>
      <c r="BJ204" s="12" t="s">
        <v>8</v>
      </c>
      <c r="BK204" s="165">
        <f t="shared" si="49"/>
        <v>0</v>
      </c>
      <c r="BL204" s="12" t="s">
        <v>131</v>
      </c>
      <c r="BM204" s="12" t="s">
        <v>2231</v>
      </c>
    </row>
    <row r="205" spans="2:65" s="1" customFormat="1" ht="16.5" customHeight="1">
      <c r="B205" s="27"/>
      <c r="C205" s="154" t="s">
        <v>1669</v>
      </c>
      <c r="D205" s="154" t="s">
        <v>133</v>
      </c>
      <c r="E205" s="155" t="s">
        <v>2232</v>
      </c>
      <c r="F205" s="156" t="s">
        <v>2233</v>
      </c>
      <c r="G205" s="157" t="s">
        <v>380</v>
      </c>
      <c r="H205" s="158">
        <v>6</v>
      </c>
      <c r="I205" s="159"/>
      <c r="J205" s="160">
        <f t="shared" si="40"/>
        <v>0</v>
      </c>
      <c r="K205" s="156" t="s">
        <v>1960</v>
      </c>
      <c r="L205" s="29"/>
      <c r="M205" s="161" t="s">
        <v>1</v>
      </c>
      <c r="N205" s="162" t="s">
        <v>41</v>
      </c>
      <c r="O205" s="48"/>
      <c r="P205" s="163">
        <f t="shared" si="41"/>
        <v>0</v>
      </c>
      <c r="Q205" s="163">
        <v>0</v>
      </c>
      <c r="R205" s="163">
        <f t="shared" si="42"/>
        <v>0</v>
      </c>
      <c r="S205" s="163">
        <v>0</v>
      </c>
      <c r="T205" s="164">
        <f t="shared" si="43"/>
        <v>0</v>
      </c>
      <c r="AR205" s="12" t="s">
        <v>131</v>
      </c>
      <c r="AT205" s="12" t="s">
        <v>133</v>
      </c>
      <c r="AU205" s="12" t="s">
        <v>69</v>
      </c>
      <c r="AY205" s="12" t="s">
        <v>132</v>
      </c>
      <c r="BE205" s="165">
        <f t="shared" si="44"/>
        <v>0</v>
      </c>
      <c r="BF205" s="165">
        <f t="shared" si="45"/>
        <v>0</v>
      </c>
      <c r="BG205" s="165">
        <f t="shared" si="46"/>
        <v>0</v>
      </c>
      <c r="BH205" s="165">
        <f t="shared" si="47"/>
        <v>0</v>
      </c>
      <c r="BI205" s="165">
        <f t="shared" si="48"/>
        <v>0</v>
      </c>
      <c r="BJ205" s="12" t="s">
        <v>8</v>
      </c>
      <c r="BK205" s="165">
        <f t="shared" si="49"/>
        <v>0</v>
      </c>
      <c r="BL205" s="12" t="s">
        <v>131</v>
      </c>
      <c r="BM205" s="12" t="s">
        <v>2234</v>
      </c>
    </row>
    <row r="206" spans="2:65" s="1" customFormat="1" ht="16.5" customHeight="1">
      <c r="B206" s="27"/>
      <c r="C206" s="154" t="s">
        <v>1673</v>
      </c>
      <c r="D206" s="154" t="s">
        <v>133</v>
      </c>
      <c r="E206" s="155" t="s">
        <v>2160</v>
      </c>
      <c r="F206" s="156" t="s">
        <v>2161</v>
      </c>
      <c r="G206" s="157" t="s">
        <v>380</v>
      </c>
      <c r="H206" s="158">
        <v>6</v>
      </c>
      <c r="I206" s="159"/>
      <c r="J206" s="160">
        <f t="shared" si="40"/>
        <v>0</v>
      </c>
      <c r="K206" s="156" t="s">
        <v>1960</v>
      </c>
      <c r="L206" s="29"/>
      <c r="M206" s="161" t="s">
        <v>1</v>
      </c>
      <c r="N206" s="162" t="s">
        <v>41</v>
      </c>
      <c r="O206" s="48"/>
      <c r="P206" s="163">
        <f t="shared" si="41"/>
        <v>0</v>
      </c>
      <c r="Q206" s="163">
        <v>0</v>
      </c>
      <c r="R206" s="163">
        <f t="shared" si="42"/>
        <v>0</v>
      </c>
      <c r="S206" s="163">
        <v>0</v>
      </c>
      <c r="T206" s="164">
        <f t="shared" si="43"/>
        <v>0</v>
      </c>
      <c r="AR206" s="12" t="s">
        <v>131</v>
      </c>
      <c r="AT206" s="12" t="s">
        <v>133</v>
      </c>
      <c r="AU206" s="12" t="s">
        <v>69</v>
      </c>
      <c r="AY206" s="12" t="s">
        <v>132</v>
      </c>
      <c r="BE206" s="165">
        <f t="shared" si="44"/>
        <v>0</v>
      </c>
      <c r="BF206" s="165">
        <f t="shared" si="45"/>
        <v>0</v>
      </c>
      <c r="BG206" s="165">
        <f t="shared" si="46"/>
        <v>0</v>
      </c>
      <c r="BH206" s="165">
        <f t="shared" si="47"/>
        <v>0</v>
      </c>
      <c r="BI206" s="165">
        <f t="shared" si="48"/>
        <v>0</v>
      </c>
      <c r="BJ206" s="12" t="s">
        <v>8</v>
      </c>
      <c r="BK206" s="165">
        <f t="shared" si="49"/>
        <v>0</v>
      </c>
      <c r="BL206" s="12" t="s">
        <v>131</v>
      </c>
      <c r="BM206" s="12" t="s">
        <v>2235</v>
      </c>
    </row>
    <row r="207" spans="2:65" s="10" customFormat="1" ht="25.9" customHeight="1">
      <c r="B207" s="140"/>
      <c r="C207" s="141"/>
      <c r="D207" s="142" t="s">
        <v>59</v>
      </c>
      <c r="E207" s="143" t="s">
        <v>2236</v>
      </c>
      <c r="F207" s="143" t="s">
        <v>2237</v>
      </c>
      <c r="G207" s="141"/>
      <c r="H207" s="141"/>
      <c r="I207" s="144"/>
      <c r="J207" s="145">
        <f>BK207</f>
        <v>0</v>
      </c>
      <c r="K207" s="141"/>
      <c r="L207" s="146"/>
      <c r="M207" s="147"/>
      <c r="N207" s="148"/>
      <c r="O207" s="148"/>
      <c r="P207" s="149">
        <f>P208+P216</f>
        <v>0</v>
      </c>
      <c r="Q207" s="148"/>
      <c r="R207" s="149">
        <f>R208+R216</f>
        <v>0</v>
      </c>
      <c r="S207" s="148"/>
      <c r="T207" s="150">
        <f>T208+T216</f>
        <v>0</v>
      </c>
      <c r="AR207" s="151" t="s">
        <v>8</v>
      </c>
      <c r="AT207" s="152" t="s">
        <v>59</v>
      </c>
      <c r="AU207" s="152" t="s">
        <v>60</v>
      </c>
      <c r="AY207" s="151" t="s">
        <v>132</v>
      </c>
      <c r="BK207" s="153">
        <f>BK208+BK216</f>
        <v>0</v>
      </c>
    </row>
    <row r="208" spans="2:65" s="10" customFormat="1" ht="22.9" customHeight="1">
      <c r="B208" s="140"/>
      <c r="C208" s="141"/>
      <c r="D208" s="142" t="s">
        <v>59</v>
      </c>
      <c r="E208" s="166" t="s">
        <v>2238</v>
      </c>
      <c r="F208" s="166" t="s">
        <v>2239</v>
      </c>
      <c r="G208" s="141"/>
      <c r="H208" s="141"/>
      <c r="I208" s="144"/>
      <c r="J208" s="167">
        <f>BK208</f>
        <v>0</v>
      </c>
      <c r="K208" s="141"/>
      <c r="L208" s="146"/>
      <c r="M208" s="147"/>
      <c r="N208" s="148"/>
      <c r="O208" s="148"/>
      <c r="P208" s="149">
        <f>SUM(P209:P215)</f>
        <v>0</v>
      </c>
      <c r="Q208" s="148"/>
      <c r="R208" s="149">
        <f>SUM(R209:R215)</f>
        <v>0</v>
      </c>
      <c r="S208" s="148"/>
      <c r="T208" s="150">
        <f>SUM(T209:T215)</f>
        <v>0</v>
      </c>
      <c r="AR208" s="151" t="s">
        <v>8</v>
      </c>
      <c r="AT208" s="152" t="s">
        <v>59</v>
      </c>
      <c r="AU208" s="152" t="s">
        <v>8</v>
      </c>
      <c r="AY208" s="151" t="s">
        <v>132</v>
      </c>
      <c r="BK208" s="153">
        <f>SUM(BK209:BK215)</f>
        <v>0</v>
      </c>
    </row>
    <row r="209" spans="2:65" s="1" customFormat="1" ht="16.5" customHeight="1">
      <c r="B209" s="27"/>
      <c r="C209" s="154" t="s">
        <v>1675</v>
      </c>
      <c r="D209" s="154" t="s">
        <v>133</v>
      </c>
      <c r="E209" s="155" t="s">
        <v>2240</v>
      </c>
      <c r="F209" s="156" t="s">
        <v>2241</v>
      </c>
      <c r="G209" s="157" t="s">
        <v>380</v>
      </c>
      <c r="H209" s="158">
        <v>12</v>
      </c>
      <c r="I209" s="159"/>
      <c r="J209" s="160">
        <f t="shared" ref="J209:J215" si="50">ROUND(I209*H209,0)</f>
        <v>0</v>
      </c>
      <c r="K209" s="156" t="s">
        <v>1960</v>
      </c>
      <c r="L209" s="29"/>
      <c r="M209" s="161" t="s">
        <v>1</v>
      </c>
      <c r="N209" s="162" t="s">
        <v>41</v>
      </c>
      <c r="O209" s="48"/>
      <c r="P209" s="163">
        <f t="shared" ref="P209:P215" si="51">O209*H209</f>
        <v>0</v>
      </c>
      <c r="Q209" s="163">
        <v>0</v>
      </c>
      <c r="R209" s="163">
        <f t="shared" ref="R209:R215" si="52">Q209*H209</f>
        <v>0</v>
      </c>
      <c r="S209" s="163">
        <v>0</v>
      </c>
      <c r="T209" s="164">
        <f t="shared" ref="T209:T215" si="53">S209*H209</f>
        <v>0</v>
      </c>
      <c r="AR209" s="12" t="s">
        <v>131</v>
      </c>
      <c r="AT209" s="12" t="s">
        <v>133</v>
      </c>
      <c r="AU209" s="12" t="s">
        <v>69</v>
      </c>
      <c r="AY209" s="12" t="s">
        <v>132</v>
      </c>
      <c r="BE209" s="165">
        <f t="shared" ref="BE209:BE215" si="54">IF(N209="základní",J209,0)</f>
        <v>0</v>
      </c>
      <c r="BF209" s="165">
        <f t="shared" ref="BF209:BF215" si="55">IF(N209="snížená",J209,0)</f>
        <v>0</v>
      </c>
      <c r="BG209" s="165">
        <f t="shared" ref="BG209:BG215" si="56">IF(N209="zákl. přenesená",J209,0)</f>
        <v>0</v>
      </c>
      <c r="BH209" s="165">
        <f t="shared" ref="BH209:BH215" si="57">IF(N209="sníž. přenesená",J209,0)</f>
        <v>0</v>
      </c>
      <c r="BI209" s="165">
        <f t="shared" ref="BI209:BI215" si="58">IF(N209="nulová",J209,0)</f>
        <v>0</v>
      </c>
      <c r="BJ209" s="12" t="s">
        <v>8</v>
      </c>
      <c r="BK209" s="165">
        <f t="shared" ref="BK209:BK215" si="59">ROUND(I209*H209,0)</f>
        <v>0</v>
      </c>
      <c r="BL209" s="12" t="s">
        <v>131</v>
      </c>
      <c r="BM209" s="12" t="s">
        <v>2242</v>
      </c>
    </row>
    <row r="210" spans="2:65" s="1" customFormat="1" ht="16.5" customHeight="1">
      <c r="B210" s="27"/>
      <c r="C210" s="154" t="s">
        <v>1677</v>
      </c>
      <c r="D210" s="154" t="s">
        <v>133</v>
      </c>
      <c r="E210" s="155" t="s">
        <v>2243</v>
      </c>
      <c r="F210" s="156" t="s">
        <v>2244</v>
      </c>
      <c r="G210" s="157" t="s">
        <v>380</v>
      </c>
      <c r="H210" s="158">
        <v>12</v>
      </c>
      <c r="I210" s="159"/>
      <c r="J210" s="160">
        <f t="shared" si="50"/>
        <v>0</v>
      </c>
      <c r="K210" s="156" t="s">
        <v>1960</v>
      </c>
      <c r="L210" s="29"/>
      <c r="M210" s="161" t="s">
        <v>1</v>
      </c>
      <c r="N210" s="162" t="s">
        <v>41</v>
      </c>
      <c r="O210" s="48"/>
      <c r="P210" s="163">
        <f t="shared" si="51"/>
        <v>0</v>
      </c>
      <c r="Q210" s="163">
        <v>0</v>
      </c>
      <c r="R210" s="163">
        <f t="shared" si="52"/>
        <v>0</v>
      </c>
      <c r="S210" s="163">
        <v>0</v>
      </c>
      <c r="T210" s="164">
        <f t="shared" si="53"/>
        <v>0</v>
      </c>
      <c r="AR210" s="12" t="s">
        <v>131</v>
      </c>
      <c r="AT210" s="12" t="s">
        <v>133</v>
      </c>
      <c r="AU210" s="12" t="s">
        <v>69</v>
      </c>
      <c r="AY210" s="12" t="s">
        <v>132</v>
      </c>
      <c r="BE210" s="165">
        <f t="shared" si="54"/>
        <v>0</v>
      </c>
      <c r="BF210" s="165">
        <f t="shared" si="55"/>
        <v>0</v>
      </c>
      <c r="BG210" s="165">
        <f t="shared" si="56"/>
        <v>0</v>
      </c>
      <c r="BH210" s="165">
        <f t="shared" si="57"/>
        <v>0</v>
      </c>
      <c r="BI210" s="165">
        <f t="shared" si="58"/>
        <v>0</v>
      </c>
      <c r="BJ210" s="12" t="s">
        <v>8</v>
      </c>
      <c r="BK210" s="165">
        <f t="shared" si="59"/>
        <v>0</v>
      </c>
      <c r="BL210" s="12" t="s">
        <v>131</v>
      </c>
      <c r="BM210" s="12" t="s">
        <v>2245</v>
      </c>
    </row>
    <row r="211" spans="2:65" s="1" customFormat="1" ht="16.5" customHeight="1">
      <c r="B211" s="27"/>
      <c r="C211" s="154" t="s">
        <v>1681</v>
      </c>
      <c r="D211" s="154" t="s">
        <v>133</v>
      </c>
      <c r="E211" s="155" t="s">
        <v>2246</v>
      </c>
      <c r="F211" s="156" t="s">
        <v>2247</v>
      </c>
      <c r="G211" s="157" t="s">
        <v>380</v>
      </c>
      <c r="H211" s="158">
        <v>6</v>
      </c>
      <c r="I211" s="159"/>
      <c r="J211" s="160">
        <f t="shared" si="50"/>
        <v>0</v>
      </c>
      <c r="K211" s="156" t="s">
        <v>1960</v>
      </c>
      <c r="L211" s="29"/>
      <c r="M211" s="161" t="s">
        <v>1</v>
      </c>
      <c r="N211" s="162" t="s">
        <v>41</v>
      </c>
      <c r="O211" s="48"/>
      <c r="P211" s="163">
        <f t="shared" si="51"/>
        <v>0</v>
      </c>
      <c r="Q211" s="163">
        <v>0</v>
      </c>
      <c r="R211" s="163">
        <f t="shared" si="52"/>
        <v>0</v>
      </c>
      <c r="S211" s="163">
        <v>0</v>
      </c>
      <c r="T211" s="164">
        <f t="shared" si="53"/>
        <v>0</v>
      </c>
      <c r="AR211" s="12" t="s">
        <v>131</v>
      </c>
      <c r="AT211" s="12" t="s">
        <v>133</v>
      </c>
      <c r="AU211" s="12" t="s">
        <v>69</v>
      </c>
      <c r="AY211" s="12" t="s">
        <v>132</v>
      </c>
      <c r="BE211" s="165">
        <f t="shared" si="54"/>
        <v>0</v>
      </c>
      <c r="BF211" s="165">
        <f t="shared" si="55"/>
        <v>0</v>
      </c>
      <c r="BG211" s="165">
        <f t="shared" si="56"/>
        <v>0</v>
      </c>
      <c r="BH211" s="165">
        <f t="shared" si="57"/>
        <v>0</v>
      </c>
      <c r="BI211" s="165">
        <f t="shared" si="58"/>
        <v>0</v>
      </c>
      <c r="BJ211" s="12" t="s">
        <v>8</v>
      </c>
      <c r="BK211" s="165">
        <f t="shared" si="59"/>
        <v>0</v>
      </c>
      <c r="BL211" s="12" t="s">
        <v>131</v>
      </c>
      <c r="BM211" s="12" t="s">
        <v>2248</v>
      </c>
    </row>
    <row r="212" spans="2:65" s="1" customFormat="1" ht="16.5" customHeight="1">
      <c r="B212" s="27"/>
      <c r="C212" s="154" t="s">
        <v>1685</v>
      </c>
      <c r="D212" s="154" t="s">
        <v>133</v>
      </c>
      <c r="E212" s="155" t="s">
        <v>2249</v>
      </c>
      <c r="F212" s="156" t="s">
        <v>2250</v>
      </c>
      <c r="G212" s="157" t="s">
        <v>380</v>
      </c>
      <c r="H212" s="158">
        <v>6</v>
      </c>
      <c r="I212" s="159"/>
      <c r="J212" s="160">
        <f t="shared" si="50"/>
        <v>0</v>
      </c>
      <c r="K212" s="156" t="s">
        <v>1960</v>
      </c>
      <c r="L212" s="29"/>
      <c r="M212" s="161" t="s">
        <v>1</v>
      </c>
      <c r="N212" s="162" t="s">
        <v>41</v>
      </c>
      <c r="O212" s="48"/>
      <c r="P212" s="163">
        <f t="shared" si="51"/>
        <v>0</v>
      </c>
      <c r="Q212" s="163">
        <v>0</v>
      </c>
      <c r="R212" s="163">
        <f t="shared" si="52"/>
        <v>0</v>
      </c>
      <c r="S212" s="163">
        <v>0</v>
      </c>
      <c r="T212" s="164">
        <f t="shared" si="53"/>
        <v>0</v>
      </c>
      <c r="AR212" s="12" t="s">
        <v>131</v>
      </c>
      <c r="AT212" s="12" t="s">
        <v>133</v>
      </c>
      <c r="AU212" s="12" t="s">
        <v>69</v>
      </c>
      <c r="AY212" s="12" t="s">
        <v>132</v>
      </c>
      <c r="BE212" s="165">
        <f t="shared" si="54"/>
        <v>0</v>
      </c>
      <c r="BF212" s="165">
        <f t="shared" si="55"/>
        <v>0</v>
      </c>
      <c r="BG212" s="165">
        <f t="shared" si="56"/>
        <v>0</v>
      </c>
      <c r="BH212" s="165">
        <f t="shared" si="57"/>
        <v>0</v>
      </c>
      <c r="BI212" s="165">
        <f t="shared" si="58"/>
        <v>0</v>
      </c>
      <c r="BJ212" s="12" t="s">
        <v>8</v>
      </c>
      <c r="BK212" s="165">
        <f t="shared" si="59"/>
        <v>0</v>
      </c>
      <c r="BL212" s="12" t="s">
        <v>131</v>
      </c>
      <c r="BM212" s="12" t="s">
        <v>2251</v>
      </c>
    </row>
    <row r="213" spans="2:65" s="1" customFormat="1" ht="16.5" customHeight="1">
      <c r="B213" s="27"/>
      <c r="C213" s="154" t="s">
        <v>1689</v>
      </c>
      <c r="D213" s="154" t="s">
        <v>133</v>
      </c>
      <c r="E213" s="155" t="s">
        <v>2252</v>
      </c>
      <c r="F213" s="156" t="s">
        <v>2253</v>
      </c>
      <c r="G213" s="157" t="s">
        <v>380</v>
      </c>
      <c r="H213" s="158">
        <v>18</v>
      </c>
      <c r="I213" s="159"/>
      <c r="J213" s="160">
        <f t="shared" si="50"/>
        <v>0</v>
      </c>
      <c r="K213" s="156" t="s">
        <v>1960</v>
      </c>
      <c r="L213" s="29"/>
      <c r="M213" s="161" t="s">
        <v>1</v>
      </c>
      <c r="N213" s="162" t="s">
        <v>41</v>
      </c>
      <c r="O213" s="48"/>
      <c r="P213" s="163">
        <f t="shared" si="51"/>
        <v>0</v>
      </c>
      <c r="Q213" s="163">
        <v>0</v>
      </c>
      <c r="R213" s="163">
        <f t="shared" si="52"/>
        <v>0</v>
      </c>
      <c r="S213" s="163">
        <v>0</v>
      </c>
      <c r="T213" s="164">
        <f t="shared" si="53"/>
        <v>0</v>
      </c>
      <c r="AR213" s="12" t="s">
        <v>131</v>
      </c>
      <c r="AT213" s="12" t="s">
        <v>133</v>
      </c>
      <c r="AU213" s="12" t="s">
        <v>69</v>
      </c>
      <c r="AY213" s="12" t="s">
        <v>132</v>
      </c>
      <c r="BE213" s="165">
        <f t="shared" si="54"/>
        <v>0</v>
      </c>
      <c r="BF213" s="165">
        <f t="shared" si="55"/>
        <v>0</v>
      </c>
      <c r="BG213" s="165">
        <f t="shared" si="56"/>
        <v>0</v>
      </c>
      <c r="BH213" s="165">
        <f t="shared" si="57"/>
        <v>0</v>
      </c>
      <c r="BI213" s="165">
        <f t="shared" si="58"/>
        <v>0</v>
      </c>
      <c r="BJ213" s="12" t="s">
        <v>8</v>
      </c>
      <c r="BK213" s="165">
        <f t="shared" si="59"/>
        <v>0</v>
      </c>
      <c r="BL213" s="12" t="s">
        <v>131</v>
      </c>
      <c r="BM213" s="12" t="s">
        <v>2254</v>
      </c>
    </row>
    <row r="214" spans="2:65" s="1" customFormat="1" ht="16.5" customHeight="1">
      <c r="B214" s="27"/>
      <c r="C214" s="154" t="s">
        <v>1693</v>
      </c>
      <c r="D214" s="154" t="s">
        <v>133</v>
      </c>
      <c r="E214" s="155" t="s">
        <v>2255</v>
      </c>
      <c r="F214" s="156" t="s">
        <v>2256</v>
      </c>
      <c r="G214" s="157" t="s">
        <v>380</v>
      </c>
      <c r="H214" s="158">
        <v>36</v>
      </c>
      <c r="I214" s="159"/>
      <c r="J214" s="160">
        <f t="shared" si="50"/>
        <v>0</v>
      </c>
      <c r="K214" s="156" t="s">
        <v>1960</v>
      </c>
      <c r="L214" s="29"/>
      <c r="M214" s="161" t="s">
        <v>1</v>
      </c>
      <c r="N214" s="162" t="s">
        <v>41</v>
      </c>
      <c r="O214" s="48"/>
      <c r="P214" s="163">
        <f t="shared" si="51"/>
        <v>0</v>
      </c>
      <c r="Q214" s="163">
        <v>0</v>
      </c>
      <c r="R214" s="163">
        <f t="shared" si="52"/>
        <v>0</v>
      </c>
      <c r="S214" s="163">
        <v>0</v>
      </c>
      <c r="T214" s="164">
        <f t="shared" si="53"/>
        <v>0</v>
      </c>
      <c r="AR214" s="12" t="s">
        <v>131</v>
      </c>
      <c r="AT214" s="12" t="s">
        <v>133</v>
      </c>
      <c r="AU214" s="12" t="s">
        <v>69</v>
      </c>
      <c r="AY214" s="12" t="s">
        <v>132</v>
      </c>
      <c r="BE214" s="165">
        <f t="shared" si="54"/>
        <v>0</v>
      </c>
      <c r="BF214" s="165">
        <f t="shared" si="55"/>
        <v>0</v>
      </c>
      <c r="BG214" s="165">
        <f t="shared" si="56"/>
        <v>0</v>
      </c>
      <c r="BH214" s="165">
        <f t="shared" si="57"/>
        <v>0</v>
      </c>
      <c r="BI214" s="165">
        <f t="shared" si="58"/>
        <v>0</v>
      </c>
      <c r="BJ214" s="12" t="s">
        <v>8</v>
      </c>
      <c r="BK214" s="165">
        <f t="shared" si="59"/>
        <v>0</v>
      </c>
      <c r="BL214" s="12" t="s">
        <v>131</v>
      </c>
      <c r="BM214" s="12" t="s">
        <v>2257</v>
      </c>
    </row>
    <row r="215" spans="2:65" s="1" customFormat="1" ht="16.5" customHeight="1">
      <c r="B215" s="27"/>
      <c r="C215" s="154" t="s">
        <v>1695</v>
      </c>
      <c r="D215" s="154" t="s">
        <v>133</v>
      </c>
      <c r="E215" s="155" t="s">
        <v>2258</v>
      </c>
      <c r="F215" s="156" t="s">
        <v>2259</v>
      </c>
      <c r="G215" s="157" t="s">
        <v>380</v>
      </c>
      <c r="H215" s="158">
        <v>12</v>
      </c>
      <c r="I215" s="159"/>
      <c r="J215" s="160">
        <f t="shared" si="50"/>
        <v>0</v>
      </c>
      <c r="K215" s="156" t="s">
        <v>1960</v>
      </c>
      <c r="L215" s="29"/>
      <c r="M215" s="161" t="s">
        <v>1</v>
      </c>
      <c r="N215" s="162" t="s">
        <v>41</v>
      </c>
      <c r="O215" s="48"/>
      <c r="P215" s="163">
        <f t="shared" si="51"/>
        <v>0</v>
      </c>
      <c r="Q215" s="163">
        <v>0</v>
      </c>
      <c r="R215" s="163">
        <f t="shared" si="52"/>
        <v>0</v>
      </c>
      <c r="S215" s="163">
        <v>0</v>
      </c>
      <c r="T215" s="164">
        <f t="shared" si="53"/>
        <v>0</v>
      </c>
      <c r="AR215" s="12" t="s">
        <v>131</v>
      </c>
      <c r="AT215" s="12" t="s">
        <v>133</v>
      </c>
      <c r="AU215" s="12" t="s">
        <v>69</v>
      </c>
      <c r="AY215" s="12" t="s">
        <v>132</v>
      </c>
      <c r="BE215" s="165">
        <f t="shared" si="54"/>
        <v>0</v>
      </c>
      <c r="BF215" s="165">
        <f t="shared" si="55"/>
        <v>0</v>
      </c>
      <c r="BG215" s="165">
        <f t="shared" si="56"/>
        <v>0</v>
      </c>
      <c r="BH215" s="165">
        <f t="shared" si="57"/>
        <v>0</v>
      </c>
      <c r="BI215" s="165">
        <f t="shared" si="58"/>
        <v>0</v>
      </c>
      <c r="BJ215" s="12" t="s">
        <v>8</v>
      </c>
      <c r="BK215" s="165">
        <f t="shared" si="59"/>
        <v>0</v>
      </c>
      <c r="BL215" s="12" t="s">
        <v>131</v>
      </c>
      <c r="BM215" s="12" t="s">
        <v>2260</v>
      </c>
    </row>
    <row r="216" spans="2:65" s="10" customFormat="1" ht="22.9" customHeight="1">
      <c r="B216" s="140"/>
      <c r="C216" s="141"/>
      <c r="D216" s="142" t="s">
        <v>59</v>
      </c>
      <c r="E216" s="166" t="s">
        <v>2261</v>
      </c>
      <c r="F216" s="166" t="s">
        <v>2262</v>
      </c>
      <c r="G216" s="141"/>
      <c r="H216" s="141"/>
      <c r="I216" s="144"/>
      <c r="J216" s="167">
        <f>BK216</f>
        <v>0</v>
      </c>
      <c r="K216" s="141"/>
      <c r="L216" s="146"/>
      <c r="M216" s="147"/>
      <c r="N216" s="148"/>
      <c r="O216" s="148"/>
      <c r="P216" s="149">
        <f>SUM(P217:P218)</f>
        <v>0</v>
      </c>
      <c r="Q216" s="148"/>
      <c r="R216" s="149">
        <f>SUM(R217:R218)</f>
        <v>0</v>
      </c>
      <c r="S216" s="148"/>
      <c r="T216" s="150">
        <f>SUM(T217:T218)</f>
        <v>0</v>
      </c>
      <c r="AR216" s="151" t="s">
        <v>8</v>
      </c>
      <c r="AT216" s="152" t="s">
        <v>59</v>
      </c>
      <c r="AU216" s="152" t="s">
        <v>8</v>
      </c>
      <c r="AY216" s="151" t="s">
        <v>132</v>
      </c>
      <c r="BK216" s="153">
        <f>SUM(BK217:BK218)</f>
        <v>0</v>
      </c>
    </row>
    <row r="217" spans="2:65" s="1" customFormat="1" ht="16.5" customHeight="1">
      <c r="B217" s="27"/>
      <c r="C217" s="154" t="s">
        <v>1697</v>
      </c>
      <c r="D217" s="154" t="s">
        <v>133</v>
      </c>
      <c r="E217" s="155" t="s">
        <v>2263</v>
      </c>
      <c r="F217" s="156" t="s">
        <v>2264</v>
      </c>
      <c r="G217" s="157" t="s">
        <v>380</v>
      </c>
      <c r="H217" s="158">
        <v>6</v>
      </c>
      <c r="I217" s="159"/>
      <c r="J217" s="160">
        <f>ROUND(I217*H217,0)</f>
        <v>0</v>
      </c>
      <c r="K217" s="156" t="s">
        <v>1960</v>
      </c>
      <c r="L217" s="29"/>
      <c r="M217" s="161" t="s">
        <v>1</v>
      </c>
      <c r="N217" s="162" t="s">
        <v>41</v>
      </c>
      <c r="O217" s="48"/>
      <c r="P217" s="163">
        <f>O217*H217</f>
        <v>0</v>
      </c>
      <c r="Q217" s="163">
        <v>0</v>
      </c>
      <c r="R217" s="163">
        <f>Q217*H217</f>
        <v>0</v>
      </c>
      <c r="S217" s="163">
        <v>0</v>
      </c>
      <c r="T217" s="164">
        <f>S217*H217</f>
        <v>0</v>
      </c>
      <c r="AR217" s="12" t="s">
        <v>131</v>
      </c>
      <c r="AT217" s="12" t="s">
        <v>133</v>
      </c>
      <c r="AU217" s="12" t="s">
        <v>69</v>
      </c>
      <c r="AY217" s="12" t="s">
        <v>132</v>
      </c>
      <c r="BE217" s="165">
        <f>IF(N217="základní",J217,0)</f>
        <v>0</v>
      </c>
      <c r="BF217" s="165">
        <f>IF(N217="snížená",J217,0)</f>
        <v>0</v>
      </c>
      <c r="BG217" s="165">
        <f>IF(N217="zákl. přenesená",J217,0)</f>
        <v>0</v>
      </c>
      <c r="BH217" s="165">
        <f>IF(N217="sníž. přenesená",J217,0)</f>
        <v>0</v>
      </c>
      <c r="BI217" s="165">
        <f>IF(N217="nulová",J217,0)</f>
        <v>0</v>
      </c>
      <c r="BJ217" s="12" t="s">
        <v>8</v>
      </c>
      <c r="BK217" s="165">
        <f>ROUND(I217*H217,0)</f>
        <v>0</v>
      </c>
      <c r="BL217" s="12" t="s">
        <v>131</v>
      </c>
      <c r="BM217" s="12" t="s">
        <v>2265</v>
      </c>
    </row>
    <row r="218" spans="2:65" s="1" customFormat="1" ht="16.5" customHeight="1">
      <c r="B218" s="27"/>
      <c r="C218" s="154" t="s">
        <v>1699</v>
      </c>
      <c r="D218" s="154" t="s">
        <v>133</v>
      </c>
      <c r="E218" s="155" t="s">
        <v>2266</v>
      </c>
      <c r="F218" s="156" t="s">
        <v>2267</v>
      </c>
      <c r="G218" s="157" t="s">
        <v>380</v>
      </c>
      <c r="H218" s="158">
        <v>18</v>
      </c>
      <c r="I218" s="159"/>
      <c r="J218" s="160">
        <f>ROUND(I218*H218,0)</f>
        <v>0</v>
      </c>
      <c r="K218" s="156" t="s">
        <v>1960</v>
      </c>
      <c r="L218" s="29"/>
      <c r="M218" s="161" t="s">
        <v>1</v>
      </c>
      <c r="N218" s="162" t="s">
        <v>41</v>
      </c>
      <c r="O218" s="48"/>
      <c r="P218" s="163">
        <f>O218*H218</f>
        <v>0</v>
      </c>
      <c r="Q218" s="163">
        <v>0</v>
      </c>
      <c r="R218" s="163">
        <f>Q218*H218</f>
        <v>0</v>
      </c>
      <c r="S218" s="163">
        <v>0</v>
      </c>
      <c r="T218" s="164">
        <f>S218*H218</f>
        <v>0</v>
      </c>
      <c r="AR218" s="12" t="s">
        <v>131</v>
      </c>
      <c r="AT218" s="12" t="s">
        <v>133</v>
      </c>
      <c r="AU218" s="12" t="s">
        <v>69</v>
      </c>
      <c r="AY218" s="12" t="s">
        <v>132</v>
      </c>
      <c r="BE218" s="165">
        <f>IF(N218="základní",J218,0)</f>
        <v>0</v>
      </c>
      <c r="BF218" s="165">
        <f>IF(N218="snížená",J218,0)</f>
        <v>0</v>
      </c>
      <c r="BG218" s="165">
        <f>IF(N218="zákl. přenesená",J218,0)</f>
        <v>0</v>
      </c>
      <c r="BH218" s="165">
        <f>IF(N218="sníž. přenesená",J218,0)</f>
        <v>0</v>
      </c>
      <c r="BI218" s="165">
        <f>IF(N218="nulová",J218,0)</f>
        <v>0</v>
      </c>
      <c r="BJ218" s="12" t="s">
        <v>8</v>
      </c>
      <c r="BK218" s="165">
        <f>ROUND(I218*H218,0)</f>
        <v>0</v>
      </c>
      <c r="BL218" s="12" t="s">
        <v>131</v>
      </c>
      <c r="BM218" s="12" t="s">
        <v>2268</v>
      </c>
    </row>
    <row r="219" spans="2:65" s="10" customFormat="1" ht="25.9" customHeight="1">
      <c r="B219" s="140"/>
      <c r="C219" s="141"/>
      <c r="D219" s="142" t="s">
        <v>59</v>
      </c>
      <c r="E219" s="143" t="s">
        <v>2269</v>
      </c>
      <c r="F219" s="143" t="s">
        <v>2270</v>
      </c>
      <c r="G219" s="141"/>
      <c r="H219" s="141"/>
      <c r="I219" s="144"/>
      <c r="J219" s="145">
        <f>BK219</f>
        <v>0</v>
      </c>
      <c r="K219" s="141"/>
      <c r="L219" s="146"/>
      <c r="M219" s="147"/>
      <c r="N219" s="148"/>
      <c r="O219" s="148"/>
      <c r="P219" s="149">
        <f>SUM(P220:P226)</f>
        <v>0</v>
      </c>
      <c r="Q219" s="148"/>
      <c r="R219" s="149">
        <f>SUM(R220:R226)</f>
        <v>0</v>
      </c>
      <c r="S219" s="148"/>
      <c r="T219" s="150">
        <f>SUM(T220:T226)</f>
        <v>0</v>
      </c>
      <c r="AR219" s="151" t="s">
        <v>8</v>
      </c>
      <c r="AT219" s="152" t="s">
        <v>59</v>
      </c>
      <c r="AU219" s="152" t="s">
        <v>60</v>
      </c>
      <c r="AY219" s="151" t="s">
        <v>132</v>
      </c>
      <c r="BK219" s="153">
        <f>SUM(BK220:BK226)</f>
        <v>0</v>
      </c>
    </row>
    <row r="220" spans="2:65" s="1" customFormat="1" ht="16.5" customHeight="1">
      <c r="B220" s="27"/>
      <c r="C220" s="154" t="s">
        <v>1702</v>
      </c>
      <c r="D220" s="154" t="s">
        <v>133</v>
      </c>
      <c r="E220" s="155" t="s">
        <v>2271</v>
      </c>
      <c r="F220" s="156" t="s">
        <v>2272</v>
      </c>
      <c r="G220" s="157" t="s">
        <v>194</v>
      </c>
      <c r="H220" s="158">
        <v>1194.69</v>
      </c>
      <c r="I220" s="159"/>
      <c r="J220" s="160">
        <f t="shared" ref="J220:J226" si="60">ROUND(I220*H220,0)</f>
        <v>0</v>
      </c>
      <c r="K220" s="156" t="s">
        <v>1960</v>
      </c>
      <c r="L220" s="29"/>
      <c r="M220" s="161" t="s">
        <v>1</v>
      </c>
      <c r="N220" s="162" t="s">
        <v>41</v>
      </c>
      <c r="O220" s="48"/>
      <c r="P220" s="163">
        <f t="shared" ref="P220:P226" si="61">O220*H220</f>
        <v>0</v>
      </c>
      <c r="Q220" s="163">
        <v>0</v>
      </c>
      <c r="R220" s="163">
        <f t="shared" ref="R220:R226" si="62">Q220*H220</f>
        <v>0</v>
      </c>
      <c r="S220" s="163">
        <v>0</v>
      </c>
      <c r="T220" s="164">
        <f t="shared" ref="T220:T226" si="63">S220*H220</f>
        <v>0</v>
      </c>
      <c r="AR220" s="12" t="s">
        <v>131</v>
      </c>
      <c r="AT220" s="12" t="s">
        <v>133</v>
      </c>
      <c r="AU220" s="12" t="s">
        <v>8</v>
      </c>
      <c r="AY220" s="12" t="s">
        <v>132</v>
      </c>
      <c r="BE220" s="165">
        <f t="shared" ref="BE220:BE226" si="64">IF(N220="základní",J220,0)</f>
        <v>0</v>
      </c>
      <c r="BF220" s="165">
        <f t="shared" ref="BF220:BF226" si="65">IF(N220="snížená",J220,0)</f>
        <v>0</v>
      </c>
      <c r="BG220" s="165">
        <f t="shared" ref="BG220:BG226" si="66">IF(N220="zákl. přenesená",J220,0)</f>
        <v>0</v>
      </c>
      <c r="BH220" s="165">
        <f t="shared" ref="BH220:BH226" si="67">IF(N220="sníž. přenesená",J220,0)</f>
        <v>0</v>
      </c>
      <c r="BI220" s="165">
        <f t="shared" ref="BI220:BI226" si="68">IF(N220="nulová",J220,0)</f>
        <v>0</v>
      </c>
      <c r="BJ220" s="12" t="s">
        <v>8</v>
      </c>
      <c r="BK220" s="165">
        <f t="shared" ref="BK220:BK226" si="69">ROUND(I220*H220,0)</f>
        <v>0</v>
      </c>
      <c r="BL220" s="12" t="s">
        <v>131</v>
      </c>
      <c r="BM220" s="12" t="s">
        <v>2273</v>
      </c>
    </row>
    <row r="221" spans="2:65" s="1" customFormat="1" ht="16.5" customHeight="1">
      <c r="B221" s="27"/>
      <c r="C221" s="154" t="s">
        <v>1706</v>
      </c>
      <c r="D221" s="154" t="s">
        <v>133</v>
      </c>
      <c r="E221" s="155" t="s">
        <v>2274</v>
      </c>
      <c r="F221" s="156" t="s">
        <v>2275</v>
      </c>
      <c r="G221" s="157" t="s">
        <v>380</v>
      </c>
      <c r="H221" s="158">
        <v>149</v>
      </c>
      <c r="I221" s="159"/>
      <c r="J221" s="160">
        <f t="shared" si="60"/>
        <v>0</v>
      </c>
      <c r="K221" s="156" t="s">
        <v>1960</v>
      </c>
      <c r="L221" s="29"/>
      <c r="M221" s="161" t="s">
        <v>1</v>
      </c>
      <c r="N221" s="162" t="s">
        <v>41</v>
      </c>
      <c r="O221" s="48"/>
      <c r="P221" s="163">
        <f t="shared" si="61"/>
        <v>0</v>
      </c>
      <c r="Q221" s="163">
        <v>0</v>
      </c>
      <c r="R221" s="163">
        <f t="shared" si="62"/>
        <v>0</v>
      </c>
      <c r="S221" s="163">
        <v>0</v>
      </c>
      <c r="T221" s="164">
        <f t="shared" si="63"/>
        <v>0</v>
      </c>
      <c r="AR221" s="12" t="s">
        <v>131</v>
      </c>
      <c r="AT221" s="12" t="s">
        <v>133</v>
      </c>
      <c r="AU221" s="12" t="s">
        <v>8</v>
      </c>
      <c r="AY221" s="12" t="s">
        <v>132</v>
      </c>
      <c r="BE221" s="165">
        <f t="shared" si="64"/>
        <v>0</v>
      </c>
      <c r="BF221" s="165">
        <f t="shared" si="65"/>
        <v>0</v>
      </c>
      <c r="BG221" s="165">
        <f t="shared" si="66"/>
        <v>0</v>
      </c>
      <c r="BH221" s="165">
        <f t="shared" si="67"/>
        <v>0</v>
      </c>
      <c r="BI221" s="165">
        <f t="shared" si="68"/>
        <v>0</v>
      </c>
      <c r="BJ221" s="12" t="s">
        <v>8</v>
      </c>
      <c r="BK221" s="165">
        <f t="shared" si="69"/>
        <v>0</v>
      </c>
      <c r="BL221" s="12" t="s">
        <v>131</v>
      </c>
      <c r="BM221" s="12" t="s">
        <v>2276</v>
      </c>
    </row>
    <row r="222" spans="2:65" s="1" customFormat="1" ht="16.5" customHeight="1">
      <c r="B222" s="27"/>
      <c r="C222" s="154" t="s">
        <v>1710</v>
      </c>
      <c r="D222" s="154" t="s">
        <v>133</v>
      </c>
      <c r="E222" s="155" t="s">
        <v>2277</v>
      </c>
      <c r="F222" s="156" t="s">
        <v>2278</v>
      </c>
      <c r="G222" s="157" t="s">
        <v>380</v>
      </c>
      <c r="H222" s="158">
        <v>60</v>
      </c>
      <c r="I222" s="159"/>
      <c r="J222" s="160">
        <f t="shared" si="60"/>
        <v>0</v>
      </c>
      <c r="K222" s="156" t="s">
        <v>1960</v>
      </c>
      <c r="L222" s="29"/>
      <c r="M222" s="161" t="s">
        <v>1</v>
      </c>
      <c r="N222" s="162" t="s">
        <v>41</v>
      </c>
      <c r="O222" s="48"/>
      <c r="P222" s="163">
        <f t="shared" si="61"/>
        <v>0</v>
      </c>
      <c r="Q222" s="163">
        <v>0</v>
      </c>
      <c r="R222" s="163">
        <f t="shared" si="62"/>
        <v>0</v>
      </c>
      <c r="S222" s="163">
        <v>0</v>
      </c>
      <c r="T222" s="164">
        <f t="shared" si="63"/>
        <v>0</v>
      </c>
      <c r="AR222" s="12" t="s">
        <v>131</v>
      </c>
      <c r="AT222" s="12" t="s">
        <v>133</v>
      </c>
      <c r="AU222" s="12" t="s">
        <v>8</v>
      </c>
      <c r="AY222" s="12" t="s">
        <v>132</v>
      </c>
      <c r="BE222" s="165">
        <f t="shared" si="64"/>
        <v>0</v>
      </c>
      <c r="BF222" s="165">
        <f t="shared" si="65"/>
        <v>0</v>
      </c>
      <c r="BG222" s="165">
        <f t="shared" si="66"/>
        <v>0</v>
      </c>
      <c r="BH222" s="165">
        <f t="shared" si="67"/>
        <v>0</v>
      </c>
      <c r="BI222" s="165">
        <f t="shared" si="68"/>
        <v>0</v>
      </c>
      <c r="BJ222" s="12" t="s">
        <v>8</v>
      </c>
      <c r="BK222" s="165">
        <f t="shared" si="69"/>
        <v>0</v>
      </c>
      <c r="BL222" s="12" t="s">
        <v>131</v>
      </c>
      <c r="BM222" s="12" t="s">
        <v>2279</v>
      </c>
    </row>
    <row r="223" spans="2:65" s="1" customFormat="1" ht="16.5" customHeight="1">
      <c r="B223" s="27"/>
      <c r="C223" s="154" t="s">
        <v>1714</v>
      </c>
      <c r="D223" s="154" t="s">
        <v>133</v>
      </c>
      <c r="E223" s="155" t="s">
        <v>2280</v>
      </c>
      <c r="F223" s="156" t="s">
        <v>2281</v>
      </c>
      <c r="G223" s="157" t="s">
        <v>380</v>
      </c>
      <c r="H223" s="158">
        <v>18</v>
      </c>
      <c r="I223" s="159"/>
      <c r="J223" s="160">
        <f t="shared" si="60"/>
        <v>0</v>
      </c>
      <c r="K223" s="156" t="s">
        <v>1960</v>
      </c>
      <c r="L223" s="29"/>
      <c r="M223" s="161" t="s">
        <v>1</v>
      </c>
      <c r="N223" s="162" t="s">
        <v>41</v>
      </c>
      <c r="O223" s="48"/>
      <c r="P223" s="163">
        <f t="shared" si="61"/>
        <v>0</v>
      </c>
      <c r="Q223" s="163">
        <v>0</v>
      </c>
      <c r="R223" s="163">
        <f t="shared" si="62"/>
        <v>0</v>
      </c>
      <c r="S223" s="163">
        <v>0</v>
      </c>
      <c r="T223" s="164">
        <f t="shared" si="63"/>
        <v>0</v>
      </c>
      <c r="AR223" s="12" t="s">
        <v>131</v>
      </c>
      <c r="AT223" s="12" t="s">
        <v>133</v>
      </c>
      <c r="AU223" s="12" t="s">
        <v>8</v>
      </c>
      <c r="AY223" s="12" t="s">
        <v>132</v>
      </c>
      <c r="BE223" s="165">
        <f t="shared" si="64"/>
        <v>0</v>
      </c>
      <c r="BF223" s="165">
        <f t="shared" si="65"/>
        <v>0</v>
      </c>
      <c r="BG223" s="165">
        <f t="shared" si="66"/>
        <v>0</v>
      </c>
      <c r="BH223" s="165">
        <f t="shared" si="67"/>
        <v>0</v>
      </c>
      <c r="BI223" s="165">
        <f t="shared" si="68"/>
        <v>0</v>
      </c>
      <c r="BJ223" s="12" t="s">
        <v>8</v>
      </c>
      <c r="BK223" s="165">
        <f t="shared" si="69"/>
        <v>0</v>
      </c>
      <c r="BL223" s="12" t="s">
        <v>131</v>
      </c>
      <c r="BM223" s="12" t="s">
        <v>2282</v>
      </c>
    </row>
    <row r="224" spans="2:65" s="1" customFormat="1" ht="16.5" customHeight="1">
      <c r="B224" s="27"/>
      <c r="C224" s="154" t="s">
        <v>1718</v>
      </c>
      <c r="D224" s="154" t="s">
        <v>133</v>
      </c>
      <c r="E224" s="155" t="s">
        <v>2283</v>
      </c>
      <c r="F224" s="156" t="s">
        <v>2284</v>
      </c>
      <c r="G224" s="157" t="s">
        <v>380</v>
      </c>
      <c r="H224" s="158">
        <v>30</v>
      </c>
      <c r="I224" s="159"/>
      <c r="J224" s="160">
        <f t="shared" si="60"/>
        <v>0</v>
      </c>
      <c r="K224" s="156" t="s">
        <v>1960</v>
      </c>
      <c r="L224" s="29"/>
      <c r="M224" s="161" t="s">
        <v>1</v>
      </c>
      <c r="N224" s="162" t="s">
        <v>41</v>
      </c>
      <c r="O224" s="48"/>
      <c r="P224" s="163">
        <f t="shared" si="61"/>
        <v>0</v>
      </c>
      <c r="Q224" s="163">
        <v>0</v>
      </c>
      <c r="R224" s="163">
        <f t="shared" si="62"/>
        <v>0</v>
      </c>
      <c r="S224" s="163">
        <v>0</v>
      </c>
      <c r="T224" s="164">
        <f t="shared" si="63"/>
        <v>0</v>
      </c>
      <c r="AR224" s="12" t="s">
        <v>131</v>
      </c>
      <c r="AT224" s="12" t="s">
        <v>133</v>
      </c>
      <c r="AU224" s="12" t="s">
        <v>8</v>
      </c>
      <c r="AY224" s="12" t="s">
        <v>132</v>
      </c>
      <c r="BE224" s="165">
        <f t="shared" si="64"/>
        <v>0</v>
      </c>
      <c r="BF224" s="165">
        <f t="shared" si="65"/>
        <v>0</v>
      </c>
      <c r="BG224" s="165">
        <f t="shared" si="66"/>
        <v>0</v>
      </c>
      <c r="BH224" s="165">
        <f t="shared" si="67"/>
        <v>0</v>
      </c>
      <c r="BI224" s="165">
        <f t="shared" si="68"/>
        <v>0</v>
      </c>
      <c r="BJ224" s="12" t="s">
        <v>8</v>
      </c>
      <c r="BK224" s="165">
        <f t="shared" si="69"/>
        <v>0</v>
      </c>
      <c r="BL224" s="12" t="s">
        <v>131</v>
      </c>
      <c r="BM224" s="12" t="s">
        <v>2285</v>
      </c>
    </row>
    <row r="225" spans="2:65" s="1" customFormat="1" ht="16.5" customHeight="1">
      <c r="B225" s="27"/>
      <c r="C225" s="154" t="s">
        <v>1722</v>
      </c>
      <c r="D225" s="154" t="s">
        <v>133</v>
      </c>
      <c r="E225" s="155" t="s">
        <v>2286</v>
      </c>
      <c r="F225" s="156" t="s">
        <v>2287</v>
      </c>
      <c r="G225" s="157" t="s">
        <v>380</v>
      </c>
      <c r="H225" s="158">
        <v>120</v>
      </c>
      <c r="I225" s="159"/>
      <c r="J225" s="160">
        <f t="shared" si="60"/>
        <v>0</v>
      </c>
      <c r="K225" s="156" t="s">
        <v>1960</v>
      </c>
      <c r="L225" s="29"/>
      <c r="M225" s="161" t="s">
        <v>1</v>
      </c>
      <c r="N225" s="162" t="s">
        <v>41</v>
      </c>
      <c r="O225" s="48"/>
      <c r="P225" s="163">
        <f t="shared" si="61"/>
        <v>0</v>
      </c>
      <c r="Q225" s="163">
        <v>0</v>
      </c>
      <c r="R225" s="163">
        <f t="shared" si="62"/>
        <v>0</v>
      </c>
      <c r="S225" s="163">
        <v>0</v>
      </c>
      <c r="T225" s="164">
        <f t="shared" si="63"/>
        <v>0</v>
      </c>
      <c r="AR225" s="12" t="s">
        <v>131</v>
      </c>
      <c r="AT225" s="12" t="s">
        <v>133</v>
      </c>
      <c r="AU225" s="12" t="s">
        <v>8</v>
      </c>
      <c r="AY225" s="12" t="s">
        <v>132</v>
      </c>
      <c r="BE225" s="165">
        <f t="shared" si="64"/>
        <v>0</v>
      </c>
      <c r="BF225" s="165">
        <f t="shared" si="65"/>
        <v>0</v>
      </c>
      <c r="BG225" s="165">
        <f t="shared" si="66"/>
        <v>0</v>
      </c>
      <c r="BH225" s="165">
        <f t="shared" si="67"/>
        <v>0</v>
      </c>
      <c r="BI225" s="165">
        <f t="shared" si="68"/>
        <v>0</v>
      </c>
      <c r="BJ225" s="12" t="s">
        <v>8</v>
      </c>
      <c r="BK225" s="165">
        <f t="shared" si="69"/>
        <v>0</v>
      </c>
      <c r="BL225" s="12" t="s">
        <v>131</v>
      </c>
      <c r="BM225" s="12" t="s">
        <v>2288</v>
      </c>
    </row>
    <row r="226" spans="2:65" s="1" customFormat="1" ht="16.5" customHeight="1">
      <c r="B226" s="27"/>
      <c r="C226" s="154" t="s">
        <v>579</v>
      </c>
      <c r="D226" s="154" t="s">
        <v>133</v>
      </c>
      <c r="E226" s="155" t="s">
        <v>2289</v>
      </c>
      <c r="F226" s="156" t="s">
        <v>2290</v>
      </c>
      <c r="G226" s="157" t="s">
        <v>380</v>
      </c>
      <c r="H226" s="158">
        <v>120</v>
      </c>
      <c r="I226" s="159"/>
      <c r="J226" s="160">
        <f t="shared" si="60"/>
        <v>0</v>
      </c>
      <c r="K226" s="156" t="s">
        <v>1960</v>
      </c>
      <c r="L226" s="29"/>
      <c r="M226" s="161" t="s">
        <v>1</v>
      </c>
      <c r="N226" s="162" t="s">
        <v>41</v>
      </c>
      <c r="O226" s="48"/>
      <c r="P226" s="163">
        <f t="shared" si="61"/>
        <v>0</v>
      </c>
      <c r="Q226" s="163">
        <v>0</v>
      </c>
      <c r="R226" s="163">
        <f t="shared" si="62"/>
        <v>0</v>
      </c>
      <c r="S226" s="163">
        <v>0</v>
      </c>
      <c r="T226" s="164">
        <f t="shared" si="63"/>
        <v>0</v>
      </c>
      <c r="AR226" s="12" t="s">
        <v>131</v>
      </c>
      <c r="AT226" s="12" t="s">
        <v>133</v>
      </c>
      <c r="AU226" s="12" t="s">
        <v>8</v>
      </c>
      <c r="AY226" s="12" t="s">
        <v>132</v>
      </c>
      <c r="BE226" s="165">
        <f t="shared" si="64"/>
        <v>0</v>
      </c>
      <c r="BF226" s="165">
        <f t="shared" si="65"/>
        <v>0</v>
      </c>
      <c r="BG226" s="165">
        <f t="shared" si="66"/>
        <v>0</v>
      </c>
      <c r="BH226" s="165">
        <f t="shared" si="67"/>
        <v>0</v>
      </c>
      <c r="BI226" s="165">
        <f t="shared" si="68"/>
        <v>0</v>
      </c>
      <c r="BJ226" s="12" t="s">
        <v>8</v>
      </c>
      <c r="BK226" s="165">
        <f t="shared" si="69"/>
        <v>0</v>
      </c>
      <c r="BL226" s="12" t="s">
        <v>131</v>
      </c>
      <c r="BM226" s="12" t="s">
        <v>2291</v>
      </c>
    </row>
    <row r="227" spans="2:65" s="10" customFormat="1" ht="25.9" customHeight="1">
      <c r="B227" s="140"/>
      <c r="C227" s="141"/>
      <c r="D227" s="142" t="s">
        <v>59</v>
      </c>
      <c r="E227" s="143" t="s">
        <v>2292</v>
      </c>
      <c r="F227" s="143" t="s">
        <v>2293</v>
      </c>
      <c r="G227" s="141"/>
      <c r="H227" s="141"/>
      <c r="I227" s="144"/>
      <c r="J227" s="145">
        <f>BK227</f>
        <v>0</v>
      </c>
      <c r="K227" s="141"/>
      <c r="L227" s="146"/>
      <c r="M227" s="147"/>
      <c r="N227" s="148"/>
      <c r="O227" s="148"/>
      <c r="P227" s="149">
        <f>SUM(P228:P261)</f>
        <v>0</v>
      </c>
      <c r="Q227" s="148"/>
      <c r="R227" s="149">
        <f>SUM(R228:R261)</f>
        <v>0</v>
      </c>
      <c r="S227" s="148"/>
      <c r="T227" s="150">
        <f>SUM(T228:T261)</f>
        <v>0</v>
      </c>
      <c r="AR227" s="151" t="s">
        <v>8</v>
      </c>
      <c r="AT227" s="152" t="s">
        <v>59</v>
      </c>
      <c r="AU227" s="152" t="s">
        <v>60</v>
      </c>
      <c r="AY227" s="151" t="s">
        <v>132</v>
      </c>
      <c r="BK227" s="153">
        <f>SUM(BK228:BK261)</f>
        <v>0</v>
      </c>
    </row>
    <row r="228" spans="2:65" s="1" customFormat="1" ht="16.5" customHeight="1">
      <c r="B228" s="27"/>
      <c r="C228" s="154" t="s">
        <v>1729</v>
      </c>
      <c r="D228" s="154" t="s">
        <v>133</v>
      </c>
      <c r="E228" s="155" t="s">
        <v>2294</v>
      </c>
      <c r="F228" s="156" t="s">
        <v>2295</v>
      </c>
      <c r="G228" s="157" t="s">
        <v>380</v>
      </c>
      <c r="H228" s="158">
        <v>120</v>
      </c>
      <c r="I228" s="159"/>
      <c r="J228" s="160">
        <f t="shared" ref="J228:J261" si="70">ROUND(I228*H228,0)</f>
        <v>0</v>
      </c>
      <c r="K228" s="156" t="s">
        <v>1960</v>
      </c>
      <c r="L228" s="29"/>
      <c r="M228" s="161" t="s">
        <v>1</v>
      </c>
      <c r="N228" s="162" t="s">
        <v>41</v>
      </c>
      <c r="O228" s="48"/>
      <c r="P228" s="163">
        <f t="shared" ref="P228:P261" si="71">O228*H228</f>
        <v>0</v>
      </c>
      <c r="Q228" s="163">
        <v>0</v>
      </c>
      <c r="R228" s="163">
        <f t="shared" ref="R228:R261" si="72">Q228*H228</f>
        <v>0</v>
      </c>
      <c r="S228" s="163">
        <v>0</v>
      </c>
      <c r="T228" s="164">
        <f t="shared" ref="T228:T261" si="73">S228*H228</f>
        <v>0</v>
      </c>
      <c r="AR228" s="12" t="s">
        <v>131</v>
      </c>
      <c r="AT228" s="12" t="s">
        <v>133</v>
      </c>
      <c r="AU228" s="12" t="s">
        <v>8</v>
      </c>
      <c r="AY228" s="12" t="s">
        <v>132</v>
      </c>
      <c r="BE228" s="165">
        <f t="shared" ref="BE228:BE261" si="74">IF(N228="základní",J228,0)</f>
        <v>0</v>
      </c>
      <c r="BF228" s="165">
        <f t="shared" ref="BF228:BF261" si="75">IF(N228="snížená",J228,0)</f>
        <v>0</v>
      </c>
      <c r="BG228" s="165">
        <f t="shared" ref="BG228:BG261" si="76">IF(N228="zákl. přenesená",J228,0)</f>
        <v>0</v>
      </c>
      <c r="BH228" s="165">
        <f t="shared" ref="BH228:BH261" si="77">IF(N228="sníž. přenesená",J228,0)</f>
        <v>0</v>
      </c>
      <c r="BI228" s="165">
        <f t="shared" ref="BI228:BI261" si="78">IF(N228="nulová",J228,0)</f>
        <v>0</v>
      </c>
      <c r="BJ228" s="12" t="s">
        <v>8</v>
      </c>
      <c r="BK228" s="165">
        <f t="shared" ref="BK228:BK261" si="79">ROUND(I228*H228,0)</f>
        <v>0</v>
      </c>
      <c r="BL228" s="12" t="s">
        <v>131</v>
      </c>
      <c r="BM228" s="12" t="s">
        <v>2296</v>
      </c>
    </row>
    <row r="229" spans="2:65" s="1" customFormat="1" ht="16.5" customHeight="1">
      <c r="B229" s="27"/>
      <c r="C229" s="154" t="s">
        <v>1731</v>
      </c>
      <c r="D229" s="154" t="s">
        <v>133</v>
      </c>
      <c r="E229" s="155" t="s">
        <v>2297</v>
      </c>
      <c r="F229" s="156" t="s">
        <v>2298</v>
      </c>
      <c r="G229" s="157" t="s">
        <v>380</v>
      </c>
      <c r="H229" s="158">
        <v>60</v>
      </c>
      <c r="I229" s="159"/>
      <c r="J229" s="160">
        <f t="shared" si="70"/>
        <v>0</v>
      </c>
      <c r="K229" s="156" t="s">
        <v>1960</v>
      </c>
      <c r="L229" s="29"/>
      <c r="M229" s="161" t="s">
        <v>1</v>
      </c>
      <c r="N229" s="162" t="s">
        <v>41</v>
      </c>
      <c r="O229" s="48"/>
      <c r="P229" s="163">
        <f t="shared" si="71"/>
        <v>0</v>
      </c>
      <c r="Q229" s="163">
        <v>0</v>
      </c>
      <c r="R229" s="163">
        <f t="shared" si="72"/>
        <v>0</v>
      </c>
      <c r="S229" s="163">
        <v>0</v>
      </c>
      <c r="T229" s="164">
        <f t="shared" si="73"/>
        <v>0</v>
      </c>
      <c r="AR229" s="12" t="s">
        <v>131</v>
      </c>
      <c r="AT229" s="12" t="s">
        <v>133</v>
      </c>
      <c r="AU229" s="12" t="s">
        <v>8</v>
      </c>
      <c r="AY229" s="12" t="s">
        <v>132</v>
      </c>
      <c r="BE229" s="165">
        <f t="shared" si="74"/>
        <v>0</v>
      </c>
      <c r="BF229" s="165">
        <f t="shared" si="75"/>
        <v>0</v>
      </c>
      <c r="BG229" s="165">
        <f t="shared" si="76"/>
        <v>0</v>
      </c>
      <c r="BH229" s="165">
        <f t="shared" si="77"/>
        <v>0</v>
      </c>
      <c r="BI229" s="165">
        <f t="shared" si="78"/>
        <v>0</v>
      </c>
      <c r="BJ229" s="12" t="s">
        <v>8</v>
      </c>
      <c r="BK229" s="165">
        <f t="shared" si="79"/>
        <v>0</v>
      </c>
      <c r="BL229" s="12" t="s">
        <v>131</v>
      </c>
      <c r="BM229" s="12" t="s">
        <v>2299</v>
      </c>
    </row>
    <row r="230" spans="2:65" s="1" customFormat="1" ht="16.5" customHeight="1">
      <c r="B230" s="27"/>
      <c r="C230" s="154" t="s">
        <v>1733</v>
      </c>
      <c r="D230" s="154" t="s">
        <v>133</v>
      </c>
      <c r="E230" s="155" t="s">
        <v>2300</v>
      </c>
      <c r="F230" s="156" t="s">
        <v>2301</v>
      </c>
      <c r="G230" s="157" t="s">
        <v>380</v>
      </c>
      <c r="H230" s="158">
        <v>30</v>
      </c>
      <c r="I230" s="159"/>
      <c r="J230" s="160">
        <f t="shared" si="70"/>
        <v>0</v>
      </c>
      <c r="K230" s="156" t="s">
        <v>1960</v>
      </c>
      <c r="L230" s="29"/>
      <c r="M230" s="161" t="s">
        <v>1</v>
      </c>
      <c r="N230" s="162" t="s">
        <v>41</v>
      </c>
      <c r="O230" s="48"/>
      <c r="P230" s="163">
        <f t="shared" si="71"/>
        <v>0</v>
      </c>
      <c r="Q230" s="163">
        <v>0</v>
      </c>
      <c r="R230" s="163">
        <f t="shared" si="72"/>
        <v>0</v>
      </c>
      <c r="S230" s="163">
        <v>0</v>
      </c>
      <c r="T230" s="164">
        <f t="shared" si="73"/>
        <v>0</v>
      </c>
      <c r="AR230" s="12" t="s">
        <v>131</v>
      </c>
      <c r="AT230" s="12" t="s">
        <v>133</v>
      </c>
      <c r="AU230" s="12" t="s">
        <v>8</v>
      </c>
      <c r="AY230" s="12" t="s">
        <v>132</v>
      </c>
      <c r="BE230" s="165">
        <f t="shared" si="74"/>
        <v>0</v>
      </c>
      <c r="BF230" s="165">
        <f t="shared" si="75"/>
        <v>0</v>
      </c>
      <c r="BG230" s="165">
        <f t="shared" si="76"/>
        <v>0</v>
      </c>
      <c r="BH230" s="165">
        <f t="shared" si="77"/>
        <v>0</v>
      </c>
      <c r="BI230" s="165">
        <f t="shared" si="78"/>
        <v>0</v>
      </c>
      <c r="BJ230" s="12" t="s">
        <v>8</v>
      </c>
      <c r="BK230" s="165">
        <f t="shared" si="79"/>
        <v>0</v>
      </c>
      <c r="BL230" s="12" t="s">
        <v>131</v>
      </c>
      <c r="BM230" s="12" t="s">
        <v>2302</v>
      </c>
    </row>
    <row r="231" spans="2:65" s="1" customFormat="1" ht="16.5" customHeight="1">
      <c r="B231" s="27"/>
      <c r="C231" s="154" t="s">
        <v>1735</v>
      </c>
      <c r="D231" s="154" t="s">
        <v>133</v>
      </c>
      <c r="E231" s="155" t="s">
        <v>2303</v>
      </c>
      <c r="F231" s="156" t="s">
        <v>2304</v>
      </c>
      <c r="G231" s="157" t="s">
        <v>380</v>
      </c>
      <c r="H231" s="158">
        <v>48</v>
      </c>
      <c r="I231" s="159"/>
      <c r="J231" s="160">
        <f t="shared" si="70"/>
        <v>0</v>
      </c>
      <c r="K231" s="156" t="s">
        <v>1960</v>
      </c>
      <c r="L231" s="29"/>
      <c r="M231" s="161" t="s">
        <v>1</v>
      </c>
      <c r="N231" s="162" t="s">
        <v>41</v>
      </c>
      <c r="O231" s="48"/>
      <c r="P231" s="163">
        <f t="shared" si="71"/>
        <v>0</v>
      </c>
      <c r="Q231" s="163">
        <v>0</v>
      </c>
      <c r="R231" s="163">
        <f t="shared" si="72"/>
        <v>0</v>
      </c>
      <c r="S231" s="163">
        <v>0</v>
      </c>
      <c r="T231" s="164">
        <f t="shared" si="73"/>
        <v>0</v>
      </c>
      <c r="AR231" s="12" t="s">
        <v>131</v>
      </c>
      <c r="AT231" s="12" t="s">
        <v>133</v>
      </c>
      <c r="AU231" s="12" t="s">
        <v>8</v>
      </c>
      <c r="AY231" s="12" t="s">
        <v>132</v>
      </c>
      <c r="BE231" s="165">
        <f t="shared" si="74"/>
        <v>0</v>
      </c>
      <c r="BF231" s="165">
        <f t="shared" si="75"/>
        <v>0</v>
      </c>
      <c r="BG231" s="165">
        <f t="shared" si="76"/>
        <v>0</v>
      </c>
      <c r="BH231" s="165">
        <f t="shared" si="77"/>
        <v>0</v>
      </c>
      <c r="BI231" s="165">
        <f t="shared" si="78"/>
        <v>0</v>
      </c>
      <c r="BJ231" s="12" t="s">
        <v>8</v>
      </c>
      <c r="BK231" s="165">
        <f t="shared" si="79"/>
        <v>0</v>
      </c>
      <c r="BL231" s="12" t="s">
        <v>131</v>
      </c>
      <c r="BM231" s="12" t="s">
        <v>2305</v>
      </c>
    </row>
    <row r="232" spans="2:65" s="1" customFormat="1" ht="16.5" customHeight="1">
      <c r="B232" s="27"/>
      <c r="C232" s="154" t="s">
        <v>1739</v>
      </c>
      <c r="D232" s="154" t="s">
        <v>133</v>
      </c>
      <c r="E232" s="155" t="s">
        <v>2306</v>
      </c>
      <c r="F232" s="156" t="s">
        <v>2307</v>
      </c>
      <c r="G232" s="157" t="s">
        <v>380</v>
      </c>
      <c r="H232" s="158">
        <v>48</v>
      </c>
      <c r="I232" s="159"/>
      <c r="J232" s="160">
        <f t="shared" si="70"/>
        <v>0</v>
      </c>
      <c r="K232" s="156" t="s">
        <v>1960</v>
      </c>
      <c r="L232" s="29"/>
      <c r="M232" s="161" t="s">
        <v>1</v>
      </c>
      <c r="N232" s="162" t="s">
        <v>41</v>
      </c>
      <c r="O232" s="48"/>
      <c r="P232" s="163">
        <f t="shared" si="71"/>
        <v>0</v>
      </c>
      <c r="Q232" s="163">
        <v>0</v>
      </c>
      <c r="R232" s="163">
        <f t="shared" si="72"/>
        <v>0</v>
      </c>
      <c r="S232" s="163">
        <v>0</v>
      </c>
      <c r="T232" s="164">
        <f t="shared" si="73"/>
        <v>0</v>
      </c>
      <c r="AR232" s="12" t="s">
        <v>131</v>
      </c>
      <c r="AT232" s="12" t="s">
        <v>133</v>
      </c>
      <c r="AU232" s="12" t="s">
        <v>8</v>
      </c>
      <c r="AY232" s="12" t="s">
        <v>132</v>
      </c>
      <c r="BE232" s="165">
        <f t="shared" si="74"/>
        <v>0</v>
      </c>
      <c r="BF232" s="165">
        <f t="shared" si="75"/>
        <v>0</v>
      </c>
      <c r="BG232" s="165">
        <f t="shared" si="76"/>
        <v>0</v>
      </c>
      <c r="BH232" s="165">
        <f t="shared" si="77"/>
        <v>0</v>
      </c>
      <c r="BI232" s="165">
        <f t="shared" si="78"/>
        <v>0</v>
      </c>
      <c r="BJ232" s="12" t="s">
        <v>8</v>
      </c>
      <c r="BK232" s="165">
        <f t="shared" si="79"/>
        <v>0</v>
      </c>
      <c r="BL232" s="12" t="s">
        <v>131</v>
      </c>
      <c r="BM232" s="12" t="s">
        <v>2308</v>
      </c>
    </row>
    <row r="233" spans="2:65" s="1" customFormat="1" ht="16.5" customHeight="1">
      <c r="B233" s="27"/>
      <c r="C233" s="154" t="s">
        <v>1743</v>
      </c>
      <c r="D233" s="154" t="s">
        <v>133</v>
      </c>
      <c r="E233" s="155" t="s">
        <v>2309</v>
      </c>
      <c r="F233" s="156" t="s">
        <v>2310</v>
      </c>
      <c r="G233" s="157" t="s">
        <v>380</v>
      </c>
      <c r="H233" s="158">
        <v>96</v>
      </c>
      <c r="I233" s="159"/>
      <c r="J233" s="160">
        <f t="shared" si="70"/>
        <v>0</v>
      </c>
      <c r="K233" s="156" t="s">
        <v>1960</v>
      </c>
      <c r="L233" s="29"/>
      <c r="M233" s="161" t="s">
        <v>1</v>
      </c>
      <c r="N233" s="162" t="s">
        <v>41</v>
      </c>
      <c r="O233" s="48"/>
      <c r="P233" s="163">
        <f t="shared" si="71"/>
        <v>0</v>
      </c>
      <c r="Q233" s="163">
        <v>0</v>
      </c>
      <c r="R233" s="163">
        <f t="shared" si="72"/>
        <v>0</v>
      </c>
      <c r="S233" s="163">
        <v>0</v>
      </c>
      <c r="T233" s="164">
        <f t="shared" si="73"/>
        <v>0</v>
      </c>
      <c r="AR233" s="12" t="s">
        <v>131</v>
      </c>
      <c r="AT233" s="12" t="s">
        <v>133</v>
      </c>
      <c r="AU233" s="12" t="s">
        <v>8</v>
      </c>
      <c r="AY233" s="12" t="s">
        <v>132</v>
      </c>
      <c r="BE233" s="165">
        <f t="shared" si="74"/>
        <v>0</v>
      </c>
      <c r="BF233" s="165">
        <f t="shared" si="75"/>
        <v>0</v>
      </c>
      <c r="BG233" s="165">
        <f t="shared" si="76"/>
        <v>0</v>
      </c>
      <c r="BH233" s="165">
        <f t="shared" si="77"/>
        <v>0</v>
      </c>
      <c r="BI233" s="165">
        <f t="shared" si="78"/>
        <v>0</v>
      </c>
      <c r="BJ233" s="12" t="s">
        <v>8</v>
      </c>
      <c r="BK233" s="165">
        <f t="shared" si="79"/>
        <v>0</v>
      </c>
      <c r="BL233" s="12" t="s">
        <v>131</v>
      </c>
      <c r="BM233" s="12" t="s">
        <v>2311</v>
      </c>
    </row>
    <row r="234" spans="2:65" s="1" customFormat="1" ht="16.5" customHeight="1">
      <c r="B234" s="27"/>
      <c r="C234" s="154" t="s">
        <v>1747</v>
      </c>
      <c r="D234" s="154" t="s">
        <v>133</v>
      </c>
      <c r="E234" s="155" t="s">
        <v>2312</v>
      </c>
      <c r="F234" s="156" t="s">
        <v>2313</v>
      </c>
      <c r="G234" s="157" t="s">
        <v>380</v>
      </c>
      <c r="H234" s="158">
        <v>72</v>
      </c>
      <c r="I234" s="159"/>
      <c r="J234" s="160">
        <f t="shared" si="70"/>
        <v>0</v>
      </c>
      <c r="K234" s="156" t="s">
        <v>1960</v>
      </c>
      <c r="L234" s="29"/>
      <c r="M234" s="161" t="s">
        <v>1</v>
      </c>
      <c r="N234" s="162" t="s">
        <v>41</v>
      </c>
      <c r="O234" s="48"/>
      <c r="P234" s="163">
        <f t="shared" si="71"/>
        <v>0</v>
      </c>
      <c r="Q234" s="163">
        <v>0</v>
      </c>
      <c r="R234" s="163">
        <f t="shared" si="72"/>
        <v>0</v>
      </c>
      <c r="S234" s="163">
        <v>0</v>
      </c>
      <c r="T234" s="164">
        <f t="shared" si="73"/>
        <v>0</v>
      </c>
      <c r="AR234" s="12" t="s">
        <v>131</v>
      </c>
      <c r="AT234" s="12" t="s">
        <v>133</v>
      </c>
      <c r="AU234" s="12" t="s">
        <v>8</v>
      </c>
      <c r="AY234" s="12" t="s">
        <v>132</v>
      </c>
      <c r="BE234" s="165">
        <f t="shared" si="74"/>
        <v>0</v>
      </c>
      <c r="BF234" s="165">
        <f t="shared" si="75"/>
        <v>0</v>
      </c>
      <c r="BG234" s="165">
        <f t="shared" si="76"/>
        <v>0</v>
      </c>
      <c r="BH234" s="165">
        <f t="shared" si="77"/>
        <v>0</v>
      </c>
      <c r="BI234" s="165">
        <f t="shared" si="78"/>
        <v>0</v>
      </c>
      <c r="BJ234" s="12" t="s">
        <v>8</v>
      </c>
      <c r="BK234" s="165">
        <f t="shared" si="79"/>
        <v>0</v>
      </c>
      <c r="BL234" s="12" t="s">
        <v>131</v>
      </c>
      <c r="BM234" s="12" t="s">
        <v>2314</v>
      </c>
    </row>
    <row r="235" spans="2:65" s="1" customFormat="1" ht="16.5" customHeight="1">
      <c r="B235" s="27"/>
      <c r="C235" s="154" t="s">
        <v>1751</v>
      </c>
      <c r="D235" s="154" t="s">
        <v>133</v>
      </c>
      <c r="E235" s="155" t="s">
        <v>2315</v>
      </c>
      <c r="F235" s="156" t="s">
        <v>2316</v>
      </c>
      <c r="G235" s="157" t="s">
        <v>380</v>
      </c>
      <c r="H235" s="158">
        <v>36</v>
      </c>
      <c r="I235" s="159"/>
      <c r="J235" s="160">
        <f t="shared" si="70"/>
        <v>0</v>
      </c>
      <c r="K235" s="156" t="s">
        <v>1960</v>
      </c>
      <c r="L235" s="29"/>
      <c r="M235" s="161" t="s">
        <v>1</v>
      </c>
      <c r="N235" s="162" t="s">
        <v>41</v>
      </c>
      <c r="O235" s="48"/>
      <c r="P235" s="163">
        <f t="shared" si="71"/>
        <v>0</v>
      </c>
      <c r="Q235" s="163">
        <v>0</v>
      </c>
      <c r="R235" s="163">
        <f t="shared" si="72"/>
        <v>0</v>
      </c>
      <c r="S235" s="163">
        <v>0</v>
      </c>
      <c r="T235" s="164">
        <f t="shared" si="73"/>
        <v>0</v>
      </c>
      <c r="AR235" s="12" t="s">
        <v>131</v>
      </c>
      <c r="AT235" s="12" t="s">
        <v>133</v>
      </c>
      <c r="AU235" s="12" t="s">
        <v>8</v>
      </c>
      <c r="AY235" s="12" t="s">
        <v>132</v>
      </c>
      <c r="BE235" s="165">
        <f t="shared" si="74"/>
        <v>0</v>
      </c>
      <c r="BF235" s="165">
        <f t="shared" si="75"/>
        <v>0</v>
      </c>
      <c r="BG235" s="165">
        <f t="shared" si="76"/>
        <v>0</v>
      </c>
      <c r="BH235" s="165">
        <f t="shared" si="77"/>
        <v>0</v>
      </c>
      <c r="BI235" s="165">
        <f t="shared" si="78"/>
        <v>0</v>
      </c>
      <c r="BJ235" s="12" t="s">
        <v>8</v>
      </c>
      <c r="BK235" s="165">
        <f t="shared" si="79"/>
        <v>0</v>
      </c>
      <c r="BL235" s="12" t="s">
        <v>131</v>
      </c>
      <c r="BM235" s="12" t="s">
        <v>2317</v>
      </c>
    </row>
    <row r="236" spans="2:65" s="1" customFormat="1" ht="16.5" customHeight="1">
      <c r="B236" s="27"/>
      <c r="C236" s="154" t="s">
        <v>1753</v>
      </c>
      <c r="D236" s="154" t="s">
        <v>133</v>
      </c>
      <c r="E236" s="155" t="s">
        <v>2318</v>
      </c>
      <c r="F236" s="156" t="s">
        <v>2319</v>
      </c>
      <c r="G236" s="157" t="s">
        <v>380</v>
      </c>
      <c r="H236" s="158">
        <v>132</v>
      </c>
      <c r="I236" s="159"/>
      <c r="J236" s="160">
        <f t="shared" si="70"/>
        <v>0</v>
      </c>
      <c r="K236" s="156" t="s">
        <v>1960</v>
      </c>
      <c r="L236" s="29"/>
      <c r="M236" s="161" t="s">
        <v>1</v>
      </c>
      <c r="N236" s="162" t="s">
        <v>41</v>
      </c>
      <c r="O236" s="48"/>
      <c r="P236" s="163">
        <f t="shared" si="71"/>
        <v>0</v>
      </c>
      <c r="Q236" s="163">
        <v>0</v>
      </c>
      <c r="R236" s="163">
        <f t="shared" si="72"/>
        <v>0</v>
      </c>
      <c r="S236" s="163">
        <v>0</v>
      </c>
      <c r="T236" s="164">
        <f t="shared" si="73"/>
        <v>0</v>
      </c>
      <c r="AR236" s="12" t="s">
        <v>131</v>
      </c>
      <c r="AT236" s="12" t="s">
        <v>133</v>
      </c>
      <c r="AU236" s="12" t="s">
        <v>8</v>
      </c>
      <c r="AY236" s="12" t="s">
        <v>132</v>
      </c>
      <c r="BE236" s="165">
        <f t="shared" si="74"/>
        <v>0</v>
      </c>
      <c r="BF236" s="165">
        <f t="shared" si="75"/>
        <v>0</v>
      </c>
      <c r="BG236" s="165">
        <f t="shared" si="76"/>
        <v>0</v>
      </c>
      <c r="BH236" s="165">
        <f t="shared" si="77"/>
        <v>0</v>
      </c>
      <c r="BI236" s="165">
        <f t="shared" si="78"/>
        <v>0</v>
      </c>
      <c r="BJ236" s="12" t="s">
        <v>8</v>
      </c>
      <c r="BK236" s="165">
        <f t="shared" si="79"/>
        <v>0</v>
      </c>
      <c r="BL236" s="12" t="s">
        <v>131</v>
      </c>
      <c r="BM236" s="12" t="s">
        <v>2320</v>
      </c>
    </row>
    <row r="237" spans="2:65" s="1" customFormat="1" ht="16.5" customHeight="1">
      <c r="B237" s="27"/>
      <c r="C237" s="154" t="s">
        <v>1755</v>
      </c>
      <c r="D237" s="154" t="s">
        <v>133</v>
      </c>
      <c r="E237" s="155" t="s">
        <v>2321</v>
      </c>
      <c r="F237" s="156" t="s">
        <v>2322</v>
      </c>
      <c r="G237" s="157" t="s">
        <v>380</v>
      </c>
      <c r="H237" s="158">
        <v>155</v>
      </c>
      <c r="I237" s="159"/>
      <c r="J237" s="160">
        <f t="shared" si="70"/>
        <v>0</v>
      </c>
      <c r="K237" s="156" t="s">
        <v>1960</v>
      </c>
      <c r="L237" s="29"/>
      <c r="M237" s="161" t="s">
        <v>1</v>
      </c>
      <c r="N237" s="162" t="s">
        <v>41</v>
      </c>
      <c r="O237" s="48"/>
      <c r="P237" s="163">
        <f t="shared" si="71"/>
        <v>0</v>
      </c>
      <c r="Q237" s="163">
        <v>0</v>
      </c>
      <c r="R237" s="163">
        <f t="shared" si="72"/>
        <v>0</v>
      </c>
      <c r="S237" s="163">
        <v>0</v>
      </c>
      <c r="T237" s="164">
        <f t="shared" si="73"/>
        <v>0</v>
      </c>
      <c r="AR237" s="12" t="s">
        <v>131</v>
      </c>
      <c r="AT237" s="12" t="s">
        <v>133</v>
      </c>
      <c r="AU237" s="12" t="s">
        <v>8</v>
      </c>
      <c r="AY237" s="12" t="s">
        <v>132</v>
      </c>
      <c r="BE237" s="165">
        <f t="shared" si="74"/>
        <v>0</v>
      </c>
      <c r="BF237" s="165">
        <f t="shared" si="75"/>
        <v>0</v>
      </c>
      <c r="BG237" s="165">
        <f t="shared" si="76"/>
        <v>0</v>
      </c>
      <c r="BH237" s="165">
        <f t="shared" si="77"/>
        <v>0</v>
      </c>
      <c r="BI237" s="165">
        <f t="shared" si="78"/>
        <v>0</v>
      </c>
      <c r="BJ237" s="12" t="s">
        <v>8</v>
      </c>
      <c r="BK237" s="165">
        <f t="shared" si="79"/>
        <v>0</v>
      </c>
      <c r="BL237" s="12" t="s">
        <v>131</v>
      </c>
      <c r="BM237" s="12" t="s">
        <v>2323</v>
      </c>
    </row>
    <row r="238" spans="2:65" s="1" customFormat="1" ht="16.5" customHeight="1">
      <c r="B238" s="27"/>
      <c r="C238" s="154" t="s">
        <v>1757</v>
      </c>
      <c r="D238" s="154" t="s">
        <v>133</v>
      </c>
      <c r="E238" s="155" t="s">
        <v>2324</v>
      </c>
      <c r="F238" s="156" t="s">
        <v>2325</v>
      </c>
      <c r="G238" s="157" t="s">
        <v>380</v>
      </c>
      <c r="H238" s="158">
        <v>60</v>
      </c>
      <c r="I238" s="159"/>
      <c r="J238" s="160">
        <f t="shared" si="70"/>
        <v>0</v>
      </c>
      <c r="K238" s="156" t="s">
        <v>1960</v>
      </c>
      <c r="L238" s="29"/>
      <c r="M238" s="161" t="s">
        <v>1</v>
      </c>
      <c r="N238" s="162" t="s">
        <v>41</v>
      </c>
      <c r="O238" s="48"/>
      <c r="P238" s="163">
        <f t="shared" si="71"/>
        <v>0</v>
      </c>
      <c r="Q238" s="163">
        <v>0</v>
      </c>
      <c r="R238" s="163">
        <f t="shared" si="72"/>
        <v>0</v>
      </c>
      <c r="S238" s="163">
        <v>0</v>
      </c>
      <c r="T238" s="164">
        <f t="shared" si="73"/>
        <v>0</v>
      </c>
      <c r="AR238" s="12" t="s">
        <v>131</v>
      </c>
      <c r="AT238" s="12" t="s">
        <v>133</v>
      </c>
      <c r="AU238" s="12" t="s">
        <v>8</v>
      </c>
      <c r="AY238" s="12" t="s">
        <v>132</v>
      </c>
      <c r="BE238" s="165">
        <f t="shared" si="74"/>
        <v>0</v>
      </c>
      <c r="BF238" s="165">
        <f t="shared" si="75"/>
        <v>0</v>
      </c>
      <c r="BG238" s="165">
        <f t="shared" si="76"/>
        <v>0</v>
      </c>
      <c r="BH238" s="165">
        <f t="shared" si="77"/>
        <v>0</v>
      </c>
      <c r="BI238" s="165">
        <f t="shared" si="78"/>
        <v>0</v>
      </c>
      <c r="BJ238" s="12" t="s">
        <v>8</v>
      </c>
      <c r="BK238" s="165">
        <f t="shared" si="79"/>
        <v>0</v>
      </c>
      <c r="BL238" s="12" t="s">
        <v>131</v>
      </c>
      <c r="BM238" s="12" t="s">
        <v>2326</v>
      </c>
    </row>
    <row r="239" spans="2:65" s="1" customFormat="1" ht="16.5" customHeight="1">
      <c r="B239" s="27"/>
      <c r="C239" s="154" t="s">
        <v>1759</v>
      </c>
      <c r="D239" s="154" t="s">
        <v>133</v>
      </c>
      <c r="E239" s="155" t="s">
        <v>2327</v>
      </c>
      <c r="F239" s="156" t="s">
        <v>2328</v>
      </c>
      <c r="G239" s="157" t="s">
        <v>380</v>
      </c>
      <c r="H239" s="158">
        <v>36</v>
      </c>
      <c r="I239" s="159"/>
      <c r="J239" s="160">
        <f t="shared" si="70"/>
        <v>0</v>
      </c>
      <c r="K239" s="156" t="s">
        <v>1960</v>
      </c>
      <c r="L239" s="29"/>
      <c r="M239" s="161" t="s">
        <v>1</v>
      </c>
      <c r="N239" s="162" t="s">
        <v>41</v>
      </c>
      <c r="O239" s="48"/>
      <c r="P239" s="163">
        <f t="shared" si="71"/>
        <v>0</v>
      </c>
      <c r="Q239" s="163">
        <v>0</v>
      </c>
      <c r="R239" s="163">
        <f t="shared" si="72"/>
        <v>0</v>
      </c>
      <c r="S239" s="163">
        <v>0</v>
      </c>
      <c r="T239" s="164">
        <f t="shared" si="73"/>
        <v>0</v>
      </c>
      <c r="AR239" s="12" t="s">
        <v>131</v>
      </c>
      <c r="AT239" s="12" t="s">
        <v>133</v>
      </c>
      <c r="AU239" s="12" t="s">
        <v>8</v>
      </c>
      <c r="AY239" s="12" t="s">
        <v>132</v>
      </c>
      <c r="BE239" s="165">
        <f t="shared" si="74"/>
        <v>0</v>
      </c>
      <c r="BF239" s="165">
        <f t="shared" si="75"/>
        <v>0</v>
      </c>
      <c r="BG239" s="165">
        <f t="shared" si="76"/>
        <v>0</v>
      </c>
      <c r="BH239" s="165">
        <f t="shared" si="77"/>
        <v>0</v>
      </c>
      <c r="BI239" s="165">
        <f t="shared" si="78"/>
        <v>0</v>
      </c>
      <c r="BJ239" s="12" t="s">
        <v>8</v>
      </c>
      <c r="BK239" s="165">
        <f t="shared" si="79"/>
        <v>0</v>
      </c>
      <c r="BL239" s="12" t="s">
        <v>131</v>
      </c>
      <c r="BM239" s="12" t="s">
        <v>2329</v>
      </c>
    </row>
    <row r="240" spans="2:65" s="1" customFormat="1" ht="16.5" customHeight="1">
      <c r="B240" s="27"/>
      <c r="C240" s="154" t="s">
        <v>1761</v>
      </c>
      <c r="D240" s="154" t="s">
        <v>133</v>
      </c>
      <c r="E240" s="155" t="s">
        <v>2330</v>
      </c>
      <c r="F240" s="156" t="s">
        <v>2331</v>
      </c>
      <c r="G240" s="157" t="s">
        <v>380</v>
      </c>
      <c r="H240" s="158">
        <v>48</v>
      </c>
      <c r="I240" s="159"/>
      <c r="J240" s="160">
        <f t="shared" si="70"/>
        <v>0</v>
      </c>
      <c r="K240" s="156" t="s">
        <v>1960</v>
      </c>
      <c r="L240" s="29"/>
      <c r="M240" s="161" t="s">
        <v>1</v>
      </c>
      <c r="N240" s="162" t="s">
        <v>41</v>
      </c>
      <c r="O240" s="48"/>
      <c r="P240" s="163">
        <f t="shared" si="71"/>
        <v>0</v>
      </c>
      <c r="Q240" s="163">
        <v>0</v>
      </c>
      <c r="R240" s="163">
        <f t="shared" si="72"/>
        <v>0</v>
      </c>
      <c r="S240" s="163">
        <v>0</v>
      </c>
      <c r="T240" s="164">
        <f t="shared" si="73"/>
        <v>0</v>
      </c>
      <c r="AR240" s="12" t="s">
        <v>131</v>
      </c>
      <c r="AT240" s="12" t="s">
        <v>133</v>
      </c>
      <c r="AU240" s="12" t="s">
        <v>8</v>
      </c>
      <c r="AY240" s="12" t="s">
        <v>132</v>
      </c>
      <c r="BE240" s="165">
        <f t="shared" si="74"/>
        <v>0</v>
      </c>
      <c r="BF240" s="165">
        <f t="shared" si="75"/>
        <v>0</v>
      </c>
      <c r="BG240" s="165">
        <f t="shared" si="76"/>
        <v>0</v>
      </c>
      <c r="BH240" s="165">
        <f t="shared" si="77"/>
        <v>0</v>
      </c>
      <c r="BI240" s="165">
        <f t="shared" si="78"/>
        <v>0</v>
      </c>
      <c r="BJ240" s="12" t="s">
        <v>8</v>
      </c>
      <c r="BK240" s="165">
        <f t="shared" si="79"/>
        <v>0</v>
      </c>
      <c r="BL240" s="12" t="s">
        <v>131</v>
      </c>
      <c r="BM240" s="12" t="s">
        <v>2332</v>
      </c>
    </row>
    <row r="241" spans="2:65" s="1" customFormat="1" ht="16.5" customHeight="1">
      <c r="B241" s="27"/>
      <c r="C241" s="154" t="s">
        <v>1763</v>
      </c>
      <c r="D241" s="154" t="s">
        <v>133</v>
      </c>
      <c r="E241" s="155" t="s">
        <v>2333</v>
      </c>
      <c r="F241" s="156" t="s">
        <v>2334</v>
      </c>
      <c r="G241" s="157" t="s">
        <v>380</v>
      </c>
      <c r="H241" s="158">
        <v>179</v>
      </c>
      <c r="I241" s="159"/>
      <c r="J241" s="160">
        <f t="shared" si="70"/>
        <v>0</v>
      </c>
      <c r="K241" s="156" t="s">
        <v>1960</v>
      </c>
      <c r="L241" s="29"/>
      <c r="M241" s="161" t="s">
        <v>1</v>
      </c>
      <c r="N241" s="162" t="s">
        <v>41</v>
      </c>
      <c r="O241" s="48"/>
      <c r="P241" s="163">
        <f t="shared" si="71"/>
        <v>0</v>
      </c>
      <c r="Q241" s="163">
        <v>0</v>
      </c>
      <c r="R241" s="163">
        <f t="shared" si="72"/>
        <v>0</v>
      </c>
      <c r="S241" s="163">
        <v>0</v>
      </c>
      <c r="T241" s="164">
        <f t="shared" si="73"/>
        <v>0</v>
      </c>
      <c r="AR241" s="12" t="s">
        <v>131</v>
      </c>
      <c r="AT241" s="12" t="s">
        <v>133</v>
      </c>
      <c r="AU241" s="12" t="s">
        <v>8</v>
      </c>
      <c r="AY241" s="12" t="s">
        <v>132</v>
      </c>
      <c r="BE241" s="165">
        <f t="shared" si="74"/>
        <v>0</v>
      </c>
      <c r="BF241" s="165">
        <f t="shared" si="75"/>
        <v>0</v>
      </c>
      <c r="BG241" s="165">
        <f t="shared" si="76"/>
        <v>0</v>
      </c>
      <c r="BH241" s="165">
        <f t="shared" si="77"/>
        <v>0</v>
      </c>
      <c r="BI241" s="165">
        <f t="shared" si="78"/>
        <v>0</v>
      </c>
      <c r="BJ241" s="12" t="s">
        <v>8</v>
      </c>
      <c r="BK241" s="165">
        <f t="shared" si="79"/>
        <v>0</v>
      </c>
      <c r="BL241" s="12" t="s">
        <v>131</v>
      </c>
      <c r="BM241" s="12" t="s">
        <v>2335</v>
      </c>
    </row>
    <row r="242" spans="2:65" s="1" customFormat="1" ht="16.5" customHeight="1">
      <c r="B242" s="27"/>
      <c r="C242" s="154" t="s">
        <v>1768</v>
      </c>
      <c r="D242" s="154" t="s">
        <v>133</v>
      </c>
      <c r="E242" s="155" t="s">
        <v>2336</v>
      </c>
      <c r="F242" s="156" t="s">
        <v>2337</v>
      </c>
      <c r="G242" s="157" t="s">
        <v>194</v>
      </c>
      <c r="H242" s="158">
        <v>358.40699999999998</v>
      </c>
      <c r="I242" s="159"/>
      <c r="J242" s="160">
        <f t="shared" si="70"/>
        <v>0</v>
      </c>
      <c r="K242" s="156" t="s">
        <v>1960</v>
      </c>
      <c r="L242" s="29"/>
      <c r="M242" s="161" t="s">
        <v>1</v>
      </c>
      <c r="N242" s="162" t="s">
        <v>41</v>
      </c>
      <c r="O242" s="48"/>
      <c r="P242" s="163">
        <f t="shared" si="71"/>
        <v>0</v>
      </c>
      <c r="Q242" s="163">
        <v>0</v>
      </c>
      <c r="R242" s="163">
        <f t="shared" si="72"/>
        <v>0</v>
      </c>
      <c r="S242" s="163">
        <v>0</v>
      </c>
      <c r="T242" s="164">
        <f t="shared" si="73"/>
        <v>0</v>
      </c>
      <c r="AR242" s="12" t="s">
        <v>131</v>
      </c>
      <c r="AT242" s="12" t="s">
        <v>133</v>
      </c>
      <c r="AU242" s="12" t="s">
        <v>8</v>
      </c>
      <c r="AY242" s="12" t="s">
        <v>132</v>
      </c>
      <c r="BE242" s="165">
        <f t="shared" si="74"/>
        <v>0</v>
      </c>
      <c r="BF242" s="165">
        <f t="shared" si="75"/>
        <v>0</v>
      </c>
      <c r="BG242" s="165">
        <f t="shared" si="76"/>
        <v>0</v>
      </c>
      <c r="BH242" s="165">
        <f t="shared" si="77"/>
        <v>0</v>
      </c>
      <c r="BI242" s="165">
        <f t="shared" si="78"/>
        <v>0</v>
      </c>
      <c r="BJ242" s="12" t="s">
        <v>8</v>
      </c>
      <c r="BK242" s="165">
        <f t="shared" si="79"/>
        <v>0</v>
      </c>
      <c r="BL242" s="12" t="s">
        <v>131</v>
      </c>
      <c r="BM242" s="12" t="s">
        <v>2338</v>
      </c>
    </row>
    <row r="243" spans="2:65" s="1" customFormat="1" ht="16.5" customHeight="1">
      <c r="B243" s="27"/>
      <c r="C243" s="154" t="s">
        <v>1772</v>
      </c>
      <c r="D243" s="154" t="s">
        <v>133</v>
      </c>
      <c r="E243" s="155" t="s">
        <v>2339</v>
      </c>
      <c r="F243" s="156" t="s">
        <v>2340</v>
      </c>
      <c r="G243" s="157" t="s">
        <v>194</v>
      </c>
      <c r="H243" s="158">
        <v>1314.1590000000001</v>
      </c>
      <c r="I243" s="159"/>
      <c r="J243" s="160">
        <f t="shared" si="70"/>
        <v>0</v>
      </c>
      <c r="K243" s="156" t="s">
        <v>1960</v>
      </c>
      <c r="L243" s="29"/>
      <c r="M243" s="161" t="s">
        <v>1</v>
      </c>
      <c r="N243" s="162" t="s">
        <v>41</v>
      </c>
      <c r="O243" s="48"/>
      <c r="P243" s="163">
        <f t="shared" si="71"/>
        <v>0</v>
      </c>
      <c r="Q243" s="163">
        <v>0</v>
      </c>
      <c r="R243" s="163">
        <f t="shared" si="72"/>
        <v>0</v>
      </c>
      <c r="S243" s="163">
        <v>0</v>
      </c>
      <c r="T243" s="164">
        <f t="shared" si="73"/>
        <v>0</v>
      </c>
      <c r="AR243" s="12" t="s">
        <v>131</v>
      </c>
      <c r="AT243" s="12" t="s">
        <v>133</v>
      </c>
      <c r="AU243" s="12" t="s">
        <v>8</v>
      </c>
      <c r="AY243" s="12" t="s">
        <v>132</v>
      </c>
      <c r="BE243" s="165">
        <f t="shared" si="74"/>
        <v>0</v>
      </c>
      <c r="BF243" s="165">
        <f t="shared" si="75"/>
        <v>0</v>
      </c>
      <c r="BG243" s="165">
        <f t="shared" si="76"/>
        <v>0</v>
      </c>
      <c r="BH243" s="165">
        <f t="shared" si="77"/>
        <v>0</v>
      </c>
      <c r="BI243" s="165">
        <f t="shared" si="78"/>
        <v>0</v>
      </c>
      <c r="BJ243" s="12" t="s">
        <v>8</v>
      </c>
      <c r="BK243" s="165">
        <f t="shared" si="79"/>
        <v>0</v>
      </c>
      <c r="BL243" s="12" t="s">
        <v>131</v>
      </c>
      <c r="BM243" s="12" t="s">
        <v>2341</v>
      </c>
    </row>
    <row r="244" spans="2:65" s="1" customFormat="1" ht="16.5" customHeight="1">
      <c r="B244" s="27"/>
      <c r="C244" s="154" t="s">
        <v>1776</v>
      </c>
      <c r="D244" s="154" t="s">
        <v>133</v>
      </c>
      <c r="E244" s="155" t="s">
        <v>2342</v>
      </c>
      <c r="F244" s="156" t="s">
        <v>2343</v>
      </c>
      <c r="G244" s="157" t="s">
        <v>194</v>
      </c>
      <c r="H244" s="158">
        <v>597.34500000000003</v>
      </c>
      <c r="I244" s="159"/>
      <c r="J244" s="160">
        <f t="shared" si="70"/>
        <v>0</v>
      </c>
      <c r="K244" s="156" t="s">
        <v>1960</v>
      </c>
      <c r="L244" s="29"/>
      <c r="M244" s="161" t="s">
        <v>1</v>
      </c>
      <c r="N244" s="162" t="s">
        <v>41</v>
      </c>
      <c r="O244" s="48"/>
      <c r="P244" s="163">
        <f t="shared" si="71"/>
        <v>0</v>
      </c>
      <c r="Q244" s="163">
        <v>0</v>
      </c>
      <c r="R244" s="163">
        <f t="shared" si="72"/>
        <v>0</v>
      </c>
      <c r="S244" s="163">
        <v>0</v>
      </c>
      <c r="T244" s="164">
        <f t="shared" si="73"/>
        <v>0</v>
      </c>
      <c r="AR244" s="12" t="s">
        <v>131</v>
      </c>
      <c r="AT244" s="12" t="s">
        <v>133</v>
      </c>
      <c r="AU244" s="12" t="s">
        <v>8</v>
      </c>
      <c r="AY244" s="12" t="s">
        <v>132</v>
      </c>
      <c r="BE244" s="165">
        <f t="shared" si="74"/>
        <v>0</v>
      </c>
      <c r="BF244" s="165">
        <f t="shared" si="75"/>
        <v>0</v>
      </c>
      <c r="BG244" s="165">
        <f t="shared" si="76"/>
        <v>0</v>
      </c>
      <c r="BH244" s="165">
        <f t="shared" si="77"/>
        <v>0</v>
      </c>
      <c r="BI244" s="165">
        <f t="shared" si="78"/>
        <v>0</v>
      </c>
      <c r="BJ244" s="12" t="s">
        <v>8</v>
      </c>
      <c r="BK244" s="165">
        <f t="shared" si="79"/>
        <v>0</v>
      </c>
      <c r="BL244" s="12" t="s">
        <v>131</v>
      </c>
      <c r="BM244" s="12" t="s">
        <v>2344</v>
      </c>
    </row>
    <row r="245" spans="2:65" s="1" customFormat="1" ht="16.5" customHeight="1">
      <c r="B245" s="27"/>
      <c r="C245" s="154" t="s">
        <v>1778</v>
      </c>
      <c r="D245" s="154" t="s">
        <v>133</v>
      </c>
      <c r="E245" s="155" t="s">
        <v>2345</v>
      </c>
      <c r="F245" s="156" t="s">
        <v>2346</v>
      </c>
      <c r="G245" s="157" t="s">
        <v>194</v>
      </c>
      <c r="H245" s="158">
        <v>23.893999999999998</v>
      </c>
      <c r="I245" s="159"/>
      <c r="J245" s="160">
        <f t="shared" si="70"/>
        <v>0</v>
      </c>
      <c r="K245" s="156" t="s">
        <v>1960</v>
      </c>
      <c r="L245" s="29"/>
      <c r="M245" s="161" t="s">
        <v>1</v>
      </c>
      <c r="N245" s="162" t="s">
        <v>41</v>
      </c>
      <c r="O245" s="48"/>
      <c r="P245" s="163">
        <f t="shared" si="71"/>
        <v>0</v>
      </c>
      <c r="Q245" s="163">
        <v>0</v>
      </c>
      <c r="R245" s="163">
        <f t="shared" si="72"/>
        <v>0</v>
      </c>
      <c r="S245" s="163">
        <v>0</v>
      </c>
      <c r="T245" s="164">
        <f t="shared" si="73"/>
        <v>0</v>
      </c>
      <c r="AR245" s="12" t="s">
        <v>131</v>
      </c>
      <c r="AT245" s="12" t="s">
        <v>133</v>
      </c>
      <c r="AU245" s="12" t="s">
        <v>8</v>
      </c>
      <c r="AY245" s="12" t="s">
        <v>132</v>
      </c>
      <c r="BE245" s="165">
        <f t="shared" si="74"/>
        <v>0</v>
      </c>
      <c r="BF245" s="165">
        <f t="shared" si="75"/>
        <v>0</v>
      </c>
      <c r="BG245" s="165">
        <f t="shared" si="76"/>
        <v>0</v>
      </c>
      <c r="BH245" s="165">
        <f t="shared" si="77"/>
        <v>0</v>
      </c>
      <c r="BI245" s="165">
        <f t="shared" si="78"/>
        <v>0</v>
      </c>
      <c r="BJ245" s="12" t="s">
        <v>8</v>
      </c>
      <c r="BK245" s="165">
        <f t="shared" si="79"/>
        <v>0</v>
      </c>
      <c r="BL245" s="12" t="s">
        <v>131</v>
      </c>
      <c r="BM245" s="12" t="s">
        <v>2347</v>
      </c>
    </row>
    <row r="246" spans="2:65" s="1" customFormat="1" ht="16.5" customHeight="1">
      <c r="B246" s="27"/>
      <c r="C246" s="154" t="s">
        <v>1780</v>
      </c>
      <c r="D246" s="154" t="s">
        <v>133</v>
      </c>
      <c r="E246" s="155" t="s">
        <v>2348</v>
      </c>
      <c r="F246" s="156" t="s">
        <v>2349</v>
      </c>
      <c r="G246" s="157" t="s">
        <v>524</v>
      </c>
      <c r="H246" s="158">
        <v>29.867000000000001</v>
      </c>
      <c r="I246" s="159"/>
      <c r="J246" s="160">
        <f t="shared" si="70"/>
        <v>0</v>
      </c>
      <c r="K246" s="156" t="s">
        <v>1960</v>
      </c>
      <c r="L246" s="29"/>
      <c r="M246" s="161" t="s">
        <v>1</v>
      </c>
      <c r="N246" s="162" t="s">
        <v>41</v>
      </c>
      <c r="O246" s="48"/>
      <c r="P246" s="163">
        <f t="shared" si="71"/>
        <v>0</v>
      </c>
      <c r="Q246" s="163">
        <v>0</v>
      </c>
      <c r="R246" s="163">
        <f t="shared" si="72"/>
        <v>0</v>
      </c>
      <c r="S246" s="163">
        <v>0</v>
      </c>
      <c r="T246" s="164">
        <f t="shared" si="73"/>
        <v>0</v>
      </c>
      <c r="AR246" s="12" t="s">
        <v>131</v>
      </c>
      <c r="AT246" s="12" t="s">
        <v>133</v>
      </c>
      <c r="AU246" s="12" t="s">
        <v>8</v>
      </c>
      <c r="AY246" s="12" t="s">
        <v>132</v>
      </c>
      <c r="BE246" s="165">
        <f t="shared" si="74"/>
        <v>0</v>
      </c>
      <c r="BF246" s="165">
        <f t="shared" si="75"/>
        <v>0</v>
      </c>
      <c r="BG246" s="165">
        <f t="shared" si="76"/>
        <v>0</v>
      </c>
      <c r="BH246" s="165">
        <f t="shared" si="77"/>
        <v>0</v>
      </c>
      <c r="BI246" s="165">
        <f t="shared" si="78"/>
        <v>0</v>
      </c>
      <c r="BJ246" s="12" t="s">
        <v>8</v>
      </c>
      <c r="BK246" s="165">
        <f t="shared" si="79"/>
        <v>0</v>
      </c>
      <c r="BL246" s="12" t="s">
        <v>131</v>
      </c>
      <c r="BM246" s="12" t="s">
        <v>2350</v>
      </c>
    </row>
    <row r="247" spans="2:65" s="1" customFormat="1" ht="16.5" customHeight="1">
      <c r="B247" s="27"/>
      <c r="C247" s="154" t="s">
        <v>1784</v>
      </c>
      <c r="D247" s="154" t="s">
        <v>133</v>
      </c>
      <c r="E247" s="155" t="s">
        <v>2351</v>
      </c>
      <c r="F247" s="156" t="s">
        <v>2352</v>
      </c>
      <c r="G247" s="157" t="s">
        <v>380</v>
      </c>
      <c r="H247" s="158">
        <v>538</v>
      </c>
      <c r="I247" s="159"/>
      <c r="J247" s="160">
        <f t="shared" si="70"/>
        <v>0</v>
      </c>
      <c r="K247" s="156" t="s">
        <v>1960</v>
      </c>
      <c r="L247" s="29"/>
      <c r="M247" s="161" t="s">
        <v>1</v>
      </c>
      <c r="N247" s="162" t="s">
        <v>41</v>
      </c>
      <c r="O247" s="48"/>
      <c r="P247" s="163">
        <f t="shared" si="71"/>
        <v>0</v>
      </c>
      <c r="Q247" s="163">
        <v>0</v>
      </c>
      <c r="R247" s="163">
        <f t="shared" si="72"/>
        <v>0</v>
      </c>
      <c r="S247" s="163">
        <v>0</v>
      </c>
      <c r="T247" s="164">
        <f t="shared" si="73"/>
        <v>0</v>
      </c>
      <c r="AR247" s="12" t="s">
        <v>131</v>
      </c>
      <c r="AT247" s="12" t="s">
        <v>133</v>
      </c>
      <c r="AU247" s="12" t="s">
        <v>8</v>
      </c>
      <c r="AY247" s="12" t="s">
        <v>132</v>
      </c>
      <c r="BE247" s="165">
        <f t="shared" si="74"/>
        <v>0</v>
      </c>
      <c r="BF247" s="165">
        <f t="shared" si="75"/>
        <v>0</v>
      </c>
      <c r="BG247" s="165">
        <f t="shared" si="76"/>
        <v>0</v>
      </c>
      <c r="BH247" s="165">
        <f t="shared" si="77"/>
        <v>0</v>
      </c>
      <c r="BI247" s="165">
        <f t="shared" si="78"/>
        <v>0</v>
      </c>
      <c r="BJ247" s="12" t="s">
        <v>8</v>
      </c>
      <c r="BK247" s="165">
        <f t="shared" si="79"/>
        <v>0</v>
      </c>
      <c r="BL247" s="12" t="s">
        <v>131</v>
      </c>
      <c r="BM247" s="12" t="s">
        <v>2353</v>
      </c>
    </row>
    <row r="248" spans="2:65" s="1" customFormat="1" ht="16.5" customHeight="1">
      <c r="B248" s="27"/>
      <c r="C248" s="154" t="s">
        <v>1788</v>
      </c>
      <c r="D248" s="154" t="s">
        <v>133</v>
      </c>
      <c r="E248" s="155" t="s">
        <v>2354</v>
      </c>
      <c r="F248" s="156" t="s">
        <v>2355</v>
      </c>
      <c r="G248" s="157" t="s">
        <v>380</v>
      </c>
      <c r="H248" s="158">
        <v>299</v>
      </c>
      <c r="I248" s="159"/>
      <c r="J248" s="160">
        <f t="shared" si="70"/>
        <v>0</v>
      </c>
      <c r="K248" s="156" t="s">
        <v>1960</v>
      </c>
      <c r="L248" s="29"/>
      <c r="M248" s="161" t="s">
        <v>1</v>
      </c>
      <c r="N248" s="162" t="s">
        <v>41</v>
      </c>
      <c r="O248" s="48"/>
      <c r="P248" s="163">
        <f t="shared" si="71"/>
        <v>0</v>
      </c>
      <c r="Q248" s="163">
        <v>0</v>
      </c>
      <c r="R248" s="163">
        <f t="shared" si="72"/>
        <v>0</v>
      </c>
      <c r="S248" s="163">
        <v>0</v>
      </c>
      <c r="T248" s="164">
        <f t="shared" si="73"/>
        <v>0</v>
      </c>
      <c r="AR248" s="12" t="s">
        <v>131</v>
      </c>
      <c r="AT248" s="12" t="s">
        <v>133</v>
      </c>
      <c r="AU248" s="12" t="s">
        <v>8</v>
      </c>
      <c r="AY248" s="12" t="s">
        <v>132</v>
      </c>
      <c r="BE248" s="165">
        <f t="shared" si="74"/>
        <v>0</v>
      </c>
      <c r="BF248" s="165">
        <f t="shared" si="75"/>
        <v>0</v>
      </c>
      <c r="BG248" s="165">
        <f t="shared" si="76"/>
        <v>0</v>
      </c>
      <c r="BH248" s="165">
        <f t="shared" si="77"/>
        <v>0</v>
      </c>
      <c r="BI248" s="165">
        <f t="shared" si="78"/>
        <v>0</v>
      </c>
      <c r="BJ248" s="12" t="s">
        <v>8</v>
      </c>
      <c r="BK248" s="165">
        <f t="shared" si="79"/>
        <v>0</v>
      </c>
      <c r="BL248" s="12" t="s">
        <v>131</v>
      </c>
      <c r="BM248" s="12" t="s">
        <v>2356</v>
      </c>
    </row>
    <row r="249" spans="2:65" s="1" customFormat="1" ht="16.5" customHeight="1">
      <c r="B249" s="27"/>
      <c r="C249" s="154" t="s">
        <v>1792</v>
      </c>
      <c r="D249" s="154" t="s">
        <v>133</v>
      </c>
      <c r="E249" s="155" t="s">
        <v>2357</v>
      </c>
      <c r="F249" s="156" t="s">
        <v>2358</v>
      </c>
      <c r="G249" s="157" t="s">
        <v>380</v>
      </c>
      <c r="H249" s="158">
        <v>48</v>
      </c>
      <c r="I249" s="159"/>
      <c r="J249" s="160">
        <f t="shared" si="70"/>
        <v>0</v>
      </c>
      <c r="K249" s="156" t="s">
        <v>1960</v>
      </c>
      <c r="L249" s="29"/>
      <c r="M249" s="161" t="s">
        <v>1</v>
      </c>
      <c r="N249" s="162" t="s">
        <v>41</v>
      </c>
      <c r="O249" s="48"/>
      <c r="P249" s="163">
        <f t="shared" si="71"/>
        <v>0</v>
      </c>
      <c r="Q249" s="163">
        <v>0</v>
      </c>
      <c r="R249" s="163">
        <f t="shared" si="72"/>
        <v>0</v>
      </c>
      <c r="S249" s="163">
        <v>0</v>
      </c>
      <c r="T249" s="164">
        <f t="shared" si="73"/>
        <v>0</v>
      </c>
      <c r="AR249" s="12" t="s">
        <v>131</v>
      </c>
      <c r="AT249" s="12" t="s">
        <v>133</v>
      </c>
      <c r="AU249" s="12" t="s">
        <v>8</v>
      </c>
      <c r="AY249" s="12" t="s">
        <v>132</v>
      </c>
      <c r="BE249" s="165">
        <f t="shared" si="74"/>
        <v>0</v>
      </c>
      <c r="BF249" s="165">
        <f t="shared" si="75"/>
        <v>0</v>
      </c>
      <c r="BG249" s="165">
        <f t="shared" si="76"/>
        <v>0</v>
      </c>
      <c r="BH249" s="165">
        <f t="shared" si="77"/>
        <v>0</v>
      </c>
      <c r="BI249" s="165">
        <f t="shared" si="78"/>
        <v>0</v>
      </c>
      <c r="BJ249" s="12" t="s">
        <v>8</v>
      </c>
      <c r="BK249" s="165">
        <f t="shared" si="79"/>
        <v>0</v>
      </c>
      <c r="BL249" s="12" t="s">
        <v>131</v>
      </c>
      <c r="BM249" s="12" t="s">
        <v>2359</v>
      </c>
    </row>
    <row r="250" spans="2:65" s="1" customFormat="1" ht="16.5" customHeight="1">
      <c r="B250" s="27"/>
      <c r="C250" s="154" t="s">
        <v>1796</v>
      </c>
      <c r="D250" s="154" t="s">
        <v>133</v>
      </c>
      <c r="E250" s="155" t="s">
        <v>2360</v>
      </c>
      <c r="F250" s="156" t="s">
        <v>2361</v>
      </c>
      <c r="G250" s="157" t="s">
        <v>380</v>
      </c>
      <c r="H250" s="158">
        <v>36</v>
      </c>
      <c r="I250" s="159"/>
      <c r="J250" s="160">
        <f t="shared" si="70"/>
        <v>0</v>
      </c>
      <c r="K250" s="156" t="s">
        <v>1960</v>
      </c>
      <c r="L250" s="29"/>
      <c r="M250" s="161" t="s">
        <v>1</v>
      </c>
      <c r="N250" s="162" t="s">
        <v>41</v>
      </c>
      <c r="O250" s="48"/>
      <c r="P250" s="163">
        <f t="shared" si="71"/>
        <v>0</v>
      </c>
      <c r="Q250" s="163">
        <v>0</v>
      </c>
      <c r="R250" s="163">
        <f t="shared" si="72"/>
        <v>0</v>
      </c>
      <c r="S250" s="163">
        <v>0</v>
      </c>
      <c r="T250" s="164">
        <f t="shared" si="73"/>
        <v>0</v>
      </c>
      <c r="AR250" s="12" t="s">
        <v>131</v>
      </c>
      <c r="AT250" s="12" t="s">
        <v>133</v>
      </c>
      <c r="AU250" s="12" t="s">
        <v>8</v>
      </c>
      <c r="AY250" s="12" t="s">
        <v>132</v>
      </c>
      <c r="BE250" s="165">
        <f t="shared" si="74"/>
        <v>0</v>
      </c>
      <c r="BF250" s="165">
        <f t="shared" si="75"/>
        <v>0</v>
      </c>
      <c r="BG250" s="165">
        <f t="shared" si="76"/>
        <v>0</v>
      </c>
      <c r="BH250" s="165">
        <f t="shared" si="77"/>
        <v>0</v>
      </c>
      <c r="BI250" s="165">
        <f t="shared" si="78"/>
        <v>0</v>
      </c>
      <c r="BJ250" s="12" t="s">
        <v>8</v>
      </c>
      <c r="BK250" s="165">
        <f t="shared" si="79"/>
        <v>0</v>
      </c>
      <c r="BL250" s="12" t="s">
        <v>131</v>
      </c>
      <c r="BM250" s="12" t="s">
        <v>2362</v>
      </c>
    </row>
    <row r="251" spans="2:65" s="1" customFormat="1" ht="16.5" customHeight="1">
      <c r="B251" s="27"/>
      <c r="C251" s="154" t="s">
        <v>1800</v>
      </c>
      <c r="D251" s="154" t="s">
        <v>133</v>
      </c>
      <c r="E251" s="155" t="s">
        <v>2363</v>
      </c>
      <c r="F251" s="156" t="s">
        <v>2364</v>
      </c>
      <c r="G251" s="157" t="s">
        <v>380</v>
      </c>
      <c r="H251" s="158">
        <v>48</v>
      </c>
      <c r="I251" s="159"/>
      <c r="J251" s="160">
        <f t="shared" si="70"/>
        <v>0</v>
      </c>
      <c r="K251" s="156" t="s">
        <v>1960</v>
      </c>
      <c r="L251" s="29"/>
      <c r="M251" s="161" t="s">
        <v>1</v>
      </c>
      <c r="N251" s="162" t="s">
        <v>41</v>
      </c>
      <c r="O251" s="48"/>
      <c r="P251" s="163">
        <f t="shared" si="71"/>
        <v>0</v>
      </c>
      <c r="Q251" s="163">
        <v>0</v>
      </c>
      <c r="R251" s="163">
        <f t="shared" si="72"/>
        <v>0</v>
      </c>
      <c r="S251" s="163">
        <v>0</v>
      </c>
      <c r="T251" s="164">
        <f t="shared" si="73"/>
        <v>0</v>
      </c>
      <c r="AR251" s="12" t="s">
        <v>131</v>
      </c>
      <c r="AT251" s="12" t="s">
        <v>133</v>
      </c>
      <c r="AU251" s="12" t="s">
        <v>8</v>
      </c>
      <c r="AY251" s="12" t="s">
        <v>132</v>
      </c>
      <c r="BE251" s="165">
        <f t="shared" si="74"/>
        <v>0</v>
      </c>
      <c r="BF251" s="165">
        <f t="shared" si="75"/>
        <v>0</v>
      </c>
      <c r="BG251" s="165">
        <f t="shared" si="76"/>
        <v>0</v>
      </c>
      <c r="BH251" s="165">
        <f t="shared" si="77"/>
        <v>0</v>
      </c>
      <c r="BI251" s="165">
        <f t="shared" si="78"/>
        <v>0</v>
      </c>
      <c r="BJ251" s="12" t="s">
        <v>8</v>
      </c>
      <c r="BK251" s="165">
        <f t="shared" si="79"/>
        <v>0</v>
      </c>
      <c r="BL251" s="12" t="s">
        <v>131</v>
      </c>
      <c r="BM251" s="12" t="s">
        <v>2365</v>
      </c>
    </row>
    <row r="252" spans="2:65" s="1" customFormat="1" ht="16.5" customHeight="1">
      <c r="B252" s="27"/>
      <c r="C252" s="154" t="s">
        <v>1804</v>
      </c>
      <c r="D252" s="154" t="s">
        <v>133</v>
      </c>
      <c r="E252" s="155" t="s">
        <v>2366</v>
      </c>
      <c r="F252" s="156" t="s">
        <v>2367</v>
      </c>
      <c r="G252" s="157" t="s">
        <v>194</v>
      </c>
      <c r="H252" s="158">
        <v>597.34500000000003</v>
      </c>
      <c r="I252" s="159"/>
      <c r="J252" s="160">
        <f t="shared" si="70"/>
        <v>0</v>
      </c>
      <c r="K252" s="156" t="s">
        <v>1960</v>
      </c>
      <c r="L252" s="29"/>
      <c r="M252" s="161" t="s">
        <v>1</v>
      </c>
      <c r="N252" s="162" t="s">
        <v>41</v>
      </c>
      <c r="O252" s="48"/>
      <c r="P252" s="163">
        <f t="shared" si="71"/>
        <v>0</v>
      </c>
      <c r="Q252" s="163">
        <v>0</v>
      </c>
      <c r="R252" s="163">
        <f t="shared" si="72"/>
        <v>0</v>
      </c>
      <c r="S252" s="163">
        <v>0</v>
      </c>
      <c r="T252" s="164">
        <f t="shared" si="73"/>
        <v>0</v>
      </c>
      <c r="AR252" s="12" t="s">
        <v>131</v>
      </c>
      <c r="AT252" s="12" t="s">
        <v>133</v>
      </c>
      <c r="AU252" s="12" t="s">
        <v>8</v>
      </c>
      <c r="AY252" s="12" t="s">
        <v>132</v>
      </c>
      <c r="BE252" s="165">
        <f t="shared" si="74"/>
        <v>0</v>
      </c>
      <c r="BF252" s="165">
        <f t="shared" si="75"/>
        <v>0</v>
      </c>
      <c r="BG252" s="165">
        <f t="shared" si="76"/>
        <v>0</v>
      </c>
      <c r="BH252" s="165">
        <f t="shared" si="77"/>
        <v>0</v>
      </c>
      <c r="BI252" s="165">
        <f t="shared" si="78"/>
        <v>0</v>
      </c>
      <c r="BJ252" s="12" t="s">
        <v>8</v>
      </c>
      <c r="BK252" s="165">
        <f t="shared" si="79"/>
        <v>0</v>
      </c>
      <c r="BL252" s="12" t="s">
        <v>131</v>
      </c>
      <c r="BM252" s="12" t="s">
        <v>2368</v>
      </c>
    </row>
    <row r="253" spans="2:65" s="1" customFormat="1" ht="16.5" customHeight="1">
      <c r="B253" s="27"/>
      <c r="C253" s="154" t="s">
        <v>1808</v>
      </c>
      <c r="D253" s="154" t="s">
        <v>133</v>
      </c>
      <c r="E253" s="155" t="s">
        <v>2369</v>
      </c>
      <c r="F253" s="156" t="s">
        <v>2370</v>
      </c>
      <c r="G253" s="157" t="s">
        <v>194</v>
      </c>
      <c r="H253" s="158">
        <v>1493.3630000000001</v>
      </c>
      <c r="I253" s="159"/>
      <c r="J253" s="160">
        <f t="shared" si="70"/>
        <v>0</v>
      </c>
      <c r="K253" s="156" t="s">
        <v>1960</v>
      </c>
      <c r="L253" s="29"/>
      <c r="M253" s="161" t="s">
        <v>1</v>
      </c>
      <c r="N253" s="162" t="s">
        <v>41</v>
      </c>
      <c r="O253" s="48"/>
      <c r="P253" s="163">
        <f t="shared" si="71"/>
        <v>0</v>
      </c>
      <c r="Q253" s="163">
        <v>0</v>
      </c>
      <c r="R253" s="163">
        <f t="shared" si="72"/>
        <v>0</v>
      </c>
      <c r="S253" s="163">
        <v>0</v>
      </c>
      <c r="T253" s="164">
        <f t="shared" si="73"/>
        <v>0</v>
      </c>
      <c r="AR253" s="12" t="s">
        <v>131</v>
      </c>
      <c r="AT253" s="12" t="s">
        <v>133</v>
      </c>
      <c r="AU253" s="12" t="s">
        <v>8</v>
      </c>
      <c r="AY253" s="12" t="s">
        <v>132</v>
      </c>
      <c r="BE253" s="165">
        <f t="shared" si="74"/>
        <v>0</v>
      </c>
      <c r="BF253" s="165">
        <f t="shared" si="75"/>
        <v>0</v>
      </c>
      <c r="BG253" s="165">
        <f t="shared" si="76"/>
        <v>0</v>
      </c>
      <c r="BH253" s="165">
        <f t="shared" si="77"/>
        <v>0</v>
      </c>
      <c r="BI253" s="165">
        <f t="shared" si="78"/>
        <v>0</v>
      </c>
      <c r="BJ253" s="12" t="s">
        <v>8</v>
      </c>
      <c r="BK253" s="165">
        <f t="shared" si="79"/>
        <v>0</v>
      </c>
      <c r="BL253" s="12" t="s">
        <v>131</v>
      </c>
      <c r="BM253" s="12" t="s">
        <v>2371</v>
      </c>
    </row>
    <row r="254" spans="2:65" s="1" customFormat="1" ht="16.5" customHeight="1">
      <c r="B254" s="27"/>
      <c r="C254" s="154" t="s">
        <v>1812</v>
      </c>
      <c r="D254" s="154" t="s">
        <v>133</v>
      </c>
      <c r="E254" s="155" t="s">
        <v>2372</v>
      </c>
      <c r="F254" s="156" t="s">
        <v>2373</v>
      </c>
      <c r="G254" s="157" t="s">
        <v>194</v>
      </c>
      <c r="H254" s="158">
        <v>23.893999999999998</v>
      </c>
      <c r="I254" s="159"/>
      <c r="J254" s="160">
        <f t="shared" si="70"/>
        <v>0</v>
      </c>
      <c r="K254" s="156" t="s">
        <v>1960</v>
      </c>
      <c r="L254" s="29"/>
      <c r="M254" s="161" t="s">
        <v>1</v>
      </c>
      <c r="N254" s="162" t="s">
        <v>41</v>
      </c>
      <c r="O254" s="48"/>
      <c r="P254" s="163">
        <f t="shared" si="71"/>
        <v>0</v>
      </c>
      <c r="Q254" s="163">
        <v>0</v>
      </c>
      <c r="R254" s="163">
        <f t="shared" si="72"/>
        <v>0</v>
      </c>
      <c r="S254" s="163">
        <v>0</v>
      </c>
      <c r="T254" s="164">
        <f t="shared" si="73"/>
        <v>0</v>
      </c>
      <c r="AR254" s="12" t="s">
        <v>131</v>
      </c>
      <c r="AT254" s="12" t="s">
        <v>133</v>
      </c>
      <c r="AU254" s="12" t="s">
        <v>8</v>
      </c>
      <c r="AY254" s="12" t="s">
        <v>132</v>
      </c>
      <c r="BE254" s="165">
        <f t="shared" si="74"/>
        <v>0</v>
      </c>
      <c r="BF254" s="165">
        <f t="shared" si="75"/>
        <v>0</v>
      </c>
      <c r="BG254" s="165">
        <f t="shared" si="76"/>
        <v>0</v>
      </c>
      <c r="BH254" s="165">
        <f t="shared" si="77"/>
        <v>0</v>
      </c>
      <c r="BI254" s="165">
        <f t="shared" si="78"/>
        <v>0</v>
      </c>
      <c r="BJ254" s="12" t="s">
        <v>8</v>
      </c>
      <c r="BK254" s="165">
        <f t="shared" si="79"/>
        <v>0</v>
      </c>
      <c r="BL254" s="12" t="s">
        <v>131</v>
      </c>
      <c r="BM254" s="12" t="s">
        <v>2374</v>
      </c>
    </row>
    <row r="255" spans="2:65" s="1" customFormat="1" ht="16.5" customHeight="1">
      <c r="B255" s="27"/>
      <c r="C255" s="154" t="s">
        <v>1816</v>
      </c>
      <c r="D255" s="154" t="s">
        <v>133</v>
      </c>
      <c r="E255" s="155" t="s">
        <v>2375</v>
      </c>
      <c r="F255" s="156" t="s">
        <v>2376</v>
      </c>
      <c r="G255" s="157" t="s">
        <v>156</v>
      </c>
      <c r="H255" s="158">
        <v>11.946999999999999</v>
      </c>
      <c r="I255" s="159"/>
      <c r="J255" s="160">
        <f t="shared" si="70"/>
        <v>0</v>
      </c>
      <c r="K255" s="156" t="s">
        <v>1960</v>
      </c>
      <c r="L255" s="29"/>
      <c r="M255" s="161" t="s">
        <v>1</v>
      </c>
      <c r="N255" s="162" t="s">
        <v>41</v>
      </c>
      <c r="O255" s="48"/>
      <c r="P255" s="163">
        <f t="shared" si="71"/>
        <v>0</v>
      </c>
      <c r="Q255" s="163">
        <v>0</v>
      </c>
      <c r="R255" s="163">
        <f t="shared" si="72"/>
        <v>0</v>
      </c>
      <c r="S255" s="163">
        <v>0</v>
      </c>
      <c r="T255" s="164">
        <f t="shared" si="73"/>
        <v>0</v>
      </c>
      <c r="AR255" s="12" t="s">
        <v>131</v>
      </c>
      <c r="AT255" s="12" t="s">
        <v>133</v>
      </c>
      <c r="AU255" s="12" t="s">
        <v>8</v>
      </c>
      <c r="AY255" s="12" t="s">
        <v>132</v>
      </c>
      <c r="BE255" s="165">
        <f t="shared" si="74"/>
        <v>0</v>
      </c>
      <c r="BF255" s="165">
        <f t="shared" si="75"/>
        <v>0</v>
      </c>
      <c r="BG255" s="165">
        <f t="shared" si="76"/>
        <v>0</v>
      </c>
      <c r="BH255" s="165">
        <f t="shared" si="77"/>
        <v>0</v>
      </c>
      <c r="BI255" s="165">
        <f t="shared" si="78"/>
        <v>0</v>
      </c>
      <c r="BJ255" s="12" t="s">
        <v>8</v>
      </c>
      <c r="BK255" s="165">
        <f t="shared" si="79"/>
        <v>0</v>
      </c>
      <c r="BL255" s="12" t="s">
        <v>131</v>
      </c>
      <c r="BM255" s="12" t="s">
        <v>2377</v>
      </c>
    </row>
    <row r="256" spans="2:65" s="1" customFormat="1" ht="16.5" customHeight="1">
      <c r="B256" s="27"/>
      <c r="C256" s="154" t="s">
        <v>1818</v>
      </c>
      <c r="D256" s="154" t="s">
        <v>133</v>
      </c>
      <c r="E256" s="155" t="s">
        <v>2378</v>
      </c>
      <c r="F256" s="156" t="s">
        <v>2379</v>
      </c>
      <c r="G256" s="157" t="s">
        <v>2380</v>
      </c>
      <c r="H256" s="158">
        <v>4.7789999999999999</v>
      </c>
      <c r="I256" s="159"/>
      <c r="J256" s="160">
        <f t="shared" si="70"/>
        <v>0</v>
      </c>
      <c r="K256" s="156" t="s">
        <v>1960</v>
      </c>
      <c r="L256" s="29"/>
      <c r="M256" s="161" t="s">
        <v>1</v>
      </c>
      <c r="N256" s="162" t="s">
        <v>41</v>
      </c>
      <c r="O256" s="48"/>
      <c r="P256" s="163">
        <f t="shared" si="71"/>
        <v>0</v>
      </c>
      <c r="Q256" s="163">
        <v>0</v>
      </c>
      <c r="R256" s="163">
        <f t="shared" si="72"/>
        <v>0</v>
      </c>
      <c r="S256" s="163">
        <v>0</v>
      </c>
      <c r="T256" s="164">
        <f t="shared" si="73"/>
        <v>0</v>
      </c>
      <c r="AR256" s="12" t="s">
        <v>131</v>
      </c>
      <c r="AT256" s="12" t="s">
        <v>133</v>
      </c>
      <c r="AU256" s="12" t="s">
        <v>8</v>
      </c>
      <c r="AY256" s="12" t="s">
        <v>132</v>
      </c>
      <c r="BE256" s="165">
        <f t="shared" si="74"/>
        <v>0</v>
      </c>
      <c r="BF256" s="165">
        <f t="shared" si="75"/>
        <v>0</v>
      </c>
      <c r="BG256" s="165">
        <f t="shared" si="76"/>
        <v>0</v>
      </c>
      <c r="BH256" s="165">
        <f t="shared" si="77"/>
        <v>0</v>
      </c>
      <c r="BI256" s="165">
        <f t="shared" si="78"/>
        <v>0</v>
      </c>
      <c r="BJ256" s="12" t="s">
        <v>8</v>
      </c>
      <c r="BK256" s="165">
        <f t="shared" si="79"/>
        <v>0</v>
      </c>
      <c r="BL256" s="12" t="s">
        <v>131</v>
      </c>
      <c r="BM256" s="12" t="s">
        <v>2381</v>
      </c>
    </row>
    <row r="257" spans="2:65" s="1" customFormat="1" ht="16.5" customHeight="1">
      <c r="B257" s="27"/>
      <c r="C257" s="154" t="s">
        <v>1820</v>
      </c>
      <c r="D257" s="154" t="s">
        <v>133</v>
      </c>
      <c r="E257" s="155" t="s">
        <v>2382</v>
      </c>
      <c r="F257" s="156" t="s">
        <v>2383</v>
      </c>
      <c r="G257" s="157" t="s">
        <v>2380</v>
      </c>
      <c r="H257" s="158">
        <v>1.1950000000000001</v>
      </c>
      <c r="I257" s="159"/>
      <c r="J257" s="160">
        <f t="shared" si="70"/>
        <v>0</v>
      </c>
      <c r="K257" s="156" t="s">
        <v>1960</v>
      </c>
      <c r="L257" s="29"/>
      <c r="M257" s="161" t="s">
        <v>1</v>
      </c>
      <c r="N257" s="162" t="s">
        <v>41</v>
      </c>
      <c r="O257" s="48"/>
      <c r="P257" s="163">
        <f t="shared" si="71"/>
        <v>0</v>
      </c>
      <c r="Q257" s="163">
        <v>0</v>
      </c>
      <c r="R257" s="163">
        <f t="shared" si="72"/>
        <v>0</v>
      </c>
      <c r="S257" s="163">
        <v>0</v>
      </c>
      <c r="T257" s="164">
        <f t="shared" si="73"/>
        <v>0</v>
      </c>
      <c r="AR257" s="12" t="s">
        <v>131</v>
      </c>
      <c r="AT257" s="12" t="s">
        <v>133</v>
      </c>
      <c r="AU257" s="12" t="s">
        <v>8</v>
      </c>
      <c r="AY257" s="12" t="s">
        <v>132</v>
      </c>
      <c r="BE257" s="165">
        <f t="shared" si="74"/>
        <v>0</v>
      </c>
      <c r="BF257" s="165">
        <f t="shared" si="75"/>
        <v>0</v>
      </c>
      <c r="BG257" s="165">
        <f t="shared" si="76"/>
        <v>0</v>
      </c>
      <c r="BH257" s="165">
        <f t="shared" si="77"/>
        <v>0</v>
      </c>
      <c r="BI257" s="165">
        <f t="shared" si="78"/>
        <v>0</v>
      </c>
      <c r="BJ257" s="12" t="s">
        <v>8</v>
      </c>
      <c r="BK257" s="165">
        <f t="shared" si="79"/>
        <v>0</v>
      </c>
      <c r="BL257" s="12" t="s">
        <v>131</v>
      </c>
      <c r="BM257" s="12" t="s">
        <v>2384</v>
      </c>
    </row>
    <row r="258" spans="2:65" s="1" customFormat="1" ht="16.5" customHeight="1">
      <c r="B258" s="27"/>
      <c r="C258" s="154" t="s">
        <v>1822</v>
      </c>
      <c r="D258" s="154" t="s">
        <v>133</v>
      </c>
      <c r="E258" s="155" t="s">
        <v>2385</v>
      </c>
      <c r="F258" s="156" t="s">
        <v>2386</v>
      </c>
      <c r="G258" s="157" t="s">
        <v>156</v>
      </c>
      <c r="H258" s="158">
        <v>119.46899999999999</v>
      </c>
      <c r="I258" s="159"/>
      <c r="J258" s="160">
        <f t="shared" si="70"/>
        <v>0</v>
      </c>
      <c r="K258" s="156" t="s">
        <v>1960</v>
      </c>
      <c r="L258" s="29"/>
      <c r="M258" s="161" t="s">
        <v>1</v>
      </c>
      <c r="N258" s="162" t="s">
        <v>41</v>
      </c>
      <c r="O258" s="48"/>
      <c r="P258" s="163">
        <f t="shared" si="71"/>
        <v>0</v>
      </c>
      <c r="Q258" s="163">
        <v>0</v>
      </c>
      <c r="R258" s="163">
        <f t="shared" si="72"/>
        <v>0</v>
      </c>
      <c r="S258" s="163">
        <v>0</v>
      </c>
      <c r="T258" s="164">
        <f t="shared" si="73"/>
        <v>0</v>
      </c>
      <c r="AR258" s="12" t="s">
        <v>131</v>
      </c>
      <c r="AT258" s="12" t="s">
        <v>133</v>
      </c>
      <c r="AU258" s="12" t="s">
        <v>8</v>
      </c>
      <c r="AY258" s="12" t="s">
        <v>132</v>
      </c>
      <c r="BE258" s="165">
        <f t="shared" si="74"/>
        <v>0</v>
      </c>
      <c r="BF258" s="165">
        <f t="shared" si="75"/>
        <v>0</v>
      </c>
      <c r="BG258" s="165">
        <f t="shared" si="76"/>
        <v>0</v>
      </c>
      <c r="BH258" s="165">
        <f t="shared" si="77"/>
        <v>0</v>
      </c>
      <c r="BI258" s="165">
        <f t="shared" si="78"/>
        <v>0</v>
      </c>
      <c r="BJ258" s="12" t="s">
        <v>8</v>
      </c>
      <c r="BK258" s="165">
        <f t="shared" si="79"/>
        <v>0</v>
      </c>
      <c r="BL258" s="12" t="s">
        <v>131</v>
      </c>
      <c r="BM258" s="12" t="s">
        <v>2387</v>
      </c>
    </row>
    <row r="259" spans="2:65" s="1" customFormat="1" ht="16.5" customHeight="1">
      <c r="B259" s="27"/>
      <c r="C259" s="154" t="s">
        <v>1824</v>
      </c>
      <c r="D259" s="154" t="s">
        <v>133</v>
      </c>
      <c r="E259" s="155" t="s">
        <v>2388</v>
      </c>
      <c r="F259" s="156" t="s">
        <v>2389</v>
      </c>
      <c r="G259" s="157" t="s">
        <v>194</v>
      </c>
      <c r="H259" s="158">
        <v>597.34500000000003</v>
      </c>
      <c r="I259" s="159"/>
      <c r="J259" s="160">
        <f t="shared" si="70"/>
        <v>0</v>
      </c>
      <c r="K259" s="156" t="s">
        <v>1960</v>
      </c>
      <c r="L259" s="29"/>
      <c r="M259" s="161" t="s">
        <v>1</v>
      </c>
      <c r="N259" s="162" t="s">
        <v>41</v>
      </c>
      <c r="O259" s="48"/>
      <c r="P259" s="163">
        <f t="shared" si="71"/>
        <v>0</v>
      </c>
      <c r="Q259" s="163">
        <v>0</v>
      </c>
      <c r="R259" s="163">
        <f t="shared" si="72"/>
        <v>0</v>
      </c>
      <c r="S259" s="163">
        <v>0</v>
      </c>
      <c r="T259" s="164">
        <f t="shared" si="73"/>
        <v>0</v>
      </c>
      <c r="AR259" s="12" t="s">
        <v>131</v>
      </c>
      <c r="AT259" s="12" t="s">
        <v>133</v>
      </c>
      <c r="AU259" s="12" t="s">
        <v>8</v>
      </c>
      <c r="AY259" s="12" t="s">
        <v>132</v>
      </c>
      <c r="BE259" s="165">
        <f t="shared" si="74"/>
        <v>0</v>
      </c>
      <c r="BF259" s="165">
        <f t="shared" si="75"/>
        <v>0</v>
      </c>
      <c r="BG259" s="165">
        <f t="shared" si="76"/>
        <v>0</v>
      </c>
      <c r="BH259" s="165">
        <f t="shared" si="77"/>
        <v>0</v>
      </c>
      <c r="BI259" s="165">
        <f t="shared" si="78"/>
        <v>0</v>
      </c>
      <c r="BJ259" s="12" t="s">
        <v>8</v>
      </c>
      <c r="BK259" s="165">
        <f t="shared" si="79"/>
        <v>0</v>
      </c>
      <c r="BL259" s="12" t="s">
        <v>131</v>
      </c>
      <c r="BM259" s="12" t="s">
        <v>2390</v>
      </c>
    </row>
    <row r="260" spans="2:65" s="1" customFormat="1" ht="16.5" customHeight="1">
      <c r="B260" s="27"/>
      <c r="C260" s="154" t="s">
        <v>1826</v>
      </c>
      <c r="D260" s="154" t="s">
        <v>133</v>
      </c>
      <c r="E260" s="155" t="s">
        <v>2391</v>
      </c>
      <c r="F260" s="156" t="s">
        <v>2392</v>
      </c>
      <c r="G260" s="157" t="s">
        <v>194</v>
      </c>
      <c r="H260" s="158">
        <v>597.34500000000003</v>
      </c>
      <c r="I260" s="159"/>
      <c r="J260" s="160">
        <f t="shared" si="70"/>
        <v>0</v>
      </c>
      <c r="K260" s="156" t="s">
        <v>1960</v>
      </c>
      <c r="L260" s="29"/>
      <c r="M260" s="161" t="s">
        <v>1</v>
      </c>
      <c r="N260" s="162" t="s">
        <v>41</v>
      </c>
      <c r="O260" s="48"/>
      <c r="P260" s="163">
        <f t="shared" si="71"/>
        <v>0</v>
      </c>
      <c r="Q260" s="163">
        <v>0</v>
      </c>
      <c r="R260" s="163">
        <f t="shared" si="72"/>
        <v>0</v>
      </c>
      <c r="S260" s="163">
        <v>0</v>
      </c>
      <c r="T260" s="164">
        <f t="shared" si="73"/>
        <v>0</v>
      </c>
      <c r="AR260" s="12" t="s">
        <v>131</v>
      </c>
      <c r="AT260" s="12" t="s">
        <v>133</v>
      </c>
      <c r="AU260" s="12" t="s">
        <v>8</v>
      </c>
      <c r="AY260" s="12" t="s">
        <v>132</v>
      </c>
      <c r="BE260" s="165">
        <f t="shared" si="74"/>
        <v>0</v>
      </c>
      <c r="BF260" s="165">
        <f t="shared" si="75"/>
        <v>0</v>
      </c>
      <c r="BG260" s="165">
        <f t="shared" si="76"/>
        <v>0</v>
      </c>
      <c r="BH260" s="165">
        <f t="shared" si="77"/>
        <v>0</v>
      </c>
      <c r="BI260" s="165">
        <f t="shared" si="78"/>
        <v>0</v>
      </c>
      <c r="BJ260" s="12" t="s">
        <v>8</v>
      </c>
      <c r="BK260" s="165">
        <f t="shared" si="79"/>
        <v>0</v>
      </c>
      <c r="BL260" s="12" t="s">
        <v>131</v>
      </c>
      <c r="BM260" s="12" t="s">
        <v>2393</v>
      </c>
    </row>
    <row r="261" spans="2:65" s="1" customFormat="1" ht="16.5" customHeight="1">
      <c r="B261" s="27"/>
      <c r="C261" s="154" t="s">
        <v>1828</v>
      </c>
      <c r="D261" s="154" t="s">
        <v>133</v>
      </c>
      <c r="E261" s="155" t="s">
        <v>2394</v>
      </c>
      <c r="F261" s="156" t="s">
        <v>2395</v>
      </c>
      <c r="G261" s="157" t="s">
        <v>194</v>
      </c>
      <c r="H261" s="158">
        <v>597.34500000000003</v>
      </c>
      <c r="I261" s="159"/>
      <c r="J261" s="160">
        <f t="shared" si="70"/>
        <v>0</v>
      </c>
      <c r="K261" s="156" t="s">
        <v>1960</v>
      </c>
      <c r="L261" s="29"/>
      <c r="M261" s="161" t="s">
        <v>1</v>
      </c>
      <c r="N261" s="162" t="s">
        <v>41</v>
      </c>
      <c r="O261" s="48"/>
      <c r="P261" s="163">
        <f t="shared" si="71"/>
        <v>0</v>
      </c>
      <c r="Q261" s="163">
        <v>0</v>
      </c>
      <c r="R261" s="163">
        <f t="shared" si="72"/>
        <v>0</v>
      </c>
      <c r="S261" s="163">
        <v>0</v>
      </c>
      <c r="T261" s="164">
        <f t="shared" si="73"/>
        <v>0</v>
      </c>
      <c r="AR261" s="12" t="s">
        <v>131</v>
      </c>
      <c r="AT261" s="12" t="s">
        <v>133</v>
      </c>
      <c r="AU261" s="12" t="s">
        <v>8</v>
      </c>
      <c r="AY261" s="12" t="s">
        <v>132</v>
      </c>
      <c r="BE261" s="165">
        <f t="shared" si="74"/>
        <v>0</v>
      </c>
      <c r="BF261" s="165">
        <f t="shared" si="75"/>
        <v>0</v>
      </c>
      <c r="BG261" s="165">
        <f t="shared" si="76"/>
        <v>0</v>
      </c>
      <c r="BH261" s="165">
        <f t="shared" si="77"/>
        <v>0</v>
      </c>
      <c r="BI261" s="165">
        <f t="shared" si="78"/>
        <v>0</v>
      </c>
      <c r="BJ261" s="12" t="s">
        <v>8</v>
      </c>
      <c r="BK261" s="165">
        <f t="shared" si="79"/>
        <v>0</v>
      </c>
      <c r="BL261" s="12" t="s">
        <v>131</v>
      </c>
      <c r="BM261" s="12" t="s">
        <v>2396</v>
      </c>
    </row>
    <row r="262" spans="2:65" s="10" customFormat="1" ht="25.9" customHeight="1">
      <c r="B262" s="140"/>
      <c r="C262" s="141"/>
      <c r="D262" s="142" t="s">
        <v>59</v>
      </c>
      <c r="E262" s="143" t="s">
        <v>2397</v>
      </c>
      <c r="F262" s="143" t="s">
        <v>2398</v>
      </c>
      <c r="G262" s="141"/>
      <c r="H262" s="141"/>
      <c r="I262" s="144"/>
      <c r="J262" s="145">
        <f>BK262</f>
        <v>0</v>
      </c>
      <c r="K262" s="141"/>
      <c r="L262" s="146"/>
      <c r="M262" s="147"/>
      <c r="N262" s="148"/>
      <c r="O262" s="148"/>
      <c r="P262" s="149">
        <f>SUM(P263:P268)</f>
        <v>0</v>
      </c>
      <c r="Q262" s="148"/>
      <c r="R262" s="149">
        <f>SUM(R263:R268)</f>
        <v>0</v>
      </c>
      <c r="S262" s="148"/>
      <c r="T262" s="150">
        <f>SUM(T263:T268)</f>
        <v>0</v>
      </c>
      <c r="AR262" s="151" t="s">
        <v>8</v>
      </c>
      <c r="AT262" s="152" t="s">
        <v>59</v>
      </c>
      <c r="AU262" s="152" t="s">
        <v>60</v>
      </c>
      <c r="AY262" s="151" t="s">
        <v>132</v>
      </c>
      <c r="BK262" s="153">
        <f>SUM(BK263:BK268)</f>
        <v>0</v>
      </c>
    </row>
    <row r="263" spans="2:65" s="1" customFormat="1" ht="16.5" customHeight="1">
      <c r="B263" s="27"/>
      <c r="C263" s="154" t="s">
        <v>1832</v>
      </c>
      <c r="D263" s="154" t="s">
        <v>133</v>
      </c>
      <c r="E263" s="155" t="s">
        <v>2399</v>
      </c>
      <c r="F263" s="156" t="s">
        <v>2400</v>
      </c>
      <c r="G263" s="157" t="s">
        <v>380</v>
      </c>
      <c r="H263" s="158">
        <v>120</v>
      </c>
      <c r="I263" s="159"/>
      <c r="J263" s="160">
        <f t="shared" ref="J263:J268" si="80">ROUND(I263*H263,0)</f>
        <v>0</v>
      </c>
      <c r="K263" s="156" t="s">
        <v>1960</v>
      </c>
      <c r="L263" s="29"/>
      <c r="M263" s="161" t="s">
        <v>1</v>
      </c>
      <c r="N263" s="162" t="s">
        <v>41</v>
      </c>
      <c r="O263" s="48"/>
      <c r="P263" s="163">
        <f t="shared" ref="P263:P268" si="81">O263*H263</f>
        <v>0</v>
      </c>
      <c r="Q263" s="163">
        <v>0</v>
      </c>
      <c r="R263" s="163">
        <f t="shared" ref="R263:R268" si="82">Q263*H263</f>
        <v>0</v>
      </c>
      <c r="S263" s="163">
        <v>0</v>
      </c>
      <c r="T263" s="164">
        <f t="shared" ref="T263:T268" si="83">S263*H263</f>
        <v>0</v>
      </c>
      <c r="AR263" s="12" t="s">
        <v>131</v>
      </c>
      <c r="AT263" s="12" t="s">
        <v>133</v>
      </c>
      <c r="AU263" s="12" t="s">
        <v>8</v>
      </c>
      <c r="AY263" s="12" t="s">
        <v>132</v>
      </c>
      <c r="BE263" s="165">
        <f t="shared" ref="BE263:BE268" si="84">IF(N263="základní",J263,0)</f>
        <v>0</v>
      </c>
      <c r="BF263" s="165">
        <f t="shared" ref="BF263:BF268" si="85">IF(N263="snížená",J263,0)</f>
        <v>0</v>
      </c>
      <c r="BG263" s="165">
        <f t="shared" ref="BG263:BG268" si="86">IF(N263="zákl. přenesená",J263,0)</f>
        <v>0</v>
      </c>
      <c r="BH263" s="165">
        <f t="shared" ref="BH263:BH268" si="87">IF(N263="sníž. přenesená",J263,0)</f>
        <v>0</v>
      </c>
      <c r="BI263" s="165">
        <f t="shared" ref="BI263:BI268" si="88">IF(N263="nulová",J263,0)</f>
        <v>0</v>
      </c>
      <c r="BJ263" s="12" t="s">
        <v>8</v>
      </c>
      <c r="BK263" s="165">
        <f t="shared" ref="BK263:BK268" si="89">ROUND(I263*H263,0)</f>
        <v>0</v>
      </c>
      <c r="BL263" s="12" t="s">
        <v>131</v>
      </c>
      <c r="BM263" s="12" t="s">
        <v>2401</v>
      </c>
    </row>
    <row r="264" spans="2:65" s="1" customFormat="1" ht="16.5" customHeight="1">
      <c r="B264" s="27"/>
      <c r="C264" s="154" t="s">
        <v>2077</v>
      </c>
      <c r="D264" s="154" t="s">
        <v>133</v>
      </c>
      <c r="E264" s="155" t="s">
        <v>2402</v>
      </c>
      <c r="F264" s="156" t="s">
        <v>2403</v>
      </c>
      <c r="G264" s="157" t="s">
        <v>380</v>
      </c>
      <c r="H264" s="158">
        <v>240</v>
      </c>
      <c r="I264" s="159"/>
      <c r="J264" s="160">
        <f t="shared" si="80"/>
        <v>0</v>
      </c>
      <c r="K264" s="156" t="s">
        <v>1960</v>
      </c>
      <c r="L264" s="29"/>
      <c r="M264" s="161" t="s">
        <v>1</v>
      </c>
      <c r="N264" s="162" t="s">
        <v>41</v>
      </c>
      <c r="O264" s="48"/>
      <c r="P264" s="163">
        <f t="shared" si="81"/>
        <v>0</v>
      </c>
      <c r="Q264" s="163">
        <v>0</v>
      </c>
      <c r="R264" s="163">
        <f t="shared" si="82"/>
        <v>0</v>
      </c>
      <c r="S264" s="163">
        <v>0</v>
      </c>
      <c r="T264" s="164">
        <f t="shared" si="83"/>
        <v>0</v>
      </c>
      <c r="AR264" s="12" t="s">
        <v>131</v>
      </c>
      <c r="AT264" s="12" t="s">
        <v>133</v>
      </c>
      <c r="AU264" s="12" t="s">
        <v>8</v>
      </c>
      <c r="AY264" s="12" t="s">
        <v>132</v>
      </c>
      <c r="BE264" s="165">
        <f t="shared" si="84"/>
        <v>0</v>
      </c>
      <c r="BF264" s="165">
        <f t="shared" si="85"/>
        <v>0</v>
      </c>
      <c r="BG264" s="165">
        <f t="shared" si="86"/>
        <v>0</v>
      </c>
      <c r="BH264" s="165">
        <f t="shared" si="87"/>
        <v>0</v>
      </c>
      <c r="BI264" s="165">
        <f t="shared" si="88"/>
        <v>0</v>
      </c>
      <c r="BJ264" s="12" t="s">
        <v>8</v>
      </c>
      <c r="BK264" s="165">
        <f t="shared" si="89"/>
        <v>0</v>
      </c>
      <c r="BL264" s="12" t="s">
        <v>131</v>
      </c>
      <c r="BM264" s="12" t="s">
        <v>2404</v>
      </c>
    </row>
    <row r="265" spans="2:65" s="1" customFormat="1" ht="16.5" customHeight="1">
      <c r="B265" s="27"/>
      <c r="C265" s="154" t="s">
        <v>2405</v>
      </c>
      <c r="D265" s="154" t="s">
        <v>133</v>
      </c>
      <c r="E265" s="155" t="s">
        <v>2406</v>
      </c>
      <c r="F265" s="156" t="s">
        <v>2407</v>
      </c>
      <c r="G265" s="157" t="s">
        <v>380</v>
      </c>
      <c r="H265" s="158">
        <v>179</v>
      </c>
      <c r="I265" s="159"/>
      <c r="J265" s="160">
        <f t="shared" si="80"/>
        <v>0</v>
      </c>
      <c r="K265" s="156" t="s">
        <v>1960</v>
      </c>
      <c r="L265" s="29"/>
      <c r="M265" s="161" t="s">
        <v>1</v>
      </c>
      <c r="N265" s="162" t="s">
        <v>41</v>
      </c>
      <c r="O265" s="48"/>
      <c r="P265" s="163">
        <f t="shared" si="81"/>
        <v>0</v>
      </c>
      <c r="Q265" s="163">
        <v>0</v>
      </c>
      <c r="R265" s="163">
        <f t="shared" si="82"/>
        <v>0</v>
      </c>
      <c r="S265" s="163">
        <v>0</v>
      </c>
      <c r="T265" s="164">
        <f t="shared" si="83"/>
        <v>0</v>
      </c>
      <c r="AR265" s="12" t="s">
        <v>131</v>
      </c>
      <c r="AT265" s="12" t="s">
        <v>133</v>
      </c>
      <c r="AU265" s="12" t="s">
        <v>8</v>
      </c>
      <c r="AY265" s="12" t="s">
        <v>132</v>
      </c>
      <c r="BE265" s="165">
        <f t="shared" si="84"/>
        <v>0</v>
      </c>
      <c r="BF265" s="165">
        <f t="shared" si="85"/>
        <v>0</v>
      </c>
      <c r="BG265" s="165">
        <f t="shared" si="86"/>
        <v>0</v>
      </c>
      <c r="BH265" s="165">
        <f t="shared" si="87"/>
        <v>0</v>
      </c>
      <c r="BI265" s="165">
        <f t="shared" si="88"/>
        <v>0</v>
      </c>
      <c r="BJ265" s="12" t="s">
        <v>8</v>
      </c>
      <c r="BK265" s="165">
        <f t="shared" si="89"/>
        <v>0</v>
      </c>
      <c r="BL265" s="12" t="s">
        <v>131</v>
      </c>
      <c r="BM265" s="12" t="s">
        <v>2408</v>
      </c>
    </row>
    <row r="266" spans="2:65" s="1" customFormat="1" ht="16.5" customHeight="1">
      <c r="B266" s="27"/>
      <c r="C266" s="154" t="s">
        <v>2080</v>
      </c>
      <c r="D266" s="154" t="s">
        <v>133</v>
      </c>
      <c r="E266" s="155" t="s">
        <v>2409</v>
      </c>
      <c r="F266" s="156" t="s">
        <v>2410</v>
      </c>
      <c r="G266" s="157" t="s">
        <v>194</v>
      </c>
      <c r="H266" s="158">
        <v>716.81399999999996</v>
      </c>
      <c r="I266" s="159"/>
      <c r="J266" s="160">
        <f t="shared" si="80"/>
        <v>0</v>
      </c>
      <c r="K266" s="156" t="s">
        <v>1960</v>
      </c>
      <c r="L266" s="29"/>
      <c r="M266" s="161" t="s">
        <v>1</v>
      </c>
      <c r="N266" s="162" t="s">
        <v>41</v>
      </c>
      <c r="O266" s="48"/>
      <c r="P266" s="163">
        <f t="shared" si="81"/>
        <v>0</v>
      </c>
      <c r="Q266" s="163">
        <v>0</v>
      </c>
      <c r="R266" s="163">
        <f t="shared" si="82"/>
        <v>0</v>
      </c>
      <c r="S266" s="163">
        <v>0</v>
      </c>
      <c r="T266" s="164">
        <f t="shared" si="83"/>
        <v>0</v>
      </c>
      <c r="AR266" s="12" t="s">
        <v>131</v>
      </c>
      <c r="AT266" s="12" t="s">
        <v>133</v>
      </c>
      <c r="AU266" s="12" t="s">
        <v>8</v>
      </c>
      <c r="AY266" s="12" t="s">
        <v>132</v>
      </c>
      <c r="BE266" s="165">
        <f t="shared" si="84"/>
        <v>0</v>
      </c>
      <c r="BF266" s="165">
        <f t="shared" si="85"/>
        <v>0</v>
      </c>
      <c r="BG266" s="165">
        <f t="shared" si="86"/>
        <v>0</v>
      </c>
      <c r="BH266" s="165">
        <f t="shared" si="87"/>
        <v>0</v>
      </c>
      <c r="BI266" s="165">
        <f t="shared" si="88"/>
        <v>0</v>
      </c>
      <c r="BJ266" s="12" t="s">
        <v>8</v>
      </c>
      <c r="BK266" s="165">
        <f t="shared" si="89"/>
        <v>0</v>
      </c>
      <c r="BL266" s="12" t="s">
        <v>131</v>
      </c>
      <c r="BM266" s="12" t="s">
        <v>2411</v>
      </c>
    </row>
    <row r="267" spans="2:65" s="1" customFormat="1" ht="16.5" customHeight="1">
      <c r="B267" s="27"/>
      <c r="C267" s="154" t="s">
        <v>2412</v>
      </c>
      <c r="D267" s="154" t="s">
        <v>133</v>
      </c>
      <c r="E267" s="155" t="s">
        <v>2413</v>
      </c>
      <c r="F267" s="156" t="s">
        <v>2414</v>
      </c>
      <c r="G267" s="157" t="s">
        <v>380</v>
      </c>
      <c r="H267" s="158">
        <v>179</v>
      </c>
      <c r="I267" s="159"/>
      <c r="J267" s="160">
        <f t="shared" si="80"/>
        <v>0</v>
      </c>
      <c r="K267" s="156" t="s">
        <v>1960</v>
      </c>
      <c r="L267" s="29"/>
      <c r="M267" s="161" t="s">
        <v>1</v>
      </c>
      <c r="N267" s="162" t="s">
        <v>41</v>
      </c>
      <c r="O267" s="48"/>
      <c r="P267" s="163">
        <f t="shared" si="81"/>
        <v>0</v>
      </c>
      <c r="Q267" s="163">
        <v>0</v>
      </c>
      <c r="R267" s="163">
        <f t="shared" si="82"/>
        <v>0</v>
      </c>
      <c r="S267" s="163">
        <v>0</v>
      </c>
      <c r="T267" s="164">
        <f t="shared" si="83"/>
        <v>0</v>
      </c>
      <c r="AR267" s="12" t="s">
        <v>131</v>
      </c>
      <c r="AT267" s="12" t="s">
        <v>133</v>
      </c>
      <c r="AU267" s="12" t="s">
        <v>8</v>
      </c>
      <c r="AY267" s="12" t="s">
        <v>132</v>
      </c>
      <c r="BE267" s="165">
        <f t="shared" si="84"/>
        <v>0</v>
      </c>
      <c r="BF267" s="165">
        <f t="shared" si="85"/>
        <v>0</v>
      </c>
      <c r="BG267" s="165">
        <f t="shared" si="86"/>
        <v>0</v>
      </c>
      <c r="BH267" s="165">
        <f t="shared" si="87"/>
        <v>0</v>
      </c>
      <c r="BI267" s="165">
        <f t="shared" si="88"/>
        <v>0</v>
      </c>
      <c r="BJ267" s="12" t="s">
        <v>8</v>
      </c>
      <c r="BK267" s="165">
        <f t="shared" si="89"/>
        <v>0</v>
      </c>
      <c r="BL267" s="12" t="s">
        <v>131</v>
      </c>
      <c r="BM267" s="12" t="s">
        <v>2415</v>
      </c>
    </row>
    <row r="268" spans="2:65" s="1" customFormat="1" ht="16.5" customHeight="1">
      <c r="B268" s="27"/>
      <c r="C268" s="154" t="s">
        <v>2083</v>
      </c>
      <c r="D268" s="154" t="s">
        <v>133</v>
      </c>
      <c r="E268" s="155" t="s">
        <v>2416</v>
      </c>
      <c r="F268" s="156" t="s">
        <v>2417</v>
      </c>
      <c r="G268" s="157" t="s">
        <v>156</v>
      </c>
      <c r="H268" s="158">
        <v>17.920000000000002</v>
      </c>
      <c r="I268" s="159"/>
      <c r="J268" s="160">
        <f t="shared" si="80"/>
        <v>0</v>
      </c>
      <c r="K268" s="156" t="s">
        <v>1960</v>
      </c>
      <c r="L268" s="29"/>
      <c r="M268" s="161" t="s">
        <v>1</v>
      </c>
      <c r="N268" s="162" t="s">
        <v>41</v>
      </c>
      <c r="O268" s="48"/>
      <c r="P268" s="163">
        <f t="shared" si="81"/>
        <v>0</v>
      </c>
      <c r="Q268" s="163">
        <v>0</v>
      </c>
      <c r="R268" s="163">
        <f t="shared" si="82"/>
        <v>0</v>
      </c>
      <c r="S268" s="163">
        <v>0</v>
      </c>
      <c r="T268" s="164">
        <f t="shared" si="83"/>
        <v>0</v>
      </c>
      <c r="AR268" s="12" t="s">
        <v>131</v>
      </c>
      <c r="AT268" s="12" t="s">
        <v>133</v>
      </c>
      <c r="AU268" s="12" t="s">
        <v>8</v>
      </c>
      <c r="AY268" s="12" t="s">
        <v>132</v>
      </c>
      <c r="BE268" s="165">
        <f t="shared" si="84"/>
        <v>0</v>
      </c>
      <c r="BF268" s="165">
        <f t="shared" si="85"/>
        <v>0</v>
      </c>
      <c r="BG268" s="165">
        <f t="shared" si="86"/>
        <v>0</v>
      </c>
      <c r="BH268" s="165">
        <f t="shared" si="87"/>
        <v>0</v>
      </c>
      <c r="BI268" s="165">
        <f t="shared" si="88"/>
        <v>0</v>
      </c>
      <c r="BJ268" s="12" t="s">
        <v>8</v>
      </c>
      <c r="BK268" s="165">
        <f t="shared" si="89"/>
        <v>0</v>
      </c>
      <c r="BL268" s="12" t="s">
        <v>131</v>
      </c>
      <c r="BM268" s="12" t="s">
        <v>2418</v>
      </c>
    </row>
    <row r="269" spans="2:65" s="10" customFormat="1" ht="25.9" customHeight="1">
      <c r="B269" s="140"/>
      <c r="C269" s="141"/>
      <c r="D269" s="142" t="s">
        <v>59</v>
      </c>
      <c r="E269" s="143" t="s">
        <v>2419</v>
      </c>
      <c r="F269" s="143" t="s">
        <v>2420</v>
      </c>
      <c r="G269" s="141"/>
      <c r="H269" s="141"/>
      <c r="I269" s="144"/>
      <c r="J269" s="145">
        <f>BK269</f>
        <v>0</v>
      </c>
      <c r="K269" s="141"/>
      <c r="L269" s="146"/>
      <c r="M269" s="147"/>
      <c r="N269" s="148"/>
      <c r="O269" s="148"/>
      <c r="P269" s="149">
        <f>SUM(P270:P279)</f>
        <v>0</v>
      </c>
      <c r="Q269" s="148"/>
      <c r="R269" s="149">
        <f>SUM(R270:R279)</f>
        <v>0</v>
      </c>
      <c r="S269" s="148"/>
      <c r="T269" s="150">
        <f>SUM(T270:T279)</f>
        <v>0</v>
      </c>
      <c r="AR269" s="151" t="s">
        <v>8</v>
      </c>
      <c r="AT269" s="152" t="s">
        <v>59</v>
      </c>
      <c r="AU269" s="152" t="s">
        <v>60</v>
      </c>
      <c r="AY269" s="151" t="s">
        <v>132</v>
      </c>
      <c r="BK269" s="153">
        <f>SUM(BK270:BK279)</f>
        <v>0</v>
      </c>
    </row>
    <row r="270" spans="2:65" s="1" customFormat="1" ht="16.5" customHeight="1">
      <c r="B270" s="27"/>
      <c r="C270" s="154" t="s">
        <v>2421</v>
      </c>
      <c r="D270" s="154" t="s">
        <v>133</v>
      </c>
      <c r="E270" s="155" t="s">
        <v>2422</v>
      </c>
      <c r="F270" s="156" t="s">
        <v>2423</v>
      </c>
      <c r="G270" s="157" t="s">
        <v>255</v>
      </c>
      <c r="H270" s="158">
        <v>6</v>
      </c>
      <c r="I270" s="159"/>
      <c r="J270" s="160">
        <f t="shared" ref="J270:J279" si="90">ROUND(I270*H270,0)</f>
        <v>0</v>
      </c>
      <c r="K270" s="156" t="s">
        <v>1960</v>
      </c>
      <c r="L270" s="29"/>
      <c r="M270" s="161" t="s">
        <v>1</v>
      </c>
      <c r="N270" s="162" t="s">
        <v>41</v>
      </c>
      <c r="O270" s="48"/>
      <c r="P270" s="163">
        <f t="shared" ref="P270:P279" si="91">O270*H270</f>
        <v>0</v>
      </c>
      <c r="Q270" s="163">
        <v>0</v>
      </c>
      <c r="R270" s="163">
        <f t="shared" ref="R270:R279" si="92">Q270*H270</f>
        <v>0</v>
      </c>
      <c r="S270" s="163">
        <v>0</v>
      </c>
      <c r="T270" s="164">
        <f t="shared" ref="T270:T279" si="93">S270*H270</f>
        <v>0</v>
      </c>
      <c r="AR270" s="12" t="s">
        <v>131</v>
      </c>
      <c r="AT270" s="12" t="s">
        <v>133</v>
      </c>
      <c r="AU270" s="12" t="s">
        <v>8</v>
      </c>
      <c r="AY270" s="12" t="s">
        <v>132</v>
      </c>
      <c r="BE270" s="165">
        <f t="shared" ref="BE270:BE279" si="94">IF(N270="základní",J270,0)</f>
        <v>0</v>
      </c>
      <c r="BF270" s="165">
        <f t="shared" ref="BF270:BF279" si="95">IF(N270="snížená",J270,0)</f>
        <v>0</v>
      </c>
      <c r="BG270" s="165">
        <f t="shared" ref="BG270:BG279" si="96">IF(N270="zákl. přenesená",J270,0)</f>
        <v>0</v>
      </c>
      <c r="BH270" s="165">
        <f t="shared" ref="BH270:BH279" si="97">IF(N270="sníž. přenesená",J270,0)</f>
        <v>0</v>
      </c>
      <c r="BI270" s="165">
        <f t="shared" ref="BI270:BI279" si="98">IF(N270="nulová",J270,0)</f>
        <v>0</v>
      </c>
      <c r="BJ270" s="12" t="s">
        <v>8</v>
      </c>
      <c r="BK270" s="165">
        <f t="shared" ref="BK270:BK279" si="99">ROUND(I270*H270,0)</f>
        <v>0</v>
      </c>
      <c r="BL270" s="12" t="s">
        <v>131</v>
      </c>
      <c r="BM270" s="12" t="s">
        <v>2424</v>
      </c>
    </row>
    <row r="271" spans="2:65" s="1" customFormat="1" ht="16.5" customHeight="1">
      <c r="B271" s="27"/>
      <c r="C271" s="154" t="s">
        <v>2086</v>
      </c>
      <c r="D271" s="154" t="s">
        <v>133</v>
      </c>
      <c r="E271" s="155" t="s">
        <v>2425</v>
      </c>
      <c r="F271" s="156" t="s">
        <v>2426</v>
      </c>
      <c r="G271" s="157" t="s">
        <v>255</v>
      </c>
      <c r="H271" s="158">
        <v>6</v>
      </c>
      <c r="I271" s="159"/>
      <c r="J271" s="160">
        <f t="shared" si="90"/>
        <v>0</v>
      </c>
      <c r="K271" s="156" t="s">
        <v>1960</v>
      </c>
      <c r="L271" s="29"/>
      <c r="M271" s="161" t="s">
        <v>1</v>
      </c>
      <c r="N271" s="162" t="s">
        <v>41</v>
      </c>
      <c r="O271" s="48"/>
      <c r="P271" s="163">
        <f t="shared" si="91"/>
        <v>0</v>
      </c>
      <c r="Q271" s="163">
        <v>0</v>
      </c>
      <c r="R271" s="163">
        <f t="shared" si="92"/>
        <v>0</v>
      </c>
      <c r="S271" s="163">
        <v>0</v>
      </c>
      <c r="T271" s="164">
        <f t="shared" si="93"/>
        <v>0</v>
      </c>
      <c r="AR271" s="12" t="s">
        <v>131</v>
      </c>
      <c r="AT271" s="12" t="s">
        <v>133</v>
      </c>
      <c r="AU271" s="12" t="s">
        <v>8</v>
      </c>
      <c r="AY271" s="12" t="s">
        <v>132</v>
      </c>
      <c r="BE271" s="165">
        <f t="shared" si="94"/>
        <v>0</v>
      </c>
      <c r="BF271" s="165">
        <f t="shared" si="95"/>
        <v>0</v>
      </c>
      <c r="BG271" s="165">
        <f t="shared" si="96"/>
        <v>0</v>
      </c>
      <c r="BH271" s="165">
        <f t="shared" si="97"/>
        <v>0</v>
      </c>
      <c r="BI271" s="165">
        <f t="shared" si="98"/>
        <v>0</v>
      </c>
      <c r="BJ271" s="12" t="s">
        <v>8</v>
      </c>
      <c r="BK271" s="165">
        <f t="shared" si="99"/>
        <v>0</v>
      </c>
      <c r="BL271" s="12" t="s">
        <v>131</v>
      </c>
      <c r="BM271" s="12" t="s">
        <v>2427</v>
      </c>
    </row>
    <row r="272" spans="2:65" s="1" customFormat="1" ht="16.5" customHeight="1">
      <c r="B272" s="27"/>
      <c r="C272" s="154" t="s">
        <v>2428</v>
      </c>
      <c r="D272" s="154" t="s">
        <v>133</v>
      </c>
      <c r="E272" s="155" t="s">
        <v>2429</v>
      </c>
      <c r="F272" s="156" t="s">
        <v>2430</v>
      </c>
      <c r="G272" s="157" t="s">
        <v>380</v>
      </c>
      <c r="H272" s="158">
        <v>6</v>
      </c>
      <c r="I272" s="159"/>
      <c r="J272" s="160">
        <f t="shared" si="90"/>
        <v>0</v>
      </c>
      <c r="K272" s="156" t="s">
        <v>1960</v>
      </c>
      <c r="L272" s="29"/>
      <c r="M272" s="161" t="s">
        <v>1</v>
      </c>
      <c r="N272" s="162" t="s">
        <v>41</v>
      </c>
      <c r="O272" s="48"/>
      <c r="P272" s="163">
        <f t="shared" si="91"/>
        <v>0</v>
      </c>
      <c r="Q272" s="163">
        <v>0</v>
      </c>
      <c r="R272" s="163">
        <f t="shared" si="92"/>
        <v>0</v>
      </c>
      <c r="S272" s="163">
        <v>0</v>
      </c>
      <c r="T272" s="164">
        <f t="shared" si="93"/>
        <v>0</v>
      </c>
      <c r="AR272" s="12" t="s">
        <v>131</v>
      </c>
      <c r="AT272" s="12" t="s">
        <v>133</v>
      </c>
      <c r="AU272" s="12" t="s">
        <v>8</v>
      </c>
      <c r="AY272" s="12" t="s">
        <v>132</v>
      </c>
      <c r="BE272" s="165">
        <f t="shared" si="94"/>
        <v>0</v>
      </c>
      <c r="BF272" s="165">
        <f t="shared" si="95"/>
        <v>0</v>
      </c>
      <c r="BG272" s="165">
        <f t="shared" si="96"/>
        <v>0</v>
      </c>
      <c r="BH272" s="165">
        <f t="shared" si="97"/>
        <v>0</v>
      </c>
      <c r="BI272" s="165">
        <f t="shared" si="98"/>
        <v>0</v>
      </c>
      <c r="BJ272" s="12" t="s">
        <v>8</v>
      </c>
      <c r="BK272" s="165">
        <f t="shared" si="99"/>
        <v>0</v>
      </c>
      <c r="BL272" s="12" t="s">
        <v>131</v>
      </c>
      <c r="BM272" s="12" t="s">
        <v>2431</v>
      </c>
    </row>
    <row r="273" spans="2:65" s="1" customFormat="1" ht="16.5" customHeight="1">
      <c r="B273" s="27"/>
      <c r="C273" s="154" t="s">
        <v>2089</v>
      </c>
      <c r="D273" s="154" t="s">
        <v>133</v>
      </c>
      <c r="E273" s="155" t="s">
        <v>2432</v>
      </c>
      <c r="F273" s="156" t="s">
        <v>2433</v>
      </c>
      <c r="G273" s="157" t="s">
        <v>380</v>
      </c>
      <c r="H273" s="158">
        <v>24</v>
      </c>
      <c r="I273" s="159"/>
      <c r="J273" s="160">
        <f t="shared" si="90"/>
        <v>0</v>
      </c>
      <c r="K273" s="156" t="s">
        <v>1960</v>
      </c>
      <c r="L273" s="29"/>
      <c r="M273" s="161" t="s">
        <v>1</v>
      </c>
      <c r="N273" s="162" t="s">
        <v>41</v>
      </c>
      <c r="O273" s="48"/>
      <c r="P273" s="163">
        <f t="shared" si="91"/>
        <v>0</v>
      </c>
      <c r="Q273" s="163">
        <v>0</v>
      </c>
      <c r="R273" s="163">
        <f t="shared" si="92"/>
        <v>0</v>
      </c>
      <c r="S273" s="163">
        <v>0</v>
      </c>
      <c r="T273" s="164">
        <f t="shared" si="93"/>
        <v>0</v>
      </c>
      <c r="AR273" s="12" t="s">
        <v>131</v>
      </c>
      <c r="AT273" s="12" t="s">
        <v>133</v>
      </c>
      <c r="AU273" s="12" t="s">
        <v>8</v>
      </c>
      <c r="AY273" s="12" t="s">
        <v>132</v>
      </c>
      <c r="BE273" s="165">
        <f t="shared" si="94"/>
        <v>0</v>
      </c>
      <c r="BF273" s="165">
        <f t="shared" si="95"/>
        <v>0</v>
      </c>
      <c r="BG273" s="165">
        <f t="shared" si="96"/>
        <v>0</v>
      </c>
      <c r="BH273" s="165">
        <f t="shared" si="97"/>
        <v>0</v>
      </c>
      <c r="BI273" s="165">
        <f t="shared" si="98"/>
        <v>0</v>
      </c>
      <c r="BJ273" s="12" t="s">
        <v>8</v>
      </c>
      <c r="BK273" s="165">
        <f t="shared" si="99"/>
        <v>0</v>
      </c>
      <c r="BL273" s="12" t="s">
        <v>131</v>
      </c>
      <c r="BM273" s="12" t="s">
        <v>2434</v>
      </c>
    </row>
    <row r="274" spans="2:65" s="1" customFormat="1" ht="16.5" customHeight="1">
      <c r="B274" s="27"/>
      <c r="C274" s="154" t="s">
        <v>2435</v>
      </c>
      <c r="D274" s="154" t="s">
        <v>133</v>
      </c>
      <c r="E274" s="155" t="s">
        <v>2436</v>
      </c>
      <c r="F274" s="156" t="s">
        <v>2437</v>
      </c>
      <c r="G274" s="157" t="s">
        <v>380</v>
      </c>
      <c r="H274" s="158">
        <v>448</v>
      </c>
      <c r="I274" s="159"/>
      <c r="J274" s="160">
        <f t="shared" si="90"/>
        <v>0</v>
      </c>
      <c r="K274" s="156" t="s">
        <v>1960</v>
      </c>
      <c r="L274" s="29"/>
      <c r="M274" s="161" t="s">
        <v>1</v>
      </c>
      <c r="N274" s="162" t="s">
        <v>41</v>
      </c>
      <c r="O274" s="48"/>
      <c r="P274" s="163">
        <f t="shared" si="91"/>
        <v>0</v>
      </c>
      <c r="Q274" s="163">
        <v>0</v>
      </c>
      <c r="R274" s="163">
        <f t="shared" si="92"/>
        <v>0</v>
      </c>
      <c r="S274" s="163">
        <v>0</v>
      </c>
      <c r="T274" s="164">
        <f t="shared" si="93"/>
        <v>0</v>
      </c>
      <c r="AR274" s="12" t="s">
        <v>131</v>
      </c>
      <c r="AT274" s="12" t="s">
        <v>133</v>
      </c>
      <c r="AU274" s="12" t="s">
        <v>8</v>
      </c>
      <c r="AY274" s="12" t="s">
        <v>132</v>
      </c>
      <c r="BE274" s="165">
        <f t="shared" si="94"/>
        <v>0</v>
      </c>
      <c r="BF274" s="165">
        <f t="shared" si="95"/>
        <v>0</v>
      </c>
      <c r="BG274" s="165">
        <f t="shared" si="96"/>
        <v>0</v>
      </c>
      <c r="BH274" s="165">
        <f t="shared" si="97"/>
        <v>0</v>
      </c>
      <c r="BI274" s="165">
        <f t="shared" si="98"/>
        <v>0</v>
      </c>
      <c r="BJ274" s="12" t="s">
        <v>8</v>
      </c>
      <c r="BK274" s="165">
        <f t="shared" si="99"/>
        <v>0</v>
      </c>
      <c r="BL274" s="12" t="s">
        <v>131</v>
      </c>
      <c r="BM274" s="12" t="s">
        <v>2438</v>
      </c>
    </row>
    <row r="275" spans="2:65" s="1" customFormat="1" ht="16.5" customHeight="1">
      <c r="B275" s="27"/>
      <c r="C275" s="154" t="s">
        <v>2092</v>
      </c>
      <c r="D275" s="154" t="s">
        <v>133</v>
      </c>
      <c r="E275" s="155" t="s">
        <v>2439</v>
      </c>
      <c r="F275" s="156" t="s">
        <v>2440</v>
      </c>
      <c r="G275" s="157" t="s">
        <v>2441</v>
      </c>
      <c r="H275" s="158">
        <v>1</v>
      </c>
      <c r="I275" s="159"/>
      <c r="J275" s="160">
        <f t="shared" si="90"/>
        <v>0</v>
      </c>
      <c r="K275" s="156" t="s">
        <v>2442</v>
      </c>
      <c r="L275" s="29"/>
      <c r="M275" s="161" t="s">
        <v>1</v>
      </c>
      <c r="N275" s="162" t="s">
        <v>41</v>
      </c>
      <c r="O275" s="48"/>
      <c r="P275" s="163">
        <f t="shared" si="91"/>
        <v>0</v>
      </c>
      <c r="Q275" s="163">
        <v>0</v>
      </c>
      <c r="R275" s="163">
        <f t="shared" si="92"/>
        <v>0</v>
      </c>
      <c r="S275" s="163">
        <v>0</v>
      </c>
      <c r="T275" s="164">
        <f t="shared" si="93"/>
        <v>0</v>
      </c>
      <c r="AR275" s="12" t="s">
        <v>131</v>
      </c>
      <c r="AT275" s="12" t="s">
        <v>133</v>
      </c>
      <c r="AU275" s="12" t="s">
        <v>8</v>
      </c>
      <c r="AY275" s="12" t="s">
        <v>132</v>
      </c>
      <c r="BE275" s="165">
        <f t="shared" si="94"/>
        <v>0</v>
      </c>
      <c r="BF275" s="165">
        <f t="shared" si="95"/>
        <v>0</v>
      </c>
      <c r="BG275" s="165">
        <f t="shared" si="96"/>
        <v>0</v>
      </c>
      <c r="BH275" s="165">
        <f t="shared" si="97"/>
        <v>0</v>
      </c>
      <c r="BI275" s="165">
        <f t="shared" si="98"/>
        <v>0</v>
      </c>
      <c r="BJ275" s="12" t="s">
        <v>8</v>
      </c>
      <c r="BK275" s="165">
        <f t="shared" si="99"/>
        <v>0</v>
      </c>
      <c r="BL275" s="12" t="s">
        <v>131</v>
      </c>
      <c r="BM275" s="12" t="s">
        <v>2443</v>
      </c>
    </row>
    <row r="276" spans="2:65" s="1" customFormat="1" ht="16.5" customHeight="1">
      <c r="B276" s="27"/>
      <c r="C276" s="154" t="s">
        <v>2444</v>
      </c>
      <c r="D276" s="154" t="s">
        <v>133</v>
      </c>
      <c r="E276" s="155" t="s">
        <v>2445</v>
      </c>
      <c r="F276" s="156" t="s">
        <v>2446</v>
      </c>
      <c r="G276" s="157" t="s">
        <v>2441</v>
      </c>
      <c r="H276" s="158">
        <v>1</v>
      </c>
      <c r="I276" s="159"/>
      <c r="J276" s="160">
        <f t="shared" si="90"/>
        <v>0</v>
      </c>
      <c r="K276" s="156" t="s">
        <v>2442</v>
      </c>
      <c r="L276" s="29"/>
      <c r="M276" s="161" t="s">
        <v>1</v>
      </c>
      <c r="N276" s="162" t="s">
        <v>41</v>
      </c>
      <c r="O276" s="48"/>
      <c r="P276" s="163">
        <f t="shared" si="91"/>
        <v>0</v>
      </c>
      <c r="Q276" s="163">
        <v>0</v>
      </c>
      <c r="R276" s="163">
        <f t="shared" si="92"/>
        <v>0</v>
      </c>
      <c r="S276" s="163">
        <v>0</v>
      </c>
      <c r="T276" s="164">
        <f t="shared" si="93"/>
        <v>0</v>
      </c>
      <c r="AR276" s="12" t="s">
        <v>131</v>
      </c>
      <c r="AT276" s="12" t="s">
        <v>133</v>
      </c>
      <c r="AU276" s="12" t="s">
        <v>8</v>
      </c>
      <c r="AY276" s="12" t="s">
        <v>132</v>
      </c>
      <c r="BE276" s="165">
        <f t="shared" si="94"/>
        <v>0</v>
      </c>
      <c r="BF276" s="165">
        <f t="shared" si="95"/>
        <v>0</v>
      </c>
      <c r="BG276" s="165">
        <f t="shared" si="96"/>
        <v>0</v>
      </c>
      <c r="BH276" s="165">
        <f t="shared" si="97"/>
        <v>0</v>
      </c>
      <c r="BI276" s="165">
        <f t="shared" si="98"/>
        <v>0</v>
      </c>
      <c r="BJ276" s="12" t="s">
        <v>8</v>
      </c>
      <c r="BK276" s="165">
        <f t="shared" si="99"/>
        <v>0</v>
      </c>
      <c r="BL276" s="12" t="s">
        <v>131</v>
      </c>
      <c r="BM276" s="12" t="s">
        <v>2447</v>
      </c>
    </row>
    <row r="277" spans="2:65" s="1" customFormat="1" ht="16.5" customHeight="1">
      <c r="B277" s="27"/>
      <c r="C277" s="154" t="s">
        <v>2095</v>
      </c>
      <c r="D277" s="154" t="s">
        <v>133</v>
      </c>
      <c r="E277" s="155" t="s">
        <v>2448</v>
      </c>
      <c r="F277" s="156" t="s">
        <v>2449</v>
      </c>
      <c r="G277" s="157" t="s">
        <v>2441</v>
      </c>
      <c r="H277" s="158">
        <v>1</v>
      </c>
      <c r="I277" s="159"/>
      <c r="J277" s="160">
        <f t="shared" si="90"/>
        <v>0</v>
      </c>
      <c r="K277" s="156" t="s">
        <v>2442</v>
      </c>
      <c r="L277" s="29"/>
      <c r="M277" s="161" t="s">
        <v>1</v>
      </c>
      <c r="N277" s="162" t="s">
        <v>41</v>
      </c>
      <c r="O277" s="48"/>
      <c r="P277" s="163">
        <f t="shared" si="91"/>
        <v>0</v>
      </c>
      <c r="Q277" s="163">
        <v>0</v>
      </c>
      <c r="R277" s="163">
        <f t="shared" si="92"/>
        <v>0</v>
      </c>
      <c r="S277" s="163">
        <v>0</v>
      </c>
      <c r="T277" s="164">
        <f t="shared" si="93"/>
        <v>0</v>
      </c>
      <c r="AR277" s="12" t="s">
        <v>131</v>
      </c>
      <c r="AT277" s="12" t="s">
        <v>133</v>
      </c>
      <c r="AU277" s="12" t="s">
        <v>8</v>
      </c>
      <c r="AY277" s="12" t="s">
        <v>132</v>
      </c>
      <c r="BE277" s="165">
        <f t="shared" si="94"/>
        <v>0</v>
      </c>
      <c r="BF277" s="165">
        <f t="shared" si="95"/>
        <v>0</v>
      </c>
      <c r="BG277" s="165">
        <f t="shared" si="96"/>
        <v>0</v>
      </c>
      <c r="BH277" s="165">
        <f t="shared" si="97"/>
        <v>0</v>
      </c>
      <c r="BI277" s="165">
        <f t="shared" si="98"/>
        <v>0</v>
      </c>
      <c r="BJ277" s="12" t="s">
        <v>8</v>
      </c>
      <c r="BK277" s="165">
        <f t="shared" si="99"/>
        <v>0</v>
      </c>
      <c r="BL277" s="12" t="s">
        <v>131</v>
      </c>
      <c r="BM277" s="12" t="s">
        <v>2450</v>
      </c>
    </row>
    <row r="278" spans="2:65" s="1" customFormat="1" ht="16.5" customHeight="1">
      <c r="B278" s="27"/>
      <c r="C278" s="154" t="s">
        <v>2451</v>
      </c>
      <c r="D278" s="154" t="s">
        <v>133</v>
      </c>
      <c r="E278" s="155" t="s">
        <v>2452</v>
      </c>
      <c r="F278" s="156" t="s">
        <v>2453</v>
      </c>
      <c r="G278" s="157" t="s">
        <v>2441</v>
      </c>
      <c r="H278" s="158">
        <v>1</v>
      </c>
      <c r="I278" s="159"/>
      <c r="J278" s="160">
        <f t="shared" si="90"/>
        <v>0</v>
      </c>
      <c r="K278" s="156" t="s">
        <v>2442</v>
      </c>
      <c r="L278" s="29"/>
      <c r="M278" s="161" t="s">
        <v>1</v>
      </c>
      <c r="N278" s="162" t="s">
        <v>41</v>
      </c>
      <c r="O278" s="48"/>
      <c r="P278" s="163">
        <f t="shared" si="91"/>
        <v>0</v>
      </c>
      <c r="Q278" s="163">
        <v>0</v>
      </c>
      <c r="R278" s="163">
        <f t="shared" si="92"/>
        <v>0</v>
      </c>
      <c r="S278" s="163">
        <v>0</v>
      </c>
      <c r="T278" s="164">
        <f t="shared" si="93"/>
        <v>0</v>
      </c>
      <c r="AR278" s="12" t="s">
        <v>131</v>
      </c>
      <c r="AT278" s="12" t="s">
        <v>133</v>
      </c>
      <c r="AU278" s="12" t="s">
        <v>8</v>
      </c>
      <c r="AY278" s="12" t="s">
        <v>132</v>
      </c>
      <c r="BE278" s="165">
        <f t="shared" si="94"/>
        <v>0</v>
      </c>
      <c r="BF278" s="165">
        <f t="shared" si="95"/>
        <v>0</v>
      </c>
      <c r="BG278" s="165">
        <f t="shared" si="96"/>
        <v>0</v>
      </c>
      <c r="BH278" s="165">
        <f t="shared" si="97"/>
        <v>0</v>
      </c>
      <c r="BI278" s="165">
        <f t="shared" si="98"/>
        <v>0</v>
      </c>
      <c r="BJ278" s="12" t="s">
        <v>8</v>
      </c>
      <c r="BK278" s="165">
        <f t="shared" si="99"/>
        <v>0</v>
      </c>
      <c r="BL278" s="12" t="s">
        <v>131</v>
      </c>
      <c r="BM278" s="12" t="s">
        <v>2454</v>
      </c>
    </row>
    <row r="279" spans="2:65" s="1" customFormat="1" ht="16.5" customHeight="1">
      <c r="B279" s="27"/>
      <c r="C279" s="154" t="s">
        <v>2098</v>
      </c>
      <c r="D279" s="154" t="s">
        <v>133</v>
      </c>
      <c r="E279" s="155" t="s">
        <v>2455</v>
      </c>
      <c r="F279" s="156" t="s">
        <v>2456</v>
      </c>
      <c r="G279" s="157" t="s">
        <v>2441</v>
      </c>
      <c r="H279" s="158">
        <v>1</v>
      </c>
      <c r="I279" s="159"/>
      <c r="J279" s="160">
        <f t="shared" si="90"/>
        <v>0</v>
      </c>
      <c r="K279" s="156" t="s">
        <v>2442</v>
      </c>
      <c r="L279" s="29"/>
      <c r="M279" s="181" t="s">
        <v>1</v>
      </c>
      <c r="N279" s="182" t="s">
        <v>41</v>
      </c>
      <c r="O279" s="183"/>
      <c r="P279" s="184">
        <f t="shared" si="91"/>
        <v>0</v>
      </c>
      <c r="Q279" s="184">
        <v>0</v>
      </c>
      <c r="R279" s="184">
        <f t="shared" si="92"/>
        <v>0</v>
      </c>
      <c r="S279" s="184">
        <v>0</v>
      </c>
      <c r="T279" s="185">
        <f t="shared" si="93"/>
        <v>0</v>
      </c>
      <c r="AR279" s="12" t="s">
        <v>131</v>
      </c>
      <c r="AT279" s="12" t="s">
        <v>133</v>
      </c>
      <c r="AU279" s="12" t="s">
        <v>8</v>
      </c>
      <c r="AY279" s="12" t="s">
        <v>132</v>
      </c>
      <c r="BE279" s="165">
        <f t="shared" si="94"/>
        <v>0</v>
      </c>
      <c r="BF279" s="165">
        <f t="shared" si="95"/>
        <v>0</v>
      </c>
      <c r="BG279" s="165">
        <f t="shared" si="96"/>
        <v>0</v>
      </c>
      <c r="BH279" s="165">
        <f t="shared" si="97"/>
        <v>0</v>
      </c>
      <c r="BI279" s="165">
        <f t="shared" si="98"/>
        <v>0</v>
      </c>
      <c r="BJ279" s="12" t="s">
        <v>8</v>
      </c>
      <c r="BK279" s="165">
        <f t="shared" si="99"/>
        <v>0</v>
      </c>
      <c r="BL279" s="12" t="s">
        <v>131</v>
      </c>
      <c r="BM279" s="12" t="s">
        <v>2457</v>
      </c>
    </row>
    <row r="280" spans="2:65" s="1" customFormat="1" ht="6.95" customHeight="1">
      <c r="B280" s="34"/>
      <c r="C280" s="35"/>
      <c r="D280" s="35"/>
      <c r="E280" s="35"/>
      <c r="F280" s="35"/>
      <c r="G280" s="35"/>
      <c r="H280" s="35"/>
      <c r="I280" s="106"/>
      <c r="J280" s="35"/>
      <c r="K280" s="35"/>
      <c r="L280" s="29"/>
    </row>
  </sheetData>
  <sheetProtection selectLockedCells="1" selectUnlockedCells="1"/>
  <autoFilter ref="C89:K279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93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3"/>
  <sheetViews>
    <sheetView showGridLines="0" workbookViewId="0">
      <selection activeCell="F60" sqref="F6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hidden="1" customWidth="1"/>
    <col min="6" max="6" width="100.83203125" customWidth="1"/>
    <col min="7" max="7" width="8.6640625" customWidth="1"/>
    <col min="8" max="8" width="11.1640625" customWidth="1"/>
    <col min="9" max="9" width="14.1640625" style="85" hidden="1" customWidth="1"/>
    <col min="10" max="10" width="23.5" hidden="1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2" t="s">
        <v>91</v>
      </c>
    </row>
    <row r="3" spans="2:46" ht="6.95" customHeight="1">
      <c r="B3" s="86"/>
      <c r="C3" s="87"/>
      <c r="D3" s="87"/>
      <c r="E3" s="87"/>
      <c r="F3" s="87"/>
      <c r="G3" s="87"/>
      <c r="H3" s="87"/>
      <c r="I3" s="88"/>
      <c r="J3" s="87"/>
      <c r="K3" s="87"/>
      <c r="L3" s="15"/>
      <c r="AT3" s="12" t="s">
        <v>69</v>
      </c>
    </row>
    <row r="4" spans="2:46" ht="24.95" customHeight="1">
      <c r="B4" s="15"/>
      <c r="D4" s="215" t="s">
        <v>2486</v>
      </c>
      <c r="L4" s="15"/>
      <c r="M4" s="19" t="s">
        <v>11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89" t="s">
        <v>18</v>
      </c>
      <c r="L6" s="15"/>
    </row>
    <row r="7" spans="2:46" ht="16.5" customHeight="1">
      <c r="B7" s="15"/>
      <c r="E7" s="269" t="str">
        <f>'Rekapitulace stavby'!K6</f>
        <v>Údržbové a dílčí opravné práce na objektech ve Správě pozemních staveb</v>
      </c>
      <c r="F7" s="270"/>
      <c r="G7" s="270"/>
      <c r="H7" s="270"/>
      <c r="L7" s="15"/>
    </row>
    <row r="8" spans="2:46" s="1" customFormat="1" ht="12" customHeight="1">
      <c r="B8" s="29"/>
      <c r="D8" s="89" t="s">
        <v>92</v>
      </c>
      <c r="I8" s="90"/>
      <c r="L8" s="29"/>
    </row>
    <row r="9" spans="2:46" s="1" customFormat="1" ht="36.950000000000003" customHeight="1">
      <c r="B9" s="29"/>
      <c r="E9" s="271" t="s">
        <v>2458</v>
      </c>
      <c r="F9" s="272"/>
      <c r="G9" s="272"/>
      <c r="H9" s="272"/>
      <c r="I9" s="90"/>
      <c r="L9" s="29"/>
    </row>
    <row r="10" spans="2:46" s="1" customFormat="1">
      <c r="B10" s="29"/>
      <c r="I10" s="90"/>
      <c r="L10" s="29"/>
    </row>
    <row r="11" spans="2:46" s="1" customFormat="1" ht="12" customHeight="1">
      <c r="B11" s="29"/>
      <c r="D11" s="89" t="s">
        <v>19</v>
      </c>
      <c r="F11" s="12" t="s">
        <v>1</v>
      </c>
      <c r="I11" s="91" t="s">
        <v>20</v>
      </c>
      <c r="J11" s="12" t="s">
        <v>1</v>
      </c>
      <c r="L11" s="29"/>
    </row>
    <row r="12" spans="2:46" s="1" customFormat="1" ht="12" customHeight="1">
      <c r="B12" s="29"/>
      <c r="D12" s="89" t="s">
        <v>21</v>
      </c>
      <c r="F12" s="12" t="s">
        <v>22</v>
      </c>
      <c r="I12" s="91" t="s">
        <v>23</v>
      </c>
      <c r="J12" s="92" t="str">
        <f>'Rekapitulace stavby'!AN8</f>
        <v>16. 2. 2019</v>
      </c>
      <c r="L12" s="29"/>
    </row>
    <row r="13" spans="2:46" s="1" customFormat="1" ht="10.9" customHeight="1">
      <c r="B13" s="29"/>
      <c r="I13" s="90"/>
      <c r="L13" s="29"/>
    </row>
    <row r="14" spans="2:46" s="1" customFormat="1" ht="12" customHeight="1">
      <c r="B14" s="29"/>
      <c r="D14" s="89" t="s">
        <v>27</v>
      </c>
      <c r="I14" s="91" t="s">
        <v>28</v>
      </c>
      <c r="J14" s="12" t="s">
        <v>29</v>
      </c>
      <c r="L14" s="29"/>
    </row>
    <row r="15" spans="2:46" s="1" customFormat="1" ht="18" customHeight="1">
      <c r="B15" s="29"/>
      <c r="E15" s="12" t="s">
        <v>30</v>
      </c>
      <c r="I15" s="91" t="s">
        <v>31</v>
      </c>
      <c r="J15" s="12" t="s">
        <v>32</v>
      </c>
      <c r="L15" s="29"/>
    </row>
    <row r="16" spans="2:46" s="1" customFormat="1" ht="6.95" customHeight="1">
      <c r="B16" s="29"/>
      <c r="I16" s="90"/>
      <c r="L16" s="29"/>
    </row>
    <row r="17" spans="2:12" s="1" customFormat="1" ht="12" customHeight="1">
      <c r="B17" s="29"/>
      <c r="D17" s="89" t="s">
        <v>33</v>
      </c>
      <c r="I17" s="91" t="s">
        <v>28</v>
      </c>
      <c r="J17" s="25">
        <f>'Rekapitulace stavby'!AN13</f>
        <v>0</v>
      </c>
      <c r="L17" s="29"/>
    </row>
    <row r="18" spans="2:12" s="1" customFormat="1" ht="18" customHeight="1">
      <c r="B18" s="29"/>
      <c r="E18" s="273"/>
      <c r="F18" s="274"/>
      <c r="G18" s="274"/>
      <c r="H18" s="274"/>
      <c r="I18" s="91" t="s">
        <v>31</v>
      </c>
      <c r="J18" s="25">
        <f>'Rekapitulace stavby'!AN14</f>
        <v>0</v>
      </c>
      <c r="L18" s="29"/>
    </row>
    <row r="19" spans="2:12" s="1" customFormat="1" ht="6.95" customHeight="1">
      <c r="B19" s="29"/>
      <c r="I19" s="90"/>
      <c r="L19" s="29"/>
    </row>
    <row r="20" spans="2:12" s="1" customFormat="1" ht="12" customHeight="1">
      <c r="B20" s="29"/>
      <c r="D20" s="89" t="s">
        <v>34</v>
      </c>
      <c r="I20" s="91" t="s">
        <v>28</v>
      </c>
      <c r="J20" s="12" t="str">
        <f>IF('Rekapitulace stavby'!AN16="","",'Rekapitulace stavby'!AN16)</f>
        <v/>
      </c>
      <c r="L20" s="29"/>
    </row>
    <row r="21" spans="2:12" s="1" customFormat="1" ht="18" customHeight="1">
      <c r="B21" s="29"/>
      <c r="E21" s="12" t="str">
        <f>IF('Rekapitulace stavby'!E17="","",'Rekapitulace stavby'!E17)</f>
        <v xml:space="preserve"> </v>
      </c>
      <c r="I21" s="91" t="s">
        <v>31</v>
      </c>
      <c r="J21" s="12" t="str">
        <f>IF('Rekapitulace stavby'!AN17="","",'Rekapitulace stavby'!AN17)</f>
        <v/>
      </c>
      <c r="L21" s="29"/>
    </row>
    <row r="22" spans="2:12" s="1" customFormat="1" ht="6.95" customHeight="1">
      <c r="B22" s="29"/>
      <c r="I22" s="90"/>
      <c r="L22" s="29"/>
    </row>
    <row r="23" spans="2:12" s="1" customFormat="1" ht="12" customHeight="1">
      <c r="B23" s="29"/>
      <c r="D23" s="89" t="s">
        <v>36</v>
      </c>
      <c r="I23" s="91" t="s">
        <v>28</v>
      </c>
      <c r="J23" s="12" t="str">
        <f>IF('Rekapitulace stavby'!AN19="","",'Rekapitulace stavby'!AN19)</f>
        <v/>
      </c>
      <c r="L23" s="29"/>
    </row>
    <row r="24" spans="2:12" s="1" customFormat="1" ht="18" customHeight="1">
      <c r="B24" s="29"/>
      <c r="E24" s="12" t="str">
        <f>IF('Rekapitulace stavby'!E20="","",'Rekapitulace stavby'!E20)</f>
        <v xml:space="preserve"> </v>
      </c>
      <c r="I24" s="91" t="s">
        <v>31</v>
      </c>
      <c r="J24" s="12" t="str">
        <f>IF('Rekapitulace stavby'!AN20="","",'Rekapitulace stavby'!AN20)</f>
        <v/>
      </c>
      <c r="L24" s="29"/>
    </row>
    <row r="25" spans="2:12" s="1" customFormat="1" ht="6.95" customHeight="1">
      <c r="B25" s="29"/>
      <c r="I25" s="90"/>
      <c r="L25" s="29"/>
    </row>
    <row r="26" spans="2:12" s="1" customFormat="1" ht="12" customHeight="1">
      <c r="B26" s="29"/>
      <c r="D26" s="89" t="s">
        <v>37</v>
      </c>
      <c r="I26" s="90"/>
      <c r="L26" s="29"/>
    </row>
    <row r="27" spans="2:12" s="6" customFormat="1" ht="16.5" customHeight="1">
      <c r="B27" s="93"/>
      <c r="E27" s="275" t="s">
        <v>1</v>
      </c>
      <c r="F27" s="275"/>
      <c r="G27" s="275"/>
      <c r="H27" s="275"/>
      <c r="I27" s="94"/>
      <c r="L27" s="93"/>
    </row>
    <row r="28" spans="2:12" s="1" customFormat="1" ht="6.95" customHeight="1">
      <c r="B28" s="29"/>
      <c r="I28" s="90"/>
      <c r="L28" s="29"/>
    </row>
    <row r="29" spans="2:12" s="1" customFormat="1" ht="6.95" customHeight="1">
      <c r="B29" s="29"/>
      <c r="C29" s="201"/>
      <c r="D29" s="201"/>
      <c r="E29" s="201"/>
      <c r="F29" s="201"/>
      <c r="G29" s="201"/>
      <c r="H29" s="201"/>
      <c r="I29" s="95"/>
      <c r="J29" s="44"/>
      <c r="K29" s="44"/>
      <c r="L29" s="29"/>
    </row>
    <row r="30" spans="2:12" s="1" customFormat="1" ht="25.35" customHeight="1">
      <c r="B30" s="29"/>
      <c r="C30" s="201"/>
      <c r="D30" s="203"/>
      <c r="E30" s="201"/>
      <c r="F30" s="201"/>
      <c r="G30" s="201"/>
      <c r="H30" s="201"/>
      <c r="I30" s="90"/>
      <c r="J30" s="96">
        <f>ROUND(J83, 0)</f>
        <v>0</v>
      </c>
      <c r="L30" s="29"/>
    </row>
    <row r="31" spans="2:12" s="1" customFormat="1" ht="6.95" customHeight="1">
      <c r="B31" s="29"/>
      <c r="C31" s="201"/>
      <c r="D31" s="201"/>
      <c r="E31" s="201"/>
      <c r="F31" s="201"/>
      <c r="G31" s="201"/>
      <c r="H31" s="201"/>
      <c r="I31" s="95"/>
      <c r="J31" s="44"/>
      <c r="K31" s="44"/>
      <c r="L31" s="29"/>
    </row>
    <row r="32" spans="2:12" s="1" customFormat="1" ht="14.45" customHeight="1">
      <c r="B32" s="29"/>
      <c r="C32" s="201"/>
      <c r="D32" s="201"/>
      <c r="E32" s="201"/>
      <c r="F32" s="205"/>
      <c r="G32" s="201"/>
      <c r="H32" s="201"/>
      <c r="I32" s="98" t="s">
        <v>38</v>
      </c>
      <c r="J32" s="97" t="s">
        <v>39</v>
      </c>
      <c r="L32" s="29"/>
    </row>
    <row r="33" spans="2:12" s="1" customFormat="1" ht="14.45" customHeight="1">
      <c r="B33" s="29"/>
      <c r="C33" s="201"/>
      <c r="D33" s="207"/>
      <c r="E33" s="207"/>
      <c r="F33" s="208"/>
      <c r="G33" s="201"/>
      <c r="H33" s="201"/>
      <c r="I33" s="100">
        <v>0.21</v>
      </c>
      <c r="J33" s="99">
        <f>ROUND(((SUM(BE83:BE92))*I33),  0)</f>
        <v>0</v>
      </c>
      <c r="L33" s="29"/>
    </row>
    <row r="34" spans="2:12" s="1" customFormat="1" ht="14.45" customHeight="1">
      <c r="B34" s="29"/>
      <c r="C34" s="201"/>
      <c r="D34" s="201"/>
      <c r="E34" s="207"/>
      <c r="F34" s="208"/>
      <c r="G34" s="201"/>
      <c r="H34" s="201"/>
      <c r="I34" s="100">
        <v>0.15</v>
      </c>
      <c r="J34" s="99">
        <f>ROUND(((SUM(BF83:BF92))*I34),  0)</f>
        <v>0</v>
      </c>
      <c r="L34" s="29"/>
    </row>
    <row r="35" spans="2:12" s="1" customFormat="1" ht="14.45" hidden="1" customHeight="1">
      <c r="B35" s="29"/>
      <c r="C35" s="201"/>
      <c r="D35" s="201"/>
      <c r="E35" s="207"/>
      <c r="F35" s="208"/>
      <c r="G35" s="201"/>
      <c r="H35" s="201"/>
      <c r="I35" s="100">
        <v>0.21</v>
      </c>
      <c r="J35" s="99">
        <f>0</f>
        <v>0</v>
      </c>
      <c r="L35" s="29"/>
    </row>
    <row r="36" spans="2:12" s="1" customFormat="1" ht="14.45" hidden="1" customHeight="1">
      <c r="B36" s="29"/>
      <c r="C36" s="201"/>
      <c r="D36" s="201"/>
      <c r="E36" s="207"/>
      <c r="F36" s="208"/>
      <c r="G36" s="201"/>
      <c r="H36" s="201"/>
      <c r="I36" s="100">
        <v>0.15</v>
      </c>
      <c r="J36" s="99">
        <f>0</f>
        <v>0</v>
      </c>
      <c r="L36" s="29"/>
    </row>
    <row r="37" spans="2:12" s="1" customFormat="1" ht="14.45" hidden="1" customHeight="1">
      <c r="B37" s="29"/>
      <c r="C37" s="201"/>
      <c r="D37" s="201"/>
      <c r="E37" s="207"/>
      <c r="F37" s="208"/>
      <c r="G37" s="201"/>
      <c r="H37" s="201"/>
      <c r="I37" s="100">
        <v>0</v>
      </c>
      <c r="J37" s="99">
        <f>0</f>
        <v>0</v>
      </c>
      <c r="L37" s="29"/>
    </row>
    <row r="38" spans="2:12" s="1" customFormat="1" ht="6.95" customHeight="1">
      <c r="B38" s="29"/>
      <c r="C38" s="201"/>
      <c r="D38" s="201"/>
      <c r="E38" s="201"/>
      <c r="F38" s="201"/>
      <c r="G38" s="201"/>
      <c r="H38" s="201"/>
      <c r="I38" s="90"/>
      <c r="L38" s="29"/>
    </row>
    <row r="39" spans="2:12" s="1" customFormat="1" ht="25.35" customHeight="1">
      <c r="B39" s="29"/>
      <c r="C39" s="201"/>
      <c r="D39" s="210"/>
      <c r="E39" s="201"/>
      <c r="F39" s="201"/>
      <c r="G39" s="211"/>
      <c r="H39" s="212"/>
      <c r="I39" s="101"/>
      <c r="J39" s="102">
        <f>SUM(J30:J37)</f>
        <v>0</v>
      </c>
      <c r="K39" s="103"/>
      <c r="L39" s="29"/>
    </row>
    <row r="40" spans="2:12" s="1" customFormat="1" ht="14.45" customHeight="1">
      <c r="B40" s="104"/>
      <c r="C40" s="105"/>
      <c r="D40" s="105"/>
      <c r="E40" s="105"/>
      <c r="F40" s="105"/>
      <c r="G40" s="105"/>
      <c r="H40" s="105"/>
      <c r="I40" s="106"/>
      <c r="J40" s="105"/>
      <c r="K40" s="105"/>
      <c r="L40" s="29"/>
    </row>
    <row r="44" spans="2:12" s="1" customFormat="1" ht="6.95" customHeight="1">
      <c r="B44" s="107"/>
      <c r="C44" s="108"/>
      <c r="D44" s="108"/>
      <c r="E44" s="108"/>
      <c r="F44" s="108"/>
      <c r="G44" s="108"/>
      <c r="H44" s="108"/>
      <c r="I44" s="109"/>
      <c r="J44" s="108"/>
      <c r="K44" s="108"/>
      <c r="L44" s="29"/>
    </row>
    <row r="45" spans="2:12" s="1" customFormat="1" ht="24.95" customHeight="1">
      <c r="B45" s="27"/>
      <c r="C45" s="216" t="s">
        <v>2485</v>
      </c>
      <c r="D45" s="28"/>
      <c r="E45" s="28"/>
      <c r="F45" s="28"/>
      <c r="G45" s="28"/>
      <c r="H45" s="28"/>
      <c r="I45" s="90"/>
      <c r="J45" s="28"/>
      <c r="K45" s="28"/>
      <c r="L45" s="29"/>
    </row>
    <row r="46" spans="2:12" s="1" customFormat="1" ht="6.95" customHeight="1">
      <c r="B46" s="27"/>
      <c r="C46" s="28"/>
      <c r="D46" s="28"/>
      <c r="E46" s="28"/>
      <c r="F46" s="28"/>
      <c r="G46" s="28"/>
      <c r="H46" s="28"/>
      <c r="I46" s="90"/>
      <c r="J46" s="28"/>
      <c r="K46" s="28"/>
      <c r="L46" s="29"/>
    </row>
    <row r="47" spans="2:12" s="1" customFormat="1" ht="12" customHeight="1">
      <c r="B47" s="27"/>
      <c r="C47" s="24" t="s">
        <v>18</v>
      </c>
      <c r="D47" s="28"/>
      <c r="E47" s="28"/>
      <c r="F47" s="28"/>
      <c r="G47" s="28"/>
      <c r="H47" s="28"/>
      <c r="I47" s="90"/>
      <c r="J47" s="28"/>
      <c r="K47" s="28"/>
      <c r="L47" s="29"/>
    </row>
    <row r="48" spans="2:12" s="1" customFormat="1" ht="16.5" customHeight="1">
      <c r="B48" s="27"/>
      <c r="C48" s="28"/>
      <c r="D48" s="28"/>
      <c r="E48" s="267" t="str">
        <f>E7</f>
        <v>Údržbové a dílčí opravné práce na objektech ve Správě pozemních staveb</v>
      </c>
      <c r="F48" s="268"/>
      <c r="G48" s="268"/>
      <c r="H48" s="268"/>
      <c r="I48" s="90"/>
      <c r="J48" s="28"/>
      <c r="K48" s="28"/>
      <c r="L48" s="29"/>
    </row>
    <row r="49" spans="2:47" s="1" customFormat="1" ht="12" customHeight="1">
      <c r="B49" s="27"/>
      <c r="C49" s="24" t="s">
        <v>92</v>
      </c>
      <c r="D49" s="28"/>
      <c r="E49" s="28"/>
      <c r="F49" s="28"/>
      <c r="G49" s="28"/>
      <c r="H49" s="28"/>
      <c r="I49" s="90"/>
      <c r="J49" s="28"/>
      <c r="K49" s="28"/>
      <c r="L49" s="29"/>
    </row>
    <row r="50" spans="2:47" s="1" customFormat="1" ht="16.5" customHeight="1">
      <c r="B50" s="27"/>
      <c r="C50" s="28"/>
      <c r="D50" s="28"/>
      <c r="E50" s="242" t="str">
        <f>E9</f>
        <v>008 - Vedlejší a ostatní náklady</v>
      </c>
      <c r="F50" s="241"/>
      <c r="G50" s="241"/>
      <c r="H50" s="241"/>
      <c r="I50" s="90"/>
      <c r="J50" s="28"/>
      <c r="K50" s="28"/>
      <c r="L50" s="29"/>
    </row>
    <row r="51" spans="2:47" s="1" customFormat="1" ht="6.95" customHeight="1">
      <c r="B51" s="27"/>
      <c r="C51" s="28"/>
      <c r="D51" s="28"/>
      <c r="E51" s="28"/>
      <c r="F51" s="28"/>
      <c r="G51" s="28"/>
      <c r="H51" s="28"/>
      <c r="I51" s="90"/>
      <c r="J51" s="28"/>
      <c r="K51" s="28"/>
      <c r="L51" s="29"/>
    </row>
    <row r="52" spans="2:47" s="1" customFormat="1" ht="12" customHeight="1">
      <c r="B52" s="27"/>
      <c r="C52" s="24" t="s">
        <v>21</v>
      </c>
      <c r="D52" s="28"/>
      <c r="E52" s="28"/>
      <c r="F52" s="22" t="str">
        <f>F12</f>
        <v xml:space="preserve"> </v>
      </c>
      <c r="G52" s="28"/>
      <c r="H52" s="28"/>
      <c r="I52" s="91" t="s">
        <v>23</v>
      </c>
      <c r="J52" s="43" t="str">
        <f>IF(J12="","",J12)</f>
        <v>16. 2. 2019</v>
      </c>
      <c r="K52" s="28"/>
      <c r="L52" s="29"/>
    </row>
    <row r="53" spans="2:47" s="1" customFormat="1" ht="6.95" customHeight="1">
      <c r="B53" s="27"/>
      <c r="C53" s="28"/>
      <c r="D53" s="28"/>
      <c r="E53" s="28"/>
      <c r="F53" s="28"/>
      <c r="G53" s="28"/>
      <c r="H53" s="28"/>
      <c r="I53" s="90"/>
      <c r="J53" s="28"/>
      <c r="K53" s="28"/>
      <c r="L53" s="29"/>
    </row>
    <row r="54" spans="2:47" s="1" customFormat="1" ht="13.7" customHeight="1">
      <c r="B54" s="27"/>
      <c r="C54" s="24" t="s">
        <v>27</v>
      </c>
      <c r="D54" s="28"/>
      <c r="E54" s="28"/>
      <c r="F54" s="22" t="str">
        <f>E15</f>
        <v>SŽDC, s.o.</v>
      </c>
      <c r="G54" s="28"/>
      <c r="H54" s="28"/>
      <c r="I54" s="91" t="s">
        <v>34</v>
      </c>
      <c r="J54" s="26" t="str">
        <f>E21</f>
        <v xml:space="preserve"> </v>
      </c>
      <c r="K54" s="28"/>
      <c r="L54" s="29"/>
    </row>
    <row r="55" spans="2:47" s="1" customFormat="1" ht="13.7" customHeight="1">
      <c r="B55" s="27"/>
      <c r="C55" s="24" t="s">
        <v>33</v>
      </c>
      <c r="D55" s="28"/>
      <c r="E55" s="28"/>
      <c r="F55" s="22" t="str">
        <f>IF(E18="","",E18)</f>
        <v/>
      </c>
      <c r="G55" s="28"/>
      <c r="H55" s="28"/>
      <c r="I55" s="91" t="s">
        <v>36</v>
      </c>
      <c r="J55" s="26" t="str">
        <f>E24</f>
        <v xml:space="preserve"> </v>
      </c>
      <c r="K55" s="28"/>
      <c r="L55" s="29"/>
    </row>
    <row r="56" spans="2:47" s="1" customFormat="1" ht="10.35" customHeight="1">
      <c r="B56" s="27"/>
      <c r="C56" s="28"/>
      <c r="D56" s="28"/>
      <c r="E56" s="28"/>
      <c r="F56" s="28"/>
      <c r="G56" s="28"/>
      <c r="H56" s="28"/>
      <c r="I56" s="90"/>
      <c r="J56" s="28"/>
      <c r="K56" s="28"/>
      <c r="L56" s="29"/>
    </row>
    <row r="57" spans="2:47" s="1" customFormat="1" ht="29.25" customHeight="1">
      <c r="B57" s="27"/>
      <c r="C57" s="110" t="s">
        <v>94</v>
      </c>
      <c r="D57" s="111"/>
      <c r="E57" s="111"/>
      <c r="F57" s="111"/>
      <c r="G57" s="111"/>
      <c r="H57" s="111"/>
      <c r="I57" s="112"/>
      <c r="J57" s="113" t="s">
        <v>95</v>
      </c>
      <c r="K57" s="111"/>
      <c r="L57" s="29"/>
    </row>
    <row r="58" spans="2:47" s="1" customFormat="1" ht="10.35" customHeight="1">
      <c r="B58" s="27"/>
      <c r="C58" s="28"/>
      <c r="D58" s="28"/>
      <c r="E58" s="28"/>
      <c r="F58" s="28"/>
      <c r="G58" s="28"/>
      <c r="H58" s="28"/>
      <c r="I58" s="90"/>
      <c r="J58" s="28"/>
      <c r="K58" s="28"/>
      <c r="L58" s="29"/>
    </row>
    <row r="59" spans="2:47" s="1" customFormat="1" ht="22.9" customHeight="1">
      <c r="B59" s="27"/>
      <c r="C59" s="114" t="s">
        <v>96</v>
      </c>
      <c r="D59" s="28"/>
      <c r="E59" s="28"/>
      <c r="F59" s="28"/>
      <c r="G59" s="28"/>
      <c r="H59" s="28"/>
      <c r="I59" s="90"/>
      <c r="J59" s="61">
        <f>J83</f>
        <v>0</v>
      </c>
      <c r="K59" s="28"/>
      <c r="L59" s="29"/>
      <c r="AU59" s="12" t="s">
        <v>97</v>
      </c>
    </row>
    <row r="60" spans="2:47" s="7" customFormat="1" ht="24.95" customHeight="1">
      <c r="B60" s="115"/>
      <c r="C60" s="116"/>
      <c r="D60" s="117" t="s">
        <v>2459</v>
      </c>
      <c r="E60" s="118"/>
      <c r="F60" s="118"/>
      <c r="G60" s="118"/>
      <c r="H60" s="118"/>
      <c r="I60" s="119"/>
      <c r="J60" s="120">
        <f>J84</f>
        <v>0</v>
      </c>
      <c r="K60" s="116"/>
      <c r="L60" s="121"/>
    </row>
    <row r="61" spans="2:47" s="8" customFormat="1" ht="19.899999999999999" customHeight="1">
      <c r="B61" s="122"/>
      <c r="C61" s="123"/>
      <c r="D61" s="124" t="s">
        <v>2460</v>
      </c>
      <c r="E61" s="125"/>
      <c r="F61" s="125"/>
      <c r="G61" s="125"/>
      <c r="H61" s="125"/>
      <c r="I61" s="126"/>
      <c r="J61" s="127">
        <f>J85</f>
        <v>0</v>
      </c>
      <c r="K61" s="123"/>
      <c r="L61" s="128"/>
    </row>
    <row r="62" spans="2:47" s="8" customFormat="1" ht="19.899999999999999" customHeight="1">
      <c r="B62" s="122"/>
      <c r="C62" s="123"/>
      <c r="D62" s="124" t="s">
        <v>2461</v>
      </c>
      <c r="E62" s="125"/>
      <c r="F62" s="125"/>
      <c r="G62" s="125"/>
      <c r="H62" s="125"/>
      <c r="I62" s="126"/>
      <c r="J62" s="127">
        <f>J88</f>
        <v>0</v>
      </c>
      <c r="K62" s="123"/>
      <c r="L62" s="128"/>
    </row>
    <row r="63" spans="2:47" s="8" customFormat="1" ht="19.899999999999999" customHeight="1">
      <c r="B63" s="122"/>
      <c r="C63" s="123"/>
      <c r="D63" s="124" t="s">
        <v>2462</v>
      </c>
      <c r="E63" s="125"/>
      <c r="F63" s="125"/>
      <c r="G63" s="125"/>
      <c r="H63" s="125"/>
      <c r="I63" s="126"/>
      <c r="J63" s="127">
        <f>J91</f>
        <v>0</v>
      </c>
      <c r="K63" s="123"/>
      <c r="L63" s="128"/>
    </row>
    <row r="64" spans="2:47" s="1" customFormat="1" ht="21.75" customHeight="1">
      <c r="B64" s="27"/>
      <c r="C64" s="28"/>
      <c r="D64" s="28"/>
      <c r="E64" s="28"/>
      <c r="F64" s="28"/>
      <c r="G64" s="28"/>
      <c r="H64" s="28"/>
      <c r="I64" s="90"/>
      <c r="J64" s="28"/>
      <c r="K64" s="28"/>
      <c r="L64" s="29"/>
    </row>
    <row r="65" spans="2:12" s="1" customFormat="1" ht="6.95" customHeight="1">
      <c r="B65" s="34"/>
      <c r="C65" s="35"/>
      <c r="D65" s="35"/>
      <c r="E65" s="35"/>
      <c r="F65" s="35"/>
      <c r="G65" s="35"/>
      <c r="H65" s="35"/>
      <c r="I65" s="106"/>
      <c r="J65" s="35"/>
      <c r="K65" s="35"/>
      <c r="L65" s="29"/>
    </row>
    <row r="69" spans="2:12" s="1" customFormat="1" ht="6.95" customHeight="1">
      <c r="B69" s="36"/>
      <c r="C69" s="37"/>
      <c r="D69" s="37"/>
      <c r="E69" s="37"/>
      <c r="F69" s="37"/>
      <c r="G69" s="37"/>
      <c r="H69" s="37"/>
      <c r="I69" s="109"/>
      <c r="J69" s="37"/>
      <c r="K69" s="37"/>
      <c r="L69" s="29"/>
    </row>
    <row r="70" spans="2:12" s="1" customFormat="1" ht="24.95" customHeight="1">
      <c r="B70" s="27"/>
      <c r="C70" s="216" t="s">
        <v>2484</v>
      </c>
      <c r="D70" s="28"/>
      <c r="E70" s="28"/>
      <c r="F70" s="28"/>
      <c r="G70" s="28"/>
      <c r="H70" s="28"/>
      <c r="I70" s="90"/>
      <c r="J70" s="28"/>
      <c r="K70" s="28"/>
      <c r="L70" s="29"/>
    </row>
    <row r="71" spans="2:12" s="1" customFormat="1" ht="6.95" customHeight="1">
      <c r="B71" s="27"/>
      <c r="C71" s="28"/>
      <c r="D71" s="28"/>
      <c r="E71" s="28"/>
      <c r="F71" s="28"/>
      <c r="G71" s="28"/>
      <c r="H71" s="28"/>
      <c r="I71" s="90"/>
      <c r="J71" s="28"/>
      <c r="K71" s="28"/>
      <c r="L71" s="29"/>
    </row>
    <row r="72" spans="2:12" s="1" customFormat="1" ht="12" customHeight="1">
      <c r="B72" s="27"/>
      <c r="C72" s="24" t="s">
        <v>18</v>
      </c>
      <c r="D72" s="28"/>
      <c r="E72" s="28"/>
      <c r="F72" s="28"/>
      <c r="G72" s="28"/>
      <c r="H72" s="28"/>
      <c r="I72" s="90"/>
      <c r="J72" s="28"/>
      <c r="K72" s="28"/>
      <c r="L72" s="29"/>
    </row>
    <row r="73" spans="2:12" s="1" customFormat="1" ht="16.5" customHeight="1">
      <c r="B73" s="27"/>
      <c r="C73" s="28"/>
      <c r="D73" s="28"/>
      <c r="E73" s="267" t="str">
        <f>E7</f>
        <v>Údržbové a dílčí opravné práce na objektech ve Správě pozemních staveb</v>
      </c>
      <c r="F73" s="268"/>
      <c r="G73" s="268"/>
      <c r="H73" s="268"/>
      <c r="I73" s="90"/>
      <c r="J73" s="28"/>
      <c r="K73" s="28"/>
      <c r="L73" s="29"/>
    </row>
    <row r="74" spans="2:12" s="1" customFormat="1" ht="12" customHeight="1">
      <c r="B74" s="27"/>
      <c r="C74" s="24" t="s">
        <v>92</v>
      </c>
      <c r="D74" s="28"/>
      <c r="E74" s="28"/>
      <c r="F74" s="28"/>
      <c r="G74" s="28"/>
      <c r="H74" s="28"/>
      <c r="I74" s="90"/>
      <c r="J74" s="28"/>
      <c r="K74" s="28"/>
      <c r="L74" s="29"/>
    </row>
    <row r="75" spans="2:12" s="1" customFormat="1" ht="16.5" customHeight="1">
      <c r="B75" s="27"/>
      <c r="C75" s="28"/>
      <c r="D75" s="28"/>
      <c r="E75" s="242" t="str">
        <f>E9</f>
        <v>008 - Vedlejší a ostatní náklady</v>
      </c>
      <c r="F75" s="241"/>
      <c r="G75" s="241"/>
      <c r="H75" s="241"/>
      <c r="I75" s="90"/>
      <c r="J75" s="28"/>
      <c r="K75" s="28"/>
      <c r="L75" s="29"/>
    </row>
    <row r="76" spans="2:12" s="1" customFormat="1" ht="6.95" customHeight="1">
      <c r="B76" s="27"/>
      <c r="C76" s="28"/>
      <c r="D76" s="28"/>
      <c r="E76" s="28"/>
      <c r="F76" s="28"/>
      <c r="G76" s="28"/>
      <c r="H76" s="28"/>
      <c r="I76" s="90"/>
      <c r="J76" s="28"/>
      <c r="K76" s="28"/>
      <c r="L76" s="29"/>
    </row>
    <row r="77" spans="2:12" s="1" customFormat="1" ht="12" customHeight="1">
      <c r="B77" s="27"/>
      <c r="C77" s="24" t="s">
        <v>21</v>
      </c>
      <c r="D77" s="28"/>
      <c r="E77" s="28"/>
      <c r="F77" s="22" t="str">
        <f>F12</f>
        <v xml:space="preserve"> </v>
      </c>
      <c r="G77" s="28"/>
      <c r="H77" s="28"/>
      <c r="I77" s="91" t="s">
        <v>23</v>
      </c>
      <c r="J77" s="43" t="str">
        <f>IF(J12="","",J12)</f>
        <v>16. 2. 2019</v>
      </c>
      <c r="K77" s="28"/>
      <c r="L77" s="29"/>
    </row>
    <row r="78" spans="2:12" s="1" customFormat="1" ht="6.95" customHeight="1">
      <c r="B78" s="27"/>
      <c r="C78" s="28"/>
      <c r="D78" s="28"/>
      <c r="E78" s="28"/>
      <c r="F78" s="28"/>
      <c r="G78" s="28"/>
      <c r="H78" s="28"/>
      <c r="I78" s="90"/>
      <c r="J78" s="28"/>
      <c r="K78" s="28"/>
      <c r="L78" s="29"/>
    </row>
    <row r="79" spans="2:12" s="1" customFormat="1" ht="13.7" customHeight="1">
      <c r="B79" s="27"/>
      <c r="C79" s="24" t="s">
        <v>27</v>
      </c>
      <c r="D79" s="28"/>
      <c r="E79" s="28"/>
      <c r="F79" s="22" t="str">
        <f>E15</f>
        <v>SŽDC, s.o.</v>
      </c>
      <c r="G79" s="28"/>
      <c r="H79" s="28"/>
      <c r="I79" s="91" t="s">
        <v>34</v>
      </c>
      <c r="J79" s="26" t="str">
        <f>E21</f>
        <v xml:space="preserve"> </v>
      </c>
      <c r="K79" s="28"/>
      <c r="L79" s="29"/>
    </row>
    <row r="80" spans="2:12" s="1" customFormat="1" ht="13.7" customHeight="1">
      <c r="B80" s="27"/>
      <c r="C80" s="24" t="s">
        <v>33</v>
      </c>
      <c r="D80" s="28"/>
      <c r="E80" s="28"/>
      <c r="F80" s="22" t="str">
        <f>IF(E18="","",E18)</f>
        <v/>
      </c>
      <c r="G80" s="28"/>
      <c r="H80" s="28"/>
      <c r="I80" s="91" t="s">
        <v>36</v>
      </c>
      <c r="J80" s="26" t="str">
        <f>E24</f>
        <v xml:space="preserve"> </v>
      </c>
      <c r="K80" s="28"/>
      <c r="L80" s="29"/>
    </row>
    <row r="81" spans="2:65" s="1" customFormat="1" ht="10.35" customHeight="1">
      <c r="B81" s="27"/>
      <c r="C81" s="28"/>
      <c r="D81" s="28"/>
      <c r="E81" s="28"/>
      <c r="F81" s="28"/>
      <c r="G81" s="28"/>
      <c r="H81" s="28"/>
      <c r="I81" s="90"/>
      <c r="J81" s="28"/>
      <c r="K81" s="28"/>
      <c r="L81" s="29"/>
    </row>
    <row r="82" spans="2:65" s="9" customFormat="1" ht="29.25" customHeight="1">
      <c r="B82" s="129"/>
      <c r="C82" s="130" t="s">
        <v>117</v>
      </c>
      <c r="D82" s="131" t="s">
        <v>45</v>
      </c>
      <c r="E82" s="131" t="s">
        <v>43</v>
      </c>
      <c r="F82" s="131" t="s">
        <v>44</v>
      </c>
      <c r="G82" s="131" t="s">
        <v>118</v>
      </c>
      <c r="H82" s="131" t="s">
        <v>119</v>
      </c>
      <c r="I82" s="132" t="s">
        <v>120</v>
      </c>
      <c r="J82" s="133" t="s">
        <v>95</v>
      </c>
      <c r="K82" s="134" t="s">
        <v>121</v>
      </c>
      <c r="L82" s="135"/>
      <c r="M82" s="52" t="s">
        <v>1</v>
      </c>
      <c r="N82" s="53" t="s">
        <v>40</v>
      </c>
      <c r="O82" s="53" t="s">
        <v>122</v>
      </c>
      <c r="P82" s="53" t="s">
        <v>123</v>
      </c>
      <c r="Q82" s="53" t="s">
        <v>124</v>
      </c>
      <c r="R82" s="53" t="s">
        <v>125</v>
      </c>
      <c r="S82" s="53" t="s">
        <v>126</v>
      </c>
      <c r="T82" s="54" t="s">
        <v>127</v>
      </c>
    </row>
    <row r="83" spans="2:65" s="1" customFormat="1" ht="22.9" customHeight="1">
      <c r="B83" s="27"/>
      <c r="C83" s="59" t="s">
        <v>128</v>
      </c>
      <c r="D83" s="28"/>
      <c r="E83" s="28"/>
      <c r="F83" s="28"/>
      <c r="G83" s="28"/>
      <c r="H83" s="28"/>
      <c r="I83" s="90"/>
      <c r="J83" s="136">
        <f>BK83</f>
        <v>0</v>
      </c>
      <c r="K83" s="28"/>
      <c r="L83" s="29"/>
      <c r="M83" s="55"/>
      <c r="N83" s="56"/>
      <c r="O83" s="56"/>
      <c r="P83" s="137">
        <f>P84</f>
        <v>0</v>
      </c>
      <c r="Q83" s="56"/>
      <c r="R83" s="137">
        <f>R84</f>
        <v>0</v>
      </c>
      <c r="S83" s="56"/>
      <c r="T83" s="138">
        <f>T84</f>
        <v>0</v>
      </c>
      <c r="AT83" s="12" t="s">
        <v>59</v>
      </c>
      <c r="AU83" s="12" t="s">
        <v>97</v>
      </c>
      <c r="BK83" s="139">
        <f>BK84</f>
        <v>0</v>
      </c>
    </row>
    <row r="84" spans="2:65" s="10" customFormat="1" ht="25.9" customHeight="1">
      <c r="B84" s="140"/>
      <c r="C84" s="141"/>
      <c r="D84" s="142" t="s">
        <v>59</v>
      </c>
      <c r="E84" s="143" t="s">
        <v>2463</v>
      </c>
      <c r="F84" s="143" t="s">
        <v>2464</v>
      </c>
      <c r="G84" s="141"/>
      <c r="H84" s="141"/>
      <c r="I84" s="144"/>
      <c r="J84" s="145">
        <f>BK84</f>
        <v>0</v>
      </c>
      <c r="K84" s="141"/>
      <c r="L84" s="146"/>
      <c r="M84" s="147"/>
      <c r="N84" s="148"/>
      <c r="O84" s="148"/>
      <c r="P84" s="149">
        <f>P85+P88+P91</f>
        <v>0</v>
      </c>
      <c r="Q84" s="148"/>
      <c r="R84" s="149">
        <f>R85+R88+R91</f>
        <v>0</v>
      </c>
      <c r="S84" s="148"/>
      <c r="T84" s="150">
        <f>T85+T88+T91</f>
        <v>0</v>
      </c>
      <c r="AR84" s="151" t="s">
        <v>159</v>
      </c>
      <c r="AT84" s="152" t="s">
        <v>59</v>
      </c>
      <c r="AU84" s="152" t="s">
        <v>60</v>
      </c>
      <c r="AY84" s="151" t="s">
        <v>132</v>
      </c>
      <c r="BK84" s="153">
        <f>BK85+BK88+BK91</f>
        <v>0</v>
      </c>
    </row>
    <row r="85" spans="2:65" s="10" customFormat="1" ht="22.9" customHeight="1">
      <c r="B85" s="140"/>
      <c r="C85" s="141"/>
      <c r="D85" s="142" t="s">
        <v>59</v>
      </c>
      <c r="E85" s="166" t="s">
        <v>2465</v>
      </c>
      <c r="F85" s="166" t="s">
        <v>2466</v>
      </c>
      <c r="G85" s="141"/>
      <c r="H85" s="141"/>
      <c r="I85" s="144"/>
      <c r="J85" s="167">
        <f>BK85</f>
        <v>0</v>
      </c>
      <c r="K85" s="141"/>
      <c r="L85" s="146"/>
      <c r="M85" s="147"/>
      <c r="N85" s="148"/>
      <c r="O85" s="148"/>
      <c r="P85" s="149">
        <f>SUM(P86:P87)</f>
        <v>0</v>
      </c>
      <c r="Q85" s="148"/>
      <c r="R85" s="149">
        <f>SUM(R86:R87)</f>
        <v>0</v>
      </c>
      <c r="S85" s="148"/>
      <c r="T85" s="150">
        <f>SUM(T86:T87)</f>
        <v>0</v>
      </c>
      <c r="AR85" s="151" t="s">
        <v>159</v>
      </c>
      <c r="AT85" s="152" t="s">
        <v>59</v>
      </c>
      <c r="AU85" s="152" t="s">
        <v>8</v>
      </c>
      <c r="AY85" s="151" t="s">
        <v>132</v>
      </c>
      <c r="BK85" s="153">
        <f>SUM(BK86:BK87)</f>
        <v>0</v>
      </c>
    </row>
    <row r="86" spans="2:65" s="1" customFormat="1" ht="16.5" customHeight="1">
      <c r="B86" s="27"/>
      <c r="C86" s="154" t="s">
        <v>8</v>
      </c>
      <c r="D86" s="154" t="s">
        <v>133</v>
      </c>
      <c r="E86" s="155" t="s">
        <v>2467</v>
      </c>
      <c r="F86" s="156" t="s">
        <v>2466</v>
      </c>
      <c r="G86" s="157" t="s">
        <v>2468</v>
      </c>
      <c r="H86" s="158">
        <v>1</v>
      </c>
      <c r="I86" s="159"/>
      <c r="J86" s="160">
        <f>ROUND(I86*H86,0)</f>
        <v>0</v>
      </c>
      <c r="K86" s="156" t="s">
        <v>535</v>
      </c>
      <c r="L86" s="29"/>
      <c r="M86" s="161" t="s">
        <v>1</v>
      </c>
      <c r="N86" s="162" t="s">
        <v>41</v>
      </c>
      <c r="O86" s="48"/>
      <c r="P86" s="163">
        <f>O86*H86</f>
        <v>0</v>
      </c>
      <c r="Q86" s="163">
        <v>0</v>
      </c>
      <c r="R86" s="163">
        <f>Q86*H86</f>
        <v>0</v>
      </c>
      <c r="S86" s="163">
        <v>0</v>
      </c>
      <c r="T86" s="164">
        <f>S86*H86</f>
        <v>0</v>
      </c>
      <c r="AR86" s="12" t="s">
        <v>2469</v>
      </c>
      <c r="AT86" s="12" t="s">
        <v>133</v>
      </c>
      <c r="AU86" s="12" t="s">
        <v>69</v>
      </c>
      <c r="AY86" s="12" t="s">
        <v>132</v>
      </c>
      <c r="BE86" s="165">
        <f>IF(N86="základní",J86,0)</f>
        <v>0</v>
      </c>
      <c r="BF86" s="165">
        <f>IF(N86="snížená",J86,0)</f>
        <v>0</v>
      </c>
      <c r="BG86" s="165">
        <f>IF(N86="zákl. přenesená",J86,0)</f>
        <v>0</v>
      </c>
      <c r="BH86" s="165">
        <f>IF(N86="sníž. přenesená",J86,0)</f>
        <v>0</v>
      </c>
      <c r="BI86" s="165">
        <f>IF(N86="nulová",J86,0)</f>
        <v>0</v>
      </c>
      <c r="BJ86" s="12" t="s">
        <v>8</v>
      </c>
      <c r="BK86" s="165">
        <f>ROUND(I86*H86,0)</f>
        <v>0</v>
      </c>
      <c r="BL86" s="12" t="s">
        <v>2469</v>
      </c>
      <c r="BM86" s="12" t="s">
        <v>2470</v>
      </c>
    </row>
    <row r="87" spans="2:65" s="1" customFormat="1" ht="29.25">
      <c r="B87" s="27"/>
      <c r="C87" s="28"/>
      <c r="D87" s="168" t="s">
        <v>149</v>
      </c>
      <c r="E87" s="28"/>
      <c r="F87" s="169" t="s">
        <v>2471</v>
      </c>
      <c r="G87" s="28"/>
      <c r="H87" s="28"/>
      <c r="I87" s="90"/>
      <c r="J87" s="28"/>
      <c r="K87" s="28"/>
      <c r="L87" s="29"/>
      <c r="M87" s="170"/>
      <c r="N87" s="48"/>
      <c r="O87" s="48"/>
      <c r="P87" s="48"/>
      <c r="Q87" s="48"/>
      <c r="R87" s="48"/>
      <c r="S87" s="48"/>
      <c r="T87" s="49"/>
      <c r="AT87" s="12" t="s">
        <v>149</v>
      </c>
      <c r="AU87" s="12" t="s">
        <v>69</v>
      </c>
    </row>
    <row r="88" spans="2:65" s="10" customFormat="1" ht="22.9" customHeight="1">
      <c r="B88" s="140"/>
      <c r="C88" s="141"/>
      <c r="D88" s="142" t="s">
        <v>59</v>
      </c>
      <c r="E88" s="166" t="s">
        <v>2472</v>
      </c>
      <c r="F88" s="166" t="s">
        <v>2473</v>
      </c>
      <c r="G88" s="141"/>
      <c r="H88" s="141"/>
      <c r="I88" s="144"/>
      <c r="J88" s="167">
        <f>BK88</f>
        <v>0</v>
      </c>
      <c r="K88" s="141"/>
      <c r="L88" s="146"/>
      <c r="M88" s="147"/>
      <c r="N88" s="148"/>
      <c r="O88" s="148"/>
      <c r="P88" s="149">
        <f>SUM(P89:P90)</f>
        <v>0</v>
      </c>
      <c r="Q88" s="148"/>
      <c r="R88" s="149">
        <f>SUM(R89:R90)</f>
        <v>0</v>
      </c>
      <c r="S88" s="148"/>
      <c r="T88" s="150">
        <f>SUM(T89:T90)</f>
        <v>0</v>
      </c>
      <c r="AR88" s="151" t="s">
        <v>159</v>
      </c>
      <c r="AT88" s="152" t="s">
        <v>59</v>
      </c>
      <c r="AU88" s="152" t="s">
        <v>8</v>
      </c>
      <c r="AY88" s="151" t="s">
        <v>132</v>
      </c>
      <c r="BK88" s="153">
        <f>SUM(BK89:BK90)</f>
        <v>0</v>
      </c>
    </row>
    <row r="89" spans="2:65" s="1" customFormat="1" ht="16.5" customHeight="1">
      <c r="B89" s="27"/>
      <c r="C89" s="154" t="s">
        <v>69</v>
      </c>
      <c r="D89" s="154" t="s">
        <v>133</v>
      </c>
      <c r="E89" s="155" t="s">
        <v>2474</v>
      </c>
      <c r="F89" s="156" t="s">
        <v>2475</v>
      </c>
      <c r="G89" s="157" t="s">
        <v>2468</v>
      </c>
      <c r="H89" s="158">
        <v>1</v>
      </c>
      <c r="I89" s="159"/>
      <c r="J89" s="160">
        <f>ROUND(I89*H89,0)</f>
        <v>0</v>
      </c>
      <c r="K89" s="156" t="s">
        <v>535</v>
      </c>
      <c r="L89" s="29"/>
      <c r="M89" s="161" t="s">
        <v>1</v>
      </c>
      <c r="N89" s="162" t="s">
        <v>41</v>
      </c>
      <c r="O89" s="48"/>
      <c r="P89" s="163">
        <f>O89*H89</f>
        <v>0</v>
      </c>
      <c r="Q89" s="163">
        <v>0</v>
      </c>
      <c r="R89" s="163">
        <f>Q89*H89</f>
        <v>0</v>
      </c>
      <c r="S89" s="163">
        <v>0</v>
      </c>
      <c r="T89" s="164">
        <f>S89*H89</f>
        <v>0</v>
      </c>
      <c r="AR89" s="12" t="s">
        <v>2469</v>
      </c>
      <c r="AT89" s="12" t="s">
        <v>133</v>
      </c>
      <c r="AU89" s="12" t="s">
        <v>69</v>
      </c>
      <c r="AY89" s="12" t="s">
        <v>132</v>
      </c>
      <c r="BE89" s="165">
        <f>IF(N89="základní",J89,0)</f>
        <v>0</v>
      </c>
      <c r="BF89" s="165">
        <f>IF(N89="snížená",J89,0)</f>
        <v>0</v>
      </c>
      <c r="BG89" s="165">
        <f>IF(N89="zákl. přenesená",J89,0)</f>
        <v>0</v>
      </c>
      <c r="BH89" s="165">
        <f>IF(N89="sníž. přenesená",J89,0)</f>
        <v>0</v>
      </c>
      <c r="BI89" s="165">
        <f>IF(N89="nulová",J89,0)</f>
        <v>0</v>
      </c>
      <c r="BJ89" s="12" t="s">
        <v>8</v>
      </c>
      <c r="BK89" s="165">
        <f>ROUND(I89*H89,0)</f>
        <v>0</v>
      </c>
      <c r="BL89" s="12" t="s">
        <v>2469</v>
      </c>
      <c r="BM89" s="12" t="s">
        <v>2476</v>
      </c>
    </row>
    <row r="90" spans="2:65" s="1" customFormat="1" ht="29.25">
      <c r="B90" s="27"/>
      <c r="C90" s="28"/>
      <c r="D90" s="168" t="s">
        <v>149</v>
      </c>
      <c r="E90" s="28"/>
      <c r="F90" s="169" t="s">
        <v>2477</v>
      </c>
      <c r="G90" s="28"/>
      <c r="H90" s="28"/>
      <c r="I90" s="90"/>
      <c r="J90" s="28"/>
      <c r="K90" s="28"/>
      <c r="L90" s="29"/>
      <c r="M90" s="170"/>
      <c r="N90" s="48"/>
      <c r="O90" s="48"/>
      <c r="P90" s="48"/>
      <c r="Q90" s="48"/>
      <c r="R90" s="48"/>
      <c r="S90" s="48"/>
      <c r="T90" s="49"/>
      <c r="AT90" s="12" t="s">
        <v>149</v>
      </c>
      <c r="AU90" s="12" t="s">
        <v>69</v>
      </c>
    </row>
    <row r="91" spans="2:65" s="10" customFormat="1" ht="22.9" customHeight="1">
      <c r="B91" s="140"/>
      <c r="C91" s="141"/>
      <c r="D91" s="142" t="s">
        <v>59</v>
      </c>
      <c r="E91" s="166" t="s">
        <v>2478</v>
      </c>
      <c r="F91" s="166" t="s">
        <v>2479</v>
      </c>
      <c r="G91" s="141"/>
      <c r="H91" s="141"/>
      <c r="I91" s="144"/>
      <c r="J91" s="167">
        <f>BK91</f>
        <v>0</v>
      </c>
      <c r="K91" s="141"/>
      <c r="L91" s="146"/>
      <c r="M91" s="147"/>
      <c r="N91" s="148"/>
      <c r="O91" s="148"/>
      <c r="P91" s="149">
        <f>P92</f>
        <v>0</v>
      </c>
      <c r="Q91" s="148"/>
      <c r="R91" s="149">
        <f>R92</f>
        <v>0</v>
      </c>
      <c r="S91" s="148"/>
      <c r="T91" s="150">
        <f>T92</f>
        <v>0</v>
      </c>
      <c r="AR91" s="151" t="s">
        <v>159</v>
      </c>
      <c r="AT91" s="152" t="s">
        <v>59</v>
      </c>
      <c r="AU91" s="152" t="s">
        <v>8</v>
      </c>
      <c r="AY91" s="151" t="s">
        <v>132</v>
      </c>
      <c r="BK91" s="153">
        <f>BK92</f>
        <v>0</v>
      </c>
    </row>
    <row r="92" spans="2:65" s="1" customFormat="1" ht="16.5" customHeight="1">
      <c r="B92" s="27"/>
      <c r="C92" s="154" t="s">
        <v>139</v>
      </c>
      <c r="D92" s="154" t="s">
        <v>133</v>
      </c>
      <c r="E92" s="155" t="s">
        <v>2480</v>
      </c>
      <c r="F92" s="156" t="s">
        <v>2481</v>
      </c>
      <c r="G92" s="157" t="s">
        <v>2468</v>
      </c>
      <c r="H92" s="158">
        <v>1</v>
      </c>
      <c r="I92" s="159"/>
      <c r="J92" s="160">
        <f>ROUND(I92*H92,0)</f>
        <v>0</v>
      </c>
      <c r="K92" s="156" t="s">
        <v>535</v>
      </c>
      <c r="L92" s="29"/>
      <c r="M92" s="181" t="s">
        <v>1</v>
      </c>
      <c r="N92" s="182" t="s">
        <v>41</v>
      </c>
      <c r="O92" s="183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AR92" s="12" t="s">
        <v>2469</v>
      </c>
      <c r="AT92" s="12" t="s">
        <v>133</v>
      </c>
      <c r="AU92" s="12" t="s">
        <v>69</v>
      </c>
      <c r="AY92" s="12" t="s">
        <v>132</v>
      </c>
      <c r="BE92" s="165">
        <f>IF(N92="základní",J92,0)</f>
        <v>0</v>
      </c>
      <c r="BF92" s="165">
        <f>IF(N92="snížená",J92,0)</f>
        <v>0</v>
      </c>
      <c r="BG92" s="165">
        <f>IF(N92="zákl. přenesená",J92,0)</f>
        <v>0</v>
      </c>
      <c r="BH92" s="165">
        <f>IF(N92="sníž. přenesená",J92,0)</f>
        <v>0</v>
      </c>
      <c r="BI92" s="165">
        <f>IF(N92="nulová",J92,0)</f>
        <v>0</v>
      </c>
      <c r="BJ92" s="12" t="s">
        <v>8</v>
      </c>
      <c r="BK92" s="165">
        <f>ROUND(I92*H92,0)</f>
        <v>0</v>
      </c>
      <c r="BL92" s="12" t="s">
        <v>2469</v>
      </c>
      <c r="BM92" s="12" t="s">
        <v>2482</v>
      </c>
    </row>
    <row r="93" spans="2:65" s="1" customFormat="1" ht="6.95" customHeight="1">
      <c r="B93" s="34"/>
      <c r="C93" s="35"/>
      <c r="D93" s="35"/>
      <c r="E93" s="35"/>
      <c r="F93" s="35"/>
      <c r="G93" s="35"/>
      <c r="H93" s="35"/>
      <c r="I93" s="106"/>
      <c r="J93" s="35"/>
      <c r="K93" s="35"/>
      <c r="L93" s="29"/>
    </row>
  </sheetData>
  <sheetProtection selectLockedCells="1" selectUnlockedCells="1"/>
  <autoFilter ref="C82:K92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93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001 - Oprava fasády a vým...</vt:lpstr>
      <vt:lpstr>002 - Oprava střech</vt:lpstr>
      <vt:lpstr>003 - Ostatní venkovní op...</vt:lpstr>
      <vt:lpstr>004 - Oprava čekárny pro ...</vt:lpstr>
      <vt:lpstr>005 - Oprava prostor DK</vt:lpstr>
      <vt:lpstr>006 - Ostatní vnitřní opr...</vt:lpstr>
      <vt:lpstr>007 - Elektroinstalace (SEE)</vt:lpstr>
      <vt:lpstr>008 - Vedlejší a ostatní ...</vt:lpstr>
      <vt:lpstr>'001 - Oprava fasády a vým...'!Názvy_tisku</vt:lpstr>
      <vt:lpstr>'002 - Oprava střech'!Názvy_tisku</vt:lpstr>
      <vt:lpstr>'003 - Ostatní venkovní op...'!Názvy_tisku</vt:lpstr>
      <vt:lpstr>'004 - Oprava čekárny pro ...'!Názvy_tisku</vt:lpstr>
      <vt:lpstr>'005 - Oprava prostor DK'!Názvy_tisku</vt:lpstr>
      <vt:lpstr>'006 - Ostatní vnitřní opr...'!Názvy_tisku</vt:lpstr>
      <vt:lpstr>'007 - Elektroinstalace (SEE)'!Názvy_tisku</vt:lpstr>
      <vt:lpstr>'008 - Vedlejší a ostatní ...'!Názvy_tisku</vt:lpstr>
      <vt:lpstr>'Rekapitulace stavby'!Názvy_tisku</vt:lpstr>
      <vt:lpstr>'001 - Oprava fasády a vým...'!Oblast_tisku</vt:lpstr>
      <vt:lpstr>'002 - Oprava střech'!Oblast_tisku</vt:lpstr>
      <vt:lpstr>'003 - Ostatní venkovní op...'!Oblast_tisku</vt:lpstr>
      <vt:lpstr>'004 - Oprava čekárny pro ...'!Oblast_tisku</vt:lpstr>
      <vt:lpstr>'005 - Oprava prostor DK'!Oblast_tisku</vt:lpstr>
      <vt:lpstr>'006 - Ostatní vnitřní opr...'!Oblast_tisku</vt:lpstr>
      <vt:lpstr>'007 - Elektroinstalace (SEE)'!Oblast_tisku</vt:lpstr>
      <vt:lpstr>'008 - Vedlejší a ostatní 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Ladislav, DiS.</dc:creator>
  <cp:lastModifiedBy>Ulrich Ladislav, DiS.</cp:lastModifiedBy>
  <cp:lastPrinted>2019-03-05T09:14:25Z</cp:lastPrinted>
  <dcterms:created xsi:type="dcterms:W3CDTF">2019-03-04T11:56:12Z</dcterms:created>
  <dcterms:modified xsi:type="dcterms:W3CDTF">2019-03-07T11:48:03Z</dcterms:modified>
</cp:coreProperties>
</file>