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VZ65419036 - Oprava geome..." sheetId="2" r:id="rId2"/>
  </sheets>
  <definedNames>
    <definedName name="_xlnm.Print_Area" localSheetId="0">'Rekapitulace stavby'!$D$4:$AO$36,'Rekapitulace stavby'!$C$42:$AQ$56</definedName>
    <definedName name="_xlnm.Print_Titles" localSheetId="0">'Rekapitulace stavby'!$52:$52</definedName>
    <definedName name="_xlnm._FilterDatabase" localSheetId="1" hidden="1">'VZ65419036 - Oprava geome...'!$C$75:$K$169</definedName>
    <definedName name="_xlnm.Print_Area" localSheetId="1">'VZ65419036 - Oprava geome...'!$C$4:$J$37,'VZ65419036 - Oprava geome...'!$C$43:$J$59,'VZ65419036 - Oprava geome...'!$C$65:$K$169</definedName>
    <definedName name="_xlnm.Print_Titles" localSheetId="1">'VZ65419036 - Oprava geome...'!$75:$75</definedName>
  </definedNames>
  <calcPr/>
</workbook>
</file>

<file path=xl/calcChain.xml><?xml version="1.0" encoding="utf-8"?>
<calcChain xmlns="http://schemas.openxmlformats.org/spreadsheetml/2006/main">
  <c i="2" r="J35"/>
  <c r="J34"/>
  <c i="1" r="AY55"/>
  <c i="2" r="J33"/>
  <c i="1" r="AX55"/>
  <c i="2" r="BI168"/>
  <c r="BH168"/>
  <c r="BG168"/>
  <c r="BF168"/>
  <c r="T168"/>
  <c r="R168"/>
  <c r="P168"/>
  <c r="BK168"/>
  <c r="J168"/>
  <c r="BE168"/>
  <c r="BI166"/>
  <c r="BH166"/>
  <c r="BG166"/>
  <c r="BF166"/>
  <c r="T166"/>
  <c r="R166"/>
  <c r="P166"/>
  <c r="BK166"/>
  <c r="J166"/>
  <c r="BE166"/>
  <c r="BI164"/>
  <c r="BH164"/>
  <c r="BG164"/>
  <c r="BF164"/>
  <c r="T164"/>
  <c r="R164"/>
  <c r="P164"/>
  <c r="BK164"/>
  <c r="J164"/>
  <c r="BE164"/>
  <c r="BI162"/>
  <c r="BH162"/>
  <c r="BG162"/>
  <c r="BF162"/>
  <c r="T162"/>
  <c r="R162"/>
  <c r="P162"/>
  <c r="BK162"/>
  <c r="J162"/>
  <c r="BE162"/>
  <c r="BI159"/>
  <c r="BH159"/>
  <c r="BG159"/>
  <c r="BF159"/>
  <c r="T159"/>
  <c r="R159"/>
  <c r="P159"/>
  <c r="BK159"/>
  <c r="J159"/>
  <c r="BE159"/>
  <c r="BI156"/>
  <c r="BH156"/>
  <c r="BG156"/>
  <c r="BF156"/>
  <c r="T156"/>
  <c r="R156"/>
  <c r="P156"/>
  <c r="BK156"/>
  <c r="J156"/>
  <c r="BE156"/>
  <c r="BI153"/>
  <c r="BH153"/>
  <c r="BG153"/>
  <c r="BF153"/>
  <c r="T153"/>
  <c r="R153"/>
  <c r="P153"/>
  <c r="BK153"/>
  <c r="J153"/>
  <c r="BE153"/>
  <c r="BI150"/>
  <c r="BH150"/>
  <c r="BG150"/>
  <c r="BF150"/>
  <c r="T150"/>
  <c r="R150"/>
  <c r="P150"/>
  <c r="BK150"/>
  <c r="J150"/>
  <c r="BE150"/>
  <c r="BI147"/>
  <c r="BH147"/>
  <c r="BG147"/>
  <c r="BF147"/>
  <c r="T147"/>
  <c r="R147"/>
  <c r="P147"/>
  <c r="BK147"/>
  <c r="J147"/>
  <c r="BE147"/>
  <c r="BI144"/>
  <c r="BH144"/>
  <c r="BG144"/>
  <c r="BF144"/>
  <c r="T144"/>
  <c r="R144"/>
  <c r="P144"/>
  <c r="BK144"/>
  <c r="J144"/>
  <c r="BE144"/>
  <c r="BI141"/>
  <c r="BH141"/>
  <c r="BG141"/>
  <c r="BF141"/>
  <c r="T141"/>
  <c r="R141"/>
  <c r="P141"/>
  <c r="BK141"/>
  <c r="J141"/>
  <c r="BE141"/>
  <c r="BI138"/>
  <c r="BH138"/>
  <c r="BG138"/>
  <c r="BF138"/>
  <c r="T138"/>
  <c r="T137"/>
  <c r="R138"/>
  <c r="R137"/>
  <c r="P138"/>
  <c r="P137"/>
  <c r="BK138"/>
  <c r="BK137"/>
  <c r="J137"/>
  <c r="J138"/>
  <c r="BE138"/>
  <c r="J58"/>
  <c r="BI135"/>
  <c r="BH135"/>
  <c r="BG135"/>
  <c r="BF135"/>
  <c r="T135"/>
  <c r="R135"/>
  <c r="P135"/>
  <c r="BK135"/>
  <c r="J135"/>
  <c r="BE135"/>
  <c r="BI132"/>
  <c r="BH132"/>
  <c r="BG132"/>
  <c r="BF132"/>
  <c r="T132"/>
  <c r="R132"/>
  <c r="P132"/>
  <c r="BK132"/>
  <c r="J132"/>
  <c r="BE132"/>
  <c r="BI129"/>
  <c r="BH129"/>
  <c r="BG129"/>
  <c r="BF129"/>
  <c r="T129"/>
  <c r="R129"/>
  <c r="P129"/>
  <c r="BK129"/>
  <c r="J129"/>
  <c r="BE129"/>
  <c r="BI126"/>
  <c r="BH126"/>
  <c r="BG126"/>
  <c r="BF126"/>
  <c r="T126"/>
  <c r="R126"/>
  <c r="P126"/>
  <c r="BK126"/>
  <c r="J126"/>
  <c r="BE126"/>
  <c r="BI123"/>
  <c r="BH123"/>
  <c r="BG123"/>
  <c r="BF123"/>
  <c r="T123"/>
  <c r="R123"/>
  <c r="P123"/>
  <c r="BK123"/>
  <c r="J123"/>
  <c r="BE123"/>
  <c r="BI120"/>
  <c r="BH120"/>
  <c r="BG120"/>
  <c r="BF120"/>
  <c r="T120"/>
  <c r="R120"/>
  <c r="P120"/>
  <c r="BK120"/>
  <c r="J120"/>
  <c r="BE120"/>
  <c r="BI117"/>
  <c r="BH117"/>
  <c r="BG117"/>
  <c r="BF117"/>
  <c r="T117"/>
  <c r="R117"/>
  <c r="P117"/>
  <c r="BK117"/>
  <c r="J117"/>
  <c r="BE117"/>
  <c r="BI114"/>
  <c r="BH114"/>
  <c r="BG114"/>
  <c r="BF114"/>
  <c r="T114"/>
  <c r="R114"/>
  <c r="P114"/>
  <c r="BK114"/>
  <c r="J114"/>
  <c r="BE114"/>
  <c r="BI111"/>
  <c r="BH111"/>
  <c r="BG111"/>
  <c r="BF111"/>
  <c r="T111"/>
  <c r="R111"/>
  <c r="P111"/>
  <c r="BK111"/>
  <c r="J111"/>
  <c r="BE111"/>
  <c r="BI108"/>
  <c r="BH108"/>
  <c r="BG108"/>
  <c r="BF108"/>
  <c r="T108"/>
  <c r="R108"/>
  <c r="P108"/>
  <c r="BK108"/>
  <c r="J108"/>
  <c r="BE108"/>
  <c r="BI105"/>
  <c r="BH105"/>
  <c r="BG105"/>
  <c r="BF105"/>
  <c r="T105"/>
  <c r="R105"/>
  <c r="P105"/>
  <c r="BK105"/>
  <c r="J105"/>
  <c r="BE105"/>
  <c r="BI102"/>
  <c r="BH102"/>
  <c r="BG102"/>
  <c r="BF102"/>
  <c r="T102"/>
  <c r="R102"/>
  <c r="P102"/>
  <c r="BK102"/>
  <c r="J102"/>
  <c r="BE102"/>
  <c r="BI99"/>
  <c r="BH99"/>
  <c r="BG99"/>
  <c r="BF99"/>
  <c r="T99"/>
  <c r="R99"/>
  <c r="P99"/>
  <c r="BK99"/>
  <c r="J99"/>
  <c r="BE99"/>
  <c r="BI96"/>
  <c r="BH96"/>
  <c r="BG96"/>
  <c r="BF96"/>
  <c r="T96"/>
  <c r="R96"/>
  <c r="P96"/>
  <c r="BK96"/>
  <c r="J96"/>
  <c r="BE96"/>
  <c r="BI93"/>
  <c r="BH93"/>
  <c r="BG93"/>
  <c r="BF93"/>
  <c r="T93"/>
  <c r="R93"/>
  <c r="P93"/>
  <c r="BK93"/>
  <c r="J93"/>
  <c r="BE93"/>
  <c r="BI91"/>
  <c r="BH91"/>
  <c r="BG91"/>
  <c r="BF91"/>
  <c r="T91"/>
  <c r="R91"/>
  <c r="P91"/>
  <c r="BK91"/>
  <c r="J91"/>
  <c r="BE91"/>
  <c r="BI89"/>
  <c r="BH89"/>
  <c r="BG89"/>
  <c r="BF89"/>
  <c r="T89"/>
  <c r="R89"/>
  <c r="P89"/>
  <c r="BK89"/>
  <c r="J89"/>
  <c r="BE89"/>
  <c r="BI87"/>
  <c r="BH87"/>
  <c r="BG87"/>
  <c r="BF87"/>
  <c r="T87"/>
  <c r="R87"/>
  <c r="P87"/>
  <c r="BK87"/>
  <c r="J87"/>
  <c r="BE87"/>
  <c r="BI85"/>
  <c r="BH85"/>
  <c r="BG85"/>
  <c r="BF85"/>
  <c r="T85"/>
  <c r="R85"/>
  <c r="P85"/>
  <c r="BK85"/>
  <c r="J85"/>
  <c r="BE85"/>
  <c r="BI82"/>
  <c r="BH82"/>
  <c r="BG82"/>
  <c r="BF82"/>
  <c r="T82"/>
  <c r="R82"/>
  <c r="P82"/>
  <c r="BK82"/>
  <c r="J82"/>
  <c r="BE82"/>
  <c r="BI79"/>
  <c r="F35"/>
  <c i="1" r="BD55"/>
  <c i="2" r="BH79"/>
  <c r="F34"/>
  <c i="1" r="BC55"/>
  <c i="2" r="BG79"/>
  <c r="F33"/>
  <c i="1" r="BB55"/>
  <c i="2" r="BF79"/>
  <c r="J32"/>
  <c i="1" r="AW55"/>
  <c i="2" r="F32"/>
  <c i="1" r="BA55"/>
  <c i="2" r="T79"/>
  <c r="T78"/>
  <c r="T77"/>
  <c r="T76"/>
  <c r="R79"/>
  <c r="R78"/>
  <c r="R77"/>
  <c r="R76"/>
  <c r="P79"/>
  <c r="P78"/>
  <c r="P77"/>
  <c r="P76"/>
  <c i="1" r="AU55"/>
  <c i="2" r="BK79"/>
  <c r="BK78"/>
  <c r="J78"/>
  <c r="BK77"/>
  <c r="J77"/>
  <c r="BK76"/>
  <c r="J76"/>
  <c r="J55"/>
  <c r="J28"/>
  <c i="1" r="AG55"/>
  <c i="2" r="J79"/>
  <c r="BE79"/>
  <c r="J31"/>
  <c i="1" r="AV55"/>
  <c i="2" r="F31"/>
  <c i="1" r="AZ55"/>
  <c i="2" r="J57"/>
  <c r="J56"/>
  <c r="F73"/>
  <c r="F72"/>
  <c r="F70"/>
  <c r="E68"/>
  <c r="F51"/>
  <c r="F50"/>
  <c r="F48"/>
  <c r="E46"/>
  <c r="J37"/>
  <c r="J22"/>
  <c r="E22"/>
  <c r="J73"/>
  <c r="J51"/>
  <c r="J21"/>
  <c r="J19"/>
  <c r="E19"/>
  <c r="J72"/>
  <c r="J50"/>
  <c r="J18"/>
  <c r="J10"/>
  <c r="J70"/>
  <c r="J48"/>
  <c i="1" r="BD54"/>
  <c r="W33"/>
  <c r="BC54"/>
  <c r="W32"/>
  <c r="BB54"/>
  <c r="W31"/>
  <c r="BA54"/>
  <c r="W30"/>
  <c r="AZ54"/>
  <c r="W29"/>
  <c r="AY54"/>
  <c r="AX54"/>
  <c r="AW54"/>
  <c r="AK30"/>
  <c r="AV54"/>
  <c r="AK29"/>
  <c r="AU54"/>
  <c r="AT54"/>
  <c r="AS54"/>
  <c r="AG54"/>
  <c r="AK26"/>
  <c r="AT55"/>
  <c r="AN55"/>
  <c r="AN54"/>
  <c r="L50"/>
  <c r="AM50"/>
  <c r="AM49"/>
  <c r="L49"/>
  <c r="AM47"/>
  <c r="L47"/>
  <c r="L45"/>
  <c r="L44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<sst xmlns="http://schemas.openxmlformats.org/spreadsheetml/2006/main">
  <si>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</si>
  <si>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</si>
  <si>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</si>
  <si>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</si>
  <si>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</si>
  <si>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{b7edf878-2188-4c7f-ba4a-1c90d336c3c4}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</si>
  <si>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</si>
  <si>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</si>
  <si>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</si>
  <si>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</si>
  <si>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</si>
  <si>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0,001</t>
  </si>
  <si>
    <t>Kód:</t>
  </si>
  <si>
    <t>VZ65419036</t>
  </si>
  <si>
    <t>Stavba:</t>
  </si>
  <si>
    <t>Oprava geometrických parametrů koleje v obvodu OŘ Plzeň 2019/2020</t>
  </si>
  <si>
    <t>KSO:</t>
  </si>
  <si>
    <t>CC-CZ:</t>
  </si>
  <si>
    <t>Místo:</t>
  </si>
  <si>
    <t>oblast ST České Budějovice</t>
  </si>
  <si>
    <t>Datum:</t>
  </si>
  <si>
    <t>10. 1. 2019</t>
  </si>
  <si>
    <t>Zadavatel:</t>
  </si>
  <si>
    <t>IČ:</t>
  </si>
  <si>
    <t>709 94 234</t>
  </si>
  <si>
    <t>SŽDC,státní organizace,OŘ Plzeň,ST Č.Budějovice</t>
  </si>
  <si>
    <t>DIČ:</t>
  </si>
  <si>
    <t>CZ70994234</t>
  </si>
  <si>
    <t>Uchazeč:</t>
  </si>
  <si>
    <t>dle výběrového řízení</t>
  </si>
  <si>
    <t>Projektant:</t>
  </si>
  <si>
    <t xml:space="preserve"> 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</si>
  <si>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</si>
  <si>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</si>
  <si>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</si>
  <si>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</si>
  <si>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</si>
  <si>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</si>
  <si>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</si>
  <si>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</si>
  <si>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</si>
  <si>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</si>
  <si>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</si>
  <si>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</si>
  <si>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</si>
  <si>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</si>
  <si>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</si>
  <si>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</si>
  <si>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</si>
  <si>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</si>
  <si>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</si>
  <si>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</si>
  <si>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</si>
  <si>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</si>
  <si>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</si>
  <si>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</si>
  <si>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</si>
  <si>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</si>
  <si>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</si>
  <si>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</si>
  <si>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</si>
  <si>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</si>
  <si>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</si>
  <si>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</si>
  <si>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</si>
  <si>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</si>
  <si>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</si>
  <si>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</si>
  <si>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</si>
  <si>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</si>
  <si>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</si>
  <si>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</si>
  <si>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</si>
  <si>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</si>
  <si>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</si>
  <si>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</si>
  <si>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</si>
  <si>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</si>
  <si>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</si>
  <si>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</si>
  <si>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</si>
  <si>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</si>
  <si>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</si>
  <si>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</si>
  <si>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5 - Komunikace pozemní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</si>
  <si>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</si>
  <si>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</si>
  <si>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</si>
  <si>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</si>
  <si>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</si>
  <si>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</si>
  <si>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</si>
  <si>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</si>
  <si>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</si>
  <si>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</si>
  <si>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</si>
  <si>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</si>
  <si>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</si>
  <si>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</si>
  <si>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</si>
  <si>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</si>
  <si>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</si>
  <si>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5</t>
  </si>
  <si>
    <t>Komunikace pozemní</t>
  </si>
  <si>
    <t>K</t>
  </si>
  <si>
    <t>5905100010</t>
  </si>
  <si>
    <t>Úprava kolejového lože souvisle strojně v koleji lože otevřené</t>
  </si>
  <si>
    <t>km</t>
  </si>
  <si>
    <t>Sborník UOŽI 01 2019</t>
  </si>
  <si>
    <t>4</t>
  </si>
  <si>
    <t>-577782768</t>
  </si>
  <si>
    <t>PP</t>
  </si>
  <si>
    <t>Úprava kolejového lože souvisle strojně v koleji lože otevřené. Poznámka: 1. V cenách jsou započteny náklady na úpravu KL koleje a výhybek kontinuálně strojně pluhem, u výhybek ruční dokončení úpravy. 2. V cenách nejsou obsaženy náklady na doplnění a dodávku kameniva.</t>
  </si>
  <si>
    <t>P</t>
  </si>
  <si>
    <t>Poznámka k položce:_x000d_
Kilometr koleje=km</t>
  </si>
  <si>
    <t>5905100020</t>
  </si>
  <si>
    <t>Úprava kolejového lože souvisle strojně v koleji lože zapuštěné</t>
  </si>
  <si>
    <t>840257365</t>
  </si>
  <si>
    <t>Úprava kolejového lože souvisle strojně v koleji lože zapuštěné. Poznámka: 1. V cenách jsou započteny náklady na úpravu KL koleje a výhybek kontinuálně strojně pluhem, u výhybek ruční dokončení úpravy. 2. V cenách nejsou obsaženy náklady na doplnění a dodávku kameniva.</t>
  </si>
  <si>
    <t>3</t>
  </si>
  <si>
    <t>5905105010</t>
  </si>
  <si>
    <t>Doplnění KL kamenivem ojediněle ručně v koleji</t>
  </si>
  <si>
    <t>m3</t>
  </si>
  <si>
    <t>-1446148272</t>
  </si>
  <si>
    <t>Doplnění KL kamenivem ojediněle ručně v koleji. Poznámka: 1. V cenách jsou započteny náklady na doplnění kameniva ojediněle ručně vidlemi a/nebo souvisle strojně z výsypných vozů případně nakladačem. 2. V cenách nejsou obsaženy náklady na dodávku kameniva.</t>
  </si>
  <si>
    <t>5905105020</t>
  </si>
  <si>
    <t>Doplnění KL kamenivem ojediněle ručně ve výhybce</t>
  </si>
  <si>
    <t>1051415648</t>
  </si>
  <si>
    <t>Doplnění KL kamenivem ojediněle ručně ve výhybce. Poznámka: 1. V cenách jsou započteny náklady na doplnění kameniva ojediněle ručně vidlemi a/nebo souvisle strojně z výsypných vozů případně nakladačem. 2. V cenách nejsou obsaženy náklady na dodávku kameniva.</t>
  </si>
  <si>
    <t>5905105030</t>
  </si>
  <si>
    <t>Doplnění KL kamenivem souvisle strojně v koleji</t>
  </si>
  <si>
    <t>1669624266</t>
  </si>
  <si>
    <t>Doplnění KL kamenivem souvisle strojně v koleji. Poznámka: 1. V cenách jsou započteny náklady na doplnění kameniva ojediněle ručně vidlemi a/nebo souvisle strojně z výsypných vozů případně nakladačem. 2. V cenách nejsou obsaženy náklady na dodávku kameniva.</t>
  </si>
  <si>
    <t>6</t>
  </si>
  <si>
    <t>5905105040</t>
  </si>
  <si>
    <t>Doplnění KL kamenivem souvisle strojně ve výhybce</t>
  </si>
  <si>
    <t>-1326952556</t>
  </si>
  <si>
    <t>Doplnění KL kamenivem souvisle strojně ve výhybce. Poznámka: 1. V cenách jsou započteny náklady na doplnění kameniva ojediněle ručně vidlemi a/nebo souvisle strojně z výsypných vozů případně nakladačem. 2. V cenách nejsou obsaženy náklady na dodávku kameniva.</t>
  </si>
  <si>
    <t>7</t>
  </si>
  <si>
    <t>5909025010</t>
  </si>
  <si>
    <t>Odstranění lokálních závad koleje pražce dřevěné nebo ocelové</t>
  </si>
  <si>
    <t>659004405</t>
  </si>
  <si>
    <t>Odstranění lokálních závad koleje pražce dřevěné nebo ocelové. Poznámka: 1. V cenách jsou započteny náklady na odstranění lokálních závad podbitím ASP. 2. V cenách nejsou obsaženy náklady na doplnění a dodávku kameniva, úpravu KL a snížení KL pod patou kolejnice.</t>
  </si>
  <si>
    <t>8</t>
  </si>
  <si>
    <t>5909025020</t>
  </si>
  <si>
    <t>Odstranění lokálních závad koleje pražce betonové</t>
  </si>
  <si>
    <t>1581337007</t>
  </si>
  <si>
    <t>Odstranění lokálních závad koleje pražce betonové. Poznámka: 1. V cenách jsou započteny náklady na odstranění lokálních závad podbitím ASP. 2. V cenách nejsou obsaženy náklady na doplnění a dodávku kameniva, úpravu KL a snížení KL pod patou kolejnice.</t>
  </si>
  <si>
    <t>9</t>
  </si>
  <si>
    <t>5909025030</t>
  </si>
  <si>
    <t>Odstranění lokálních závad koleje pražce ocelové tv. Y</t>
  </si>
  <si>
    <t>1196633146</t>
  </si>
  <si>
    <t>Odstranění lokálních závad koleje pražce ocelové tv. Y. Poznámka: 1. V cenách jsou započteny náklady na odstranění lokálních závad podbitím ASP. 2. V cenách nejsou obsaženy náklady na doplnění a dodávku kameniva, úpravu KL a snížení KL pod patou kolejnice.</t>
  </si>
  <si>
    <t>10</t>
  </si>
  <si>
    <t>5909031010</t>
  </si>
  <si>
    <t>Úprava GPK koleje směrové a výškové uspořádání pražce dřevěné nebo ocelové</t>
  </si>
  <si>
    <t>-2033100005</t>
  </si>
  <si>
    <t>Úprava GPK koleje směrové a výškové uspořádání pražce dřevěné nebo ocelové. Poznámka: 1. V cenách jsou započteny náklady na nasazení strojní linky pro úpravu směrového a výškového uspořádání ASP metodou zmenšování chyb a úpravu KL pluhem včetně měření mezních stavebních odchylek dle ČSN, měření techologických veličin a předání tištěných výstupů objednateli. 2. V cenách nejsou obsaženy náklady doplnění a dodávku kameniva a snížení KL pod patou kolejnice.</t>
  </si>
  <si>
    <t>11</t>
  </si>
  <si>
    <t>5909031020</t>
  </si>
  <si>
    <t>Úprava GPK koleje směrové a výškové uspořádání pražce betonové</t>
  </si>
  <si>
    <t>-1253971597</t>
  </si>
  <si>
    <t>Úprava GPK koleje směrové a výškové uspořádání pražce betonové. Poznámka: 1. V cenách jsou započteny náklady na nasazení strojní linky pro úpravu směrového a výškového uspořádání ASP metodou zmenšování chyb a úpravu KL pluhem včetně měření mezních stavebních odchylek dle ČSN, měření techologických veličin a předání tištěných výstupů objednateli. 2. V cenách nejsou obsaženy náklady doplnění a dodávku kameniva a snížení KL pod patou kolejnice.</t>
  </si>
  <si>
    <t>12</t>
  </si>
  <si>
    <t>5909032010</t>
  </si>
  <si>
    <t>Přesná úprava GPK koleje směrové a výškové uspořádání pražce dřevěné nebo ocelové</t>
  </si>
  <si>
    <t>2111739353</t>
  </si>
  <si>
    <t>Přesná úprava GPK koleje směrové a výškové uspořádání pražce dřevěné nebo ocelové. Poznámka: 1. V cenách jsou započteny náklady na úpravu směrového a výškového uspořádání strojní linkou ASP s přesným zaměřením její prostorové polohy, úpravu KL pluhem a měření mezních stavebních odchylek dle ČSN, měření techologických veličin a předání tištěných výstupů objednateli. 2. V cenách nejsou obsaženy náklady na zaměření APK, doplnění a dodávku kameniva a snížení KL pod patou kolejnice.</t>
  </si>
  <si>
    <t>13</t>
  </si>
  <si>
    <t>5909032020</t>
  </si>
  <si>
    <t>Přesná úprava GPK koleje směrové a výškové uspořádání pražce betonové</t>
  </si>
  <si>
    <t>-2018074658</t>
  </si>
  <si>
    <t>Přesná úprava GPK koleje směrové a výškové uspořádání pražce betonové. Poznámka: 1. V cenách jsou započteny náklady na úpravu směrového a výškového uspořádání strojní linkou ASP s přesným zaměřením její prostorové polohy, úpravu KL pluhem a měření mezních stavebních odchylek dle ČSN, měření techologických veličin a předání tištěných výstupů objednateli. 2. V cenách nejsou obsaženy náklady na zaměření APK, doplnění a dodávku kameniva a snížení KL pod patou kolejnice.</t>
  </si>
  <si>
    <t>14</t>
  </si>
  <si>
    <t>5909035010</t>
  </si>
  <si>
    <t>Odstranění lokálních závad výhybky pražce dřevěné nebo ocelové</t>
  </si>
  <si>
    <t>m</t>
  </si>
  <si>
    <t>-648124506</t>
  </si>
  <si>
    <t>Odstranění lokálních závad výhybky pražce dřevěné nebo ocelové. Poznámka: 1. V cenách jsou započteny náklady na odstranění lokálních závad podbitím ASP. 2. V cenách nejsou obsaženy náklady na doplnění a dodávku kameniva, úpravu KL a snížení KL pod patou kolejnice.</t>
  </si>
  <si>
    <t>Poznámka k položce:_x000d_
Rozvinutá délka výhybky=m</t>
  </si>
  <si>
    <t>5909035020</t>
  </si>
  <si>
    <t>Odstranění lokálních závad výhybky pražce betonové</t>
  </si>
  <si>
    <t>2000616309</t>
  </si>
  <si>
    <t>Odstranění lokálních závad výhybky pražce betonové. Poznámka: 1. V cenách jsou započteny náklady na odstranění lokálních závad podbitím ASP. 2. V cenách nejsou obsaženy náklady na doplnění a dodávku kameniva, úpravu KL a snížení KL pod patou kolejnice.</t>
  </si>
  <si>
    <t>16</t>
  </si>
  <si>
    <t>5909041010</t>
  </si>
  <si>
    <t>Úprava GPK výhybky směrové a výškové uspořádání pražce dřevěné nebo ocelové</t>
  </si>
  <si>
    <t>213935735</t>
  </si>
  <si>
    <t>Úprava GPK výhybky směrové a výškové uspořádání pražce dřevěné nebo ocelové. Poznámka: 1. V cenách jsou započteny náklady na nasazení strojní linky pro úpravu směrového a výškového uspořádání ASP metodou zmenšování chyb a úpravu KL pluhem včetně měření mezních stavebních odchylek dle ČSN, měření techologických veličin a předání tištěných výstupů objednateli. 2. V cenách nejsou obsaženy náklady doplnění a dodávku kameniva a snížení KL pod patou kolejnice.</t>
  </si>
  <si>
    <t>Poznámka k položce:_x000d_
Rozvinutá délka výhybky</t>
  </si>
  <si>
    <t>17</t>
  </si>
  <si>
    <t>5909042010</t>
  </si>
  <si>
    <t>Přesná úprava GPK výhybky směrové a výškové uspořádání pražce dřevěné nebo ocelové</t>
  </si>
  <si>
    <t>-1668247389</t>
  </si>
  <si>
    <t>Přesná úprava GPK výhybky směrové a výškové uspořádání pražce dřevěné nebo ocelové. Poznámka: 1. V cenách jsou započteny náklady na úpravu směrového a výškového uspořádání strojní linkou ASP s přesným zaměřením její prostorové polohy, úpravu KL pluhem a měření mezních stavebních odchylek dle ČSN, měření techologických veličin a předání tištěných výstupů objednateli. 2. V cenách nejsou obsaženy náklady na zaměření APK, doplnění a dodávku kameniva a snížení KL pod patou kolejnice.</t>
  </si>
  <si>
    <t>18</t>
  </si>
  <si>
    <t>5909042020</t>
  </si>
  <si>
    <t>Přesná úprava GPK výhybky směrové a výškové uspořádání pražce betonové</t>
  </si>
  <si>
    <t>-113710493</t>
  </si>
  <si>
    <t>Přesná úprava GPK výhybky směrové a výškové uspořádání pražce betonové. Poznámka: 1. V cenách jsou započteny náklady na úpravu směrového a výškového uspořádání strojní linkou ASP s přesným zaměřením její prostorové polohy, úpravu KL pluhem a měření mezních stavebních odchylek dle ČSN, měření techologických veličin a předání tištěných výstupů objednateli. 2. V cenách nejsou obsaženy náklady na zaměření APK, doplnění a dodávku kameniva a snížení KL pod patou kolejnice.</t>
  </si>
  <si>
    <t>19</t>
  </si>
  <si>
    <t>5909045020</t>
  </si>
  <si>
    <t>Hutnění kolejového lože koleje stávajícího</t>
  </si>
  <si>
    <t>1177797076</t>
  </si>
  <si>
    <t>Hutnění kolejového lože koleje stávajícího. Poznámka: 1. V cenách jsou započteny náklady na kontinuální hutnění mezipražcových prostorů a za hlavami pražců.</t>
  </si>
  <si>
    <t>20</t>
  </si>
  <si>
    <t>5909050020</t>
  </si>
  <si>
    <t>Stabilizace kolejového lože koleje stávajícího</t>
  </si>
  <si>
    <t>1660462596</t>
  </si>
  <si>
    <t>Stabilizace kolejového lože koleje stávajícího. Poznámka: 1. V cenách jsou započteny náklady na stabilizaci v režimu s řízeným (konstantním) poklesem včetně měření a předání tištěných výstupů.</t>
  </si>
  <si>
    <t>Poznámka k položce:_x000d_
S3/1, Kilometr koleje=km</t>
  </si>
  <si>
    <t>M</t>
  </si>
  <si>
    <t>5955101000</t>
  </si>
  <si>
    <t>Kamenivo drcené štěrk frakce 31,5/63 třídy BI</t>
  </si>
  <si>
    <t>t</t>
  </si>
  <si>
    <t>-604472906</t>
  </si>
  <si>
    <t>OST</t>
  </si>
  <si>
    <t>Ostatní</t>
  </si>
  <si>
    <t>22</t>
  </si>
  <si>
    <t>9902100100</t>
  </si>
  <si>
    <t xml:space="preserve">Doprava dodávek zhotovitele, dodávek objednatele nebo výzisku mechanizací přes 3,5 t sypanin  do 10 km</t>
  </si>
  <si>
    <t>512</t>
  </si>
  <si>
    <t>-471913324</t>
  </si>
  <si>
    <t>Doprava dodávek zhotovitele, dodávek objednatele nebo výzisku mechanizací přes 3,5 t sypanin do 10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</si>
  <si>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Poznámka k položce:_x000d_
Měrnou jednotkou je t přepravovaného materiálu.</t>
  </si>
  <si>
    <t>23</t>
  </si>
  <si>
    <t>9902100200</t>
  </si>
  <si>
    <t xml:space="preserve">Doprava dodávek zhotovitele, dodávek objednatele nebo výzisku mechanizací přes 3,5 t sypanin  do 20 km</t>
  </si>
  <si>
    <t>-2091089745</t>
  </si>
  <si>
    <t>Doprava dodávek zhotovitele, dodávek objednatele nebo výzisku mechanizací přes 3,5 t sypanin do 20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</si>
  <si>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24</t>
  </si>
  <si>
    <t>9902100300</t>
  </si>
  <si>
    <t xml:space="preserve">Doprava dodávek zhotovitele, dodávek objednatele nebo výzisku mechanizací přes 3,5 t sypanin  do 30 km</t>
  </si>
  <si>
    <t>18338912</t>
  </si>
  <si>
    <t>Doprava dodávek zhotovitele, dodávek objednatele nebo výzisku mechanizací přes 3,5 t sypanin do 30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</si>
  <si>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25</t>
  </si>
  <si>
    <t>9902100400</t>
  </si>
  <si>
    <t xml:space="preserve">Doprava dodávek zhotovitele, dodávek objednatele nebo výzisku mechanizací přes 3,5 t sypanin  do 40 km</t>
  </si>
  <si>
    <t>-978882472</t>
  </si>
  <si>
    <t>Doprava dodávek zhotovitele, dodávek objednatele nebo výzisku mechanizací přes 3,5 t sypanin do 40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</si>
  <si>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26</t>
  </si>
  <si>
    <t>9902100500</t>
  </si>
  <si>
    <t xml:space="preserve">Doprava dodávek zhotovitele, dodávek objednatele nebo výzisku mechanizací přes 3,5 t sypanin  do 60 km</t>
  </si>
  <si>
    <t>2010173952</t>
  </si>
  <si>
    <t>Doprava dodávek zhotovitele, dodávek objednatele nebo výzisku mechanizací přes 3,5 t sypanin do 60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</si>
  <si>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27</t>
  </si>
  <si>
    <t>9902100600</t>
  </si>
  <si>
    <t xml:space="preserve">Doprava dodávek zhotovitele, dodávek objednatele nebo výzisku mechanizací přes 3,5 t sypanin  do 80 km</t>
  </si>
  <si>
    <t>1803857658</t>
  </si>
  <si>
    <t>Doprava dodávek zhotovitele, dodávek objednatele nebo výzisku mechanizací přes 3,5 t sypanin do 80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</si>
  <si>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28</t>
  </si>
  <si>
    <t>9902100700</t>
  </si>
  <si>
    <t xml:space="preserve">Doprava dodávek zhotovitele, dodávek objednatele nebo výzisku mechanizací přes 3,5 t sypanin  do 100 km</t>
  </si>
  <si>
    <t>145692905</t>
  </si>
  <si>
    <t>Doprava dodávek zhotovitele, dodávek objednatele nebo výzisku mechanizací přes 3,5 t sypanin do 100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</si>
  <si>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29</t>
  </si>
  <si>
    <t>9902100800</t>
  </si>
  <si>
    <t xml:space="preserve">Doprava dodávek zhotovitele, dodávek objednatele nebo výzisku mechanizací přes 3,5 t sypanin  do 150 km</t>
  </si>
  <si>
    <t>-1381077075</t>
  </si>
  <si>
    <t>Doprava dodávek zhotovitele, dodávek objednatele nebo výzisku mechanizací přes 3,5 t sypanin do 150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</si>
  <si>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30</t>
  </si>
  <si>
    <t>9903100100</t>
  </si>
  <si>
    <t>Přeprava mechanizace na místo prováděných prací o hmotnosti do 12 t přes 50 do 100 km</t>
  </si>
  <si>
    <t>kus</t>
  </si>
  <si>
    <t>-110083737</t>
  </si>
  <si>
    <t>Přeprava mechanizace na místo prováděných prací o hmotnosti do 12 t přes 50 do 100 km Poznámka: Ceny jsou určeny pro dopravu mechanizmů na místo prováděných prací po silnici i po kolejích.V ceně jsou započteny i náklady na zpáteční cestu dopravního prostředku. Měrnou jednotkou je kus přepravovaného stroje.</t>
  </si>
  <si>
    <t>31</t>
  </si>
  <si>
    <t>9903100200</t>
  </si>
  <si>
    <t>Přeprava mechanizace na místo prováděných prací o hmotnosti do 12 t do 200 km</t>
  </si>
  <si>
    <t>-1689493524</t>
  </si>
  <si>
    <t>Přeprava mechanizace na místo prováděných prací o hmotnosti do 12 t do 200 km Poznámka: Ceny jsou určeny pro dopravu mechanizmů na místo prováděných prací po silnici i po kolejích.V ceně jsou započteny i náklady na zpáteční cestu dopravního prostředku. Měrnou jednotkou je kus přepravovaného stroje.</t>
  </si>
  <si>
    <t>32</t>
  </si>
  <si>
    <t>9903200100</t>
  </si>
  <si>
    <t>Přeprava mechanizace na místo prováděných prací o hmotnosti přes 12 t přes 50 do 100 km</t>
  </si>
  <si>
    <t>-226100701</t>
  </si>
  <si>
    <t>Přeprava mechanizace na místo prováděných prací o hmotnosti přes 12 t přes 50 do 100 km Poznámka: Ceny jsou určeny pro dopravu mechanizmů na místo prováděných prací po silnici i po kolejích.V ceně jsou započteny i náklady na zpáteční cestu dopravního prostředku. Měrnou jednotkou je kus přepravovaného stroje.</t>
  </si>
  <si>
    <t>33</t>
  </si>
  <si>
    <t>9903200200</t>
  </si>
  <si>
    <t>Přeprava mechanizace na místo prováděných prací o hmotnosti přes 12 t do 200 km</t>
  </si>
  <si>
    <t>1965242587</t>
  </si>
  <si>
    <t>Přeprava mechanizace na místo prováděných prací o hmotnosti přes 12 t do 200 km Poznámka: Ceny jsou určeny pro dopravu mechanizmů na místo prováděných prací po silnici i po kolejích.V ceně jsou započteny i náklady na zpáteční cestu dopravního prostředku. Měrnou jednotkou je kus přepravovaného stroje.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</si>
</sst>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29">
    <font>
      <sz val="8"/>
      <name val="Arial CE"/>
      <family val="2"/>
    </font>
    <font>
      <sz val="8"/>
      <color rgb="FF969696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0"/>
      <name val="Arial CE"/>
    </font>
    <font>
      <b/>
      <sz val="8"/>
      <color rgb="FF969696"/>
      <name val="Arial CE"/>
    </font>
    <font>
      <b/>
      <sz val="8"/>
      <name val="Arial CE"/>
    </font>
    <font>
      <sz val="12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2"/>
      <color rgb="FF800000"/>
      <name val="Arial CE"/>
    </font>
    <font>
      <sz val="8"/>
      <color rgb="FF960000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4">
    <fill>
      <patternFill patternType="none"/>
    </fill>
    <fill>
      <patternFill patternType="gray125"/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28" fillId="0" borderId="0" applyNumberFormat="0" applyFill="0" applyBorder="0" applyAlignment="0" applyProtection="0"/>
  </cellStyleXfs>
  <cellXfs count="198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9" fillId="0" borderId="0" xfId="0" applyFont="1" applyAlignment="1" applyProtection="1">
      <alignment horizontal="left" vertical="center"/>
    </xf>
    <xf numFmtId="0" fontId="10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0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top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1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1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right" vertical="center"/>
    </xf>
    <xf numFmtId="4" fontId="12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2" borderId="0" xfId="0" applyFont="1" applyFill="1" applyAlignment="1" applyProtection="1">
      <alignment vertical="center"/>
    </xf>
    <xf numFmtId="0" fontId="3" fillId="2" borderId="6" xfId="0" applyFont="1" applyFill="1" applyBorder="1" applyAlignment="1" applyProtection="1">
      <alignment horizontal="left" vertical="center"/>
    </xf>
    <xf numFmtId="0" fontId="0" fillId="2" borderId="7" xfId="0" applyFont="1" applyFill="1" applyBorder="1" applyAlignment="1" applyProtection="1">
      <alignment vertical="center"/>
    </xf>
    <xf numFmtId="0" fontId="3" fillId="2" borderId="7" xfId="0" applyFont="1" applyFill="1" applyBorder="1" applyAlignment="1" applyProtection="1">
      <alignment horizontal="center" vertical="center"/>
    </xf>
    <xf numFmtId="0" fontId="3" fillId="2" borderId="7" xfId="0" applyFont="1" applyFill="1" applyBorder="1" applyAlignment="1" applyProtection="1">
      <alignment horizontal="left" vertical="center"/>
    </xf>
    <xf numFmtId="4" fontId="3" fillId="2" borderId="7" xfId="0" applyNumberFormat="1" applyFont="1" applyFill="1" applyBorder="1" applyAlignment="1" applyProtection="1">
      <alignment vertical="center"/>
    </xf>
    <xf numFmtId="0" fontId="0" fillId="2" borderId="8" xfId="0" applyFont="1" applyFill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left" vertical="center" wrapText="1"/>
    </xf>
    <xf numFmtId="0" fontId="2" fillId="0" borderId="3" xfId="0" applyFont="1" applyBorder="1" applyAlignment="1">
      <alignment vertical="center"/>
    </xf>
    <xf numFmtId="0" fontId="13" fillId="0" borderId="0" xfId="0" applyFont="1" applyAlignment="1" applyProtection="1">
      <alignment vertical="center"/>
    </xf>
    <xf numFmtId="165" fontId="0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vertical="center" wrapText="1"/>
    </xf>
    <xf numFmtId="0" fontId="14" fillId="0" borderId="11" xfId="0" applyFont="1" applyBorder="1" applyAlignment="1">
      <alignment horizontal="center" vertical="center"/>
    </xf>
    <xf numFmtId="0" fontId="14" fillId="0" borderId="12" xfId="0" applyFont="1" applyBorder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" fillId="0" borderId="14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5" fillId="3" borderId="6" xfId="0" applyFont="1" applyFill="1" applyBorder="1" applyAlignment="1" applyProtection="1">
      <alignment horizontal="center" vertical="center"/>
    </xf>
    <xf numFmtId="0" fontId="15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15" fillId="3" borderId="7" xfId="0" applyFont="1" applyFill="1" applyBorder="1" applyAlignment="1" applyProtection="1">
      <alignment horizontal="center" vertical="center"/>
    </xf>
    <xf numFmtId="0" fontId="15" fillId="3" borderId="7" xfId="0" applyFont="1" applyFill="1" applyBorder="1" applyAlignment="1" applyProtection="1">
      <alignment horizontal="right" vertical="center"/>
    </xf>
    <xf numFmtId="0" fontId="15" fillId="3" borderId="8" xfId="0" applyFont="1" applyFill="1" applyBorder="1" applyAlignment="1" applyProtection="1">
      <alignment horizontal="left" vertical="center"/>
    </xf>
    <xf numFmtId="0" fontId="15" fillId="3" borderId="0" xfId="0" applyFont="1" applyFill="1" applyAlignment="1" applyProtection="1">
      <alignment horizontal="center" vertical="center"/>
    </xf>
    <xf numFmtId="0" fontId="16" fillId="0" borderId="16" xfId="0" applyFont="1" applyBorder="1" applyAlignment="1" applyProtection="1">
      <alignment horizontal="center" vertical="center" wrapText="1"/>
    </xf>
    <xf numFmtId="0" fontId="16" fillId="0" borderId="17" xfId="0" applyFont="1" applyBorder="1" applyAlignment="1" applyProtection="1">
      <alignment horizontal="center" vertical="center" wrapText="1"/>
    </xf>
    <xf numFmtId="0" fontId="16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3" fillId="0" borderId="3" xfId="0" applyFont="1" applyBorder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17" fillId="0" borderId="0" xfId="0" applyFont="1" applyAlignment="1" applyProtection="1">
      <alignment vertical="center"/>
    </xf>
    <xf numFmtId="4" fontId="17" fillId="0" borderId="0" xfId="0" applyNumberFormat="1" applyFont="1" applyAlignment="1" applyProtection="1">
      <alignment horizontal="right" vertical="center"/>
    </xf>
    <xf numFmtId="4" fontId="1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3" fillId="0" borderId="3" xfId="0" applyFont="1" applyBorder="1" applyAlignment="1">
      <alignment vertical="center"/>
    </xf>
    <xf numFmtId="4" fontId="14" fillId="0" borderId="14" xfId="0" applyNumberFormat="1" applyFont="1" applyBorder="1" applyAlignment="1" applyProtection="1">
      <alignment vertical="center"/>
    </xf>
    <xf numFmtId="4" fontId="14" fillId="0" borderId="0" xfId="0" applyNumberFormat="1" applyFont="1" applyBorder="1" applyAlignment="1" applyProtection="1">
      <alignment vertical="center"/>
    </xf>
    <xf numFmtId="166" fontId="14" fillId="0" borderId="0" xfId="0" applyNumberFormat="1" applyFont="1" applyBorder="1" applyAlignment="1" applyProtection="1">
      <alignment vertical="center"/>
    </xf>
    <xf numFmtId="4" fontId="14" fillId="0" borderId="15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18" fillId="0" borderId="0" xfId="1" applyFont="1" applyAlignment="1">
      <alignment horizontal="center" vertical="center"/>
    </xf>
    <xf numFmtId="0" fontId="4" fillId="0" borderId="3" xfId="0" applyFont="1" applyBorder="1" applyAlignment="1" applyProtection="1">
      <alignment vertical="center"/>
    </xf>
    <xf numFmtId="0" fontId="19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 wrapText="1"/>
    </xf>
    <xf numFmtId="0" fontId="20" fillId="0" borderId="0" xfId="0" applyFont="1" applyAlignment="1" applyProtection="1">
      <alignment vertical="center"/>
    </xf>
    <xf numFmtId="4" fontId="20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1" fillId="0" borderId="19" xfId="0" applyNumberFormat="1" applyFont="1" applyBorder="1" applyAlignment="1" applyProtection="1">
      <alignment vertical="center"/>
    </xf>
    <xf numFmtId="4" fontId="21" fillId="0" borderId="20" xfId="0" applyNumberFormat="1" applyFont="1" applyBorder="1" applyAlignment="1" applyProtection="1">
      <alignment vertical="center"/>
    </xf>
    <xf numFmtId="166" fontId="21" fillId="0" borderId="20" xfId="0" applyNumberFormat="1" applyFont="1" applyBorder="1" applyAlignment="1" applyProtection="1">
      <alignment vertical="center"/>
    </xf>
    <xf numFmtId="4" fontId="21" fillId="0" borderId="21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165" fontId="0" fillId="0" borderId="0" xfId="0" applyNumberFormat="1" applyFont="1" applyAlignment="1">
      <alignment horizontal="left" vertical="center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>
      <alignment horizontal="left" vertical="center" wrapText="1"/>
    </xf>
    <xf numFmtId="0" fontId="11" fillId="0" borderId="0" xfId="0" applyFont="1" applyAlignment="1">
      <alignment horizontal="left" vertical="center"/>
    </xf>
    <xf numFmtId="4" fontId="17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3" borderId="0" xfId="0" applyFont="1" applyFill="1" applyAlignment="1">
      <alignment vertical="center"/>
    </xf>
    <xf numFmtId="0" fontId="3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3" fillId="3" borderId="7" xfId="0" applyFont="1" applyFill="1" applyBorder="1" applyAlignment="1">
      <alignment horizontal="right" vertical="center"/>
    </xf>
    <xf numFmtId="0" fontId="3" fillId="3" borderId="7" xfId="0" applyFont="1" applyFill="1" applyBorder="1" applyAlignment="1">
      <alignment horizontal="center" vertical="center"/>
    </xf>
    <xf numFmtId="4" fontId="3" fillId="3" borderId="7" xfId="0" applyNumberFormat="1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5" fillId="3" borderId="0" xfId="0" applyFont="1" applyFill="1" applyAlignment="1" applyProtection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15" fillId="3" borderId="0" xfId="0" applyFont="1" applyFill="1" applyAlignment="1" applyProtection="1">
      <alignment horizontal="right" vertical="center"/>
    </xf>
    <xf numFmtId="0" fontId="22" fillId="0" borderId="0" xfId="0" applyFont="1" applyAlignment="1" applyProtection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5" fillId="0" borderId="20" xfId="0" applyFont="1" applyBorder="1" applyAlignment="1" applyProtection="1">
      <alignment horizontal="left" vertical="center"/>
    </xf>
    <xf numFmtId="0" fontId="5" fillId="0" borderId="20" xfId="0" applyFont="1" applyBorder="1" applyAlignment="1" applyProtection="1">
      <alignment vertical="center"/>
    </xf>
    <xf numFmtId="4" fontId="5" fillId="0" borderId="20" xfId="0" applyNumberFormat="1" applyFont="1" applyBorder="1" applyAlignment="1" applyProtection="1">
      <alignment vertical="center"/>
    </xf>
    <xf numFmtId="0" fontId="5" fillId="0" borderId="3" xfId="0" applyFont="1" applyBorder="1" applyAlignment="1">
      <alignment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horizontal="center" vertical="center" wrapText="1"/>
    </xf>
    <xf numFmtId="0" fontId="15" fillId="3" borderId="16" xfId="0" applyFont="1" applyFill="1" applyBorder="1" applyAlignment="1" applyProtection="1">
      <alignment horizontal="center" vertical="center" wrapText="1"/>
    </xf>
    <xf numFmtId="0" fontId="15" fillId="3" borderId="17" xfId="0" applyFont="1" applyFill="1" applyBorder="1" applyAlignment="1" applyProtection="1">
      <alignment horizontal="center" vertical="center" wrapText="1"/>
    </xf>
    <xf numFmtId="0" fontId="15" fillId="3" borderId="18" xfId="0" applyFont="1" applyFill="1" applyBorder="1" applyAlignment="1" applyProtection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4" fontId="17" fillId="0" borderId="0" xfId="0" applyNumberFormat="1" applyFont="1" applyAlignment="1" applyProtection="1"/>
    <xf numFmtId="166" fontId="23" fillId="0" borderId="12" xfId="0" applyNumberFormat="1" applyFont="1" applyBorder="1" applyAlignment="1" applyProtection="1"/>
    <xf numFmtId="166" fontId="23" fillId="0" borderId="13" xfId="0" applyNumberFormat="1" applyFont="1" applyBorder="1" applyAlignment="1" applyProtection="1"/>
    <xf numFmtId="4" fontId="13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4" fontId="5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0" fillId="0" borderId="22" xfId="0" applyFont="1" applyBorder="1" applyAlignment="1" applyProtection="1">
      <alignment horizontal="center" vertical="center"/>
    </xf>
    <xf numFmtId="49" fontId="0" fillId="0" borderId="22" xfId="0" applyNumberFormat="1" applyFont="1" applyBorder="1" applyAlignment="1" applyProtection="1">
      <alignment horizontal="left" vertical="center" wrapText="1"/>
    </xf>
    <xf numFmtId="0" fontId="0" fillId="0" borderId="22" xfId="0" applyFont="1" applyBorder="1" applyAlignment="1" applyProtection="1">
      <alignment horizontal="left" vertical="center" wrapText="1"/>
    </xf>
    <xf numFmtId="0" fontId="0" fillId="0" borderId="22" xfId="0" applyFont="1" applyBorder="1" applyAlignment="1" applyProtection="1">
      <alignment horizontal="center" vertical="center" wrapText="1"/>
    </xf>
    <xf numFmtId="167" fontId="0" fillId="0" borderId="22" xfId="0" applyNumberFormat="1" applyFont="1" applyBorder="1" applyAlignment="1" applyProtection="1">
      <alignment vertical="center"/>
    </xf>
    <xf numFmtId="4" fontId="0" fillId="0" borderId="22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5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24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horizontal="left" vertical="center" wrapText="1"/>
    </xf>
    <xf numFmtId="0" fontId="0" fillId="0" borderId="14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 wrapText="1"/>
    </xf>
    <xf numFmtId="0" fontId="27" fillId="0" borderId="22" xfId="0" applyFont="1" applyBorder="1" applyAlignment="1" applyProtection="1">
      <alignment horizontal="center" vertical="center"/>
    </xf>
    <xf numFmtId="49" fontId="27" fillId="0" borderId="22" xfId="0" applyNumberFormat="1" applyFont="1" applyBorder="1" applyAlignment="1" applyProtection="1">
      <alignment horizontal="left" vertical="center" wrapText="1"/>
    </xf>
    <xf numFmtId="0" fontId="27" fillId="0" borderId="22" xfId="0" applyFont="1" applyBorder="1" applyAlignment="1" applyProtection="1">
      <alignment horizontal="left" vertical="center" wrapText="1"/>
    </xf>
    <xf numFmtId="0" fontId="27" fillId="0" borderId="22" xfId="0" applyFont="1" applyBorder="1" applyAlignment="1" applyProtection="1">
      <alignment horizontal="center" vertical="center" wrapText="1"/>
    </xf>
    <xf numFmtId="167" fontId="27" fillId="0" borderId="22" xfId="0" applyNumberFormat="1" applyFont="1" applyBorder="1" applyAlignment="1" applyProtection="1">
      <alignment vertical="center"/>
    </xf>
    <xf numFmtId="4" fontId="27" fillId="0" borderId="22" xfId="0" applyNumberFormat="1" applyFont="1" applyBorder="1" applyAlignment="1" applyProtection="1">
      <alignment vertical="center"/>
    </xf>
    <xf numFmtId="0" fontId="27" fillId="0" borderId="3" xfId="0" applyFont="1" applyBorder="1" applyAlignment="1">
      <alignment vertical="center"/>
    </xf>
    <xf numFmtId="0" fontId="27" fillId="0" borderId="14" xfId="0" applyFont="1" applyBorder="1" applyAlignment="1" applyProtection="1">
      <alignment horizontal="left" vertical="center"/>
    </xf>
    <xf numFmtId="0" fontId="27" fillId="0" borderId="0" xfId="0" applyFont="1" applyBorder="1" applyAlignment="1" applyProtection="1">
      <alignment horizontal="center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" customWidth="1"/>
    <col min="2" max="2" width="1.67" customWidth="1"/>
    <col min="3" max="3" width="4.17" customWidth="1"/>
    <col min="4" max="4" width="2.67" customWidth="1"/>
    <col min="5" max="5" width="2.67" customWidth="1"/>
    <col min="6" max="6" width="2.67" customWidth="1"/>
    <col min="7" max="7" width="2.67" customWidth="1"/>
    <col min="8" max="8" width="2.67" customWidth="1"/>
    <col min="9" max="9" width="2.67" customWidth="1"/>
    <col min="10" max="10" width="2.67" customWidth="1"/>
    <col min="11" max="11" width="2.67" customWidth="1"/>
    <col min="12" max="12" width="2.67" customWidth="1"/>
    <col min="13" max="13" width="2.67" customWidth="1"/>
    <col min="14" max="14" width="2.67" customWidth="1"/>
    <col min="15" max="15" width="2.67" customWidth="1"/>
    <col min="16" max="16" width="2.67" customWidth="1"/>
    <col min="17" max="17" width="2.67" customWidth="1"/>
    <col min="18" max="18" width="2.67" customWidth="1"/>
    <col min="19" max="19" width="2.67" customWidth="1"/>
    <col min="20" max="20" width="2.67" customWidth="1"/>
    <col min="21" max="21" width="2.67" customWidth="1"/>
    <col min="22" max="22" width="2.67" customWidth="1"/>
    <col min="23" max="23" width="2.67" customWidth="1"/>
    <col min="24" max="24" width="2.67" customWidth="1"/>
    <col min="25" max="25" width="2.67" customWidth="1"/>
    <col min="26" max="26" width="2.67" customWidth="1"/>
    <col min="27" max="27" width="2.67" customWidth="1"/>
    <col min="28" max="28" width="2.67" customWidth="1"/>
    <col min="29" max="29" width="2.67" customWidth="1"/>
    <col min="30" max="30" width="2.67" customWidth="1"/>
    <col min="31" max="31" width="2.67" customWidth="1"/>
    <col min="32" max="32" width="2.67" customWidth="1"/>
    <col min="33" max="33" width="2.67" customWidth="1"/>
    <col min="34" max="34" width="3.33" customWidth="1"/>
    <col min="35" max="35" width="31.67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5.67" hidden="1" customWidth="1"/>
    <col min="44" max="44" width="13.67" customWidth="1"/>
    <col min="45" max="45" width="25.83" hidden="1" customWidth="1"/>
    <col min="46" max="46" width="25.83" hidden="1" customWidth="1"/>
    <col min="47" max="47" width="25.83" hidden="1" customWidth="1"/>
    <col min="48" max="48" width="21.67" hidden="1" customWidth="1"/>
    <col min="49" max="49" width="21.67" hidden="1" customWidth="1"/>
    <col min="50" max="50" width="25" hidden="1" customWidth="1"/>
    <col min="51" max="51" width="25" hidden="1" customWidth="1"/>
    <col min="52" max="52" width="21.67" hidden="1" customWidth="1"/>
    <col min="53" max="53" width="19.17" hidden="1" customWidth="1"/>
    <col min="54" max="54" width="25" hidden="1" customWidth="1"/>
    <col min="55" max="55" width="21.6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  <col min="90" max="90" width="9.33" hidden="1"/>
    <col min="91" max="91" width="9.33" hidden="1"/>
  </cols>
  <sheetData>
    <row r="1">
      <c r="A1" s="11" t="s">
        <v>0</v>
      </c>
      <c r="AZ1" s="11" t="s">
        <v>1</v>
      </c>
      <c r="BA1" s="11" t="s">
        <v>2</v>
      </c>
      <c r="BB1" s="11" t="s">
        <v>3</v>
      </c>
      <c r="BT1" s="11" t="s">
        <v>4</v>
      </c>
      <c r="BU1" s="11" t="s">
        <v>4</v>
      </c>
      <c r="BV1" s="11" t="s">
        <v>5</v>
      </c>
    </row>
    <row r="2" ht="36.96" customHeight="1">
      <c r="AR2"/>
      <c r="BS2" s="12" t="s">
        <v>6</v>
      </c>
      <c r="BT2" s="12" t="s">
        <v>7</v>
      </c>
    </row>
    <row r="3" ht="6.96" customHeight="1">
      <c r="B3" s="13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5"/>
      <c r="BS3" s="12" t="s">
        <v>6</v>
      </c>
      <c r="BT3" s="12" t="s">
        <v>8</v>
      </c>
    </row>
    <row r="4" ht="24.96" customHeight="1">
      <c r="B4" s="16"/>
      <c r="C4" s="17"/>
      <c r="D4" s="18" t="s">
        <v>9</v>
      </c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  <c r="AI4" s="17"/>
      <c r="AJ4" s="17"/>
      <c r="AK4" s="17"/>
      <c r="AL4" s="17"/>
      <c r="AM4" s="17"/>
      <c r="AN4" s="17"/>
      <c r="AO4" s="17"/>
      <c r="AP4" s="17"/>
      <c r="AQ4" s="17"/>
      <c r="AR4" s="15"/>
      <c r="AS4" s="19" t="s">
        <v>10</v>
      </c>
      <c r="BS4" s="12" t="s">
        <v>11</v>
      </c>
    </row>
    <row r="5" ht="12" customHeight="1">
      <c r="B5" s="16"/>
      <c r="C5" s="17"/>
      <c r="D5" s="20" t="s">
        <v>12</v>
      </c>
      <c r="E5" s="17"/>
      <c r="F5" s="17"/>
      <c r="G5" s="17"/>
      <c r="H5" s="17"/>
      <c r="I5" s="17"/>
      <c r="J5" s="17"/>
      <c r="K5" s="21" t="s">
        <v>13</v>
      </c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  <c r="W5" s="17"/>
      <c r="X5" s="17"/>
      <c r="Y5" s="17"/>
      <c r="Z5" s="17"/>
      <c r="AA5" s="17"/>
      <c r="AB5" s="17"/>
      <c r="AC5" s="17"/>
      <c r="AD5" s="17"/>
      <c r="AE5" s="17"/>
      <c r="AF5" s="17"/>
      <c r="AG5" s="17"/>
      <c r="AH5" s="17"/>
      <c r="AI5" s="17"/>
      <c r="AJ5" s="17"/>
      <c r="AK5" s="17"/>
      <c r="AL5" s="17"/>
      <c r="AM5" s="17"/>
      <c r="AN5" s="17"/>
      <c r="AO5" s="17"/>
      <c r="AP5" s="17"/>
      <c r="AQ5" s="17"/>
      <c r="AR5" s="15"/>
      <c r="BS5" s="12" t="s">
        <v>6</v>
      </c>
    </row>
    <row r="6" ht="36.96" customHeight="1">
      <c r="B6" s="16"/>
      <c r="C6" s="17"/>
      <c r="D6" s="22" t="s">
        <v>14</v>
      </c>
      <c r="E6" s="17"/>
      <c r="F6" s="17"/>
      <c r="G6" s="17"/>
      <c r="H6" s="17"/>
      <c r="I6" s="17"/>
      <c r="J6" s="17"/>
      <c r="K6" s="23" t="s">
        <v>15</v>
      </c>
      <c r="L6" s="17"/>
      <c r="M6" s="17"/>
      <c r="N6" s="17"/>
      <c r="O6" s="17"/>
      <c r="P6" s="17"/>
      <c r="Q6" s="17"/>
      <c r="R6" s="17"/>
      <c r="S6" s="17"/>
      <c r="T6" s="17"/>
      <c r="U6" s="17"/>
      <c r="V6" s="17"/>
      <c r="W6" s="17"/>
      <c r="X6" s="17"/>
      <c r="Y6" s="17"/>
      <c r="Z6" s="17"/>
      <c r="AA6" s="17"/>
      <c r="AB6" s="17"/>
      <c r="AC6" s="17"/>
      <c r="AD6" s="17"/>
      <c r="AE6" s="17"/>
      <c r="AF6" s="17"/>
      <c r="AG6" s="17"/>
      <c r="AH6" s="17"/>
      <c r="AI6" s="17"/>
      <c r="AJ6" s="17"/>
      <c r="AK6" s="17"/>
      <c r="AL6" s="17"/>
      <c r="AM6" s="17"/>
      <c r="AN6" s="17"/>
      <c r="AO6" s="17"/>
      <c r="AP6" s="17"/>
      <c r="AQ6" s="17"/>
      <c r="AR6" s="15"/>
      <c r="BS6" s="12" t="s">
        <v>6</v>
      </c>
    </row>
    <row r="7" ht="12" customHeight="1">
      <c r="B7" s="16"/>
      <c r="C7" s="17"/>
      <c r="D7" s="24" t="s">
        <v>16</v>
      </c>
      <c r="E7" s="17"/>
      <c r="F7" s="17"/>
      <c r="G7" s="17"/>
      <c r="H7" s="17"/>
      <c r="I7" s="17"/>
      <c r="J7" s="17"/>
      <c r="K7" s="21" t="s">
        <v>1</v>
      </c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7"/>
      <c r="AA7" s="17"/>
      <c r="AB7" s="17"/>
      <c r="AC7" s="17"/>
      <c r="AD7" s="17"/>
      <c r="AE7" s="17"/>
      <c r="AF7" s="17"/>
      <c r="AG7" s="17"/>
      <c r="AH7" s="17"/>
      <c r="AI7" s="17"/>
      <c r="AJ7" s="17"/>
      <c r="AK7" s="24" t="s">
        <v>17</v>
      </c>
      <c r="AL7" s="17"/>
      <c r="AM7" s="17"/>
      <c r="AN7" s="21" t="s">
        <v>1</v>
      </c>
      <c r="AO7" s="17"/>
      <c r="AP7" s="17"/>
      <c r="AQ7" s="17"/>
      <c r="AR7" s="15"/>
      <c r="BS7" s="12" t="s">
        <v>6</v>
      </c>
    </row>
    <row r="8" ht="12" customHeight="1">
      <c r="B8" s="16"/>
      <c r="C8" s="17"/>
      <c r="D8" s="24" t="s">
        <v>18</v>
      </c>
      <c r="E8" s="17"/>
      <c r="F8" s="17"/>
      <c r="G8" s="17"/>
      <c r="H8" s="17"/>
      <c r="I8" s="17"/>
      <c r="J8" s="17"/>
      <c r="K8" s="21" t="s">
        <v>19</v>
      </c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  <c r="AA8" s="17"/>
      <c r="AB8" s="17"/>
      <c r="AC8" s="17"/>
      <c r="AD8" s="17"/>
      <c r="AE8" s="17"/>
      <c r="AF8" s="17"/>
      <c r="AG8" s="17"/>
      <c r="AH8" s="17"/>
      <c r="AI8" s="17"/>
      <c r="AJ8" s="17"/>
      <c r="AK8" s="24" t="s">
        <v>20</v>
      </c>
      <c r="AL8" s="17"/>
      <c r="AM8" s="17"/>
      <c r="AN8" s="21" t="s">
        <v>21</v>
      </c>
      <c r="AO8" s="17"/>
      <c r="AP8" s="17"/>
      <c r="AQ8" s="17"/>
      <c r="AR8" s="15"/>
      <c r="BS8" s="12" t="s">
        <v>6</v>
      </c>
    </row>
    <row r="9" ht="14.4" customHeight="1">
      <c r="B9" s="16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  <c r="Z9" s="17"/>
      <c r="AA9" s="17"/>
      <c r="AB9" s="17"/>
      <c r="AC9" s="17"/>
      <c r="AD9" s="17"/>
      <c r="AE9" s="17"/>
      <c r="AF9" s="17"/>
      <c r="AG9" s="17"/>
      <c r="AH9" s="17"/>
      <c r="AI9" s="17"/>
      <c r="AJ9" s="17"/>
      <c r="AK9" s="17"/>
      <c r="AL9" s="17"/>
      <c r="AM9" s="17"/>
      <c r="AN9" s="17"/>
      <c r="AO9" s="17"/>
      <c r="AP9" s="17"/>
      <c r="AQ9" s="17"/>
      <c r="AR9" s="15"/>
      <c r="BS9" s="12" t="s">
        <v>6</v>
      </c>
    </row>
    <row r="10" ht="12" customHeight="1">
      <c r="B10" s="16"/>
      <c r="C10" s="17"/>
      <c r="D10" s="24" t="s">
        <v>22</v>
      </c>
      <c r="E10" s="17"/>
      <c r="F10" s="17"/>
      <c r="G10" s="17"/>
      <c r="H10" s="17"/>
      <c r="I10" s="17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7"/>
      <c r="AA10" s="17"/>
      <c r="AB10" s="17"/>
      <c r="AC10" s="17"/>
      <c r="AD10" s="17"/>
      <c r="AE10" s="17"/>
      <c r="AF10" s="17"/>
      <c r="AG10" s="17"/>
      <c r="AH10" s="17"/>
      <c r="AI10" s="17"/>
      <c r="AJ10" s="17"/>
      <c r="AK10" s="24" t="s">
        <v>23</v>
      </c>
      <c r="AL10" s="17"/>
      <c r="AM10" s="17"/>
      <c r="AN10" s="21" t="s">
        <v>24</v>
      </c>
      <c r="AO10" s="17"/>
      <c r="AP10" s="17"/>
      <c r="AQ10" s="17"/>
      <c r="AR10" s="15"/>
      <c r="BS10" s="12" t="s">
        <v>6</v>
      </c>
    </row>
    <row r="11" ht="18.48" customHeight="1">
      <c r="B11" s="16"/>
      <c r="C11" s="17"/>
      <c r="D11" s="17"/>
      <c r="E11" s="21" t="s">
        <v>25</v>
      </c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7"/>
      <c r="AI11" s="17"/>
      <c r="AJ11" s="17"/>
      <c r="AK11" s="24" t="s">
        <v>26</v>
      </c>
      <c r="AL11" s="17"/>
      <c r="AM11" s="17"/>
      <c r="AN11" s="21" t="s">
        <v>27</v>
      </c>
      <c r="AO11" s="17"/>
      <c r="AP11" s="17"/>
      <c r="AQ11" s="17"/>
      <c r="AR11" s="15"/>
      <c r="BS11" s="12" t="s">
        <v>6</v>
      </c>
    </row>
    <row r="12" ht="6.96" customHeight="1">
      <c r="B12" s="16"/>
      <c r="C12" s="17"/>
      <c r="D12" s="17"/>
      <c r="E12" s="17"/>
      <c r="F12" s="17"/>
      <c r="G12" s="17"/>
      <c r="H12" s="17"/>
      <c r="I12" s="17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  <c r="AC12" s="17"/>
      <c r="AD12" s="17"/>
      <c r="AE12" s="17"/>
      <c r="AF12" s="17"/>
      <c r="AG12" s="17"/>
      <c r="AH12" s="17"/>
      <c r="AI12" s="17"/>
      <c r="AJ12" s="17"/>
      <c r="AK12" s="17"/>
      <c r="AL12" s="17"/>
      <c r="AM12" s="17"/>
      <c r="AN12" s="17"/>
      <c r="AO12" s="17"/>
      <c r="AP12" s="17"/>
      <c r="AQ12" s="17"/>
      <c r="AR12" s="15"/>
      <c r="BS12" s="12" t="s">
        <v>6</v>
      </c>
    </row>
    <row r="13" ht="12" customHeight="1">
      <c r="B13" s="16"/>
      <c r="C13" s="17"/>
      <c r="D13" s="24" t="s">
        <v>28</v>
      </c>
      <c r="E13" s="17"/>
      <c r="F13" s="17"/>
      <c r="G13" s="17"/>
      <c r="H13" s="17"/>
      <c r="I13" s="17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17"/>
      <c r="W13" s="17"/>
      <c r="X13" s="17"/>
      <c r="Y13" s="17"/>
      <c r="Z13" s="17"/>
      <c r="AA13" s="17"/>
      <c r="AB13" s="17"/>
      <c r="AC13" s="17"/>
      <c r="AD13" s="17"/>
      <c r="AE13" s="17"/>
      <c r="AF13" s="17"/>
      <c r="AG13" s="17"/>
      <c r="AH13" s="17"/>
      <c r="AI13" s="17"/>
      <c r="AJ13" s="17"/>
      <c r="AK13" s="24" t="s">
        <v>23</v>
      </c>
      <c r="AL13" s="17"/>
      <c r="AM13" s="17"/>
      <c r="AN13" s="21" t="s">
        <v>1</v>
      </c>
      <c r="AO13" s="17"/>
      <c r="AP13" s="17"/>
      <c r="AQ13" s="17"/>
      <c r="AR13" s="15"/>
      <c r="BS13" s="12" t="s">
        <v>6</v>
      </c>
    </row>
    <row r="14">
      <c r="B14" s="16"/>
      <c r="C14" s="17"/>
      <c r="D14" s="17"/>
      <c r="E14" s="21" t="s">
        <v>29</v>
      </c>
      <c r="F14" s="17"/>
      <c r="G14" s="17"/>
      <c r="H14" s="17"/>
      <c r="I14" s="17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17"/>
      <c r="W14" s="17"/>
      <c r="X14" s="17"/>
      <c r="Y14" s="17"/>
      <c r="Z14" s="17"/>
      <c r="AA14" s="17"/>
      <c r="AB14" s="17"/>
      <c r="AC14" s="17"/>
      <c r="AD14" s="17"/>
      <c r="AE14" s="17"/>
      <c r="AF14" s="17"/>
      <c r="AG14" s="17"/>
      <c r="AH14" s="17"/>
      <c r="AI14" s="17"/>
      <c r="AJ14" s="17"/>
      <c r="AK14" s="24" t="s">
        <v>26</v>
      </c>
      <c r="AL14" s="17"/>
      <c r="AM14" s="17"/>
      <c r="AN14" s="21" t="s">
        <v>1</v>
      </c>
      <c r="AO14" s="17"/>
      <c r="AP14" s="17"/>
      <c r="AQ14" s="17"/>
      <c r="AR14" s="15"/>
      <c r="BS14" s="12" t="s">
        <v>6</v>
      </c>
    </row>
    <row r="15" ht="6.96" customHeight="1">
      <c r="B15" s="16"/>
      <c r="C15" s="17"/>
      <c r="D15" s="17"/>
      <c r="E15" s="17"/>
      <c r="F15" s="17"/>
      <c r="G15" s="17"/>
      <c r="H15" s="17"/>
      <c r="I15" s="17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7"/>
      <c r="X15" s="17"/>
      <c r="Y15" s="17"/>
      <c r="Z15" s="17"/>
      <c r="AA15" s="17"/>
      <c r="AB15" s="17"/>
      <c r="AC15" s="17"/>
      <c r="AD15" s="17"/>
      <c r="AE15" s="17"/>
      <c r="AF15" s="17"/>
      <c r="AG15" s="17"/>
      <c r="AH15" s="17"/>
      <c r="AI15" s="17"/>
      <c r="AJ15" s="17"/>
      <c r="AK15" s="17"/>
      <c r="AL15" s="17"/>
      <c r="AM15" s="17"/>
      <c r="AN15" s="17"/>
      <c r="AO15" s="17"/>
      <c r="AP15" s="17"/>
      <c r="AQ15" s="17"/>
      <c r="AR15" s="15"/>
      <c r="BS15" s="12" t="s">
        <v>4</v>
      </c>
    </row>
    <row r="16" ht="12" customHeight="1">
      <c r="B16" s="16"/>
      <c r="C16" s="17"/>
      <c r="D16" s="24" t="s">
        <v>30</v>
      </c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17"/>
      <c r="AJ16" s="17"/>
      <c r="AK16" s="24" t="s">
        <v>23</v>
      </c>
      <c r="AL16" s="17"/>
      <c r="AM16" s="17"/>
      <c r="AN16" s="21" t="s">
        <v>1</v>
      </c>
      <c r="AO16" s="17"/>
      <c r="AP16" s="17"/>
      <c r="AQ16" s="17"/>
      <c r="AR16" s="15"/>
      <c r="BS16" s="12" t="s">
        <v>4</v>
      </c>
    </row>
    <row r="17" ht="18.48" customHeight="1">
      <c r="B17" s="16"/>
      <c r="C17" s="17"/>
      <c r="D17" s="17"/>
      <c r="E17" s="21" t="s">
        <v>31</v>
      </c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  <c r="AD17" s="17"/>
      <c r="AE17" s="17"/>
      <c r="AF17" s="17"/>
      <c r="AG17" s="17"/>
      <c r="AH17" s="17"/>
      <c r="AI17" s="17"/>
      <c r="AJ17" s="17"/>
      <c r="AK17" s="24" t="s">
        <v>26</v>
      </c>
      <c r="AL17" s="17"/>
      <c r="AM17" s="17"/>
      <c r="AN17" s="21" t="s">
        <v>1</v>
      </c>
      <c r="AO17" s="17"/>
      <c r="AP17" s="17"/>
      <c r="AQ17" s="17"/>
      <c r="AR17" s="15"/>
      <c r="BS17" s="12" t="s">
        <v>32</v>
      </c>
    </row>
    <row r="18" ht="6.96" customHeight="1">
      <c r="B18" s="16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  <c r="AE18" s="17"/>
      <c r="AF18" s="17"/>
      <c r="AG18" s="17"/>
      <c r="AH18" s="17"/>
      <c r="AI18" s="17"/>
      <c r="AJ18" s="17"/>
      <c r="AK18" s="17"/>
      <c r="AL18" s="17"/>
      <c r="AM18" s="17"/>
      <c r="AN18" s="17"/>
      <c r="AO18" s="17"/>
      <c r="AP18" s="17"/>
      <c r="AQ18" s="17"/>
      <c r="AR18" s="15"/>
      <c r="BS18" s="12" t="s">
        <v>6</v>
      </c>
    </row>
    <row r="19" ht="12" customHeight="1">
      <c r="B19" s="16"/>
      <c r="C19" s="17"/>
      <c r="D19" s="24" t="s">
        <v>33</v>
      </c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7"/>
      <c r="AD19" s="17"/>
      <c r="AE19" s="17"/>
      <c r="AF19" s="17"/>
      <c r="AG19" s="17"/>
      <c r="AH19" s="17"/>
      <c r="AI19" s="17"/>
      <c r="AJ19" s="17"/>
      <c r="AK19" s="24" t="s">
        <v>23</v>
      </c>
      <c r="AL19" s="17"/>
      <c r="AM19" s="17"/>
      <c r="AN19" s="21" t="s">
        <v>1</v>
      </c>
      <c r="AO19" s="17"/>
      <c r="AP19" s="17"/>
      <c r="AQ19" s="17"/>
      <c r="AR19" s="15"/>
      <c r="BS19" s="12" t="s">
        <v>6</v>
      </c>
    </row>
    <row r="20" ht="18.48" customHeight="1">
      <c r="B20" s="16"/>
      <c r="C20" s="17"/>
      <c r="D20" s="17"/>
      <c r="E20" s="21" t="s">
        <v>31</v>
      </c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/>
      <c r="AD20" s="17"/>
      <c r="AE20" s="17"/>
      <c r="AF20" s="17"/>
      <c r="AG20" s="17"/>
      <c r="AH20" s="17"/>
      <c r="AI20" s="17"/>
      <c r="AJ20" s="17"/>
      <c r="AK20" s="24" t="s">
        <v>26</v>
      </c>
      <c r="AL20" s="17"/>
      <c r="AM20" s="17"/>
      <c r="AN20" s="21" t="s">
        <v>1</v>
      </c>
      <c r="AO20" s="17"/>
      <c r="AP20" s="17"/>
      <c r="AQ20" s="17"/>
      <c r="AR20" s="15"/>
      <c r="BS20" s="12" t="s">
        <v>32</v>
      </c>
    </row>
    <row r="21" ht="6.96" customHeight="1">
      <c r="B21" s="16"/>
      <c r="C21" s="17"/>
      <c r="D21" s="17"/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E21" s="17"/>
      <c r="AF21" s="17"/>
      <c r="AG21" s="17"/>
      <c r="AH21" s="17"/>
      <c r="AI21" s="17"/>
      <c r="AJ21" s="17"/>
      <c r="AK21" s="17"/>
      <c r="AL21" s="17"/>
      <c r="AM21" s="17"/>
      <c r="AN21" s="17"/>
      <c r="AO21" s="17"/>
      <c r="AP21" s="17"/>
      <c r="AQ21" s="17"/>
      <c r="AR21" s="15"/>
    </row>
    <row r="22" ht="12" customHeight="1">
      <c r="B22" s="16"/>
      <c r="C22" s="17"/>
      <c r="D22" s="24" t="s">
        <v>34</v>
      </c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  <c r="X22" s="17"/>
      <c r="Y22" s="17"/>
      <c r="Z22" s="17"/>
      <c r="AA22" s="17"/>
      <c r="AB22" s="17"/>
      <c r="AC22" s="17"/>
      <c r="AD22" s="17"/>
      <c r="AE22" s="17"/>
      <c r="AF22" s="17"/>
      <c r="AG22" s="17"/>
      <c r="AH22" s="17"/>
      <c r="AI22" s="17"/>
      <c r="AJ22" s="17"/>
      <c r="AK22" s="17"/>
      <c r="AL22" s="17"/>
      <c r="AM22" s="17"/>
      <c r="AN22" s="17"/>
      <c r="AO22" s="17"/>
      <c r="AP22" s="17"/>
      <c r="AQ22" s="17"/>
      <c r="AR22" s="15"/>
    </row>
    <row r="23" ht="16.5" customHeight="1">
      <c r="B23" s="16"/>
      <c r="C23" s="17"/>
      <c r="D23" s="17"/>
      <c r="E23" s="25" t="s">
        <v>1</v>
      </c>
      <c r="F23" s="25"/>
      <c r="G23" s="25"/>
      <c r="H23" s="25"/>
      <c r="I23" s="25"/>
      <c r="J23" s="25"/>
      <c r="K23" s="25"/>
      <c r="L23" s="25"/>
      <c r="M23" s="25"/>
      <c r="N23" s="25"/>
      <c r="O23" s="25"/>
      <c r="P23" s="25"/>
      <c r="Q23" s="25"/>
      <c r="R23" s="25"/>
      <c r="S23" s="25"/>
      <c r="T23" s="25"/>
      <c r="U23" s="25"/>
      <c r="V23" s="25"/>
      <c r="W23" s="25"/>
      <c r="X23" s="25"/>
      <c r="Y23" s="25"/>
      <c r="Z23" s="25"/>
      <c r="AA23" s="25"/>
      <c r="AB23" s="25"/>
      <c r="AC23" s="25"/>
      <c r="AD23" s="25"/>
      <c r="AE23" s="25"/>
      <c r="AF23" s="25"/>
      <c r="AG23" s="25"/>
      <c r="AH23" s="25"/>
      <c r="AI23" s="25"/>
      <c r="AJ23" s="25"/>
      <c r="AK23" s="25"/>
      <c r="AL23" s="25"/>
      <c r="AM23" s="25"/>
      <c r="AN23" s="25"/>
      <c r="AO23" s="17"/>
      <c r="AP23" s="17"/>
      <c r="AQ23" s="17"/>
      <c r="AR23" s="15"/>
    </row>
    <row r="24" ht="6.96" customHeight="1">
      <c r="B24" s="16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  <c r="AF24" s="17"/>
      <c r="AG24" s="17"/>
      <c r="AH24" s="17"/>
      <c r="AI24" s="17"/>
      <c r="AJ24" s="17"/>
      <c r="AK24" s="17"/>
      <c r="AL24" s="17"/>
      <c r="AM24" s="17"/>
      <c r="AN24" s="17"/>
      <c r="AO24" s="17"/>
      <c r="AP24" s="17"/>
      <c r="AQ24" s="17"/>
      <c r="AR24" s="15"/>
    </row>
    <row r="25" ht="6.96" customHeight="1">
      <c r="B25" s="16"/>
      <c r="C25" s="17"/>
      <c r="D25" s="26"/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6"/>
      <c r="AK25" s="26"/>
      <c r="AL25" s="26"/>
      <c r="AM25" s="26"/>
      <c r="AN25" s="26"/>
      <c r="AO25" s="26"/>
      <c r="AP25" s="17"/>
      <c r="AQ25" s="17"/>
      <c r="AR25" s="15"/>
    </row>
    <row r="26" s="1" customFormat="1" ht="25.92" customHeight="1">
      <c r="B26" s="27"/>
      <c r="C26" s="28"/>
      <c r="D26" s="29" t="s">
        <v>35</v>
      </c>
      <c r="E26" s="30"/>
      <c r="F26" s="30"/>
      <c r="G26" s="30"/>
      <c r="H26" s="30"/>
      <c r="I26" s="30"/>
      <c r="J26" s="30"/>
      <c r="K26" s="30"/>
      <c r="L26" s="30"/>
      <c r="M26" s="30"/>
      <c r="N26" s="30"/>
      <c r="O26" s="30"/>
      <c r="P26" s="30"/>
      <c r="Q26" s="30"/>
      <c r="R26" s="3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  <c r="AF26" s="30"/>
      <c r="AG26" s="30"/>
      <c r="AH26" s="30"/>
      <c r="AI26" s="30"/>
      <c r="AJ26" s="30"/>
      <c r="AK26" s="31">
        <f>ROUND(AG54,2)</f>
        <v>916794</v>
      </c>
      <c r="AL26" s="30"/>
      <c r="AM26" s="30"/>
      <c r="AN26" s="30"/>
      <c r="AO26" s="30"/>
      <c r="AP26" s="28"/>
      <c r="AQ26" s="28"/>
      <c r="AR26" s="32"/>
    </row>
    <row r="27" s="1" customFormat="1" ht="6.96" customHeight="1">
      <c r="B27" s="27"/>
      <c r="C27" s="28"/>
      <c r="D27" s="28"/>
      <c r="E27" s="28"/>
      <c r="F27" s="28"/>
      <c r="G27" s="28"/>
      <c r="H27" s="28"/>
      <c r="I27" s="28"/>
      <c r="J27" s="28"/>
      <c r="K27" s="28"/>
      <c r="L27" s="28"/>
      <c r="M27" s="28"/>
      <c r="N27" s="28"/>
      <c r="O27" s="28"/>
      <c r="P27" s="28"/>
      <c r="Q27" s="28"/>
      <c r="R27" s="28"/>
      <c r="S27" s="28"/>
      <c r="T27" s="28"/>
      <c r="U27" s="28"/>
      <c r="V27" s="28"/>
      <c r="W27" s="28"/>
      <c r="X27" s="28"/>
      <c r="Y27" s="28"/>
      <c r="Z27" s="28"/>
      <c r="AA27" s="28"/>
      <c r="AB27" s="28"/>
      <c r="AC27" s="28"/>
      <c r="AD27" s="28"/>
      <c r="AE27" s="28"/>
      <c r="AF27" s="28"/>
      <c r="AG27" s="28"/>
      <c r="AH27" s="28"/>
      <c r="AI27" s="28"/>
      <c r="AJ27" s="28"/>
      <c r="AK27" s="28"/>
      <c r="AL27" s="28"/>
      <c r="AM27" s="28"/>
      <c r="AN27" s="28"/>
      <c r="AO27" s="28"/>
      <c r="AP27" s="28"/>
      <c r="AQ27" s="28"/>
      <c r="AR27" s="32"/>
    </row>
    <row r="28" s="1" customFormat="1">
      <c r="B28" s="27"/>
      <c r="C28" s="28"/>
      <c r="D28" s="28"/>
      <c r="E28" s="28"/>
      <c r="F28" s="28"/>
      <c r="G28" s="28"/>
      <c r="H28" s="28"/>
      <c r="I28" s="28"/>
      <c r="J28" s="28"/>
      <c r="K28" s="28"/>
      <c r="L28" s="33" t="s">
        <v>36</v>
      </c>
      <c r="M28" s="33"/>
      <c r="N28" s="33"/>
      <c r="O28" s="33"/>
      <c r="P28" s="33"/>
      <c r="Q28" s="28"/>
      <c r="R28" s="28"/>
      <c r="S28" s="28"/>
      <c r="T28" s="28"/>
      <c r="U28" s="28"/>
      <c r="V28" s="28"/>
      <c r="W28" s="33" t="s">
        <v>37</v>
      </c>
      <c r="X28" s="33"/>
      <c r="Y28" s="33"/>
      <c r="Z28" s="33"/>
      <c r="AA28" s="33"/>
      <c r="AB28" s="33"/>
      <c r="AC28" s="33"/>
      <c r="AD28" s="33"/>
      <c r="AE28" s="33"/>
      <c r="AF28" s="28"/>
      <c r="AG28" s="28"/>
      <c r="AH28" s="28"/>
      <c r="AI28" s="28"/>
      <c r="AJ28" s="28"/>
      <c r="AK28" s="33" t="s">
        <v>38</v>
      </c>
      <c r="AL28" s="33"/>
      <c r="AM28" s="33"/>
      <c r="AN28" s="33"/>
      <c r="AO28" s="33"/>
      <c r="AP28" s="28"/>
      <c r="AQ28" s="28"/>
      <c r="AR28" s="32"/>
    </row>
    <row r="29" s="2" customFormat="1" ht="14.4" customHeight="1">
      <c r="B29" s="34"/>
      <c r="C29" s="35"/>
      <c r="D29" s="24" t="s">
        <v>39</v>
      </c>
      <c r="E29" s="35"/>
      <c r="F29" s="24" t="s">
        <v>40</v>
      </c>
      <c r="G29" s="35"/>
      <c r="H29" s="35"/>
      <c r="I29" s="35"/>
      <c r="J29" s="35"/>
      <c r="K29" s="35"/>
      <c r="L29" s="36">
        <v>0.20999999999999999</v>
      </c>
      <c r="M29" s="35"/>
      <c r="N29" s="35"/>
      <c r="O29" s="35"/>
      <c r="P29" s="35"/>
      <c r="Q29" s="35"/>
      <c r="R29" s="35"/>
      <c r="S29" s="35"/>
      <c r="T29" s="35"/>
      <c r="U29" s="35"/>
      <c r="V29" s="35"/>
      <c r="W29" s="37">
        <f>ROUND(AZ54, 2)</f>
        <v>916794</v>
      </c>
      <c r="X29" s="35"/>
      <c r="Y29" s="35"/>
      <c r="Z29" s="35"/>
      <c r="AA29" s="35"/>
      <c r="AB29" s="35"/>
      <c r="AC29" s="35"/>
      <c r="AD29" s="35"/>
      <c r="AE29" s="35"/>
      <c r="AF29" s="35"/>
      <c r="AG29" s="35"/>
      <c r="AH29" s="35"/>
      <c r="AI29" s="35"/>
      <c r="AJ29" s="35"/>
      <c r="AK29" s="37">
        <f>ROUND(AV54, 2)</f>
        <v>192526.73999999999</v>
      </c>
      <c r="AL29" s="35"/>
      <c r="AM29" s="35"/>
      <c r="AN29" s="35"/>
      <c r="AO29" s="35"/>
      <c r="AP29" s="35"/>
      <c r="AQ29" s="35"/>
      <c r="AR29" s="38"/>
    </row>
    <row r="30" s="2" customFormat="1" ht="14.4" customHeight="1">
      <c r="B30" s="34"/>
      <c r="C30" s="35"/>
      <c r="D30" s="35"/>
      <c r="E30" s="35"/>
      <c r="F30" s="24" t="s">
        <v>41</v>
      </c>
      <c r="G30" s="35"/>
      <c r="H30" s="35"/>
      <c r="I30" s="35"/>
      <c r="J30" s="35"/>
      <c r="K30" s="35"/>
      <c r="L30" s="36">
        <v>0.14999999999999999</v>
      </c>
      <c r="M30" s="35"/>
      <c r="N30" s="35"/>
      <c r="O30" s="35"/>
      <c r="P30" s="35"/>
      <c r="Q30" s="35"/>
      <c r="R30" s="35"/>
      <c r="S30" s="35"/>
      <c r="T30" s="35"/>
      <c r="U30" s="35"/>
      <c r="V30" s="35"/>
      <c r="W30" s="37">
        <f>ROUND(BA54, 2)</f>
        <v>0</v>
      </c>
      <c r="X30" s="35"/>
      <c r="Y30" s="35"/>
      <c r="Z30" s="35"/>
      <c r="AA30" s="35"/>
      <c r="AB30" s="35"/>
      <c r="AC30" s="35"/>
      <c r="AD30" s="35"/>
      <c r="AE30" s="35"/>
      <c r="AF30" s="35"/>
      <c r="AG30" s="35"/>
      <c r="AH30" s="35"/>
      <c r="AI30" s="35"/>
      <c r="AJ30" s="35"/>
      <c r="AK30" s="37">
        <f>ROUND(AW54, 2)</f>
        <v>0</v>
      </c>
      <c r="AL30" s="35"/>
      <c r="AM30" s="35"/>
      <c r="AN30" s="35"/>
      <c r="AO30" s="35"/>
      <c r="AP30" s="35"/>
      <c r="AQ30" s="35"/>
      <c r="AR30" s="38"/>
    </row>
    <row r="31" hidden="1" s="2" customFormat="1" ht="14.4" customHeight="1">
      <c r="B31" s="34"/>
      <c r="C31" s="35"/>
      <c r="D31" s="35"/>
      <c r="E31" s="35"/>
      <c r="F31" s="24" t="s">
        <v>42</v>
      </c>
      <c r="G31" s="35"/>
      <c r="H31" s="35"/>
      <c r="I31" s="35"/>
      <c r="J31" s="35"/>
      <c r="K31" s="35"/>
      <c r="L31" s="36">
        <v>0.20999999999999999</v>
      </c>
      <c r="M31" s="35"/>
      <c r="N31" s="35"/>
      <c r="O31" s="35"/>
      <c r="P31" s="35"/>
      <c r="Q31" s="35"/>
      <c r="R31" s="35"/>
      <c r="S31" s="35"/>
      <c r="T31" s="35"/>
      <c r="U31" s="35"/>
      <c r="V31" s="35"/>
      <c r="W31" s="37">
        <f>ROUND(BB54, 2)</f>
        <v>0</v>
      </c>
      <c r="X31" s="35"/>
      <c r="Y31" s="35"/>
      <c r="Z31" s="35"/>
      <c r="AA31" s="35"/>
      <c r="AB31" s="35"/>
      <c r="AC31" s="35"/>
      <c r="AD31" s="35"/>
      <c r="AE31" s="35"/>
      <c r="AF31" s="35"/>
      <c r="AG31" s="35"/>
      <c r="AH31" s="35"/>
      <c r="AI31" s="35"/>
      <c r="AJ31" s="35"/>
      <c r="AK31" s="37">
        <v>0</v>
      </c>
      <c r="AL31" s="35"/>
      <c r="AM31" s="35"/>
      <c r="AN31" s="35"/>
      <c r="AO31" s="35"/>
      <c r="AP31" s="35"/>
      <c r="AQ31" s="35"/>
      <c r="AR31" s="38"/>
    </row>
    <row r="32" hidden="1" s="2" customFormat="1" ht="14.4" customHeight="1">
      <c r="B32" s="34"/>
      <c r="C32" s="35"/>
      <c r="D32" s="35"/>
      <c r="E32" s="35"/>
      <c r="F32" s="24" t="s">
        <v>43</v>
      </c>
      <c r="G32" s="35"/>
      <c r="H32" s="35"/>
      <c r="I32" s="35"/>
      <c r="J32" s="35"/>
      <c r="K32" s="35"/>
      <c r="L32" s="36">
        <v>0.14999999999999999</v>
      </c>
      <c r="M32" s="35"/>
      <c r="N32" s="35"/>
      <c r="O32" s="35"/>
      <c r="P32" s="35"/>
      <c r="Q32" s="35"/>
      <c r="R32" s="35"/>
      <c r="S32" s="35"/>
      <c r="T32" s="35"/>
      <c r="U32" s="35"/>
      <c r="V32" s="35"/>
      <c r="W32" s="37">
        <f>ROUND(BC54, 2)</f>
        <v>0</v>
      </c>
      <c r="X32" s="35"/>
      <c r="Y32" s="35"/>
      <c r="Z32" s="35"/>
      <c r="AA32" s="35"/>
      <c r="AB32" s="35"/>
      <c r="AC32" s="35"/>
      <c r="AD32" s="35"/>
      <c r="AE32" s="35"/>
      <c r="AF32" s="35"/>
      <c r="AG32" s="35"/>
      <c r="AH32" s="35"/>
      <c r="AI32" s="35"/>
      <c r="AJ32" s="35"/>
      <c r="AK32" s="37">
        <v>0</v>
      </c>
      <c r="AL32" s="35"/>
      <c r="AM32" s="35"/>
      <c r="AN32" s="35"/>
      <c r="AO32" s="35"/>
      <c r="AP32" s="35"/>
      <c r="AQ32" s="35"/>
      <c r="AR32" s="38"/>
    </row>
    <row r="33" hidden="1" s="2" customFormat="1" ht="14.4" customHeight="1">
      <c r="B33" s="34"/>
      <c r="C33" s="35"/>
      <c r="D33" s="35"/>
      <c r="E33" s="35"/>
      <c r="F33" s="24" t="s">
        <v>44</v>
      </c>
      <c r="G33" s="35"/>
      <c r="H33" s="35"/>
      <c r="I33" s="35"/>
      <c r="J33" s="35"/>
      <c r="K33" s="35"/>
      <c r="L33" s="36">
        <v>0</v>
      </c>
      <c r="M33" s="35"/>
      <c r="N33" s="35"/>
      <c r="O33" s="35"/>
      <c r="P33" s="35"/>
      <c r="Q33" s="35"/>
      <c r="R33" s="35"/>
      <c r="S33" s="35"/>
      <c r="T33" s="35"/>
      <c r="U33" s="35"/>
      <c r="V33" s="35"/>
      <c r="W33" s="37">
        <f>ROUND(BD54, 2)</f>
        <v>0</v>
      </c>
      <c r="X33" s="35"/>
      <c r="Y33" s="35"/>
      <c r="Z33" s="35"/>
      <c r="AA33" s="35"/>
      <c r="AB33" s="35"/>
      <c r="AC33" s="35"/>
      <c r="AD33" s="35"/>
      <c r="AE33" s="35"/>
      <c r="AF33" s="35"/>
      <c r="AG33" s="35"/>
      <c r="AH33" s="35"/>
      <c r="AI33" s="35"/>
      <c r="AJ33" s="35"/>
      <c r="AK33" s="37">
        <v>0</v>
      </c>
      <c r="AL33" s="35"/>
      <c r="AM33" s="35"/>
      <c r="AN33" s="35"/>
      <c r="AO33" s="35"/>
      <c r="AP33" s="35"/>
      <c r="AQ33" s="35"/>
      <c r="AR33" s="38"/>
    </row>
    <row r="34" s="1" customFormat="1" ht="6.96" customHeight="1">
      <c r="B34" s="27"/>
      <c r="C34" s="28"/>
      <c r="D34" s="28"/>
      <c r="E34" s="28"/>
      <c r="F34" s="28"/>
      <c r="G34" s="28"/>
      <c r="H34" s="28"/>
      <c r="I34" s="28"/>
      <c r="J34" s="28"/>
      <c r="K34" s="28"/>
      <c r="L34" s="28"/>
      <c r="M34" s="28"/>
      <c r="N34" s="28"/>
      <c r="O34" s="28"/>
      <c r="P34" s="28"/>
      <c r="Q34" s="28"/>
      <c r="R34" s="28"/>
      <c r="S34" s="28"/>
      <c r="T34" s="28"/>
      <c r="U34" s="28"/>
      <c r="V34" s="28"/>
      <c r="W34" s="28"/>
      <c r="X34" s="28"/>
      <c r="Y34" s="28"/>
      <c r="Z34" s="28"/>
      <c r="AA34" s="28"/>
      <c r="AB34" s="28"/>
      <c r="AC34" s="28"/>
      <c r="AD34" s="28"/>
      <c r="AE34" s="28"/>
      <c r="AF34" s="28"/>
      <c r="AG34" s="28"/>
      <c r="AH34" s="28"/>
      <c r="AI34" s="28"/>
      <c r="AJ34" s="28"/>
      <c r="AK34" s="28"/>
      <c r="AL34" s="28"/>
      <c r="AM34" s="28"/>
      <c r="AN34" s="28"/>
      <c r="AO34" s="28"/>
      <c r="AP34" s="28"/>
      <c r="AQ34" s="28"/>
      <c r="AR34" s="32"/>
    </row>
    <row r="35" s="1" customFormat="1" ht="25.92" customHeight="1">
      <c r="B35" s="27"/>
      <c r="C35" s="39"/>
      <c r="D35" s="40" t="s">
        <v>45</v>
      </c>
      <c r="E35" s="41"/>
      <c r="F35" s="41"/>
      <c r="G35" s="41"/>
      <c r="H35" s="41"/>
      <c r="I35" s="41"/>
      <c r="J35" s="41"/>
      <c r="K35" s="41"/>
      <c r="L35" s="41"/>
      <c r="M35" s="41"/>
      <c r="N35" s="41"/>
      <c r="O35" s="41"/>
      <c r="P35" s="41"/>
      <c r="Q35" s="41"/>
      <c r="R35" s="41"/>
      <c r="S35" s="41"/>
      <c r="T35" s="42" t="s">
        <v>46</v>
      </c>
      <c r="U35" s="41"/>
      <c r="V35" s="41"/>
      <c r="W35" s="41"/>
      <c r="X35" s="43" t="s">
        <v>47</v>
      </c>
      <c r="Y35" s="41"/>
      <c r="Z35" s="41"/>
      <c r="AA35" s="41"/>
      <c r="AB35" s="41"/>
      <c r="AC35" s="41"/>
      <c r="AD35" s="41"/>
      <c r="AE35" s="41"/>
      <c r="AF35" s="41"/>
      <c r="AG35" s="41"/>
      <c r="AH35" s="41"/>
      <c r="AI35" s="41"/>
      <c r="AJ35" s="41"/>
      <c r="AK35" s="44">
        <f>SUM(AK26:AK33)</f>
        <v>1109320.74</v>
      </c>
      <c r="AL35" s="41"/>
      <c r="AM35" s="41"/>
      <c r="AN35" s="41"/>
      <c r="AO35" s="45"/>
      <c r="AP35" s="39"/>
      <c r="AQ35" s="39"/>
      <c r="AR35" s="32"/>
    </row>
    <row r="36" s="1" customFormat="1" ht="6.96" customHeight="1">
      <c r="B36" s="27"/>
      <c r="C36" s="28"/>
      <c r="D36" s="28"/>
      <c r="E36" s="28"/>
      <c r="F36" s="28"/>
      <c r="G36" s="28"/>
      <c r="H36" s="28"/>
      <c r="I36" s="28"/>
      <c r="J36" s="28"/>
      <c r="K36" s="28"/>
      <c r="L36" s="28"/>
      <c r="M36" s="28"/>
      <c r="N36" s="28"/>
      <c r="O36" s="28"/>
      <c r="P36" s="28"/>
      <c r="Q36" s="28"/>
      <c r="R36" s="28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  <c r="AF36" s="28"/>
      <c r="AG36" s="28"/>
      <c r="AH36" s="28"/>
      <c r="AI36" s="28"/>
      <c r="AJ36" s="28"/>
      <c r="AK36" s="28"/>
      <c r="AL36" s="28"/>
      <c r="AM36" s="28"/>
      <c r="AN36" s="28"/>
      <c r="AO36" s="28"/>
      <c r="AP36" s="28"/>
      <c r="AQ36" s="28"/>
      <c r="AR36" s="32"/>
    </row>
    <row r="37" s="1" customFormat="1" ht="6.96" customHeight="1">
      <c r="B37" s="46"/>
      <c r="C37" s="47"/>
      <c r="D37" s="47"/>
      <c r="E37" s="47"/>
      <c r="F37" s="47"/>
      <c r="G37" s="47"/>
      <c r="H37" s="47"/>
      <c r="I37" s="47"/>
      <c r="J37" s="47"/>
      <c r="K37" s="47"/>
      <c r="L37" s="47"/>
      <c r="M37" s="47"/>
      <c r="N37" s="47"/>
      <c r="O37" s="47"/>
      <c r="P37" s="47"/>
      <c r="Q37" s="47"/>
      <c r="R37" s="47"/>
      <c r="S37" s="47"/>
      <c r="T37" s="47"/>
      <c r="U37" s="47"/>
      <c r="V37" s="47"/>
      <c r="W37" s="47"/>
      <c r="X37" s="47"/>
      <c r="Y37" s="47"/>
      <c r="Z37" s="47"/>
      <c r="AA37" s="47"/>
      <c r="AB37" s="47"/>
      <c r="AC37" s="47"/>
      <c r="AD37" s="47"/>
      <c r="AE37" s="47"/>
      <c r="AF37" s="47"/>
      <c r="AG37" s="47"/>
      <c r="AH37" s="47"/>
      <c r="AI37" s="47"/>
      <c r="AJ37" s="47"/>
      <c r="AK37" s="47"/>
      <c r="AL37" s="47"/>
      <c r="AM37" s="47"/>
      <c r="AN37" s="47"/>
      <c r="AO37" s="47"/>
      <c r="AP37" s="47"/>
      <c r="AQ37" s="47"/>
      <c r="AR37" s="32"/>
    </row>
    <row r="41" s="1" customFormat="1" ht="6.96" customHeight="1">
      <c r="B41" s="48"/>
      <c r="C41" s="49"/>
      <c r="D41" s="49"/>
      <c r="E41" s="49"/>
      <c r="F41" s="49"/>
      <c r="G41" s="49"/>
      <c r="H41" s="49"/>
      <c r="I41" s="49"/>
      <c r="J41" s="49"/>
      <c r="K41" s="49"/>
      <c r="L41" s="49"/>
      <c r="M41" s="49"/>
      <c r="N41" s="49"/>
      <c r="O41" s="49"/>
      <c r="P41" s="49"/>
      <c r="Q41" s="49"/>
      <c r="R41" s="49"/>
      <c r="S41" s="49"/>
      <c r="T41" s="49"/>
      <c r="U41" s="49"/>
      <c r="V41" s="49"/>
      <c r="W41" s="49"/>
      <c r="X41" s="49"/>
      <c r="Y41" s="49"/>
      <c r="Z41" s="49"/>
      <c r="AA41" s="49"/>
      <c r="AB41" s="49"/>
      <c r="AC41" s="49"/>
      <c r="AD41" s="49"/>
      <c r="AE41" s="49"/>
      <c r="AF41" s="49"/>
      <c r="AG41" s="49"/>
      <c r="AH41" s="49"/>
      <c r="AI41" s="49"/>
      <c r="AJ41" s="49"/>
      <c r="AK41" s="49"/>
      <c r="AL41" s="49"/>
      <c r="AM41" s="49"/>
      <c r="AN41" s="49"/>
      <c r="AO41" s="49"/>
      <c r="AP41" s="49"/>
      <c r="AQ41" s="49"/>
      <c r="AR41" s="32"/>
    </row>
    <row r="42" s="1" customFormat="1" ht="24.96" customHeight="1">
      <c r="B42" s="27"/>
      <c r="C42" s="18" t="s">
        <v>48</v>
      </c>
      <c r="D42" s="28"/>
      <c r="E42" s="28"/>
      <c r="F42" s="28"/>
      <c r="G42" s="28"/>
      <c r="H42" s="28"/>
      <c r="I42" s="28"/>
      <c r="J42" s="28"/>
      <c r="K42" s="28"/>
      <c r="L42" s="28"/>
      <c r="M42" s="28"/>
      <c r="N42" s="28"/>
      <c r="O42" s="28"/>
      <c r="P42" s="28"/>
      <c r="Q42" s="28"/>
      <c r="R42" s="28"/>
      <c r="S42" s="28"/>
      <c r="T42" s="28"/>
      <c r="U42" s="28"/>
      <c r="V42" s="28"/>
      <c r="W42" s="28"/>
      <c r="X42" s="28"/>
      <c r="Y42" s="28"/>
      <c r="Z42" s="28"/>
      <c r="AA42" s="28"/>
      <c r="AB42" s="28"/>
      <c r="AC42" s="28"/>
      <c r="AD42" s="28"/>
      <c r="AE42" s="28"/>
      <c r="AF42" s="28"/>
      <c r="AG42" s="28"/>
      <c r="AH42" s="28"/>
      <c r="AI42" s="28"/>
      <c r="AJ42" s="28"/>
      <c r="AK42" s="28"/>
      <c r="AL42" s="28"/>
      <c r="AM42" s="28"/>
      <c r="AN42" s="28"/>
      <c r="AO42" s="28"/>
      <c r="AP42" s="28"/>
      <c r="AQ42" s="28"/>
      <c r="AR42" s="32"/>
    </row>
    <row r="43" s="1" customFormat="1" ht="6.96" customHeight="1">
      <c r="B43" s="27"/>
      <c r="C43" s="28"/>
      <c r="D43" s="28"/>
      <c r="E43" s="28"/>
      <c r="F43" s="28"/>
      <c r="G43" s="28"/>
      <c r="H43" s="28"/>
      <c r="I43" s="28"/>
      <c r="J43" s="28"/>
      <c r="K43" s="28"/>
      <c r="L43" s="28"/>
      <c r="M43" s="28"/>
      <c r="N43" s="28"/>
      <c r="O43" s="28"/>
      <c r="P43" s="28"/>
      <c r="Q43" s="28"/>
      <c r="R43" s="28"/>
      <c r="S43" s="28"/>
      <c r="T43" s="28"/>
      <c r="U43" s="28"/>
      <c r="V43" s="28"/>
      <c r="W43" s="28"/>
      <c r="X43" s="28"/>
      <c r="Y43" s="28"/>
      <c r="Z43" s="28"/>
      <c r="AA43" s="28"/>
      <c r="AB43" s="28"/>
      <c r="AC43" s="28"/>
      <c r="AD43" s="28"/>
      <c r="AE43" s="28"/>
      <c r="AF43" s="28"/>
      <c r="AG43" s="28"/>
      <c r="AH43" s="28"/>
      <c r="AI43" s="28"/>
      <c r="AJ43" s="28"/>
      <c r="AK43" s="28"/>
      <c r="AL43" s="28"/>
      <c r="AM43" s="28"/>
      <c r="AN43" s="28"/>
      <c r="AO43" s="28"/>
      <c r="AP43" s="28"/>
      <c r="AQ43" s="28"/>
      <c r="AR43" s="32"/>
    </row>
    <row r="44" s="1" customFormat="1" ht="12" customHeight="1">
      <c r="B44" s="27"/>
      <c r="C44" s="24" t="s">
        <v>12</v>
      </c>
      <c r="D44" s="28"/>
      <c r="E44" s="28"/>
      <c r="F44" s="28"/>
      <c r="G44" s="28"/>
      <c r="H44" s="28"/>
      <c r="I44" s="28"/>
      <c r="J44" s="28"/>
      <c r="K44" s="28"/>
      <c r="L44" s="28" t="str">
        <f>K5</f>
        <v>VZ65419036</v>
      </c>
      <c r="M44" s="28"/>
      <c r="N44" s="28"/>
      <c r="O44" s="28"/>
      <c r="P44" s="28"/>
      <c r="Q44" s="28"/>
      <c r="R44" s="28"/>
      <c r="S44" s="28"/>
      <c r="T44" s="28"/>
      <c r="U44" s="28"/>
      <c r="V44" s="28"/>
      <c r="W44" s="28"/>
      <c r="X44" s="28"/>
      <c r="Y44" s="28"/>
      <c r="Z44" s="28"/>
      <c r="AA44" s="28"/>
      <c r="AB44" s="28"/>
      <c r="AC44" s="28"/>
      <c r="AD44" s="28"/>
      <c r="AE44" s="28"/>
      <c r="AF44" s="28"/>
      <c r="AG44" s="28"/>
      <c r="AH44" s="28"/>
      <c r="AI44" s="28"/>
      <c r="AJ44" s="28"/>
      <c r="AK44" s="28"/>
      <c r="AL44" s="28"/>
      <c r="AM44" s="28"/>
      <c r="AN44" s="28"/>
      <c r="AO44" s="28"/>
      <c r="AP44" s="28"/>
      <c r="AQ44" s="28"/>
      <c r="AR44" s="32"/>
    </row>
    <row r="45" s="3" customFormat="1" ht="36.96" customHeight="1">
      <c r="B45" s="50"/>
      <c r="C45" s="51" t="s">
        <v>14</v>
      </c>
      <c r="D45" s="52"/>
      <c r="E45" s="52"/>
      <c r="F45" s="52"/>
      <c r="G45" s="52"/>
      <c r="H45" s="52"/>
      <c r="I45" s="52"/>
      <c r="J45" s="52"/>
      <c r="K45" s="52"/>
      <c r="L45" s="53" t="str">
        <f>K6</f>
        <v>Oprava geometrických parametrů koleje v obvodu OŘ Plzeň 2019/2020</v>
      </c>
      <c r="M45" s="52"/>
      <c r="N45" s="52"/>
      <c r="O45" s="52"/>
      <c r="P45" s="52"/>
      <c r="Q45" s="52"/>
      <c r="R45" s="52"/>
      <c r="S45" s="52"/>
      <c r="T45" s="52"/>
      <c r="U45" s="52"/>
      <c r="V45" s="52"/>
      <c r="W45" s="52"/>
      <c r="X45" s="52"/>
      <c r="Y45" s="52"/>
      <c r="Z45" s="52"/>
      <c r="AA45" s="52"/>
      <c r="AB45" s="52"/>
      <c r="AC45" s="52"/>
      <c r="AD45" s="52"/>
      <c r="AE45" s="52"/>
      <c r="AF45" s="52"/>
      <c r="AG45" s="52"/>
      <c r="AH45" s="52"/>
      <c r="AI45" s="52"/>
      <c r="AJ45" s="52"/>
      <c r="AK45" s="52"/>
      <c r="AL45" s="52"/>
      <c r="AM45" s="52"/>
      <c r="AN45" s="52"/>
      <c r="AO45" s="52"/>
      <c r="AP45" s="52"/>
      <c r="AQ45" s="52"/>
      <c r="AR45" s="54"/>
    </row>
    <row r="46" s="1" customFormat="1" ht="6.96" customHeight="1">
      <c r="B46" s="27"/>
      <c r="C46" s="28"/>
      <c r="D46" s="28"/>
      <c r="E46" s="28"/>
      <c r="F46" s="28"/>
      <c r="G46" s="28"/>
      <c r="H46" s="28"/>
      <c r="I46" s="28"/>
      <c r="J46" s="28"/>
      <c r="K46" s="28"/>
      <c r="L46" s="28"/>
      <c r="M46" s="28"/>
      <c r="N46" s="28"/>
      <c r="O46" s="28"/>
      <c r="P46" s="28"/>
      <c r="Q46" s="28"/>
      <c r="R46" s="28"/>
      <c r="S46" s="28"/>
      <c r="T46" s="28"/>
      <c r="U46" s="28"/>
      <c r="V46" s="28"/>
      <c r="W46" s="28"/>
      <c r="X46" s="28"/>
      <c r="Y46" s="28"/>
      <c r="Z46" s="28"/>
      <c r="AA46" s="28"/>
      <c r="AB46" s="28"/>
      <c r="AC46" s="28"/>
      <c r="AD46" s="28"/>
      <c r="AE46" s="28"/>
      <c r="AF46" s="28"/>
      <c r="AG46" s="28"/>
      <c r="AH46" s="28"/>
      <c r="AI46" s="28"/>
      <c r="AJ46" s="28"/>
      <c r="AK46" s="28"/>
      <c r="AL46" s="28"/>
      <c r="AM46" s="28"/>
      <c r="AN46" s="28"/>
      <c r="AO46" s="28"/>
      <c r="AP46" s="28"/>
      <c r="AQ46" s="28"/>
      <c r="AR46" s="32"/>
    </row>
    <row r="47" s="1" customFormat="1" ht="12" customHeight="1">
      <c r="B47" s="27"/>
      <c r="C47" s="24" t="s">
        <v>18</v>
      </c>
      <c r="D47" s="28"/>
      <c r="E47" s="28"/>
      <c r="F47" s="28"/>
      <c r="G47" s="28"/>
      <c r="H47" s="28"/>
      <c r="I47" s="28"/>
      <c r="J47" s="28"/>
      <c r="K47" s="28"/>
      <c r="L47" s="55" t="str">
        <f>IF(K8="","",K8)</f>
        <v>oblast ST České Budějovice</v>
      </c>
      <c r="M47" s="28"/>
      <c r="N47" s="28"/>
      <c r="O47" s="28"/>
      <c r="P47" s="28"/>
      <c r="Q47" s="28"/>
      <c r="R47" s="28"/>
      <c r="S47" s="28"/>
      <c r="T47" s="28"/>
      <c r="U47" s="28"/>
      <c r="V47" s="28"/>
      <c r="W47" s="28"/>
      <c r="X47" s="28"/>
      <c r="Y47" s="28"/>
      <c r="Z47" s="28"/>
      <c r="AA47" s="28"/>
      <c r="AB47" s="28"/>
      <c r="AC47" s="28"/>
      <c r="AD47" s="28"/>
      <c r="AE47" s="28"/>
      <c r="AF47" s="28"/>
      <c r="AG47" s="28"/>
      <c r="AH47" s="28"/>
      <c r="AI47" s="24" t="s">
        <v>20</v>
      </c>
      <c r="AJ47" s="28"/>
      <c r="AK47" s="28"/>
      <c r="AL47" s="28"/>
      <c r="AM47" s="56" t="str">
        <f>IF(AN8= "","",AN8)</f>
        <v>10. 1. 2019</v>
      </c>
      <c r="AN47" s="56"/>
      <c r="AO47" s="28"/>
      <c r="AP47" s="28"/>
      <c r="AQ47" s="28"/>
      <c r="AR47" s="32"/>
    </row>
    <row r="48" s="1" customFormat="1" ht="6.96" customHeight="1">
      <c r="B48" s="27"/>
      <c r="C48" s="28"/>
      <c r="D48" s="28"/>
      <c r="E48" s="28"/>
      <c r="F48" s="28"/>
      <c r="G48" s="28"/>
      <c r="H48" s="28"/>
      <c r="I48" s="28"/>
      <c r="J48" s="28"/>
      <c r="K48" s="28"/>
      <c r="L48" s="28"/>
      <c r="M48" s="28"/>
      <c r="N48" s="28"/>
      <c r="O48" s="28"/>
      <c r="P48" s="28"/>
      <c r="Q48" s="28"/>
      <c r="R48" s="28"/>
      <c r="S48" s="28"/>
      <c r="T48" s="28"/>
      <c r="U48" s="28"/>
      <c r="V48" s="28"/>
      <c r="W48" s="28"/>
      <c r="X48" s="28"/>
      <c r="Y48" s="28"/>
      <c r="Z48" s="28"/>
      <c r="AA48" s="28"/>
      <c r="AB48" s="28"/>
      <c r="AC48" s="28"/>
      <c r="AD48" s="28"/>
      <c r="AE48" s="28"/>
      <c r="AF48" s="28"/>
      <c r="AG48" s="28"/>
      <c r="AH48" s="28"/>
      <c r="AI48" s="28"/>
      <c r="AJ48" s="28"/>
      <c r="AK48" s="28"/>
      <c r="AL48" s="28"/>
      <c r="AM48" s="28"/>
      <c r="AN48" s="28"/>
      <c r="AO48" s="28"/>
      <c r="AP48" s="28"/>
      <c r="AQ48" s="28"/>
      <c r="AR48" s="32"/>
    </row>
    <row r="49" s="1" customFormat="1" ht="13.65" customHeight="1">
      <c r="B49" s="27"/>
      <c r="C49" s="24" t="s">
        <v>22</v>
      </c>
      <c r="D49" s="28"/>
      <c r="E49" s="28"/>
      <c r="F49" s="28"/>
      <c r="G49" s="28"/>
      <c r="H49" s="28"/>
      <c r="I49" s="28"/>
      <c r="J49" s="28"/>
      <c r="K49" s="28"/>
      <c r="L49" s="28" t="str">
        <f>IF(E11= "","",E11)</f>
        <v>SŽDC,státní organizace,OŘ Plzeň,ST Č.Budějovice</v>
      </c>
      <c r="M49" s="28"/>
      <c r="N49" s="28"/>
      <c r="O49" s="28"/>
      <c r="P49" s="28"/>
      <c r="Q49" s="28"/>
      <c r="R49" s="28"/>
      <c r="S49" s="28"/>
      <c r="T49" s="28"/>
      <c r="U49" s="28"/>
      <c r="V49" s="28"/>
      <c r="W49" s="28"/>
      <c r="X49" s="28"/>
      <c r="Y49" s="28"/>
      <c r="Z49" s="28"/>
      <c r="AA49" s="28"/>
      <c r="AB49" s="28"/>
      <c r="AC49" s="28"/>
      <c r="AD49" s="28"/>
      <c r="AE49" s="28"/>
      <c r="AF49" s="28"/>
      <c r="AG49" s="28"/>
      <c r="AH49" s="28"/>
      <c r="AI49" s="24" t="s">
        <v>30</v>
      </c>
      <c r="AJ49" s="28"/>
      <c r="AK49" s="28"/>
      <c r="AL49" s="28"/>
      <c r="AM49" s="57" t="str">
        <f>IF(E17="","",E17)</f>
        <v xml:space="preserve"> </v>
      </c>
      <c r="AN49" s="28"/>
      <c r="AO49" s="28"/>
      <c r="AP49" s="28"/>
      <c r="AQ49" s="28"/>
      <c r="AR49" s="32"/>
      <c r="AS49" s="58" t="s">
        <v>49</v>
      </c>
      <c r="AT49" s="59"/>
      <c r="AU49" s="60"/>
      <c r="AV49" s="60"/>
      <c r="AW49" s="60"/>
      <c r="AX49" s="60"/>
      <c r="AY49" s="60"/>
      <c r="AZ49" s="60"/>
      <c r="BA49" s="60"/>
      <c r="BB49" s="60"/>
      <c r="BC49" s="60"/>
      <c r="BD49" s="61"/>
    </row>
    <row r="50" s="1" customFormat="1" ht="13.65" customHeight="1">
      <c r="B50" s="27"/>
      <c r="C50" s="24" t="s">
        <v>28</v>
      </c>
      <c r="D50" s="28"/>
      <c r="E50" s="28"/>
      <c r="F50" s="28"/>
      <c r="G50" s="28"/>
      <c r="H50" s="28"/>
      <c r="I50" s="28"/>
      <c r="J50" s="28"/>
      <c r="K50" s="28"/>
      <c r="L50" s="28" t="str">
        <f>IF(E14="","",E14)</f>
        <v>dle výběrového řízení</v>
      </c>
      <c r="M50" s="28"/>
      <c r="N50" s="28"/>
      <c r="O50" s="28"/>
      <c r="P50" s="28"/>
      <c r="Q50" s="28"/>
      <c r="R50" s="28"/>
      <c r="S50" s="28"/>
      <c r="T50" s="28"/>
      <c r="U50" s="28"/>
      <c r="V50" s="28"/>
      <c r="W50" s="28"/>
      <c r="X50" s="28"/>
      <c r="Y50" s="28"/>
      <c r="Z50" s="28"/>
      <c r="AA50" s="28"/>
      <c r="AB50" s="28"/>
      <c r="AC50" s="28"/>
      <c r="AD50" s="28"/>
      <c r="AE50" s="28"/>
      <c r="AF50" s="28"/>
      <c r="AG50" s="28"/>
      <c r="AH50" s="28"/>
      <c r="AI50" s="24" t="s">
        <v>33</v>
      </c>
      <c r="AJ50" s="28"/>
      <c r="AK50" s="28"/>
      <c r="AL50" s="28"/>
      <c r="AM50" s="57" t="str">
        <f>IF(E20="","",E20)</f>
        <v xml:space="preserve"> </v>
      </c>
      <c r="AN50" s="28"/>
      <c r="AO50" s="28"/>
      <c r="AP50" s="28"/>
      <c r="AQ50" s="28"/>
      <c r="AR50" s="32"/>
      <c r="AS50" s="62"/>
      <c r="AT50" s="63"/>
      <c r="AU50" s="64"/>
      <c r="AV50" s="64"/>
      <c r="AW50" s="64"/>
      <c r="AX50" s="64"/>
      <c r="AY50" s="64"/>
      <c r="AZ50" s="64"/>
      <c r="BA50" s="64"/>
      <c r="BB50" s="64"/>
      <c r="BC50" s="64"/>
      <c r="BD50" s="65"/>
    </row>
    <row r="51" s="1" customFormat="1" ht="10.8" customHeight="1">
      <c r="B51" s="27"/>
      <c r="C51" s="28"/>
      <c r="D51" s="28"/>
      <c r="E51" s="28"/>
      <c r="F51" s="28"/>
      <c r="G51" s="28"/>
      <c r="H51" s="28"/>
      <c r="I51" s="28"/>
      <c r="J51" s="28"/>
      <c r="K51" s="28"/>
      <c r="L51" s="28"/>
      <c r="M51" s="28"/>
      <c r="N51" s="28"/>
      <c r="O51" s="28"/>
      <c r="P51" s="28"/>
      <c r="Q51" s="28"/>
      <c r="R51" s="28"/>
      <c r="S51" s="28"/>
      <c r="T51" s="28"/>
      <c r="U51" s="28"/>
      <c r="V51" s="28"/>
      <c r="W51" s="28"/>
      <c r="X51" s="28"/>
      <c r="Y51" s="28"/>
      <c r="Z51" s="28"/>
      <c r="AA51" s="28"/>
      <c r="AB51" s="28"/>
      <c r="AC51" s="28"/>
      <c r="AD51" s="28"/>
      <c r="AE51" s="28"/>
      <c r="AF51" s="28"/>
      <c r="AG51" s="28"/>
      <c r="AH51" s="28"/>
      <c r="AI51" s="28"/>
      <c r="AJ51" s="28"/>
      <c r="AK51" s="28"/>
      <c r="AL51" s="28"/>
      <c r="AM51" s="28"/>
      <c r="AN51" s="28"/>
      <c r="AO51" s="28"/>
      <c r="AP51" s="28"/>
      <c r="AQ51" s="28"/>
      <c r="AR51" s="32"/>
      <c r="AS51" s="66"/>
      <c r="AT51" s="67"/>
      <c r="AU51" s="68"/>
      <c r="AV51" s="68"/>
      <c r="AW51" s="68"/>
      <c r="AX51" s="68"/>
      <c r="AY51" s="68"/>
      <c r="AZ51" s="68"/>
      <c r="BA51" s="68"/>
      <c r="BB51" s="68"/>
      <c r="BC51" s="68"/>
      <c r="BD51" s="69"/>
    </row>
    <row r="52" s="1" customFormat="1" ht="29.28" customHeight="1">
      <c r="B52" s="27"/>
      <c r="C52" s="70" t="s">
        <v>50</v>
      </c>
      <c r="D52" s="71"/>
      <c r="E52" s="71"/>
      <c r="F52" s="71"/>
      <c r="G52" s="71"/>
      <c r="H52" s="72"/>
      <c r="I52" s="73" t="s">
        <v>51</v>
      </c>
      <c r="J52" s="71"/>
      <c r="K52" s="71"/>
      <c r="L52" s="71"/>
      <c r="M52" s="71"/>
      <c r="N52" s="71"/>
      <c r="O52" s="71"/>
      <c r="P52" s="71"/>
      <c r="Q52" s="71"/>
      <c r="R52" s="71"/>
      <c r="S52" s="71"/>
      <c r="T52" s="71"/>
      <c r="U52" s="71"/>
      <c r="V52" s="71"/>
      <c r="W52" s="71"/>
      <c r="X52" s="71"/>
      <c r="Y52" s="71"/>
      <c r="Z52" s="71"/>
      <c r="AA52" s="71"/>
      <c r="AB52" s="71"/>
      <c r="AC52" s="71"/>
      <c r="AD52" s="71"/>
      <c r="AE52" s="71"/>
      <c r="AF52" s="71"/>
      <c r="AG52" s="74" t="s">
        <v>52</v>
      </c>
      <c r="AH52" s="71"/>
      <c r="AI52" s="71"/>
      <c r="AJ52" s="71"/>
      <c r="AK52" s="71"/>
      <c r="AL52" s="71"/>
      <c r="AM52" s="71"/>
      <c r="AN52" s="73" t="s">
        <v>53</v>
      </c>
      <c r="AO52" s="71"/>
      <c r="AP52" s="75"/>
      <c r="AQ52" s="76" t="s">
        <v>54</v>
      </c>
      <c r="AR52" s="32"/>
      <c r="AS52" s="77" t="s">
        <v>55</v>
      </c>
      <c r="AT52" s="78" t="s">
        <v>56</v>
      </c>
      <c r="AU52" s="78" t="s">
        <v>57</v>
      </c>
      <c r="AV52" s="78" t="s">
        <v>58</v>
      </c>
      <c r="AW52" s="78" t="s">
        <v>59</v>
      </c>
      <c r="AX52" s="78" t="s">
        <v>60</v>
      </c>
      <c r="AY52" s="78" t="s">
        <v>61</v>
      </c>
      <c r="AZ52" s="78" t="s">
        <v>62</v>
      </c>
      <c r="BA52" s="78" t="s">
        <v>63</v>
      </c>
      <c r="BB52" s="78" t="s">
        <v>64</v>
      </c>
      <c r="BC52" s="78" t="s">
        <v>65</v>
      </c>
      <c r="BD52" s="79" t="s">
        <v>66</v>
      </c>
    </row>
    <row r="53" s="1" customFormat="1" ht="10.8" customHeight="1">
      <c r="B53" s="27"/>
      <c r="C53" s="28"/>
      <c r="D53" s="28"/>
      <c r="E53" s="28"/>
      <c r="F53" s="28"/>
      <c r="G53" s="28"/>
      <c r="H53" s="28"/>
      <c r="I53" s="28"/>
      <c r="J53" s="28"/>
      <c r="K53" s="28"/>
      <c r="L53" s="28"/>
      <c r="M53" s="28"/>
      <c r="N53" s="28"/>
      <c r="O53" s="28"/>
      <c r="P53" s="28"/>
      <c r="Q53" s="28"/>
      <c r="R53" s="28"/>
      <c r="S53" s="28"/>
      <c r="T53" s="28"/>
      <c r="U53" s="28"/>
      <c r="V53" s="28"/>
      <c r="W53" s="28"/>
      <c r="X53" s="28"/>
      <c r="Y53" s="28"/>
      <c r="Z53" s="28"/>
      <c r="AA53" s="28"/>
      <c r="AB53" s="28"/>
      <c r="AC53" s="28"/>
      <c r="AD53" s="28"/>
      <c r="AE53" s="28"/>
      <c r="AF53" s="28"/>
      <c r="AG53" s="28"/>
      <c r="AH53" s="28"/>
      <c r="AI53" s="28"/>
      <c r="AJ53" s="28"/>
      <c r="AK53" s="28"/>
      <c r="AL53" s="28"/>
      <c r="AM53" s="28"/>
      <c r="AN53" s="28"/>
      <c r="AO53" s="28"/>
      <c r="AP53" s="28"/>
      <c r="AQ53" s="28"/>
      <c r="AR53" s="32"/>
      <c r="AS53" s="80"/>
      <c r="AT53" s="81"/>
      <c r="AU53" s="81"/>
      <c r="AV53" s="81"/>
      <c r="AW53" s="81"/>
      <c r="AX53" s="81"/>
      <c r="AY53" s="81"/>
      <c r="AZ53" s="81"/>
      <c r="BA53" s="81"/>
      <c r="BB53" s="81"/>
      <c r="BC53" s="81"/>
      <c r="BD53" s="82"/>
    </row>
    <row r="54" s="4" customFormat="1" ht="32.4" customHeight="1">
      <c r="B54" s="83"/>
      <c r="C54" s="84" t="s">
        <v>67</v>
      </c>
      <c r="D54" s="85"/>
      <c r="E54" s="85"/>
      <c r="F54" s="85"/>
      <c r="G54" s="85"/>
      <c r="H54" s="85"/>
      <c r="I54" s="85"/>
      <c r="J54" s="85"/>
      <c r="K54" s="85"/>
      <c r="L54" s="85"/>
      <c r="M54" s="85"/>
      <c r="N54" s="85"/>
      <c r="O54" s="85"/>
      <c r="P54" s="85"/>
      <c r="Q54" s="85"/>
      <c r="R54" s="85"/>
      <c r="S54" s="85"/>
      <c r="T54" s="85"/>
      <c r="U54" s="85"/>
      <c r="V54" s="85"/>
      <c r="W54" s="85"/>
      <c r="X54" s="85"/>
      <c r="Y54" s="85"/>
      <c r="Z54" s="85"/>
      <c r="AA54" s="85"/>
      <c r="AB54" s="85"/>
      <c r="AC54" s="85"/>
      <c r="AD54" s="85"/>
      <c r="AE54" s="85"/>
      <c r="AF54" s="85"/>
      <c r="AG54" s="86">
        <f>ROUND(AG55,2)</f>
        <v>916794</v>
      </c>
      <c r="AH54" s="86"/>
      <c r="AI54" s="86"/>
      <c r="AJ54" s="86"/>
      <c r="AK54" s="86"/>
      <c r="AL54" s="86"/>
      <c r="AM54" s="86"/>
      <c r="AN54" s="87">
        <f>SUM(AG54,AT54)</f>
        <v>1109320.74</v>
      </c>
      <c r="AO54" s="87"/>
      <c r="AP54" s="87"/>
      <c r="AQ54" s="88" t="s">
        <v>1</v>
      </c>
      <c r="AR54" s="89"/>
      <c r="AS54" s="90">
        <f>ROUND(AS55,2)</f>
        <v>0</v>
      </c>
      <c r="AT54" s="91">
        <f>ROUND(SUM(AV54:AW54),2)</f>
        <v>192526.73999999999</v>
      </c>
      <c r="AU54" s="92">
        <f>ROUND(AU55,5)</f>
        <v>0</v>
      </c>
      <c r="AV54" s="91">
        <f>ROUND(AZ54*L29,2)</f>
        <v>192526.73999999999</v>
      </c>
      <c r="AW54" s="91">
        <f>ROUND(BA54*L30,2)</f>
        <v>0</v>
      </c>
      <c r="AX54" s="91">
        <f>ROUND(BB54*L29,2)</f>
        <v>0</v>
      </c>
      <c r="AY54" s="91">
        <f>ROUND(BC54*L30,2)</f>
        <v>0</v>
      </c>
      <c r="AZ54" s="91">
        <f>ROUND(AZ55,2)</f>
        <v>916794</v>
      </c>
      <c r="BA54" s="91">
        <f>ROUND(BA55,2)</f>
        <v>0</v>
      </c>
      <c r="BB54" s="91">
        <f>ROUND(BB55,2)</f>
        <v>0</v>
      </c>
      <c r="BC54" s="91">
        <f>ROUND(BC55,2)</f>
        <v>0</v>
      </c>
      <c r="BD54" s="93">
        <f>ROUND(BD55,2)</f>
        <v>0</v>
      </c>
      <c r="BS54" s="94" t="s">
        <v>68</v>
      </c>
      <c r="BT54" s="94" t="s">
        <v>69</v>
      </c>
      <c r="BV54" s="94" t="s">
        <v>70</v>
      </c>
      <c r="BW54" s="94" t="s">
        <v>5</v>
      </c>
      <c r="BX54" s="94" t="s">
        <v>71</v>
      </c>
      <c r="CL54" s="94" t="s">
        <v>1</v>
      </c>
    </row>
    <row r="55" s="5" customFormat="1" ht="27" customHeight="1">
      <c r="A55" s="95" t="s">
        <v>72</v>
      </c>
      <c r="B55" s="96"/>
      <c r="C55" s="97"/>
      <c r="D55" s="98" t="s">
        <v>13</v>
      </c>
      <c r="E55" s="98"/>
      <c r="F55" s="98"/>
      <c r="G55" s="98"/>
      <c r="H55" s="98"/>
      <c r="I55" s="99"/>
      <c r="J55" s="98" t="s">
        <v>15</v>
      </c>
      <c r="K55" s="98"/>
      <c r="L55" s="98"/>
      <c r="M55" s="98"/>
      <c r="N55" s="98"/>
      <c r="O55" s="98"/>
      <c r="P55" s="98"/>
      <c r="Q55" s="98"/>
      <c r="R55" s="98"/>
      <c r="S55" s="98"/>
      <c r="T55" s="98"/>
      <c r="U55" s="98"/>
      <c r="V55" s="98"/>
      <c r="W55" s="98"/>
      <c r="X55" s="98"/>
      <c r="Y55" s="98"/>
      <c r="Z55" s="98"/>
      <c r="AA55" s="98"/>
      <c r="AB55" s="98"/>
      <c r="AC55" s="98"/>
      <c r="AD55" s="98"/>
      <c r="AE55" s="98"/>
      <c r="AF55" s="98"/>
      <c r="AG55" s="100">
        <f>'VZ65419036 - Oprava geome...'!J28</f>
        <v>916794</v>
      </c>
      <c r="AH55" s="99"/>
      <c r="AI55" s="99"/>
      <c r="AJ55" s="99"/>
      <c r="AK55" s="99"/>
      <c r="AL55" s="99"/>
      <c r="AM55" s="99"/>
      <c r="AN55" s="100">
        <f>SUM(AG55,AT55)</f>
        <v>1109320.74</v>
      </c>
      <c r="AO55" s="99"/>
      <c r="AP55" s="99"/>
      <c r="AQ55" s="101" t="s">
        <v>73</v>
      </c>
      <c r="AR55" s="102"/>
      <c r="AS55" s="103">
        <v>0</v>
      </c>
      <c r="AT55" s="104">
        <f>ROUND(SUM(AV55:AW55),2)</f>
        <v>192526.73999999999</v>
      </c>
      <c r="AU55" s="105">
        <f>'VZ65419036 - Oprava geome...'!P76</f>
        <v>0</v>
      </c>
      <c r="AV55" s="104">
        <f>'VZ65419036 - Oprava geome...'!J31</f>
        <v>192526.73999999999</v>
      </c>
      <c r="AW55" s="104">
        <f>'VZ65419036 - Oprava geome...'!J32</f>
        <v>0</v>
      </c>
      <c r="AX55" s="104">
        <f>'VZ65419036 - Oprava geome...'!J33</f>
        <v>0</v>
      </c>
      <c r="AY55" s="104">
        <f>'VZ65419036 - Oprava geome...'!J34</f>
        <v>0</v>
      </c>
      <c r="AZ55" s="104">
        <f>'VZ65419036 - Oprava geome...'!F31</f>
        <v>916794</v>
      </c>
      <c r="BA55" s="104">
        <f>'VZ65419036 - Oprava geome...'!F32</f>
        <v>0</v>
      </c>
      <c r="BB55" s="104">
        <f>'VZ65419036 - Oprava geome...'!F33</f>
        <v>0</v>
      </c>
      <c r="BC55" s="104">
        <f>'VZ65419036 - Oprava geome...'!F34</f>
        <v>0</v>
      </c>
      <c r="BD55" s="106">
        <f>'VZ65419036 - Oprava geome...'!F35</f>
        <v>0</v>
      </c>
      <c r="BT55" s="107" t="s">
        <v>74</v>
      </c>
      <c r="BU55" s="107" t="s">
        <v>75</v>
      </c>
      <c r="BV55" s="107" t="s">
        <v>70</v>
      </c>
      <c r="BW55" s="107" t="s">
        <v>5</v>
      </c>
      <c r="BX55" s="107" t="s">
        <v>71</v>
      </c>
      <c r="CL55" s="107" t="s">
        <v>1</v>
      </c>
    </row>
    <row r="56" s="1" customFormat="1" ht="30" customHeight="1">
      <c r="B56" s="27"/>
      <c r="C56" s="28"/>
      <c r="D56" s="28"/>
      <c r="E56" s="28"/>
      <c r="F56" s="28"/>
      <c r="G56" s="28"/>
      <c r="H56" s="28"/>
      <c r="I56" s="28"/>
      <c r="J56" s="28"/>
      <c r="K56" s="28"/>
      <c r="L56" s="28"/>
      <c r="M56" s="28"/>
      <c r="N56" s="28"/>
      <c r="O56" s="28"/>
      <c r="P56" s="28"/>
      <c r="Q56" s="28"/>
      <c r="R56" s="28"/>
      <c r="S56" s="28"/>
      <c r="T56" s="28"/>
      <c r="U56" s="28"/>
      <c r="V56" s="28"/>
      <c r="W56" s="28"/>
      <c r="X56" s="28"/>
      <c r="Y56" s="28"/>
      <c r="Z56" s="28"/>
      <c r="AA56" s="28"/>
      <c r="AB56" s="28"/>
      <c r="AC56" s="28"/>
      <c r="AD56" s="28"/>
      <c r="AE56" s="28"/>
      <c r="AF56" s="28"/>
      <c r="AG56" s="28"/>
      <c r="AH56" s="28"/>
      <c r="AI56" s="28"/>
      <c r="AJ56" s="28"/>
      <c r="AK56" s="28"/>
      <c r="AL56" s="28"/>
      <c r="AM56" s="28"/>
      <c r="AN56" s="28"/>
      <c r="AO56" s="28"/>
      <c r="AP56" s="28"/>
      <c r="AQ56" s="28"/>
      <c r="AR56" s="32"/>
    </row>
    <row r="57" s="1" customFormat="1" ht="6.96" customHeight="1">
      <c r="B57" s="46"/>
      <c r="C57" s="47"/>
      <c r="D57" s="47"/>
      <c r="E57" s="47"/>
      <c r="F57" s="47"/>
      <c r="G57" s="47"/>
      <c r="H57" s="47"/>
      <c r="I57" s="47"/>
      <c r="J57" s="47"/>
      <c r="K57" s="47"/>
      <c r="L57" s="47"/>
      <c r="M57" s="47"/>
      <c r="N57" s="47"/>
      <c r="O57" s="47"/>
      <c r="P57" s="47"/>
      <c r="Q57" s="47"/>
      <c r="R57" s="47"/>
      <c r="S57" s="47"/>
      <c r="T57" s="47"/>
      <c r="U57" s="47"/>
      <c r="V57" s="47"/>
      <c r="W57" s="47"/>
      <c r="X57" s="47"/>
      <c r="Y57" s="47"/>
      <c r="Z57" s="47"/>
      <c r="AA57" s="47"/>
      <c r="AB57" s="47"/>
      <c r="AC57" s="47"/>
      <c r="AD57" s="47"/>
      <c r="AE57" s="47"/>
      <c r="AF57" s="47"/>
      <c r="AG57" s="47"/>
      <c r="AH57" s="47"/>
      <c r="AI57" s="47"/>
      <c r="AJ57" s="47"/>
      <c r="AK57" s="47"/>
      <c r="AL57" s="47"/>
      <c r="AM57" s="47"/>
      <c r="AN57" s="47"/>
      <c r="AO57" s="47"/>
      <c r="AP57" s="47"/>
      <c r="AQ57" s="47"/>
      <c r="AR57" s="32"/>
    </row>
  </sheetData>
  <sheetProtection sheet="1" formatColumns="0" formatRows="0" objects="1" scenarios="1" spinCount="100000" saltValue="aWzQeccLo9z8uI8jndKz6tuTJOL/06mAwoWESPoenGJLXEUjUAxlIVNVm80qsNJQe9oaAUbv+qOuG4HGg01m9g==" hashValue="wVgZBx7XJq5zTtIDfWwMvsI1PZEvPxd4Czak5louUuqM5iHus4plczY4OB96N/A8xX1Y9L4+RYtwyLL0rFz59w==" algorithmName="SHA-512" password="CC35"/>
  <mergeCells count="40"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K5:AO5"/>
    <mergeCell ref="K6:AO6"/>
    <mergeCell ref="AR2:BE2"/>
    <mergeCell ref="E23:AN23"/>
    <mergeCell ref="AK26:AO26"/>
    <mergeCell ref="L28:P28"/>
    <mergeCell ref="W28:AE28"/>
    <mergeCell ref="AK28:AO28"/>
    <mergeCell ref="AK29:AO29"/>
    <mergeCell ref="L29:P29"/>
    <mergeCell ref="AK30:AO30"/>
    <mergeCell ref="L30:P30"/>
    <mergeCell ref="AK31:AO31"/>
    <mergeCell ref="L31:P31"/>
    <mergeCell ref="AK32:AO32"/>
    <mergeCell ref="L32:P32"/>
    <mergeCell ref="AK33:AO33"/>
    <mergeCell ref="L33:P33"/>
    <mergeCell ref="W29:AE29"/>
    <mergeCell ref="W32:AE32"/>
    <mergeCell ref="W30:AE30"/>
    <mergeCell ref="W31:AE31"/>
    <mergeCell ref="W33:AE33"/>
    <mergeCell ref="X35:AB35"/>
    <mergeCell ref="AK35:AO35"/>
  </mergeCells>
  <hyperlinks>
    <hyperlink ref="A55" location="'VZ65419036 - Oprava geome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customWidth="1"/>
    <col min="10" max="10" width="23.5" customWidth="1"/>
    <col min="11" max="11" width="15.5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>
      <c r="A1" s="17"/>
    </row>
    <row r="2" ht="36.96" customHeight="1">
      <c r="L2"/>
      <c r="AT2" s="12" t="s">
        <v>5</v>
      </c>
    </row>
    <row r="3" ht="6.96" customHeight="1">
      <c r="B3" s="108"/>
      <c r="C3" s="109"/>
      <c r="D3" s="109"/>
      <c r="E3" s="109"/>
      <c r="F3" s="109"/>
      <c r="G3" s="109"/>
      <c r="H3" s="109"/>
      <c r="I3" s="109"/>
      <c r="J3" s="109"/>
      <c r="K3" s="109"/>
      <c r="L3" s="15"/>
      <c r="AT3" s="12" t="s">
        <v>76</v>
      </c>
    </row>
    <row r="4" ht="24.96" customHeight="1">
      <c r="B4" s="15"/>
      <c r="D4" s="110" t="s">
        <v>77</v>
      </c>
      <c r="L4" s="15"/>
      <c r="M4" s="19" t="s">
        <v>10</v>
      </c>
      <c r="AT4" s="12" t="s">
        <v>4</v>
      </c>
    </row>
    <row r="5" ht="6.96" customHeight="1">
      <c r="B5" s="15"/>
      <c r="L5" s="15"/>
    </row>
    <row r="6" s="1" customFormat="1" ht="12" customHeight="1">
      <c r="B6" s="32"/>
      <c r="D6" s="111" t="s">
        <v>14</v>
      </c>
      <c r="L6" s="32"/>
    </row>
    <row r="7" s="1" customFormat="1" ht="36.96" customHeight="1">
      <c r="B7" s="32"/>
      <c r="E7" s="112" t="s">
        <v>15</v>
      </c>
      <c r="F7" s="1"/>
      <c r="G7" s="1"/>
      <c r="H7" s="1"/>
      <c r="L7" s="32"/>
    </row>
    <row r="8" s="1" customFormat="1">
      <c r="B8" s="32"/>
      <c r="L8" s="32"/>
    </row>
    <row r="9" s="1" customFormat="1" ht="12" customHeight="1">
      <c r="B9" s="32"/>
      <c r="D9" s="111" t="s">
        <v>16</v>
      </c>
      <c r="F9" s="12" t="s">
        <v>1</v>
      </c>
      <c r="I9" s="111" t="s">
        <v>17</v>
      </c>
      <c r="J9" s="12" t="s">
        <v>1</v>
      </c>
      <c r="L9" s="32"/>
    </row>
    <row r="10" s="1" customFormat="1" ht="12" customHeight="1">
      <c r="B10" s="32"/>
      <c r="D10" s="111" t="s">
        <v>18</v>
      </c>
      <c r="F10" s="12" t="s">
        <v>19</v>
      </c>
      <c r="I10" s="111" t="s">
        <v>20</v>
      </c>
      <c r="J10" s="113" t="str">
        <f>'Rekapitulace stavby'!AN8</f>
        <v>10. 1. 2019</v>
      </c>
      <c r="L10" s="32"/>
    </row>
    <row r="11" s="1" customFormat="1" ht="10.8" customHeight="1">
      <c r="B11" s="32"/>
      <c r="L11" s="32"/>
    </row>
    <row r="12" s="1" customFormat="1" ht="12" customHeight="1">
      <c r="B12" s="32"/>
      <c r="D12" s="111" t="s">
        <v>22</v>
      </c>
      <c r="I12" s="111" t="s">
        <v>23</v>
      </c>
      <c r="J12" s="12" t="s">
        <v>24</v>
      </c>
      <c r="L12" s="32"/>
    </row>
    <row r="13" s="1" customFormat="1" ht="18" customHeight="1">
      <c r="B13" s="32"/>
      <c r="E13" s="12" t="s">
        <v>25</v>
      </c>
      <c r="I13" s="111" t="s">
        <v>26</v>
      </c>
      <c r="J13" s="12" t="s">
        <v>27</v>
      </c>
      <c r="L13" s="32"/>
    </row>
    <row r="14" s="1" customFormat="1" ht="6.96" customHeight="1">
      <c r="B14" s="32"/>
      <c r="L14" s="32"/>
    </row>
    <row r="15" s="1" customFormat="1" ht="12" customHeight="1">
      <c r="B15" s="32"/>
      <c r="D15" s="111" t="s">
        <v>28</v>
      </c>
      <c r="I15" s="111" t="s">
        <v>23</v>
      </c>
      <c r="J15" s="12" t="s">
        <v>1</v>
      </c>
      <c r="L15" s="32"/>
    </row>
    <row r="16" s="1" customFormat="1" ht="18" customHeight="1">
      <c r="B16" s="32"/>
      <c r="E16" s="12" t="s">
        <v>29</v>
      </c>
      <c r="I16" s="111" t="s">
        <v>26</v>
      </c>
      <c r="J16" s="12" t="s">
        <v>1</v>
      </c>
      <c r="L16" s="32"/>
    </row>
    <row r="17" s="1" customFormat="1" ht="6.96" customHeight="1">
      <c r="B17" s="32"/>
      <c r="L17" s="32"/>
    </row>
    <row r="18" s="1" customFormat="1" ht="12" customHeight="1">
      <c r="B18" s="32"/>
      <c r="D18" s="111" t="s">
        <v>30</v>
      </c>
      <c r="I18" s="111" t="s">
        <v>23</v>
      </c>
      <c r="J18" s="12" t="str">
        <f>IF('Rekapitulace stavby'!AN16="","",'Rekapitulace stavby'!AN16)</f>
        <v/>
      </c>
      <c r="L18" s="32"/>
    </row>
    <row r="19" s="1" customFormat="1" ht="18" customHeight="1">
      <c r="B19" s="32"/>
      <c r="E19" s="12" t="str">
        <f>IF('Rekapitulace stavby'!E17="","",'Rekapitulace stavby'!E17)</f>
        <v xml:space="preserve"> </v>
      </c>
      <c r="I19" s="111" t="s">
        <v>26</v>
      </c>
      <c r="J19" s="12" t="str">
        <f>IF('Rekapitulace stavby'!AN17="","",'Rekapitulace stavby'!AN17)</f>
        <v/>
      </c>
      <c r="L19" s="32"/>
    </row>
    <row r="20" s="1" customFormat="1" ht="6.96" customHeight="1">
      <c r="B20" s="32"/>
      <c r="L20" s="32"/>
    </row>
    <row r="21" s="1" customFormat="1" ht="12" customHeight="1">
      <c r="B21" s="32"/>
      <c r="D21" s="111" t="s">
        <v>33</v>
      </c>
      <c r="I21" s="111" t="s">
        <v>23</v>
      </c>
      <c r="J21" s="12" t="str">
        <f>IF('Rekapitulace stavby'!AN19="","",'Rekapitulace stavby'!AN19)</f>
        <v/>
      </c>
      <c r="L21" s="32"/>
    </row>
    <row r="22" s="1" customFormat="1" ht="18" customHeight="1">
      <c r="B22" s="32"/>
      <c r="E22" s="12" t="str">
        <f>IF('Rekapitulace stavby'!E20="","",'Rekapitulace stavby'!E20)</f>
        <v xml:space="preserve"> </v>
      </c>
      <c r="I22" s="111" t="s">
        <v>26</v>
      </c>
      <c r="J22" s="12" t="str">
        <f>IF('Rekapitulace stavby'!AN20="","",'Rekapitulace stavby'!AN20)</f>
        <v/>
      </c>
      <c r="L22" s="32"/>
    </row>
    <row r="23" s="1" customFormat="1" ht="6.96" customHeight="1">
      <c r="B23" s="32"/>
      <c r="L23" s="32"/>
    </row>
    <row r="24" s="1" customFormat="1" ht="12" customHeight="1">
      <c r="B24" s="32"/>
      <c r="D24" s="111" t="s">
        <v>34</v>
      </c>
      <c r="L24" s="32"/>
    </row>
    <row r="25" s="6" customFormat="1" ht="16.5" customHeight="1">
      <c r="B25" s="114"/>
      <c r="E25" s="115" t="s">
        <v>1</v>
      </c>
      <c r="F25" s="115"/>
      <c r="G25" s="115"/>
      <c r="H25" s="115"/>
      <c r="L25" s="114"/>
    </row>
    <row r="26" s="1" customFormat="1" ht="6.96" customHeight="1">
      <c r="B26" s="32"/>
      <c r="L26" s="32"/>
    </row>
    <row r="27" s="1" customFormat="1" ht="6.96" customHeight="1">
      <c r="B27" s="32"/>
      <c r="D27" s="60"/>
      <c r="E27" s="60"/>
      <c r="F27" s="60"/>
      <c r="G27" s="60"/>
      <c r="H27" s="60"/>
      <c r="I27" s="60"/>
      <c r="J27" s="60"/>
      <c r="K27" s="60"/>
      <c r="L27" s="32"/>
    </row>
    <row r="28" s="1" customFormat="1" ht="25.44" customHeight="1">
      <c r="B28" s="32"/>
      <c r="D28" s="116" t="s">
        <v>35</v>
      </c>
      <c r="J28" s="117">
        <f>ROUND(J76, 2)</f>
        <v>916794</v>
      </c>
      <c r="L28" s="32"/>
    </row>
    <row r="29" s="1" customFormat="1" ht="6.96" customHeight="1">
      <c r="B29" s="32"/>
      <c r="D29" s="60"/>
      <c r="E29" s="60"/>
      <c r="F29" s="60"/>
      <c r="G29" s="60"/>
      <c r="H29" s="60"/>
      <c r="I29" s="60"/>
      <c r="J29" s="60"/>
      <c r="K29" s="60"/>
      <c r="L29" s="32"/>
    </row>
    <row r="30" s="1" customFormat="1" ht="14.4" customHeight="1">
      <c r="B30" s="32"/>
      <c r="F30" s="118" t="s">
        <v>37</v>
      </c>
      <c r="I30" s="118" t="s">
        <v>36</v>
      </c>
      <c r="J30" s="118" t="s">
        <v>38</v>
      </c>
      <c r="L30" s="32"/>
    </row>
    <row r="31" s="1" customFormat="1" ht="14.4" customHeight="1">
      <c r="B31" s="32"/>
      <c r="D31" s="111" t="s">
        <v>39</v>
      </c>
      <c r="E31" s="111" t="s">
        <v>40</v>
      </c>
      <c r="F31" s="119">
        <f>ROUND((SUM(BE76:BE169)),  2)</f>
        <v>916794</v>
      </c>
      <c r="I31" s="120">
        <v>0.20999999999999999</v>
      </c>
      <c r="J31" s="119">
        <f>ROUND(((SUM(BE76:BE169))*I31),  2)</f>
        <v>192526.73999999999</v>
      </c>
      <c r="L31" s="32"/>
    </row>
    <row r="32" s="1" customFormat="1" ht="14.4" customHeight="1">
      <c r="B32" s="32"/>
      <c r="E32" s="111" t="s">
        <v>41</v>
      </c>
      <c r="F32" s="119">
        <f>ROUND((SUM(BF76:BF169)),  2)</f>
        <v>0</v>
      </c>
      <c r="I32" s="120">
        <v>0.14999999999999999</v>
      </c>
      <c r="J32" s="119">
        <f>ROUND(((SUM(BF76:BF169))*I32),  2)</f>
        <v>0</v>
      </c>
      <c r="L32" s="32"/>
    </row>
    <row r="33" hidden="1" s="1" customFormat="1" ht="14.4" customHeight="1">
      <c r="B33" s="32"/>
      <c r="E33" s="111" t="s">
        <v>42</v>
      </c>
      <c r="F33" s="119">
        <f>ROUND((SUM(BG76:BG169)),  2)</f>
        <v>0</v>
      </c>
      <c r="I33" s="120">
        <v>0.20999999999999999</v>
      </c>
      <c r="J33" s="119">
        <f>0</f>
        <v>0</v>
      </c>
      <c r="L33" s="32"/>
    </row>
    <row r="34" hidden="1" s="1" customFormat="1" ht="14.4" customHeight="1">
      <c r="B34" s="32"/>
      <c r="E34" s="111" t="s">
        <v>43</v>
      </c>
      <c r="F34" s="119">
        <f>ROUND((SUM(BH76:BH169)),  2)</f>
        <v>0</v>
      </c>
      <c r="I34" s="120">
        <v>0.14999999999999999</v>
      </c>
      <c r="J34" s="119">
        <f>0</f>
        <v>0</v>
      </c>
      <c r="L34" s="32"/>
    </row>
    <row r="35" hidden="1" s="1" customFormat="1" ht="14.4" customHeight="1">
      <c r="B35" s="32"/>
      <c r="E35" s="111" t="s">
        <v>44</v>
      </c>
      <c r="F35" s="119">
        <f>ROUND((SUM(BI76:BI169)),  2)</f>
        <v>0</v>
      </c>
      <c r="I35" s="120">
        <v>0</v>
      </c>
      <c r="J35" s="119">
        <f>0</f>
        <v>0</v>
      </c>
      <c r="L35" s="32"/>
    </row>
    <row r="36" s="1" customFormat="1" ht="6.96" customHeight="1">
      <c r="B36" s="32"/>
      <c r="L36" s="32"/>
    </row>
    <row r="37" s="1" customFormat="1" ht="25.44" customHeight="1">
      <c r="B37" s="32"/>
      <c r="C37" s="121"/>
      <c r="D37" s="122" t="s">
        <v>45</v>
      </c>
      <c r="E37" s="123"/>
      <c r="F37" s="123"/>
      <c r="G37" s="124" t="s">
        <v>46</v>
      </c>
      <c r="H37" s="125" t="s">
        <v>47</v>
      </c>
      <c r="I37" s="123"/>
      <c r="J37" s="126">
        <f>SUM(J28:J35)</f>
        <v>1109320.74</v>
      </c>
      <c r="K37" s="127"/>
      <c r="L37" s="32"/>
    </row>
    <row r="38" s="1" customFormat="1" ht="14.4" customHeight="1">
      <c r="B38" s="128"/>
      <c r="C38" s="129"/>
      <c r="D38" s="129"/>
      <c r="E38" s="129"/>
      <c r="F38" s="129"/>
      <c r="G38" s="129"/>
      <c r="H38" s="129"/>
      <c r="I38" s="129"/>
      <c r="J38" s="129"/>
      <c r="K38" s="129"/>
      <c r="L38" s="32"/>
    </row>
    <row r="42" s="1" customFormat="1" ht="6.96" customHeight="1">
      <c r="B42" s="130"/>
      <c r="C42" s="131"/>
      <c r="D42" s="131"/>
      <c r="E42" s="131"/>
      <c r="F42" s="131"/>
      <c r="G42" s="131"/>
      <c r="H42" s="131"/>
      <c r="I42" s="131"/>
      <c r="J42" s="131"/>
      <c r="K42" s="131"/>
      <c r="L42" s="32"/>
    </row>
    <row r="43" s="1" customFormat="1" ht="24.96" customHeight="1">
      <c r="B43" s="27"/>
      <c r="C43" s="18" t="s">
        <v>78</v>
      </c>
      <c r="D43" s="28"/>
      <c r="E43" s="28"/>
      <c r="F43" s="28"/>
      <c r="G43" s="28"/>
      <c r="H43" s="28"/>
      <c r="I43" s="28"/>
      <c r="J43" s="28"/>
      <c r="K43" s="28"/>
      <c r="L43" s="32"/>
    </row>
    <row r="44" s="1" customFormat="1" ht="6.96" customHeight="1">
      <c r="B44" s="27"/>
      <c r="C44" s="28"/>
      <c r="D44" s="28"/>
      <c r="E44" s="28"/>
      <c r="F44" s="28"/>
      <c r="G44" s="28"/>
      <c r="H44" s="28"/>
      <c r="I44" s="28"/>
      <c r="J44" s="28"/>
      <c r="K44" s="28"/>
      <c r="L44" s="32"/>
    </row>
    <row r="45" s="1" customFormat="1" ht="12" customHeight="1">
      <c r="B45" s="27"/>
      <c r="C45" s="24" t="s">
        <v>14</v>
      </c>
      <c r="D45" s="28"/>
      <c r="E45" s="28"/>
      <c r="F45" s="28"/>
      <c r="G45" s="28"/>
      <c r="H45" s="28"/>
      <c r="I45" s="28"/>
      <c r="J45" s="28"/>
      <c r="K45" s="28"/>
      <c r="L45" s="32"/>
    </row>
    <row r="46" s="1" customFormat="1" ht="16.5" customHeight="1">
      <c r="B46" s="27"/>
      <c r="C46" s="28"/>
      <c r="D46" s="28"/>
      <c r="E46" s="53" t="str">
        <f>E7</f>
        <v>Oprava geometrických parametrů koleje v obvodu OŘ Plzeň 2019/2020</v>
      </c>
      <c r="F46" s="28"/>
      <c r="G46" s="28"/>
      <c r="H46" s="28"/>
      <c r="I46" s="28"/>
      <c r="J46" s="28"/>
      <c r="K46" s="28"/>
      <c r="L46" s="32"/>
    </row>
    <row r="47" s="1" customFormat="1" ht="6.96" customHeight="1">
      <c r="B47" s="27"/>
      <c r="C47" s="28"/>
      <c r="D47" s="28"/>
      <c r="E47" s="28"/>
      <c r="F47" s="28"/>
      <c r="G47" s="28"/>
      <c r="H47" s="28"/>
      <c r="I47" s="28"/>
      <c r="J47" s="28"/>
      <c r="K47" s="28"/>
      <c r="L47" s="32"/>
    </row>
    <row r="48" s="1" customFormat="1" ht="12" customHeight="1">
      <c r="B48" s="27"/>
      <c r="C48" s="24" t="s">
        <v>18</v>
      </c>
      <c r="D48" s="28"/>
      <c r="E48" s="28"/>
      <c r="F48" s="21" t="str">
        <f>F10</f>
        <v>oblast ST České Budějovice</v>
      </c>
      <c r="G48" s="28"/>
      <c r="H48" s="28"/>
      <c r="I48" s="24" t="s">
        <v>20</v>
      </c>
      <c r="J48" s="56" t="str">
        <f>IF(J10="","",J10)</f>
        <v>10. 1. 2019</v>
      </c>
      <c r="K48" s="28"/>
      <c r="L48" s="32"/>
    </row>
    <row r="49" s="1" customFormat="1" ht="6.96" customHeight="1">
      <c r="B49" s="27"/>
      <c r="C49" s="28"/>
      <c r="D49" s="28"/>
      <c r="E49" s="28"/>
      <c r="F49" s="28"/>
      <c r="G49" s="28"/>
      <c r="H49" s="28"/>
      <c r="I49" s="28"/>
      <c r="J49" s="28"/>
      <c r="K49" s="28"/>
      <c r="L49" s="32"/>
    </row>
    <row r="50" s="1" customFormat="1" ht="13.65" customHeight="1">
      <c r="B50" s="27"/>
      <c r="C50" s="24" t="s">
        <v>22</v>
      </c>
      <c r="D50" s="28"/>
      <c r="E50" s="28"/>
      <c r="F50" s="21" t="str">
        <f>E13</f>
        <v>SŽDC,státní organizace,OŘ Plzeň,ST Č.Budějovice</v>
      </c>
      <c r="G50" s="28"/>
      <c r="H50" s="28"/>
      <c r="I50" s="24" t="s">
        <v>30</v>
      </c>
      <c r="J50" s="25" t="str">
        <f>E19</f>
        <v xml:space="preserve"> </v>
      </c>
      <c r="K50" s="28"/>
      <c r="L50" s="32"/>
    </row>
    <row r="51" s="1" customFormat="1" ht="13.65" customHeight="1">
      <c r="B51" s="27"/>
      <c r="C51" s="24" t="s">
        <v>28</v>
      </c>
      <c r="D51" s="28"/>
      <c r="E51" s="28"/>
      <c r="F51" s="21" t="str">
        <f>IF(E16="","",E16)</f>
        <v>dle výběrového řízení</v>
      </c>
      <c r="G51" s="28"/>
      <c r="H51" s="28"/>
      <c r="I51" s="24" t="s">
        <v>33</v>
      </c>
      <c r="J51" s="25" t="str">
        <f>E22</f>
        <v xml:space="preserve"> </v>
      </c>
      <c r="K51" s="28"/>
      <c r="L51" s="32"/>
    </row>
    <row r="52" s="1" customFormat="1" ht="10.32" customHeight="1">
      <c r="B52" s="27"/>
      <c r="C52" s="28"/>
      <c r="D52" s="28"/>
      <c r="E52" s="28"/>
      <c r="F52" s="28"/>
      <c r="G52" s="28"/>
      <c r="H52" s="28"/>
      <c r="I52" s="28"/>
      <c r="J52" s="28"/>
      <c r="K52" s="28"/>
      <c r="L52" s="32"/>
    </row>
    <row r="53" s="1" customFormat="1" ht="29.28" customHeight="1">
      <c r="B53" s="27"/>
      <c r="C53" s="132" t="s">
        <v>79</v>
      </c>
      <c r="D53" s="133"/>
      <c r="E53" s="133"/>
      <c r="F53" s="133"/>
      <c r="G53" s="133"/>
      <c r="H53" s="133"/>
      <c r="I53" s="133"/>
      <c r="J53" s="134" t="s">
        <v>80</v>
      </c>
      <c r="K53" s="133"/>
      <c r="L53" s="32"/>
    </row>
    <row r="54" s="1" customFormat="1" ht="10.32" customHeight="1">
      <c r="B54" s="27"/>
      <c r="C54" s="28"/>
      <c r="D54" s="28"/>
      <c r="E54" s="28"/>
      <c r="F54" s="28"/>
      <c r="G54" s="28"/>
      <c r="H54" s="28"/>
      <c r="I54" s="28"/>
      <c r="J54" s="28"/>
      <c r="K54" s="28"/>
      <c r="L54" s="32"/>
    </row>
    <row r="55" s="1" customFormat="1" ht="22.8" customHeight="1">
      <c r="B55" s="27"/>
      <c r="C55" s="135" t="s">
        <v>81</v>
      </c>
      <c r="D55" s="28"/>
      <c r="E55" s="28"/>
      <c r="F55" s="28"/>
      <c r="G55" s="28"/>
      <c r="H55" s="28"/>
      <c r="I55" s="28"/>
      <c r="J55" s="87">
        <f>J76</f>
        <v>916794</v>
      </c>
      <c r="K55" s="28"/>
      <c r="L55" s="32"/>
      <c r="AU55" s="12" t="s">
        <v>82</v>
      </c>
    </row>
    <row r="56" s="7" customFormat="1" ht="24.96" customHeight="1">
      <c r="B56" s="136"/>
      <c r="C56" s="137"/>
      <c r="D56" s="138" t="s">
        <v>83</v>
      </c>
      <c r="E56" s="139"/>
      <c r="F56" s="139"/>
      <c r="G56" s="139"/>
      <c r="H56" s="139"/>
      <c r="I56" s="139"/>
      <c r="J56" s="140">
        <f>J77</f>
        <v>802623</v>
      </c>
      <c r="K56" s="137"/>
      <c r="L56" s="141"/>
    </row>
    <row r="57" s="8" customFormat="1" ht="19.92" customHeight="1">
      <c r="B57" s="142"/>
      <c r="C57" s="143"/>
      <c r="D57" s="144" t="s">
        <v>84</v>
      </c>
      <c r="E57" s="145"/>
      <c r="F57" s="145"/>
      <c r="G57" s="145"/>
      <c r="H57" s="145"/>
      <c r="I57" s="145"/>
      <c r="J57" s="146">
        <f>J78</f>
        <v>802623</v>
      </c>
      <c r="K57" s="143"/>
      <c r="L57" s="147"/>
    </row>
    <row r="58" s="7" customFormat="1" ht="24.96" customHeight="1">
      <c r="B58" s="136"/>
      <c r="C58" s="137"/>
      <c r="D58" s="138" t="s">
        <v>85</v>
      </c>
      <c r="E58" s="139"/>
      <c r="F58" s="139"/>
      <c r="G58" s="139"/>
      <c r="H58" s="139"/>
      <c r="I58" s="139"/>
      <c r="J58" s="140">
        <f>J137</f>
        <v>114171</v>
      </c>
      <c r="K58" s="137"/>
      <c r="L58" s="141"/>
    </row>
    <row r="59" s="1" customFormat="1" ht="21.84" customHeight="1">
      <c r="B59" s="27"/>
      <c r="C59" s="28"/>
      <c r="D59" s="28"/>
      <c r="E59" s="28"/>
      <c r="F59" s="28"/>
      <c r="G59" s="28"/>
      <c r="H59" s="28"/>
      <c r="I59" s="28"/>
      <c r="J59" s="28"/>
      <c r="K59" s="28"/>
      <c r="L59" s="32"/>
    </row>
    <row r="60" s="1" customFormat="1" ht="6.96" customHeight="1">
      <c r="B60" s="46"/>
      <c r="C60" s="47"/>
      <c r="D60" s="47"/>
      <c r="E60" s="47"/>
      <c r="F60" s="47"/>
      <c r="G60" s="47"/>
      <c r="H60" s="47"/>
      <c r="I60" s="47"/>
      <c r="J60" s="47"/>
      <c r="K60" s="47"/>
      <c r="L60" s="32"/>
    </row>
    <row r="64" s="1" customFormat="1" ht="6.96" customHeight="1">
      <c r="B64" s="48"/>
      <c r="C64" s="49"/>
      <c r="D64" s="49"/>
      <c r="E64" s="49"/>
      <c r="F64" s="49"/>
      <c r="G64" s="49"/>
      <c r="H64" s="49"/>
      <c r="I64" s="49"/>
      <c r="J64" s="49"/>
      <c r="K64" s="49"/>
      <c r="L64" s="32"/>
    </row>
    <row r="65" s="1" customFormat="1" ht="24.96" customHeight="1">
      <c r="B65" s="27"/>
      <c r="C65" s="18" t="s">
        <v>86</v>
      </c>
      <c r="D65" s="28"/>
      <c r="E65" s="28"/>
      <c r="F65" s="28"/>
      <c r="G65" s="28"/>
      <c r="H65" s="28"/>
      <c r="I65" s="28"/>
      <c r="J65" s="28"/>
      <c r="K65" s="28"/>
      <c r="L65" s="32"/>
    </row>
    <row r="66" s="1" customFormat="1" ht="6.96" customHeight="1">
      <c r="B66" s="27"/>
      <c r="C66" s="28"/>
      <c r="D66" s="28"/>
      <c r="E66" s="28"/>
      <c r="F66" s="28"/>
      <c r="G66" s="28"/>
      <c r="H66" s="28"/>
      <c r="I66" s="28"/>
      <c r="J66" s="28"/>
      <c r="K66" s="28"/>
      <c r="L66" s="32"/>
    </row>
    <row r="67" s="1" customFormat="1" ht="12" customHeight="1">
      <c r="B67" s="27"/>
      <c r="C67" s="24" t="s">
        <v>14</v>
      </c>
      <c r="D67" s="28"/>
      <c r="E67" s="28"/>
      <c r="F67" s="28"/>
      <c r="G67" s="28"/>
      <c r="H67" s="28"/>
      <c r="I67" s="28"/>
      <c r="J67" s="28"/>
      <c r="K67" s="28"/>
      <c r="L67" s="32"/>
    </row>
    <row r="68" s="1" customFormat="1" ht="16.5" customHeight="1">
      <c r="B68" s="27"/>
      <c r="C68" s="28"/>
      <c r="D68" s="28"/>
      <c r="E68" s="53" t="str">
        <f>E7</f>
        <v>Oprava geometrických parametrů koleje v obvodu OŘ Plzeň 2019/2020</v>
      </c>
      <c r="F68" s="28"/>
      <c r="G68" s="28"/>
      <c r="H68" s="28"/>
      <c r="I68" s="28"/>
      <c r="J68" s="28"/>
      <c r="K68" s="28"/>
      <c r="L68" s="32"/>
    </row>
    <row r="69" s="1" customFormat="1" ht="6.96" customHeight="1">
      <c r="B69" s="27"/>
      <c r="C69" s="28"/>
      <c r="D69" s="28"/>
      <c r="E69" s="28"/>
      <c r="F69" s="28"/>
      <c r="G69" s="28"/>
      <c r="H69" s="28"/>
      <c r="I69" s="28"/>
      <c r="J69" s="28"/>
      <c r="K69" s="28"/>
      <c r="L69" s="32"/>
    </row>
    <row r="70" s="1" customFormat="1" ht="12" customHeight="1">
      <c r="B70" s="27"/>
      <c r="C70" s="24" t="s">
        <v>18</v>
      </c>
      <c r="D70" s="28"/>
      <c r="E70" s="28"/>
      <c r="F70" s="21" t="str">
        <f>F10</f>
        <v>oblast ST České Budějovice</v>
      </c>
      <c r="G70" s="28"/>
      <c r="H70" s="28"/>
      <c r="I70" s="24" t="s">
        <v>20</v>
      </c>
      <c r="J70" s="56" t="str">
        <f>IF(J10="","",J10)</f>
        <v>10. 1. 2019</v>
      </c>
      <c r="K70" s="28"/>
      <c r="L70" s="32"/>
    </row>
    <row r="71" s="1" customFormat="1" ht="6.96" customHeight="1">
      <c r="B71" s="27"/>
      <c r="C71" s="28"/>
      <c r="D71" s="28"/>
      <c r="E71" s="28"/>
      <c r="F71" s="28"/>
      <c r="G71" s="28"/>
      <c r="H71" s="28"/>
      <c r="I71" s="28"/>
      <c r="J71" s="28"/>
      <c r="K71" s="28"/>
      <c r="L71" s="32"/>
    </row>
    <row r="72" s="1" customFormat="1" ht="13.65" customHeight="1">
      <c r="B72" s="27"/>
      <c r="C72" s="24" t="s">
        <v>22</v>
      </c>
      <c r="D72" s="28"/>
      <c r="E72" s="28"/>
      <c r="F72" s="21" t="str">
        <f>E13</f>
        <v>SŽDC,státní organizace,OŘ Plzeň,ST Č.Budějovice</v>
      </c>
      <c r="G72" s="28"/>
      <c r="H72" s="28"/>
      <c r="I72" s="24" t="s">
        <v>30</v>
      </c>
      <c r="J72" s="25" t="str">
        <f>E19</f>
        <v xml:space="preserve"> </v>
      </c>
      <c r="K72" s="28"/>
      <c r="L72" s="32"/>
    </row>
    <row r="73" s="1" customFormat="1" ht="13.65" customHeight="1">
      <c r="B73" s="27"/>
      <c r="C73" s="24" t="s">
        <v>28</v>
      </c>
      <c r="D73" s="28"/>
      <c r="E73" s="28"/>
      <c r="F73" s="21" t="str">
        <f>IF(E16="","",E16)</f>
        <v>dle výběrového řízení</v>
      </c>
      <c r="G73" s="28"/>
      <c r="H73" s="28"/>
      <c r="I73" s="24" t="s">
        <v>33</v>
      </c>
      <c r="J73" s="25" t="str">
        <f>E22</f>
        <v xml:space="preserve"> </v>
      </c>
      <c r="K73" s="28"/>
      <c r="L73" s="32"/>
    </row>
    <row r="74" s="1" customFormat="1" ht="10.32" customHeight="1">
      <c r="B74" s="27"/>
      <c r="C74" s="28"/>
      <c r="D74" s="28"/>
      <c r="E74" s="28"/>
      <c r="F74" s="28"/>
      <c r="G74" s="28"/>
      <c r="H74" s="28"/>
      <c r="I74" s="28"/>
      <c r="J74" s="28"/>
      <c r="K74" s="28"/>
      <c r="L74" s="32"/>
    </row>
    <row r="75" s="9" customFormat="1" ht="29.28" customHeight="1">
      <c r="B75" s="148"/>
      <c r="C75" s="149" t="s">
        <v>87</v>
      </c>
      <c r="D75" s="150" t="s">
        <v>54</v>
      </c>
      <c r="E75" s="150" t="s">
        <v>50</v>
      </c>
      <c r="F75" s="150" t="s">
        <v>51</v>
      </c>
      <c r="G75" s="150" t="s">
        <v>88</v>
      </c>
      <c r="H75" s="150" t="s">
        <v>89</v>
      </c>
      <c r="I75" s="150" t="s">
        <v>90</v>
      </c>
      <c r="J75" s="150" t="s">
        <v>80</v>
      </c>
      <c r="K75" s="151" t="s">
        <v>91</v>
      </c>
      <c r="L75" s="152"/>
      <c r="M75" s="77" t="s">
        <v>1</v>
      </c>
      <c r="N75" s="78" t="s">
        <v>39</v>
      </c>
      <c r="O75" s="78" t="s">
        <v>92</v>
      </c>
      <c r="P75" s="78" t="s">
        <v>93</v>
      </c>
      <c r="Q75" s="78" t="s">
        <v>94</v>
      </c>
      <c r="R75" s="78" t="s">
        <v>95</v>
      </c>
      <c r="S75" s="78" t="s">
        <v>96</v>
      </c>
      <c r="T75" s="79" t="s">
        <v>97</v>
      </c>
    </row>
    <row r="76" s="1" customFormat="1" ht="22.8" customHeight="1">
      <c r="B76" s="27"/>
      <c r="C76" s="84" t="s">
        <v>98</v>
      </c>
      <c r="D76" s="28"/>
      <c r="E76" s="28"/>
      <c r="F76" s="28"/>
      <c r="G76" s="28"/>
      <c r="H76" s="28"/>
      <c r="I76" s="28"/>
      <c r="J76" s="153">
        <f>BK76</f>
        <v>916794</v>
      </c>
      <c r="K76" s="28"/>
      <c r="L76" s="32"/>
      <c r="M76" s="80"/>
      <c r="N76" s="81"/>
      <c r="O76" s="81"/>
      <c r="P76" s="154">
        <f>P77+P137</f>
        <v>0</v>
      </c>
      <c r="Q76" s="81"/>
      <c r="R76" s="154">
        <f>R77+R137</f>
        <v>1</v>
      </c>
      <c r="S76" s="81"/>
      <c r="T76" s="155">
        <f>T77+T137</f>
        <v>0</v>
      </c>
      <c r="AT76" s="12" t="s">
        <v>68</v>
      </c>
      <c r="AU76" s="12" t="s">
        <v>82</v>
      </c>
      <c r="BK76" s="156">
        <f>BK77+BK137</f>
        <v>916794</v>
      </c>
    </row>
    <row r="77" s="10" customFormat="1" ht="25.92" customHeight="1">
      <c r="B77" s="157"/>
      <c r="C77" s="158"/>
      <c r="D77" s="159" t="s">
        <v>68</v>
      </c>
      <c r="E77" s="160" t="s">
        <v>99</v>
      </c>
      <c r="F77" s="160" t="s">
        <v>100</v>
      </c>
      <c r="G77" s="158"/>
      <c r="H77" s="158"/>
      <c r="I77" s="158"/>
      <c r="J77" s="161">
        <f>BK77</f>
        <v>802623</v>
      </c>
      <c r="K77" s="158"/>
      <c r="L77" s="162"/>
      <c r="M77" s="163"/>
      <c r="N77" s="164"/>
      <c r="O77" s="164"/>
      <c r="P77" s="165">
        <f>P78</f>
        <v>0</v>
      </c>
      <c r="Q77" s="164"/>
      <c r="R77" s="165">
        <f>R78</f>
        <v>1</v>
      </c>
      <c r="S77" s="164"/>
      <c r="T77" s="166">
        <f>T78</f>
        <v>0</v>
      </c>
      <c r="AR77" s="167" t="s">
        <v>74</v>
      </c>
      <c r="AT77" s="168" t="s">
        <v>68</v>
      </c>
      <c r="AU77" s="168" t="s">
        <v>69</v>
      </c>
      <c r="AY77" s="167" t="s">
        <v>101</v>
      </c>
      <c r="BK77" s="169">
        <f>BK78</f>
        <v>802623</v>
      </c>
    </row>
    <row r="78" s="10" customFormat="1" ht="22.8" customHeight="1">
      <c r="B78" s="157"/>
      <c r="C78" s="158"/>
      <c r="D78" s="159" t="s">
        <v>68</v>
      </c>
      <c r="E78" s="170" t="s">
        <v>102</v>
      </c>
      <c r="F78" s="170" t="s">
        <v>103</v>
      </c>
      <c r="G78" s="158"/>
      <c r="H78" s="158"/>
      <c r="I78" s="158"/>
      <c r="J78" s="171">
        <f>BK78</f>
        <v>802623</v>
      </c>
      <c r="K78" s="158"/>
      <c r="L78" s="162"/>
      <c r="M78" s="163"/>
      <c r="N78" s="164"/>
      <c r="O78" s="164"/>
      <c r="P78" s="165">
        <f>SUM(P79:P136)</f>
        <v>0</v>
      </c>
      <c r="Q78" s="164"/>
      <c r="R78" s="165">
        <f>SUM(R79:R136)</f>
        <v>1</v>
      </c>
      <c r="S78" s="164"/>
      <c r="T78" s="166">
        <f>SUM(T79:T136)</f>
        <v>0</v>
      </c>
      <c r="AR78" s="167" t="s">
        <v>74</v>
      </c>
      <c r="AT78" s="168" t="s">
        <v>68</v>
      </c>
      <c r="AU78" s="168" t="s">
        <v>74</v>
      </c>
      <c r="AY78" s="167" t="s">
        <v>101</v>
      </c>
      <c r="BK78" s="169">
        <f>SUM(BK79:BK136)</f>
        <v>802623</v>
      </c>
    </row>
    <row r="79" s="1" customFormat="1" ht="22.5" customHeight="1">
      <c r="B79" s="27"/>
      <c r="C79" s="172" t="s">
        <v>74</v>
      </c>
      <c r="D79" s="172" t="s">
        <v>104</v>
      </c>
      <c r="E79" s="173" t="s">
        <v>105</v>
      </c>
      <c r="F79" s="174" t="s">
        <v>106</v>
      </c>
      <c r="G79" s="175" t="s">
        <v>107</v>
      </c>
      <c r="H79" s="176">
        <v>1</v>
      </c>
      <c r="I79" s="177">
        <v>22000</v>
      </c>
      <c r="J79" s="177">
        <f>ROUND(I79*H79,2)</f>
        <v>22000</v>
      </c>
      <c r="K79" s="174" t="s">
        <v>108</v>
      </c>
      <c r="L79" s="32"/>
      <c r="M79" s="66" t="s">
        <v>1</v>
      </c>
      <c r="N79" s="178" t="s">
        <v>40</v>
      </c>
      <c r="O79" s="179">
        <v>0</v>
      </c>
      <c r="P79" s="179">
        <f>O79*H79</f>
        <v>0</v>
      </c>
      <c r="Q79" s="179">
        <v>0</v>
      </c>
      <c r="R79" s="179">
        <f>Q79*H79</f>
        <v>0</v>
      </c>
      <c r="S79" s="179">
        <v>0</v>
      </c>
      <c r="T79" s="180">
        <f>S79*H79</f>
        <v>0</v>
      </c>
      <c r="AR79" s="12" t="s">
        <v>109</v>
      </c>
      <c r="AT79" s="12" t="s">
        <v>104</v>
      </c>
      <c r="AU79" s="12" t="s">
        <v>76</v>
      </c>
      <c r="AY79" s="12" t="s">
        <v>101</v>
      </c>
      <c r="BE79" s="181">
        <f>IF(N79="základní",J79,0)</f>
        <v>22000</v>
      </c>
      <c r="BF79" s="181">
        <f>IF(N79="snížená",J79,0)</f>
        <v>0</v>
      </c>
      <c r="BG79" s="181">
        <f>IF(N79="zákl. přenesená",J79,0)</f>
        <v>0</v>
      </c>
      <c r="BH79" s="181">
        <f>IF(N79="sníž. přenesená",J79,0)</f>
        <v>0</v>
      </c>
      <c r="BI79" s="181">
        <f>IF(N79="nulová",J79,0)</f>
        <v>0</v>
      </c>
      <c r="BJ79" s="12" t="s">
        <v>74</v>
      </c>
      <c r="BK79" s="181">
        <f>ROUND(I79*H79,2)</f>
        <v>22000</v>
      </c>
      <c r="BL79" s="12" t="s">
        <v>109</v>
      </c>
      <c r="BM79" s="12" t="s">
        <v>110</v>
      </c>
    </row>
    <row r="80" s="1" customFormat="1">
      <c r="B80" s="27"/>
      <c r="C80" s="28"/>
      <c r="D80" s="182" t="s">
        <v>111</v>
      </c>
      <c r="E80" s="28"/>
      <c r="F80" s="183" t="s">
        <v>112</v>
      </c>
      <c r="G80" s="28"/>
      <c r="H80" s="28"/>
      <c r="I80" s="28"/>
      <c r="J80" s="28"/>
      <c r="K80" s="28"/>
      <c r="L80" s="32"/>
      <c r="M80" s="184"/>
      <c r="N80" s="68"/>
      <c r="O80" s="68"/>
      <c r="P80" s="68"/>
      <c r="Q80" s="68"/>
      <c r="R80" s="68"/>
      <c r="S80" s="68"/>
      <c r="T80" s="69"/>
      <c r="AT80" s="12" t="s">
        <v>111</v>
      </c>
      <c r="AU80" s="12" t="s">
        <v>76</v>
      </c>
    </row>
    <row r="81" s="1" customFormat="1">
      <c r="B81" s="27"/>
      <c r="C81" s="28"/>
      <c r="D81" s="182" t="s">
        <v>113</v>
      </c>
      <c r="E81" s="28"/>
      <c r="F81" s="185" t="s">
        <v>114</v>
      </c>
      <c r="G81" s="28"/>
      <c r="H81" s="28"/>
      <c r="I81" s="28"/>
      <c r="J81" s="28"/>
      <c r="K81" s="28"/>
      <c r="L81" s="32"/>
      <c r="M81" s="184"/>
      <c r="N81" s="68"/>
      <c r="O81" s="68"/>
      <c r="P81" s="68"/>
      <c r="Q81" s="68"/>
      <c r="R81" s="68"/>
      <c r="S81" s="68"/>
      <c r="T81" s="69"/>
      <c r="AT81" s="12" t="s">
        <v>113</v>
      </c>
      <c r="AU81" s="12" t="s">
        <v>76</v>
      </c>
    </row>
    <row r="82" s="1" customFormat="1" ht="22.5" customHeight="1">
      <c r="B82" s="27"/>
      <c r="C82" s="172" t="s">
        <v>76</v>
      </c>
      <c r="D82" s="172" t="s">
        <v>104</v>
      </c>
      <c r="E82" s="173" t="s">
        <v>115</v>
      </c>
      <c r="F82" s="174" t="s">
        <v>116</v>
      </c>
      <c r="G82" s="175" t="s">
        <v>107</v>
      </c>
      <c r="H82" s="176">
        <v>1</v>
      </c>
      <c r="I82" s="177">
        <v>21200</v>
      </c>
      <c r="J82" s="177">
        <f>ROUND(I82*H82,2)</f>
        <v>21200</v>
      </c>
      <c r="K82" s="174" t="s">
        <v>108</v>
      </c>
      <c r="L82" s="32"/>
      <c r="M82" s="66" t="s">
        <v>1</v>
      </c>
      <c r="N82" s="178" t="s">
        <v>40</v>
      </c>
      <c r="O82" s="179">
        <v>0</v>
      </c>
      <c r="P82" s="179">
        <f>O82*H82</f>
        <v>0</v>
      </c>
      <c r="Q82" s="179">
        <v>0</v>
      </c>
      <c r="R82" s="179">
        <f>Q82*H82</f>
        <v>0</v>
      </c>
      <c r="S82" s="179">
        <v>0</v>
      </c>
      <c r="T82" s="180">
        <f>S82*H82</f>
        <v>0</v>
      </c>
      <c r="AR82" s="12" t="s">
        <v>109</v>
      </c>
      <c r="AT82" s="12" t="s">
        <v>104</v>
      </c>
      <c r="AU82" s="12" t="s">
        <v>76</v>
      </c>
      <c r="AY82" s="12" t="s">
        <v>101</v>
      </c>
      <c r="BE82" s="181">
        <f>IF(N82="základní",J82,0)</f>
        <v>21200</v>
      </c>
      <c r="BF82" s="181">
        <f>IF(N82="snížená",J82,0)</f>
        <v>0</v>
      </c>
      <c r="BG82" s="181">
        <f>IF(N82="zákl. přenesená",J82,0)</f>
        <v>0</v>
      </c>
      <c r="BH82" s="181">
        <f>IF(N82="sníž. přenesená",J82,0)</f>
        <v>0</v>
      </c>
      <c r="BI82" s="181">
        <f>IF(N82="nulová",J82,0)</f>
        <v>0</v>
      </c>
      <c r="BJ82" s="12" t="s">
        <v>74</v>
      </c>
      <c r="BK82" s="181">
        <f>ROUND(I82*H82,2)</f>
        <v>21200</v>
      </c>
      <c r="BL82" s="12" t="s">
        <v>109</v>
      </c>
      <c r="BM82" s="12" t="s">
        <v>117</v>
      </c>
    </row>
    <row r="83" s="1" customFormat="1">
      <c r="B83" s="27"/>
      <c r="C83" s="28"/>
      <c r="D83" s="182" t="s">
        <v>111</v>
      </c>
      <c r="E83" s="28"/>
      <c r="F83" s="183" t="s">
        <v>118</v>
      </c>
      <c r="G83" s="28"/>
      <c r="H83" s="28"/>
      <c r="I83" s="28"/>
      <c r="J83" s="28"/>
      <c r="K83" s="28"/>
      <c r="L83" s="32"/>
      <c r="M83" s="184"/>
      <c r="N83" s="68"/>
      <c r="O83" s="68"/>
      <c r="P83" s="68"/>
      <c r="Q83" s="68"/>
      <c r="R83" s="68"/>
      <c r="S83" s="68"/>
      <c r="T83" s="69"/>
      <c r="AT83" s="12" t="s">
        <v>111</v>
      </c>
      <c r="AU83" s="12" t="s">
        <v>76</v>
      </c>
    </row>
    <row r="84" s="1" customFormat="1">
      <c r="B84" s="27"/>
      <c r="C84" s="28"/>
      <c r="D84" s="182" t="s">
        <v>113</v>
      </c>
      <c r="E84" s="28"/>
      <c r="F84" s="185" t="s">
        <v>114</v>
      </c>
      <c r="G84" s="28"/>
      <c r="H84" s="28"/>
      <c r="I84" s="28"/>
      <c r="J84" s="28"/>
      <c r="K84" s="28"/>
      <c r="L84" s="32"/>
      <c r="M84" s="184"/>
      <c r="N84" s="68"/>
      <c r="O84" s="68"/>
      <c r="P84" s="68"/>
      <c r="Q84" s="68"/>
      <c r="R84" s="68"/>
      <c r="S84" s="68"/>
      <c r="T84" s="69"/>
      <c r="AT84" s="12" t="s">
        <v>113</v>
      </c>
      <c r="AU84" s="12" t="s">
        <v>76</v>
      </c>
    </row>
    <row r="85" s="1" customFormat="1" ht="22.5" customHeight="1">
      <c r="B85" s="27"/>
      <c r="C85" s="172" t="s">
        <v>119</v>
      </c>
      <c r="D85" s="172" t="s">
        <v>104</v>
      </c>
      <c r="E85" s="173" t="s">
        <v>120</v>
      </c>
      <c r="F85" s="174" t="s">
        <v>121</v>
      </c>
      <c r="G85" s="175" t="s">
        <v>122</v>
      </c>
      <c r="H85" s="176">
        <v>1</v>
      </c>
      <c r="I85" s="177">
        <v>500</v>
      </c>
      <c r="J85" s="177">
        <f>ROUND(I85*H85,2)</f>
        <v>500</v>
      </c>
      <c r="K85" s="174" t="s">
        <v>108</v>
      </c>
      <c r="L85" s="32"/>
      <c r="M85" s="66" t="s">
        <v>1</v>
      </c>
      <c r="N85" s="178" t="s">
        <v>40</v>
      </c>
      <c r="O85" s="179">
        <v>0</v>
      </c>
      <c r="P85" s="179">
        <f>O85*H85</f>
        <v>0</v>
      </c>
      <c r="Q85" s="179">
        <v>0</v>
      </c>
      <c r="R85" s="179">
        <f>Q85*H85</f>
        <v>0</v>
      </c>
      <c r="S85" s="179">
        <v>0</v>
      </c>
      <c r="T85" s="180">
        <f>S85*H85</f>
        <v>0</v>
      </c>
      <c r="AR85" s="12" t="s">
        <v>109</v>
      </c>
      <c r="AT85" s="12" t="s">
        <v>104</v>
      </c>
      <c r="AU85" s="12" t="s">
        <v>76</v>
      </c>
      <c r="AY85" s="12" t="s">
        <v>101</v>
      </c>
      <c r="BE85" s="181">
        <f>IF(N85="základní",J85,0)</f>
        <v>500</v>
      </c>
      <c r="BF85" s="181">
        <f>IF(N85="snížená",J85,0)</f>
        <v>0</v>
      </c>
      <c r="BG85" s="181">
        <f>IF(N85="zákl. přenesená",J85,0)</f>
        <v>0</v>
      </c>
      <c r="BH85" s="181">
        <f>IF(N85="sníž. přenesená",J85,0)</f>
        <v>0</v>
      </c>
      <c r="BI85" s="181">
        <f>IF(N85="nulová",J85,0)</f>
        <v>0</v>
      </c>
      <c r="BJ85" s="12" t="s">
        <v>74</v>
      </c>
      <c r="BK85" s="181">
        <f>ROUND(I85*H85,2)</f>
        <v>500</v>
      </c>
      <c r="BL85" s="12" t="s">
        <v>109</v>
      </c>
      <c r="BM85" s="12" t="s">
        <v>123</v>
      </c>
    </row>
    <row r="86" s="1" customFormat="1">
      <c r="B86" s="27"/>
      <c r="C86" s="28"/>
      <c r="D86" s="182" t="s">
        <v>111</v>
      </c>
      <c r="E86" s="28"/>
      <c r="F86" s="183" t="s">
        <v>124</v>
      </c>
      <c r="G86" s="28"/>
      <c r="H86" s="28"/>
      <c r="I86" s="28"/>
      <c r="J86" s="28"/>
      <c r="K86" s="28"/>
      <c r="L86" s="32"/>
      <c r="M86" s="184"/>
      <c r="N86" s="68"/>
      <c r="O86" s="68"/>
      <c r="P86" s="68"/>
      <c r="Q86" s="68"/>
      <c r="R86" s="68"/>
      <c r="S86" s="68"/>
      <c r="T86" s="69"/>
      <c r="AT86" s="12" t="s">
        <v>111</v>
      </c>
      <c r="AU86" s="12" t="s">
        <v>76</v>
      </c>
    </row>
    <row r="87" s="1" customFormat="1" ht="22.5" customHeight="1">
      <c r="B87" s="27"/>
      <c r="C87" s="172" t="s">
        <v>109</v>
      </c>
      <c r="D87" s="172" t="s">
        <v>104</v>
      </c>
      <c r="E87" s="173" t="s">
        <v>125</v>
      </c>
      <c r="F87" s="174" t="s">
        <v>126</v>
      </c>
      <c r="G87" s="175" t="s">
        <v>122</v>
      </c>
      <c r="H87" s="176">
        <v>1</v>
      </c>
      <c r="I87" s="177">
        <v>551</v>
      </c>
      <c r="J87" s="177">
        <f>ROUND(I87*H87,2)</f>
        <v>551</v>
      </c>
      <c r="K87" s="174" t="s">
        <v>108</v>
      </c>
      <c r="L87" s="32"/>
      <c r="M87" s="66" t="s">
        <v>1</v>
      </c>
      <c r="N87" s="178" t="s">
        <v>40</v>
      </c>
      <c r="O87" s="179">
        <v>0</v>
      </c>
      <c r="P87" s="179">
        <f>O87*H87</f>
        <v>0</v>
      </c>
      <c r="Q87" s="179">
        <v>0</v>
      </c>
      <c r="R87" s="179">
        <f>Q87*H87</f>
        <v>0</v>
      </c>
      <c r="S87" s="179">
        <v>0</v>
      </c>
      <c r="T87" s="180">
        <f>S87*H87</f>
        <v>0</v>
      </c>
      <c r="AR87" s="12" t="s">
        <v>109</v>
      </c>
      <c r="AT87" s="12" t="s">
        <v>104</v>
      </c>
      <c r="AU87" s="12" t="s">
        <v>76</v>
      </c>
      <c r="AY87" s="12" t="s">
        <v>101</v>
      </c>
      <c r="BE87" s="181">
        <f>IF(N87="základní",J87,0)</f>
        <v>551</v>
      </c>
      <c r="BF87" s="181">
        <f>IF(N87="snížená",J87,0)</f>
        <v>0</v>
      </c>
      <c r="BG87" s="181">
        <f>IF(N87="zákl. přenesená",J87,0)</f>
        <v>0</v>
      </c>
      <c r="BH87" s="181">
        <f>IF(N87="sníž. přenesená",J87,0)</f>
        <v>0</v>
      </c>
      <c r="BI87" s="181">
        <f>IF(N87="nulová",J87,0)</f>
        <v>0</v>
      </c>
      <c r="BJ87" s="12" t="s">
        <v>74</v>
      </c>
      <c r="BK87" s="181">
        <f>ROUND(I87*H87,2)</f>
        <v>551</v>
      </c>
      <c r="BL87" s="12" t="s">
        <v>109</v>
      </c>
      <c r="BM87" s="12" t="s">
        <v>127</v>
      </c>
    </row>
    <row r="88" s="1" customFormat="1">
      <c r="B88" s="27"/>
      <c r="C88" s="28"/>
      <c r="D88" s="182" t="s">
        <v>111</v>
      </c>
      <c r="E88" s="28"/>
      <c r="F88" s="183" t="s">
        <v>128</v>
      </c>
      <c r="G88" s="28"/>
      <c r="H88" s="28"/>
      <c r="I88" s="28"/>
      <c r="J88" s="28"/>
      <c r="K88" s="28"/>
      <c r="L88" s="32"/>
      <c r="M88" s="184"/>
      <c r="N88" s="68"/>
      <c r="O88" s="68"/>
      <c r="P88" s="68"/>
      <c r="Q88" s="68"/>
      <c r="R88" s="68"/>
      <c r="S88" s="68"/>
      <c r="T88" s="69"/>
      <c r="AT88" s="12" t="s">
        <v>111</v>
      </c>
      <c r="AU88" s="12" t="s">
        <v>76</v>
      </c>
    </row>
    <row r="89" s="1" customFormat="1" ht="22.5" customHeight="1">
      <c r="B89" s="27"/>
      <c r="C89" s="172" t="s">
        <v>102</v>
      </c>
      <c r="D89" s="172" t="s">
        <v>104</v>
      </c>
      <c r="E89" s="173" t="s">
        <v>129</v>
      </c>
      <c r="F89" s="174" t="s">
        <v>130</v>
      </c>
      <c r="G89" s="175" t="s">
        <v>122</v>
      </c>
      <c r="H89" s="176">
        <v>1</v>
      </c>
      <c r="I89" s="177">
        <v>461</v>
      </c>
      <c r="J89" s="177">
        <f>ROUND(I89*H89,2)</f>
        <v>461</v>
      </c>
      <c r="K89" s="174" t="s">
        <v>108</v>
      </c>
      <c r="L89" s="32"/>
      <c r="M89" s="66" t="s">
        <v>1</v>
      </c>
      <c r="N89" s="178" t="s">
        <v>40</v>
      </c>
      <c r="O89" s="179">
        <v>0</v>
      </c>
      <c r="P89" s="179">
        <f>O89*H89</f>
        <v>0</v>
      </c>
      <c r="Q89" s="179">
        <v>0</v>
      </c>
      <c r="R89" s="179">
        <f>Q89*H89</f>
        <v>0</v>
      </c>
      <c r="S89" s="179">
        <v>0</v>
      </c>
      <c r="T89" s="180">
        <f>S89*H89</f>
        <v>0</v>
      </c>
      <c r="AR89" s="12" t="s">
        <v>109</v>
      </c>
      <c r="AT89" s="12" t="s">
        <v>104</v>
      </c>
      <c r="AU89" s="12" t="s">
        <v>76</v>
      </c>
      <c r="AY89" s="12" t="s">
        <v>101</v>
      </c>
      <c r="BE89" s="181">
        <f>IF(N89="základní",J89,0)</f>
        <v>461</v>
      </c>
      <c r="BF89" s="181">
        <f>IF(N89="snížená",J89,0)</f>
        <v>0</v>
      </c>
      <c r="BG89" s="181">
        <f>IF(N89="zákl. přenesená",J89,0)</f>
        <v>0</v>
      </c>
      <c r="BH89" s="181">
        <f>IF(N89="sníž. přenesená",J89,0)</f>
        <v>0</v>
      </c>
      <c r="BI89" s="181">
        <f>IF(N89="nulová",J89,0)</f>
        <v>0</v>
      </c>
      <c r="BJ89" s="12" t="s">
        <v>74</v>
      </c>
      <c r="BK89" s="181">
        <f>ROUND(I89*H89,2)</f>
        <v>461</v>
      </c>
      <c r="BL89" s="12" t="s">
        <v>109</v>
      </c>
      <c r="BM89" s="12" t="s">
        <v>131</v>
      </c>
    </row>
    <row r="90" s="1" customFormat="1">
      <c r="B90" s="27"/>
      <c r="C90" s="28"/>
      <c r="D90" s="182" t="s">
        <v>111</v>
      </c>
      <c r="E90" s="28"/>
      <c r="F90" s="183" t="s">
        <v>132</v>
      </c>
      <c r="G90" s="28"/>
      <c r="H90" s="28"/>
      <c r="I90" s="28"/>
      <c r="J90" s="28"/>
      <c r="K90" s="28"/>
      <c r="L90" s="32"/>
      <c r="M90" s="184"/>
      <c r="N90" s="68"/>
      <c r="O90" s="68"/>
      <c r="P90" s="68"/>
      <c r="Q90" s="68"/>
      <c r="R90" s="68"/>
      <c r="S90" s="68"/>
      <c r="T90" s="69"/>
      <c r="AT90" s="12" t="s">
        <v>111</v>
      </c>
      <c r="AU90" s="12" t="s">
        <v>76</v>
      </c>
    </row>
    <row r="91" s="1" customFormat="1" ht="22.5" customHeight="1">
      <c r="B91" s="27"/>
      <c r="C91" s="172" t="s">
        <v>133</v>
      </c>
      <c r="D91" s="172" t="s">
        <v>104</v>
      </c>
      <c r="E91" s="173" t="s">
        <v>134</v>
      </c>
      <c r="F91" s="174" t="s">
        <v>135</v>
      </c>
      <c r="G91" s="175" t="s">
        <v>122</v>
      </c>
      <c r="H91" s="176">
        <v>1</v>
      </c>
      <c r="I91" s="177">
        <v>487</v>
      </c>
      <c r="J91" s="177">
        <f>ROUND(I91*H91,2)</f>
        <v>487</v>
      </c>
      <c r="K91" s="174" t="s">
        <v>108</v>
      </c>
      <c r="L91" s="32"/>
      <c r="M91" s="66" t="s">
        <v>1</v>
      </c>
      <c r="N91" s="178" t="s">
        <v>40</v>
      </c>
      <c r="O91" s="179">
        <v>0</v>
      </c>
      <c r="P91" s="179">
        <f>O91*H91</f>
        <v>0</v>
      </c>
      <c r="Q91" s="179">
        <v>0</v>
      </c>
      <c r="R91" s="179">
        <f>Q91*H91</f>
        <v>0</v>
      </c>
      <c r="S91" s="179">
        <v>0</v>
      </c>
      <c r="T91" s="180">
        <f>S91*H91</f>
        <v>0</v>
      </c>
      <c r="AR91" s="12" t="s">
        <v>109</v>
      </c>
      <c r="AT91" s="12" t="s">
        <v>104</v>
      </c>
      <c r="AU91" s="12" t="s">
        <v>76</v>
      </c>
      <c r="AY91" s="12" t="s">
        <v>101</v>
      </c>
      <c r="BE91" s="181">
        <f>IF(N91="základní",J91,0)</f>
        <v>487</v>
      </c>
      <c r="BF91" s="181">
        <f>IF(N91="snížená",J91,0)</f>
        <v>0</v>
      </c>
      <c r="BG91" s="181">
        <f>IF(N91="zákl. přenesená",J91,0)</f>
        <v>0</v>
      </c>
      <c r="BH91" s="181">
        <f>IF(N91="sníž. přenesená",J91,0)</f>
        <v>0</v>
      </c>
      <c r="BI91" s="181">
        <f>IF(N91="nulová",J91,0)</f>
        <v>0</v>
      </c>
      <c r="BJ91" s="12" t="s">
        <v>74</v>
      </c>
      <c r="BK91" s="181">
        <f>ROUND(I91*H91,2)</f>
        <v>487</v>
      </c>
      <c r="BL91" s="12" t="s">
        <v>109</v>
      </c>
      <c r="BM91" s="12" t="s">
        <v>136</v>
      </c>
    </row>
    <row r="92" s="1" customFormat="1">
      <c r="B92" s="27"/>
      <c r="C92" s="28"/>
      <c r="D92" s="182" t="s">
        <v>111</v>
      </c>
      <c r="E92" s="28"/>
      <c r="F92" s="183" t="s">
        <v>137</v>
      </c>
      <c r="G92" s="28"/>
      <c r="H92" s="28"/>
      <c r="I92" s="28"/>
      <c r="J92" s="28"/>
      <c r="K92" s="28"/>
      <c r="L92" s="32"/>
      <c r="M92" s="184"/>
      <c r="N92" s="68"/>
      <c r="O92" s="68"/>
      <c r="P92" s="68"/>
      <c r="Q92" s="68"/>
      <c r="R92" s="68"/>
      <c r="S92" s="68"/>
      <c r="T92" s="69"/>
      <c r="AT92" s="12" t="s">
        <v>111</v>
      </c>
      <c r="AU92" s="12" t="s">
        <v>76</v>
      </c>
    </row>
    <row r="93" s="1" customFormat="1" ht="22.5" customHeight="1">
      <c r="B93" s="27"/>
      <c r="C93" s="172" t="s">
        <v>138</v>
      </c>
      <c r="D93" s="172" t="s">
        <v>104</v>
      </c>
      <c r="E93" s="173" t="s">
        <v>139</v>
      </c>
      <c r="F93" s="174" t="s">
        <v>140</v>
      </c>
      <c r="G93" s="175" t="s">
        <v>107</v>
      </c>
      <c r="H93" s="176">
        <v>1</v>
      </c>
      <c r="I93" s="177">
        <v>94100</v>
      </c>
      <c r="J93" s="177">
        <f>ROUND(I93*H93,2)</f>
        <v>94100</v>
      </c>
      <c r="K93" s="174" t="s">
        <v>108</v>
      </c>
      <c r="L93" s="32"/>
      <c r="M93" s="66" t="s">
        <v>1</v>
      </c>
      <c r="N93" s="178" t="s">
        <v>40</v>
      </c>
      <c r="O93" s="179">
        <v>0</v>
      </c>
      <c r="P93" s="179">
        <f>O93*H93</f>
        <v>0</v>
      </c>
      <c r="Q93" s="179">
        <v>0</v>
      </c>
      <c r="R93" s="179">
        <f>Q93*H93</f>
        <v>0</v>
      </c>
      <c r="S93" s="179">
        <v>0</v>
      </c>
      <c r="T93" s="180">
        <f>S93*H93</f>
        <v>0</v>
      </c>
      <c r="AR93" s="12" t="s">
        <v>109</v>
      </c>
      <c r="AT93" s="12" t="s">
        <v>104</v>
      </c>
      <c r="AU93" s="12" t="s">
        <v>76</v>
      </c>
      <c r="AY93" s="12" t="s">
        <v>101</v>
      </c>
      <c r="BE93" s="181">
        <f>IF(N93="základní",J93,0)</f>
        <v>94100</v>
      </c>
      <c r="BF93" s="181">
        <f>IF(N93="snížená",J93,0)</f>
        <v>0</v>
      </c>
      <c r="BG93" s="181">
        <f>IF(N93="zákl. přenesená",J93,0)</f>
        <v>0</v>
      </c>
      <c r="BH93" s="181">
        <f>IF(N93="sníž. přenesená",J93,0)</f>
        <v>0</v>
      </c>
      <c r="BI93" s="181">
        <f>IF(N93="nulová",J93,0)</f>
        <v>0</v>
      </c>
      <c r="BJ93" s="12" t="s">
        <v>74</v>
      </c>
      <c r="BK93" s="181">
        <f>ROUND(I93*H93,2)</f>
        <v>94100</v>
      </c>
      <c r="BL93" s="12" t="s">
        <v>109</v>
      </c>
      <c r="BM93" s="12" t="s">
        <v>141</v>
      </c>
    </row>
    <row r="94" s="1" customFormat="1">
      <c r="B94" s="27"/>
      <c r="C94" s="28"/>
      <c r="D94" s="182" t="s">
        <v>111</v>
      </c>
      <c r="E94" s="28"/>
      <c r="F94" s="183" t="s">
        <v>142</v>
      </c>
      <c r="G94" s="28"/>
      <c r="H94" s="28"/>
      <c r="I94" s="28"/>
      <c r="J94" s="28"/>
      <c r="K94" s="28"/>
      <c r="L94" s="32"/>
      <c r="M94" s="184"/>
      <c r="N94" s="68"/>
      <c r="O94" s="68"/>
      <c r="P94" s="68"/>
      <c r="Q94" s="68"/>
      <c r="R94" s="68"/>
      <c r="S94" s="68"/>
      <c r="T94" s="69"/>
      <c r="AT94" s="12" t="s">
        <v>111</v>
      </c>
      <c r="AU94" s="12" t="s">
        <v>76</v>
      </c>
    </row>
    <row r="95" s="1" customFormat="1">
      <c r="B95" s="27"/>
      <c r="C95" s="28"/>
      <c r="D95" s="182" t="s">
        <v>113</v>
      </c>
      <c r="E95" s="28"/>
      <c r="F95" s="185" t="s">
        <v>114</v>
      </c>
      <c r="G95" s="28"/>
      <c r="H95" s="28"/>
      <c r="I95" s="28"/>
      <c r="J95" s="28"/>
      <c r="K95" s="28"/>
      <c r="L95" s="32"/>
      <c r="M95" s="184"/>
      <c r="N95" s="68"/>
      <c r="O95" s="68"/>
      <c r="P95" s="68"/>
      <c r="Q95" s="68"/>
      <c r="R95" s="68"/>
      <c r="S95" s="68"/>
      <c r="T95" s="69"/>
      <c r="AT95" s="12" t="s">
        <v>113</v>
      </c>
      <c r="AU95" s="12" t="s">
        <v>76</v>
      </c>
    </row>
    <row r="96" s="1" customFormat="1" ht="22.5" customHeight="1">
      <c r="B96" s="27"/>
      <c r="C96" s="172" t="s">
        <v>143</v>
      </c>
      <c r="D96" s="172" t="s">
        <v>104</v>
      </c>
      <c r="E96" s="173" t="s">
        <v>144</v>
      </c>
      <c r="F96" s="174" t="s">
        <v>145</v>
      </c>
      <c r="G96" s="175" t="s">
        <v>107</v>
      </c>
      <c r="H96" s="176">
        <v>1</v>
      </c>
      <c r="I96" s="177">
        <v>92500</v>
      </c>
      <c r="J96" s="177">
        <f>ROUND(I96*H96,2)</f>
        <v>92500</v>
      </c>
      <c r="K96" s="174" t="s">
        <v>108</v>
      </c>
      <c r="L96" s="32"/>
      <c r="M96" s="66" t="s">
        <v>1</v>
      </c>
      <c r="N96" s="178" t="s">
        <v>40</v>
      </c>
      <c r="O96" s="179">
        <v>0</v>
      </c>
      <c r="P96" s="179">
        <f>O96*H96</f>
        <v>0</v>
      </c>
      <c r="Q96" s="179">
        <v>0</v>
      </c>
      <c r="R96" s="179">
        <f>Q96*H96</f>
        <v>0</v>
      </c>
      <c r="S96" s="179">
        <v>0</v>
      </c>
      <c r="T96" s="180">
        <f>S96*H96</f>
        <v>0</v>
      </c>
      <c r="AR96" s="12" t="s">
        <v>109</v>
      </c>
      <c r="AT96" s="12" t="s">
        <v>104</v>
      </c>
      <c r="AU96" s="12" t="s">
        <v>76</v>
      </c>
      <c r="AY96" s="12" t="s">
        <v>101</v>
      </c>
      <c r="BE96" s="181">
        <f>IF(N96="základní",J96,0)</f>
        <v>92500</v>
      </c>
      <c r="BF96" s="181">
        <f>IF(N96="snížená",J96,0)</f>
        <v>0</v>
      </c>
      <c r="BG96" s="181">
        <f>IF(N96="zákl. přenesená",J96,0)</f>
        <v>0</v>
      </c>
      <c r="BH96" s="181">
        <f>IF(N96="sníž. přenesená",J96,0)</f>
        <v>0</v>
      </c>
      <c r="BI96" s="181">
        <f>IF(N96="nulová",J96,0)</f>
        <v>0</v>
      </c>
      <c r="BJ96" s="12" t="s">
        <v>74</v>
      </c>
      <c r="BK96" s="181">
        <f>ROUND(I96*H96,2)</f>
        <v>92500</v>
      </c>
      <c r="BL96" s="12" t="s">
        <v>109</v>
      </c>
      <c r="BM96" s="12" t="s">
        <v>146</v>
      </c>
    </row>
    <row r="97" s="1" customFormat="1">
      <c r="B97" s="27"/>
      <c r="C97" s="28"/>
      <c r="D97" s="182" t="s">
        <v>111</v>
      </c>
      <c r="E97" s="28"/>
      <c r="F97" s="183" t="s">
        <v>147</v>
      </c>
      <c r="G97" s="28"/>
      <c r="H97" s="28"/>
      <c r="I97" s="28"/>
      <c r="J97" s="28"/>
      <c r="K97" s="28"/>
      <c r="L97" s="32"/>
      <c r="M97" s="184"/>
      <c r="N97" s="68"/>
      <c r="O97" s="68"/>
      <c r="P97" s="68"/>
      <c r="Q97" s="68"/>
      <c r="R97" s="68"/>
      <c r="S97" s="68"/>
      <c r="T97" s="69"/>
      <c r="AT97" s="12" t="s">
        <v>111</v>
      </c>
      <c r="AU97" s="12" t="s">
        <v>76</v>
      </c>
    </row>
    <row r="98" s="1" customFormat="1">
      <c r="B98" s="27"/>
      <c r="C98" s="28"/>
      <c r="D98" s="182" t="s">
        <v>113</v>
      </c>
      <c r="E98" s="28"/>
      <c r="F98" s="185" t="s">
        <v>114</v>
      </c>
      <c r="G98" s="28"/>
      <c r="H98" s="28"/>
      <c r="I98" s="28"/>
      <c r="J98" s="28"/>
      <c r="K98" s="28"/>
      <c r="L98" s="32"/>
      <c r="M98" s="184"/>
      <c r="N98" s="68"/>
      <c r="O98" s="68"/>
      <c r="P98" s="68"/>
      <c r="Q98" s="68"/>
      <c r="R98" s="68"/>
      <c r="S98" s="68"/>
      <c r="T98" s="69"/>
      <c r="AT98" s="12" t="s">
        <v>113</v>
      </c>
      <c r="AU98" s="12" t="s">
        <v>76</v>
      </c>
    </row>
    <row r="99" s="1" customFormat="1" ht="22.5" customHeight="1">
      <c r="B99" s="27"/>
      <c r="C99" s="172" t="s">
        <v>148</v>
      </c>
      <c r="D99" s="172" t="s">
        <v>104</v>
      </c>
      <c r="E99" s="173" t="s">
        <v>149</v>
      </c>
      <c r="F99" s="174" t="s">
        <v>150</v>
      </c>
      <c r="G99" s="175" t="s">
        <v>107</v>
      </c>
      <c r="H99" s="176">
        <v>1</v>
      </c>
      <c r="I99" s="177">
        <v>97900</v>
      </c>
      <c r="J99" s="177">
        <f>ROUND(I99*H99,2)</f>
        <v>97900</v>
      </c>
      <c r="K99" s="174" t="s">
        <v>108</v>
      </c>
      <c r="L99" s="32"/>
      <c r="M99" s="66" t="s">
        <v>1</v>
      </c>
      <c r="N99" s="178" t="s">
        <v>40</v>
      </c>
      <c r="O99" s="179">
        <v>0</v>
      </c>
      <c r="P99" s="179">
        <f>O99*H99</f>
        <v>0</v>
      </c>
      <c r="Q99" s="179">
        <v>0</v>
      </c>
      <c r="R99" s="179">
        <f>Q99*H99</f>
        <v>0</v>
      </c>
      <c r="S99" s="179">
        <v>0</v>
      </c>
      <c r="T99" s="180">
        <f>S99*H99</f>
        <v>0</v>
      </c>
      <c r="AR99" s="12" t="s">
        <v>109</v>
      </c>
      <c r="AT99" s="12" t="s">
        <v>104</v>
      </c>
      <c r="AU99" s="12" t="s">
        <v>76</v>
      </c>
      <c r="AY99" s="12" t="s">
        <v>101</v>
      </c>
      <c r="BE99" s="181">
        <f>IF(N99="základní",J99,0)</f>
        <v>97900</v>
      </c>
      <c r="BF99" s="181">
        <f>IF(N99="snížená",J99,0)</f>
        <v>0</v>
      </c>
      <c r="BG99" s="181">
        <f>IF(N99="zákl. přenesená",J99,0)</f>
        <v>0</v>
      </c>
      <c r="BH99" s="181">
        <f>IF(N99="sníž. přenesená",J99,0)</f>
        <v>0</v>
      </c>
      <c r="BI99" s="181">
        <f>IF(N99="nulová",J99,0)</f>
        <v>0</v>
      </c>
      <c r="BJ99" s="12" t="s">
        <v>74</v>
      </c>
      <c r="BK99" s="181">
        <f>ROUND(I99*H99,2)</f>
        <v>97900</v>
      </c>
      <c r="BL99" s="12" t="s">
        <v>109</v>
      </c>
      <c r="BM99" s="12" t="s">
        <v>151</v>
      </c>
    </row>
    <row r="100" s="1" customFormat="1">
      <c r="B100" s="27"/>
      <c r="C100" s="28"/>
      <c r="D100" s="182" t="s">
        <v>111</v>
      </c>
      <c r="E100" s="28"/>
      <c r="F100" s="183" t="s">
        <v>152</v>
      </c>
      <c r="G100" s="28"/>
      <c r="H100" s="28"/>
      <c r="I100" s="28"/>
      <c r="J100" s="28"/>
      <c r="K100" s="28"/>
      <c r="L100" s="32"/>
      <c r="M100" s="184"/>
      <c r="N100" s="68"/>
      <c r="O100" s="68"/>
      <c r="P100" s="68"/>
      <c r="Q100" s="68"/>
      <c r="R100" s="68"/>
      <c r="S100" s="68"/>
      <c r="T100" s="69"/>
      <c r="AT100" s="12" t="s">
        <v>111</v>
      </c>
      <c r="AU100" s="12" t="s">
        <v>76</v>
      </c>
    </row>
    <row r="101" s="1" customFormat="1">
      <c r="B101" s="27"/>
      <c r="C101" s="28"/>
      <c r="D101" s="182" t="s">
        <v>113</v>
      </c>
      <c r="E101" s="28"/>
      <c r="F101" s="185" t="s">
        <v>114</v>
      </c>
      <c r="G101" s="28"/>
      <c r="H101" s="28"/>
      <c r="I101" s="28"/>
      <c r="J101" s="28"/>
      <c r="K101" s="28"/>
      <c r="L101" s="32"/>
      <c r="M101" s="184"/>
      <c r="N101" s="68"/>
      <c r="O101" s="68"/>
      <c r="P101" s="68"/>
      <c r="Q101" s="68"/>
      <c r="R101" s="68"/>
      <c r="S101" s="68"/>
      <c r="T101" s="69"/>
      <c r="AT101" s="12" t="s">
        <v>113</v>
      </c>
      <c r="AU101" s="12" t="s">
        <v>76</v>
      </c>
    </row>
    <row r="102" s="1" customFormat="1" ht="22.5" customHeight="1">
      <c r="B102" s="27"/>
      <c r="C102" s="172" t="s">
        <v>153</v>
      </c>
      <c r="D102" s="172" t="s">
        <v>104</v>
      </c>
      <c r="E102" s="173" t="s">
        <v>154</v>
      </c>
      <c r="F102" s="174" t="s">
        <v>155</v>
      </c>
      <c r="G102" s="175" t="s">
        <v>107</v>
      </c>
      <c r="H102" s="176">
        <v>1</v>
      </c>
      <c r="I102" s="177">
        <v>89100</v>
      </c>
      <c r="J102" s="177">
        <f>ROUND(I102*H102,2)</f>
        <v>89100</v>
      </c>
      <c r="K102" s="174" t="s">
        <v>108</v>
      </c>
      <c r="L102" s="32"/>
      <c r="M102" s="66" t="s">
        <v>1</v>
      </c>
      <c r="N102" s="178" t="s">
        <v>40</v>
      </c>
      <c r="O102" s="179">
        <v>0</v>
      </c>
      <c r="P102" s="179">
        <f>O102*H102</f>
        <v>0</v>
      </c>
      <c r="Q102" s="179">
        <v>0</v>
      </c>
      <c r="R102" s="179">
        <f>Q102*H102</f>
        <v>0</v>
      </c>
      <c r="S102" s="179">
        <v>0</v>
      </c>
      <c r="T102" s="180">
        <f>S102*H102</f>
        <v>0</v>
      </c>
      <c r="AR102" s="12" t="s">
        <v>109</v>
      </c>
      <c r="AT102" s="12" t="s">
        <v>104</v>
      </c>
      <c r="AU102" s="12" t="s">
        <v>76</v>
      </c>
      <c r="AY102" s="12" t="s">
        <v>101</v>
      </c>
      <c r="BE102" s="181">
        <f>IF(N102="základní",J102,0)</f>
        <v>89100</v>
      </c>
      <c r="BF102" s="181">
        <f>IF(N102="snížená",J102,0)</f>
        <v>0</v>
      </c>
      <c r="BG102" s="181">
        <f>IF(N102="zákl. přenesená",J102,0)</f>
        <v>0</v>
      </c>
      <c r="BH102" s="181">
        <f>IF(N102="sníž. přenesená",J102,0)</f>
        <v>0</v>
      </c>
      <c r="BI102" s="181">
        <f>IF(N102="nulová",J102,0)</f>
        <v>0</v>
      </c>
      <c r="BJ102" s="12" t="s">
        <v>74</v>
      </c>
      <c r="BK102" s="181">
        <f>ROUND(I102*H102,2)</f>
        <v>89100</v>
      </c>
      <c r="BL102" s="12" t="s">
        <v>109</v>
      </c>
      <c r="BM102" s="12" t="s">
        <v>156</v>
      </c>
    </row>
    <row r="103" s="1" customFormat="1">
      <c r="B103" s="27"/>
      <c r="C103" s="28"/>
      <c r="D103" s="182" t="s">
        <v>111</v>
      </c>
      <c r="E103" s="28"/>
      <c r="F103" s="183" t="s">
        <v>157</v>
      </c>
      <c r="G103" s="28"/>
      <c r="H103" s="28"/>
      <c r="I103" s="28"/>
      <c r="J103" s="28"/>
      <c r="K103" s="28"/>
      <c r="L103" s="32"/>
      <c r="M103" s="184"/>
      <c r="N103" s="68"/>
      <c r="O103" s="68"/>
      <c r="P103" s="68"/>
      <c r="Q103" s="68"/>
      <c r="R103" s="68"/>
      <c r="S103" s="68"/>
      <c r="T103" s="69"/>
      <c r="AT103" s="12" t="s">
        <v>111</v>
      </c>
      <c r="AU103" s="12" t="s">
        <v>76</v>
      </c>
    </row>
    <row r="104" s="1" customFormat="1">
      <c r="B104" s="27"/>
      <c r="C104" s="28"/>
      <c r="D104" s="182" t="s">
        <v>113</v>
      </c>
      <c r="E104" s="28"/>
      <c r="F104" s="185" t="s">
        <v>114</v>
      </c>
      <c r="G104" s="28"/>
      <c r="H104" s="28"/>
      <c r="I104" s="28"/>
      <c r="J104" s="28"/>
      <c r="K104" s="28"/>
      <c r="L104" s="32"/>
      <c r="M104" s="184"/>
      <c r="N104" s="68"/>
      <c r="O104" s="68"/>
      <c r="P104" s="68"/>
      <c r="Q104" s="68"/>
      <c r="R104" s="68"/>
      <c r="S104" s="68"/>
      <c r="T104" s="69"/>
      <c r="AT104" s="12" t="s">
        <v>113</v>
      </c>
      <c r="AU104" s="12" t="s">
        <v>76</v>
      </c>
    </row>
    <row r="105" s="1" customFormat="1" ht="22.5" customHeight="1">
      <c r="B105" s="27"/>
      <c r="C105" s="172" t="s">
        <v>158</v>
      </c>
      <c r="D105" s="172" t="s">
        <v>104</v>
      </c>
      <c r="E105" s="173" t="s">
        <v>159</v>
      </c>
      <c r="F105" s="174" t="s">
        <v>160</v>
      </c>
      <c r="G105" s="175" t="s">
        <v>107</v>
      </c>
      <c r="H105" s="176">
        <v>1</v>
      </c>
      <c r="I105" s="177">
        <v>90800</v>
      </c>
      <c r="J105" s="177">
        <f>ROUND(I105*H105,2)</f>
        <v>90800</v>
      </c>
      <c r="K105" s="174" t="s">
        <v>108</v>
      </c>
      <c r="L105" s="32"/>
      <c r="M105" s="66" t="s">
        <v>1</v>
      </c>
      <c r="N105" s="178" t="s">
        <v>40</v>
      </c>
      <c r="O105" s="179">
        <v>0</v>
      </c>
      <c r="P105" s="179">
        <f>O105*H105</f>
        <v>0</v>
      </c>
      <c r="Q105" s="179">
        <v>0</v>
      </c>
      <c r="R105" s="179">
        <f>Q105*H105</f>
        <v>0</v>
      </c>
      <c r="S105" s="179">
        <v>0</v>
      </c>
      <c r="T105" s="180">
        <f>S105*H105</f>
        <v>0</v>
      </c>
      <c r="AR105" s="12" t="s">
        <v>109</v>
      </c>
      <c r="AT105" s="12" t="s">
        <v>104</v>
      </c>
      <c r="AU105" s="12" t="s">
        <v>76</v>
      </c>
      <c r="AY105" s="12" t="s">
        <v>101</v>
      </c>
      <c r="BE105" s="181">
        <f>IF(N105="základní",J105,0)</f>
        <v>90800</v>
      </c>
      <c r="BF105" s="181">
        <f>IF(N105="snížená",J105,0)</f>
        <v>0</v>
      </c>
      <c r="BG105" s="181">
        <f>IF(N105="zákl. přenesená",J105,0)</f>
        <v>0</v>
      </c>
      <c r="BH105" s="181">
        <f>IF(N105="sníž. přenesená",J105,0)</f>
        <v>0</v>
      </c>
      <c r="BI105" s="181">
        <f>IF(N105="nulová",J105,0)</f>
        <v>0</v>
      </c>
      <c r="BJ105" s="12" t="s">
        <v>74</v>
      </c>
      <c r="BK105" s="181">
        <f>ROUND(I105*H105,2)</f>
        <v>90800</v>
      </c>
      <c r="BL105" s="12" t="s">
        <v>109</v>
      </c>
      <c r="BM105" s="12" t="s">
        <v>161</v>
      </c>
    </row>
    <row r="106" s="1" customFormat="1">
      <c r="B106" s="27"/>
      <c r="C106" s="28"/>
      <c r="D106" s="182" t="s">
        <v>111</v>
      </c>
      <c r="E106" s="28"/>
      <c r="F106" s="183" t="s">
        <v>162</v>
      </c>
      <c r="G106" s="28"/>
      <c r="H106" s="28"/>
      <c r="I106" s="28"/>
      <c r="J106" s="28"/>
      <c r="K106" s="28"/>
      <c r="L106" s="32"/>
      <c r="M106" s="184"/>
      <c r="N106" s="68"/>
      <c r="O106" s="68"/>
      <c r="P106" s="68"/>
      <c r="Q106" s="68"/>
      <c r="R106" s="68"/>
      <c r="S106" s="68"/>
      <c r="T106" s="69"/>
      <c r="AT106" s="12" t="s">
        <v>111</v>
      </c>
      <c r="AU106" s="12" t="s">
        <v>76</v>
      </c>
    </row>
    <row r="107" s="1" customFormat="1">
      <c r="B107" s="27"/>
      <c r="C107" s="28"/>
      <c r="D107" s="182" t="s">
        <v>113</v>
      </c>
      <c r="E107" s="28"/>
      <c r="F107" s="185" t="s">
        <v>114</v>
      </c>
      <c r="G107" s="28"/>
      <c r="H107" s="28"/>
      <c r="I107" s="28"/>
      <c r="J107" s="28"/>
      <c r="K107" s="28"/>
      <c r="L107" s="32"/>
      <c r="M107" s="184"/>
      <c r="N107" s="68"/>
      <c r="O107" s="68"/>
      <c r="P107" s="68"/>
      <c r="Q107" s="68"/>
      <c r="R107" s="68"/>
      <c r="S107" s="68"/>
      <c r="T107" s="69"/>
      <c r="AT107" s="12" t="s">
        <v>113</v>
      </c>
      <c r="AU107" s="12" t="s">
        <v>76</v>
      </c>
    </row>
    <row r="108" s="1" customFormat="1" ht="22.5" customHeight="1">
      <c r="B108" s="27"/>
      <c r="C108" s="172" t="s">
        <v>163</v>
      </c>
      <c r="D108" s="172" t="s">
        <v>104</v>
      </c>
      <c r="E108" s="173" t="s">
        <v>164</v>
      </c>
      <c r="F108" s="174" t="s">
        <v>165</v>
      </c>
      <c r="G108" s="175" t="s">
        <v>107</v>
      </c>
      <c r="H108" s="176">
        <v>1</v>
      </c>
      <c r="I108" s="177">
        <v>98000</v>
      </c>
      <c r="J108" s="177">
        <f>ROUND(I108*H108,2)</f>
        <v>98000</v>
      </c>
      <c r="K108" s="174" t="s">
        <v>108</v>
      </c>
      <c r="L108" s="32"/>
      <c r="M108" s="66" t="s">
        <v>1</v>
      </c>
      <c r="N108" s="178" t="s">
        <v>40</v>
      </c>
      <c r="O108" s="179">
        <v>0</v>
      </c>
      <c r="P108" s="179">
        <f>O108*H108</f>
        <v>0</v>
      </c>
      <c r="Q108" s="179">
        <v>0</v>
      </c>
      <c r="R108" s="179">
        <f>Q108*H108</f>
        <v>0</v>
      </c>
      <c r="S108" s="179">
        <v>0</v>
      </c>
      <c r="T108" s="180">
        <f>S108*H108</f>
        <v>0</v>
      </c>
      <c r="AR108" s="12" t="s">
        <v>109</v>
      </c>
      <c r="AT108" s="12" t="s">
        <v>104</v>
      </c>
      <c r="AU108" s="12" t="s">
        <v>76</v>
      </c>
      <c r="AY108" s="12" t="s">
        <v>101</v>
      </c>
      <c r="BE108" s="181">
        <f>IF(N108="základní",J108,0)</f>
        <v>98000</v>
      </c>
      <c r="BF108" s="181">
        <f>IF(N108="snížená",J108,0)</f>
        <v>0</v>
      </c>
      <c r="BG108" s="181">
        <f>IF(N108="zákl. přenesená",J108,0)</f>
        <v>0</v>
      </c>
      <c r="BH108" s="181">
        <f>IF(N108="sníž. přenesená",J108,0)</f>
        <v>0</v>
      </c>
      <c r="BI108" s="181">
        <f>IF(N108="nulová",J108,0)</f>
        <v>0</v>
      </c>
      <c r="BJ108" s="12" t="s">
        <v>74</v>
      </c>
      <c r="BK108" s="181">
        <f>ROUND(I108*H108,2)</f>
        <v>98000</v>
      </c>
      <c r="BL108" s="12" t="s">
        <v>109</v>
      </c>
      <c r="BM108" s="12" t="s">
        <v>166</v>
      </c>
    </row>
    <row r="109" s="1" customFormat="1">
      <c r="B109" s="27"/>
      <c r="C109" s="28"/>
      <c r="D109" s="182" t="s">
        <v>111</v>
      </c>
      <c r="E109" s="28"/>
      <c r="F109" s="183" t="s">
        <v>167</v>
      </c>
      <c r="G109" s="28"/>
      <c r="H109" s="28"/>
      <c r="I109" s="28"/>
      <c r="J109" s="28"/>
      <c r="K109" s="28"/>
      <c r="L109" s="32"/>
      <c r="M109" s="184"/>
      <c r="N109" s="68"/>
      <c r="O109" s="68"/>
      <c r="P109" s="68"/>
      <c r="Q109" s="68"/>
      <c r="R109" s="68"/>
      <c r="S109" s="68"/>
      <c r="T109" s="69"/>
      <c r="AT109" s="12" t="s">
        <v>111</v>
      </c>
      <c r="AU109" s="12" t="s">
        <v>76</v>
      </c>
    </row>
    <row r="110" s="1" customFormat="1">
      <c r="B110" s="27"/>
      <c r="C110" s="28"/>
      <c r="D110" s="182" t="s">
        <v>113</v>
      </c>
      <c r="E110" s="28"/>
      <c r="F110" s="185" t="s">
        <v>114</v>
      </c>
      <c r="G110" s="28"/>
      <c r="H110" s="28"/>
      <c r="I110" s="28"/>
      <c r="J110" s="28"/>
      <c r="K110" s="28"/>
      <c r="L110" s="32"/>
      <c r="M110" s="184"/>
      <c r="N110" s="68"/>
      <c r="O110" s="68"/>
      <c r="P110" s="68"/>
      <c r="Q110" s="68"/>
      <c r="R110" s="68"/>
      <c r="S110" s="68"/>
      <c r="T110" s="69"/>
      <c r="AT110" s="12" t="s">
        <v>113</v>
      </c>
      <c r="AU110" s="12" t="s">
        <v>76</v>
      </c>
    </row>
    <row r="111" s="1" customFormat="1" ht="22.5" customHeight="1">
      <c r="B111" s="27"/>
      <c r="C111" s="172" t="s">
        <v>168</v>
      </c>
      <c r="D111" s="172" t="s">
        <v>104</v>
      </c>
      <c r="E111" s="173" t="s">
        <v>169</v>
      </c>
      <c r="F111" s="174" t="s">
        <v>170</v>
      </c>
      <c r="G111" s="175" t="s">
        <v>107</v>
      </c>
      <c r="H111" s="176">
        <v>1</v>
      </c>
      <c r="I111" s="177">
        <v>99900</v>
      </c>
      <c r="J111" s="177">
        <f>ROUND(I111*H111,2)</f>
        <v>99900</v>
      </c>
      <c r="K111" s="174" t="s">
        <v>108</v>
      </c>
      <c r="L111" s="32"/>
      <c r="M111" s="66" t="s">
        <v>1</v>
      </c>
      <c r="N111" s="178" t="s">
        <v>40</v>
      </c>
      <c r="O111" s="179">
        <v>0</v>
      </c>
      <c r="P111" s="179">
        <f>O111*H111</f>
        <v>0</v>
      </c>
      <c r="Q111" s="179">
        <v>0</v>
      </c>
      <c r="R111" s="179">
        <f>Q111*H111</f>
        <v>0</v>
      </c>
      <c r="S111" s="179">
        <v>0</v>
      </c>
      <c r="T111" s="180">
        <f>S111*H111</f>
        <v>0</v>
      </c>
      <c r="AR111" s="12" t="s">
        <v>109</v>
      </c>
      <c r="AT111" s="12" t="s">
        <v>104</v>
      </c>
      <c r="AU111" s="12" t="s">
        <v>76</v>
      </c>
      <c r="AY111" s="12" t="s">
        <v>101</v>
      </c>
      <c r="BE111" s="181">
        <f>IF(N111="základní",J111,0)</f>
        <v>99900</v>
      </c>
      <c r="BF111" s="181">
        <f>IF(N111="snížená",J111,0)</f>
        <v>0</v>
      </c>
      <c r="BG111" s="181">
        <f>IF(N111="zákl. přenesená",J111,0)</f>
        <v>0</v>
      </c>
      <c r="BH111" s="181">
        <f>IF(N111="sníž. přenesená",J111,0)</f>
        <v>0</v>
      </c>
      <c r="BI111" s="181">
        <f>IF(N111="nulová",J111,0)</f>
        <v>0</v>
      </c>
      <c r="BJ111" s="12" t="s">
        <v>74</v>
      </c>
      <c r="BK111" s="181">
        <f>ROUND(I111*H111,2)</f>
        <v>99900</v>
      </c>
      <c r="BL111" s="12" t="s">
        <v>109</v>
      </c>
      <c r="BM111" s="12" t="s">
        <v>171</v>
      </c>
    </row>
    <row r="112" s="1" customFormat="1">
      <c r="B112" s="27"/>
      <c r="C112" s="28"/>
      <c r="D112" s="182" t="s">
        <v>111</v>
      </c>
      <c r="E112" s="28"/>
      <c r="F112" s="183" t="s">
        <v>172</v>
      </c>
      <c r="G112" s="28"/>
      <c r="H112" s="28"/>
      <c r="I112" s="28"/>
      <c r="J112" s="28"/>
      <c r="K112" s="28"/>
      <c r="L112" s="32"/>
      <c r="M112" s="184"/>
      <c r="N112" s="68"/>
      <c r="O112" s="68"/>
      <c r="P112" s="68"/>
      <c r="Q112" s="68"/>
      <c r="R112" s="68"/>
      <c r="S112" s="68"/>
      <c r="T112" s="69"/>
      <c r="AT112" s="12" t="s">
        <v>111</v>
      </c>
      <c r="AU112" s="12" t="s">
        <v>76</v>
      </c>
    </row>
    <row r="113" s="1" customFormat="1">
      <c r="B113" s="27"/>
      <c r="C113" s="28"/>
      <c r="D113" s="182" t="s">
        <v>113</v>
      </c>
      <c r="E113" s="28"/>
      <c r="F113" s="185" t="s">
        <v>114</v>
      </c>
      <c r="G113" s="28"/>
      <c r="H113" s="28"/>
      <c r="I113" s="28"/>
      <c r="J113" s="28"/>
      <c r="K113" s="28"/>
      <c r="L113" s="32"/>
      <c r="M113" s="184"/>
      <c r="N113" s="68"/>
      <c r="O113" s="68"/>
      <c r="P113" s="68"/>
      <c r="Q113" s="68"/>
      <c r="R113" s="68"/>
      <c r="S113" s="68"/>
      <c r="T113" s="69"/>
      <c r="AT113" s="12" t="s">
        <v>113</v>
      </c>
      <c r="AU113" s="12" t="s">
        <v>76</v>
      </c>
    </row>
    <row r="114" s="1" customFormat="1" ht="22.5" customHeight="1">
      <c r="B114" s="27"/>
      <c r="C114" s="172" t="s">
        <v>173</v>
      </c>
      <c r="D114" s="172" t="s">
        <v>104</v>
      </c>
      <c r="E114" s="173" t="s">
        <v>174</v>
      </c>
      <c r="F114" s="174" t="s">
        <v>175</v>
      </c>
      <c r="G114" s="175" t="s">
        <v>176</v>
      </c>
      <c r="H114" s="176">
        <v>1</v>
      </c>
      <c r="I114" s="177">
        <v>473</v>
      </c>
      <c r="J114" s="177">
        <f>ROUND(I114*H114,2)</f>
        <v>473</v>
      </c>
      <c r="K114" s="174" t="s">
        <v>108</v>
      </c>
      <c r="L114" s="32"/>
      <c r="M114" s="66" t="s">
        <v>1</v>
      </c>
      <c r="N114" s="178" t="s">
        <v>40</v>
      </c>
      <c r="O114" s="179">
        <v>0</v>
      </c>
      <c r="P114" s="179">
        <f>O114*H114</f>
        <v>0</v>
      </c>
      <c r="Q114" s="179">
        <v>0</v>
      </c>
      <c r="R114" s="179">
        <f>Q114*H114</f>
        <v>0</v>
      </c>
      <c r="S114" s="179">
        <v>0</v>
      </c>
      <c r="T114" s="180">
        <f>S114*H114</f>
        <v>0</v>
      </c>
      <c r="AR114" s="12" t="s">
        <v>109</v>
      </c>
      <c r="AT114" s="12" t="s">
        <v>104</v>
      </c>
      <c r="AU114" s="12" t="s">
        <v>76</v>
      </c>
      <c r="AY114" s="12" t="s">
        <v>101</v>
      </c>
      <c r="BE114" s="181">
        <f>IF(N114="základní",J114,0)</f>
        <v>473</v>
      </c>
      <c r="BF114" s="181">
        <f>IF(N114="snížená",J114,0)</f>
        <v>0</v>
      </c>
      <c r="BG114" s="181">
        <f>IF(N114="zákl. přenesená",J114,0)</f>
        <v>0</v>
      </c>
      <c r="BH114" s="181">
        <f>IF(N114="sníž. přenesená",J114,0)</f>
        <v>0</v>
      </c>
      <c r="BI114" s="181">
        <f>IF(N114="nulová",J114,0)</f>
        <v>0</v>
      </c>
      <c r="BJ114" s="12" t="s">
        <v>74</v>
      </c>
      <c r="BK114" s="181">
        <f>ROUND(I114*H114,2)</f>
        <v>473</v>
      </c>
      <c r="BL114" s="12" t="s">
        <v>109</v>
      </c>
      <c r="BM114" s="12" t="s">
        <v>177</v>
      </c>
    </row>
    <row r="115" s="1" customFormat="1">
      <c r="B115" s="27"/>
      <c r="C115" s="28"/>
      <c r="D115" s="182" t="s">
        <v>111</v>
      </c>
      <c r="E115" s="28"/>
      <c r="F115" s="183" t="s">
        <v>178</v>
      </c>
      <c r="G115" s="28"/>
      <c r="H115" s="28"/>
      <c r="I115" s="28"/>
      <c r="J115" s="28"/>
      <c r="K115" s="28"/>
      <c r="L115" s="32"/>
      <c r="M115" s="184"/>
      <c r="N115" s="68"/>
      <c r="O115" s="68"/>
      <c r="P115" s="68"/>
      <c r="Q115" s="68"/>
      <c r="R115" s="68"/>
      <c r="S115" s="68"/>
      <c r="T115" s="69"/>
      <c r="AT115" s="12" t="s">
        <v>111</v>
      </c>
      <c r="AU115" s="12" t="s">
        <v>76</v>
      </c>
    </row>
    <row r="116" s="1" customFormat="1">
      <c r="B116" s="27"/>
      <c r="C116" s="28"/>
      <c r="D116" s="182" t="s">
        <v>113</v>
      </c>
      <c r="E116" s="28"/>
      <c r="F116" s="185" t="s">
        <v>179</v>
      </c>
      <c r="G116" s="28"/>
      <c r="H116" s="28"/>
      <c r="I116" s="28"/>
      <c r="J116" s="28"/>
      <c r="K116" s="28"/>
      <c r="L116" s="32"/>
      <c r="M116" s="184"/>
      <c r="N116" s="68"/>
      <c r="O116" s="68"/>
      <c r="P116" s="68"/>
      <c r="Q116" s="68"/>
      <c r="R116" s="68"/>
      <c r="S116" s="68"/>
      <c r="T116" s="69"/>
      <c r="AT116" s="12" t="s">
        <v>113</v>
      </c>
      <c r="AU116" s="12" t="s">
        <v>76</v>
      </c>
    </row>
    <row r="117" s="1" customFormat="1" ht="22.5" customHeight="1">
      <c r="B117" s="27"/>
      <c r="C117" s="172" t="s">
        <v>8</v>
      </c>
      <c r="D117" s="172" t="s">
        <v>104</v>
      </c>
      <c r="E117" s="173" t="s">
        <v>180</v>
      </c>
      <c r="F117" s="174" t="s">
        <v>181</v>
      </c>
      <c r="G117" s="175" t="s">
        <v>176</v>
      </c>
      <c r="H117" s="176">
        <v>1</v>
      </c>
      <c r="I117" s="177">
        <v>483</v>
      </c>
      <c r="J117" s="177">
        <f>ROUND(I117*H117,2)</f>
        <v>483</v>
      </c>
      <c r="K117" s="174" t="s">
        <v>108</v>
      </c>
      <c r="L117" s="32"/>
      <c r="M117" s="66" t="s">
        <v>1</v>
      </c>
      <c r="N117" s="178" t="s">
        <v>40</v>
      </c>
      <c r="O117" s="179">
        <v>0</v>
      </c>
      <c r="P117" s="179">
        <f>O117*H117</f>
        <v>0</v>
      </c>
      <c r="Q117" s="179">
        <v>0</v>
      </c>
      <c r="R117" s="179">
        <f>Q117*H117</f>
        <v>0</v>
      </c>
      <c r="S117" s="179">
        <v>0</v>
      </c>
      <c r="T117" s="180">
        <f>S117*H117</f>
        <v>0</v>
      </c>
      <c r="AR117" s="12" t="s">
        <v>109</v>
      </c>
      <c r="AT117" s="12" t="s">
        <v>104</v>
      </c>
      <c r="AU117" s="12" t="s">
        <v>76</v>
      </c>
      <c r="AY117" s="12" t="s">
        <v>101</v>
      </c>
      <c r="BE117" s="181">
        <f>IF(N117="základní",J117,0)</f>
        <v>483</v>
      </c>
      <c r="BF117" s="181">
        <f>IF(N117="snížená",J117,0)</f>
        <v>0</v>
      </c>
      <c r="BG117" s="181">
        <f>IF(N117="zákl. přenesená",J117,0)</f>
        <v>0</v>
      </c>
      <c r="BH117" s="181">
        <f>IF(N117="sníž. přenesená",J117,0)</f>
        <v>0</v>
      </c>
      <c r="BI117" s="181">
        <f>IF(N117="nulová",J117,0)</f>
        <v>0</v>
      </c>
      <c r="BJ117" s="12" t="s">
        <v>74</v>
      </c>
      <c r="BK117" s="181">
        <f>ROUND(I117*H117,2)</f>
        <v>483</v>
      </c>
      <c r="BL117" s="12" t="s">
        <v>109</v>
      </c>
      <c r="BM117" s="12" t="s">
        <v>182</v>
      </c>
    </row>
    <row r="118" s="1" customFormat="1">
      <c r="B118" s="27"/>
      <c r="C118" s="28"/>
      <c r="D118" s="182" t="s">
        <v>111</v>
      </c>
      <c r="E118" s="28"/>
      <c r="F118" s="183" t="s">
        <v>183</v>
      </c>
      <c r="G118" s="28"/>
      <c r="H118" s="28"/>
      <c r="I118" s="28"/>
      <c r="J118" s="28"/>
      <c r="K118" s="28"/>
      <c r="L118" s="32"/>
      <c r="M118" s="184"/>
      <c r="N118" s="68"/>
      <c r="O118" s="68"/>
      <c r="P118" s="68"/>
      <c r="Q118" s="68"/>
      <c r="R118" s="68"/>
      <c r="S118" s="68"/>
      <c r="T118" s="69"/>
      <c r="AT118" s="12" t="s">
        <v>111</v>
      </c>
      <c r="AU118" s="12" t="s">
        <v>76</v>
      </c>
    </row>
    <row r="119" s="1" customFormat="1">
      <c r="B119" s="27"/>
      <c r="C119" s="28"/>
      <c r="D119" s="182" t="s">
        <v>113</v>
      </c>
      <c r="E119" s="28"/>
      <c r="F119" s="185" t="s">
        <v>179</v>
      </c>
      <c r="G119" s="28"/>
      <c r="H119" s="28"/>
      <c r="I119" s="28"/>
      <c r="J119" s="28"/>
      <c r="K119" s="28"/>
      <c r="L119" s="32"/>
      <c r="M119" s="184"/>
      <c r="N119" s="68"/>
      <c r="O119" s="68"/>
      <c r="P119" s="68"/>
      <c r="Q119" s="68"/>
      <c r="R119" s="68"/>
      <c r="S119" s="68"/>
      <c r="T119" s="69"/>
      <c r="AT119" s="12" t="s">
        <v>113</v>
      </c>
      <c r="AU119" s="12" t="s">
        <v>76</v>
      </c>
    </row>
    <row r="120" s="1" customFormat="1" ht="22.5" customHeight="1">
      <c r="B120" s="27"/>
      <c r="C120" s="172" t="s">
        <v>184</v>
      </c>
      <c r="D120" s="172" t="s">
        <v>104</v>
      </c>
      <c r="E120" s="173" t="s">
        <v>185</v>
      </c>
      <c r="F120" s="174" t="s">
        <v>186</v>
      </c>
      <c r="G120" s="175" t="s">
        <v>176</v>
      </c>
      <c r="H120" s="176">
        <v>1</v>
      </c>
      <c r="I120" s="177">
        <v>321</v>
      </c>
      <c r="J120" s="177">
        <f>ROUND(I120*H120,2)</f>
        <v>321</v>
      </c>
      <c r="K120" s="174" t="s">
        <v>108</v>
      </c>
      <c r="L120" s="32"/>
      <c r="M120" s="66" t="s">
        <v>1</v>
      </c>
      <c r="N120" s="178" t="s">
        <v>40</v>
      </c>
      <c r="O120" s="179">
        <v>0</v>
      </c>
      <c r="P120" s="179">
        <f>O120*H120</f>
        <v>0</v>
      </c>
      <c r="Q120" s="179">
        <v>0</v>
      </c>
      <c r="R120" s="179">
        <f>Q120*H120</f>
        <v>0</v>
      </c>
      <c r="S120" s="179">
        <v>0</v>
      </c>
      <c r="T120" s="180">
        <f>S120*H120</f>
        <v>0</v>
      </c>
      <c r="AR120" s="12" t="s">
        <v>109</v>
      </c>
      <c r="AT120" s="12" t="s">
        <v>104</v>
      </c>
      <c r="AU120" s="12" t="s">
        <v>76</v>
      </c>
      <c r="AY120" s="12" t="s">
        <v>101</v>
      </c>
      <c r="BE120" s="181">
        <f>IF(N120="základní",J120,0)</f>
        <v>321</v>
      </c>
      <c r="BF120" s="181">
        <f>IF(N120="snížená",J120,0)</f>
        <v>0</v>
      </c>
      <c r="BG120" s="181">
        <f>IF(N120="zákl. přenesená",J120,0)</f>
        <v>0</v>
      </c>
      <c r="BH120" s="181">
        <f>IF(N120="sníž. přenesená",J120,0)</f>
        <v>0</v>
      </c>
      <c r="BI120" s="181">
        <f>IF(N120="nulová",J120,0)</f>
        <v>0</v>
      </c>
      <c r="BJ120" s="12" t="s">
        <v>74</v>
      </c>
      <c r="BK120" s="181">
        <f>ROUND(I120*H120,2)</f>
        <v>321</v>
      </c>
      <c r="BL120" s="12" t="s">
        <v>109</v>
      </c>
      <c r="BM120" s="12" t="s">
        <v>187</v>
      </c>
    </row>
    <row r="121" s="1" customFormat="1">
      <c r="B121" s="27"/>
      <c r="C121" s="28"/>
      <c r="D121" s="182" t="s">
        <v>111</v>
      </c>
      <c r="E121" s="28"/>
      <c r="F121" s="183" t="s">
        <v>188</v>
      </c>
      <c r="G121" s="28"/>
      <c r="H121" s="28"/>
      <c r="I121" s="28"/>
      <c r="J121" s="28"/>
      <c r="K121" s="28"/>
      <c r="L121" s="32"/>
      <c r="M121" s="184"/>
      <c r="N121" s="68"/>
      <c r="O121" s="68"/>
      <c r="P121" s="68"/>
      <c r="Q121" s="68"/>
      <c r="R121" s="68"/>
      <c r="S121" s="68"/>
      <c r="T121" s="69"/>
      <c r="AT121" s="12" t="s">
        <v>111</v>
      </c>
      <c r="AU121" s="12" t="s">
        <v>76</v>
      </c>
    </row>
    <row r="122" s="1" customFormat="1">
      <c r="B122" s="27"/>
      <c r="C122" s="28"/>
      <c r="D122" s="182" t="s">
        <v>113</v>
      </c>
      <c r="E122" s="28"/>
      <c r="F122" s="185" t="s">
        <v>189</v>
      </c>
      <c r="G122" s="28"/>
      <c r="H122" s="28"/>
      <c r="I122" s="28"/>
      <c r="J122" s="28"/>
      <c r="K122" s="28"/>
      <c r="L122" s="32"/>
      <c r="M122" s="184"/>
      <c r="N122" s="68"/>
      <c r="O122" s="68"/>
      <c r="P122" s="68"/>
      <c r="Q122" s="68"/>
      <c r="R122" s="68"/>
      <c r="S122" s="68"/>
      <c r="T122" s="69"/>
      <c r="AT122" s="12" t="s">
        <v>113</v>
      </c>
      <c r="AU122" s="12" t="s">
        <v>76</v>
      </c>
    </row>
    <row r="123" s="1" customFormat="1" ht="22.5" customHeight="1">
      <c r="B123" s="27"/>
      <c r="C123" s="172" t="s">
        <v>190</v>
      </c>
      <c r="D123" s="172" t="s">
        <v>104</v>
      </c>
      <c r="E123" s="173" t="s">
        <v>191</v>
      </c>
      <c r="F123" s="174" t="s">
        <v>192</v>
      </c>
      <c r="G123" s="175" t="s">
        <v>176</v>
      </c>
      <c r="H123" s="176">
        <v>1</v>
      </c>
      <c r="I123" s="177">
        <v>321</v>
      </c>
      <c r="J123" s="177">
        <f>ROUND(I123*H123,2)</f>
        <v>321</v>
      </c>
      <c r="K123" s="174" t="s">
        <v>108</v>
      </c>
      <c r="L123" s="32"/>
      <c r="M123" s="66" t="s">
        <v>1</v>
      </c>
      <c r="N123" s="178" t="s">
        <v>40</v>
      </c>
      <c r="O123" s="179">
        <v>0</v>
      </c>
      <c r="P123" s="179">
        <f>O123*H123</f>
        <v>0</v>
      </c>
      <c r="Q123" s="179">
        <v>0</v>
      </c>
      <c r="R123" s="179">
        <f>Q123*H123</f>
        <v>0</v>
      </c>
      <c r="S123" s="179">
        <v>0</v>
      </c>
      <c r="T123" s="180">
        <f>S123*H123</f>
        <v>0</v>
      </c>
      <c r="AR123" s="12" t="s">
        <v>109</v>
      </c>
      <c r="AT123" s="12" t="s">
        <v>104</v>
      </c>
      <c r="AU123" s="12" t="s">
        <v>76</v>
      </c>
      <c r="AY123" s="12" t="s">
        <v>101</v>
      </c>
      <c r="BE123" s="181">
        <f>IF(N123="základní",J123,0)</f>
        <v>321</v>
      </c>
      <c r="BF123" s="181">
        <f>IF(N123="snížená",J123,0)</f>
        <v>0</v>
      </c>
      <c r="BG123" s="181">
        <f>IF(N123="zákl. přenesená",J123,0)</f>
        <v>0</v>
      </c>
      <c r="BH123" s="181">
        <f>IF(N123="sníž. přenesená",J123,0)</f>
        <v>0</v>
      </c>
      <c r="BI123" s="181">
        <f>IF(N123="nulová",J123,0)</f>
        <v>0</v>
      </c>
      <c r="BJ123" s="12" t="s">
        <v>74</v>
      </c>
      <c r="BK123" s="181">
        <f>ROUND(I123*H123,2)</f>
        <v>321</v>
      </c>
      <c r="BL123" s="12" t="s">
        <v>109</v>
      </c>
      <c r="BM123" s="12" t="s">
        <v>193</v>
      </c>
    </row>
    <row r="124" s="1" customFormat="1">
      <c r="B124" s="27"/>
      <c r="C124" s="28"/>
      <c r="D124" s="182" t="s">
        <v>111</v>
      </c>
      <c r="E124" s="28"/>
      <c r="F124" s="183" t="s">
        <v>194</v>
      </c>
      <c r="G124" s="28"/>
      <c r="H124" s="28"/>
      <c r="I124" s="28"/>
      <c r="J124" s="28"/>
      <c r="K124" s="28"/>
      <c r="L124" s="32"/>
      <c r="M124" s="184"/>
      <c r="N124" s="68"/>
      <c r="O124" s="68"/>
      <c r="P124" s="68"/>
      <c r="Q124" s="68"/>
      <c r="R124" s="68"/>
      <c r="S124" s="68"/>
      <c r="T124" s="69"/>
      <c r="AT124" s="12" t="s">
        <v>111</v>
      </c>
      <c r="AU124" s="12" t="s">
        <v>76</v>
      </c>
    </row>
    <row r="125" s="1" customFormat="1">
      <c r="B125" s="27"/>
      <c r="C125" s="28"/>
      <c r="D125" s="182" t="s">
        <v>113</v>
      </c>
      <c r="E125" s="28"/>
      <c r="F125" s="185" t="s">
        <v>179</v>
      </c>
      <c r="G125" s="28"/>
      <c r="H125" s="28"/>
      <c r="I125" s="28"/>
      <c r="J125" s="28"/>
      <c r="K125" s="28"/>
      <c r="L125" s="32"/>
      <c r="M125" s="184"/>
      <c r="N125" s="68"/>
      <c r="O125" s="68"/>
      <c r="P125" s="68"/>
      <c r="Q125" s="68"/>
      <c r="R125" s="68"/>
      <c r="S125" s="68"/>
      <c r="T125" s="69"/>
      <c r="AT125" s="12" t="s">
        <v>113</v>
      </c>
      <c r="AU125" s="12" t="s">
        <v>76</v>
      </c>
    </row>
    <row r="126" s="1" customFormat="1" ht="22.5" customHeight="1">
      <c r="B126" s="27"/>
      <c r="C126" s="172" t="s">
        <v>195</v>
      </c>
      <c r="D126" s="172" t="s">
        <v>104</v>
      </c>
      <c r="E126" s="173" t="s">
        <v>196</v>
      </c>
      <c r="F126" s="174" t="s">
        <v>197</v>
      </c>
      <c r="G126" s="175" t="s">
        <v>176</v>
      </c>
      <c r="H126" s="176">
        <v>1</v>
      </c>
      <c r="I126" s="177">
        <v>328</v>
      </c>
      <c r="J126" s="177">
        <f>ROUND(I126*H126,2)</f>
        <v>328</v>
      </c>
      <c r="K126" s="174" t="s">
        <v>108</v>
      </c>
      <c r="L126" s="32"/>
      <c r="M126" s="66" t="s">
        <v>1</v>
      </c>
      <c r="N126" s="178" t="s">
        <v>40</v>
      </c>
      <c r="O126" s="179">
        <v>0</v>
      </c>
      <c r="P126" s="179">
        <f>O126*H126</f>
        <v>0</v>
      </c>
      <c r="Q126" s="179">
        <v>0</v>
      </c>
      <c r="R126" s="179">
        <f>Q126*H126</f>
        <v>0</v>
      </c>
      <c r="S126" s="179">
        <v>0</v>
      </c>
      <c r="T126" s="180">
        <f>S126*H126</f>
        <v>0</v>
      </c>
      <c r="AR126" s="12" t="s">
        <v>109</v>
      </c>
      <c r="AT126" s="12" t="s">
        <v>104</v>
      </c>
      <c r="AU126" s="12" t="s">
        <v>76</v>
      </c>
      <c r="AY126" s="12" t="s">
        <v>101</v>
      </c>
      <c r="BE126" s="181">
        <f>IF(N126="základní",J126,0)</f>
        <v>328</v>
      </c>
      <c r="BF126" s="181">
        <f>IF(N126="snížená",J126,0)</f>
        <v>0</v>
      </c>
      <c r="BG126" s="181">
        <f>IF(N126="zákl. přenesená",J126,0)</f>
        <v>0</v>
      </c>
      <c r="BH126" s="181">
        <f>IF(N126="sníž. přenesená",J126,0)</f>
        <v>0</v>
      </c>
      <c r="BI126" s="181">
        <f>IF(N126="nulová",J126,0)</f>
        <v>0</v>
      </c>
      <c r="BJ126" s="12" t="s">
        <v>74</v>
      </c>
      <c r="BK126" s="181">
        <f>ROUND(I126*H126,2)</f>
        <v>328</v>
      </c>
      <c r="BL126" s="12" t="s">
        <v>109</v>
      </c>
      <c r="BM126" s="12" t="s">
        <v>198</v>
      </c>
    </row>
    <row r="127" s="1" customFormat="1">
      <c r="B127" s="27"/>
      <c r="C127" s="28"/>
      <c r="D127" s="182" t="s">
        <v>111</v>
      </c>
      <c r="E127" s="28"/>
      <c r="F127" s="183" t="s">
        <v>199</v>
      </c>
      <c r="G127" s="28"/>
      <c r="H127" s="28"/>
      <c r="I127" s="28"/>
      <c r="J127" s="28"/>
      <c r="K127" s="28"/>
      <c r="L127" s="32"/>
      <c r="M127" s="184"/>
      <c r="N127" s="68"/>
      <c r="O127" s="68"/>
      <c r="P127" s="68"/>
      <c r="Q127" s="68"/>
      <c r="R127" s="68"/>
      <c r="S127" s="68"/>
      <c r="T127" s="69"/>
      <c r="AT127" s="12" t="s">
        <v>111</v>
      </c>
      <c r="AU127" s="12" t="s">
        <v>76</v>
      </c>
    </row>
    <row r="128" s="1" customFormat="1">
      <c r="B128" s="27"/>
      <c r="C128" s="28"/>
      <c r="D128" s="182" t="s">
        <v>113</v>
      </c>
      <c r="E128" s="28"/>
      <c r="F128" s="185" t="s">
        <v>179</v>
      </c>
      <c r="G128" s="28"/>
      <c r="H128" s="28"/>
      <c r="I128" s="28"/>
      <c r="J128" s="28"/>
      <c r="K128" s="28"/>
      <c r="L128" s="32"/>
      <c r="M128" s="184"/>
      <c r="N128" s="68"/>
      <c r="O128" s="68"/>
      <c r="P128" s="68"/>
      <c r="Q128" s="68"/>
      <c r="R128" s="68"/>
      <c r="S128" s="68"/>
      <c r="T128" s="69"/>
      <c r="AT128" s="12" t="s">
        <v>113</v>
      </c>
      <c r="AU128" s="12" t="s">
        <v>76</v>
      </c>
    </row>
    <row r="129" s="1" customFormat="1" ht="22.5" customHeight="1">
      <c r="B129" s="27"/>
      <c r="C129" s="172" t="s">
        <v>200</v>
      </c>
      <c r="D129" s="172" t="s">
        <v>104</v>
      </c>
      <c r="E129" s="173" t="s">
        <v>201</v>
      </c>
      <c r="F129" s="174" t="s">
        <v>202</v>
      </c>
      <c r="G129" s="175" t="s">
        <v>107</v>
      </c>
      <c r="H129" s="176">
        <v>1</v>
      </c>
      <c r="I129" s="177">
        <v>42400</v>
      </c>
      <c r="J129" s="177">
        <f>ROUND(I129*H129,2)</f>
        <v>42400</v>
      </c>
      <c r="K129" s="174" t="s">
        <v>108</v>
      </c>
      <c r="L129" s="32"/>
      <c r="M129" s="66" t="s">
        <v>1</v>
      </c>
      <c r="N129" s="178" t="s">
        <v>40</v>
      </c>
      <c r="O129" s="179">
        <v>0</v>
      </c>
      <c r="P129" s="179">
        <f>O129*H129</f>
        <v>0</v>
      </c>
      <c r="Q129" s="179">
        <v>0</v>
      </c>
      <c r="R129" s="179">
        <f>Q129*H129</f>
        <v>0</v>
      </c>
      <c r="S129" s="179">
        <v>0</v>
      </c>
      <c r="T129" s="180">
        <f>S129*H129</f>
        <v>0</v>
      </c>
      <c r="AR129" s="12" t="s">
        <v>109</v>
      </c>
      <c r="AT129" s="12" t="s">
        <v>104</v>
      </c>
      <c r="AU129" s="12" t="s">
        <v>76</v>
      </c>
      <c r="AY129" s="12" t="s">
        <v>101</v>
      </c>
      <c r="BE129" s="181">
        <f>IF(N129="základní",J129,0)</f>
        <v>42400</v>
      </c>
      <c r="BF129" s="181">
        <f>IF(N129="snížená",J129,0)</f>
        <v>0</v>
      </c>
      <c r="BG129" s="181">
        <f>IF(N129="zákl. přenesená",J129,0)</f>
        <v>0</v>
      </c>
      <c r="BH129" s="181">
        <f>IF(N129="sníž. přenesená",J129,0)</f>
        <v>0</v>
      </c>
      <c r="BI129" s="181">
        <f>IF(N129="nulová",J129,0)</f>
        <v>0</v>
      </c>
      <c r="BJ129" s="12" t="s">
        <v>74</v>
      </c>
      <c r="BK129" s="181">
        <f>ROUND(I129*H129,2)</f>
        <v>42400</v>
      </c>
      <c r="BL129" s="12" t="s">
        <v>109</v>
      </c>
      <c r="BM129" s="12" t="s">
        <v>203</v>
      </c>
    </row>
    <row r="130" s="1" customFormat="1">
      <c r="B130" s="27"/>
      <c r="C130" s="28"/>
      <c r="D130" s="182" t="s">
        <v>111</v>
      </c>
      <c r="E130" s="28"/>
      <c r="F130" s="183" t="s">
        <v>204</v>
      </c>
      <c r="G130" s="28"/>
      <c r="H130" s="28"/>
      <c r="I130" s="28"/>
      <c r="J130" s="28"/>
      <c r="K130" s="28"/>
      <c r="L130" s="32"/>
      <c r="M130" s="184"/>
      <c r="N130" s="68"/>
      <c r="O130" s="68"/>
      <c r="P130" s="68"/>
      <c r="Q130" s="68"/>
      <c r="R130" s="68"/>
      <c r="S130" s="68"/>
      <c r="T130" s="69"/>
      <c r="AT130" s="12" t="s">
        <v>111</v>
      </c>
      <c r="AU130" s="12" t="s">
        <v>76</v>
      </c>
    </row>
    <row r="131" s="1" customFormat="1">
      <c r="B131" s="27"/>
      <c r="C131" s="28"/>
      <c r="D131" s="182" t="s">
        <v>113</v>
      </c>
      <c r="E131" s="28"/>
      <c r="F131" s="185" t="s">
        <v>114</v>
      </c>
      <c r="G131" s="28"/>
      <c r="H131" s="28"/>
      <c r="I131" s="28"/>
      <c r="J131" s="28"/>
      <c r="K131" s="28"/>
      <c r="L131" s="32"/>
      <c r="M131" s="184"/>
      <c r="N131" s="68"/>
      <c r="O131" s="68"/>
      <c r="P131" s="68"/>
      <c r="Q131" s="68"/>
      <c r="R131" s="68"/>
      <c r="S131" s="68"/>
      <c r="T131" s="69"/>
      <c r="AT131" s="12" t="s">
        <v>113</v>
      </c>
      <c r="AU131" s="12" t="s">
        <v>76</v>
      </c>
    </row>
    <row r="132" s="1" customFormat="1" ht="22.5" customHeight="1">
      <c r="B132" s="27"/>
      <c r="C132" s="172" t="s">
        <v>205</v>
      </c>
      <c r="D132" s="172" t="s">
        <v>104</v>
      </c>
      <c r="E132" s="173" t="s">
        <v>206</v>
      </c>
      <c r="F132" s="174" t="s">
        <v>207</v>
      </c>
      <c r="G132" s="175" t="s">
        <v>107</v>
      </c>
      <c r="H132" s="176">
        <v>1</v>
      </c>
      <c r="I132" s="177">
        <v>50400</v>
      </c>
      <c r="J132" s="177">
        <f>ROUND(I132*H132,2)</f>
        <v>50400</v>
      </c>
      <c r="K132" s="174" t="s">
        <v>108</v>
      </c>
      <c r="L132" s="32"/>
      <c r="M132" s="66" t="s">
        <v>1</v>
      </c>
      <c r="N132" s="178" t="s">
        <v>40</v>
      </c>
      <c r="O132" s="179">
        <v>0</v>
      </c>
      <c r="P132" s="179">
        <f>O132*H132</f>
        <v>0</v>
      </c>
      <c r="Q132" s="179">
        <v>0</v>
      </c>
      <c r="R132" s="179">
        <f>Q132*H132</f>
        <v>0</v>
      </c>
      <c r="S132" s="179">
        <v>0</v>
      </c>
      <c r="T132" s="180">
        <f>S132*H132</f>
        <v>0</v>
      </c>
      <c r="AR132" s="12" t="s">
        <v>109</v>
      </c>
      <c r="AT132" s="12" t="s">
        <v>104</v>
      </c>
      <c r="AU132" s="12" t="s">
        <v>76</v>
      </c>
      <c r="AY132" s="12" t="s">
        <v>101</v>
      </c>
      <c r="BE132" s="181">
        <f>IF(N132="základní",J132,0)</f>
        <v>50400</v>
      </c>
      <c r="BF132" s="181">
        <f>IF(N132="snížená",J132,0)</f>
        <v>0</v>
      </c>
      <c r="BG132" s="181">
        <f>IF(N132="zákl. přenesená",J132,0)</f>
        <v>0</v>
      </c>
      <c r="BH132" s="181">
        <f>IF(N132="sníž. přenesená",J132,0)</f>
        <v>0</v>
      </c>
      <c r="BI132" s="181">
        <f>IF(N132="nulová",J132,0)</f>
        <v>0</v>
      </c>
      <c r="BJ132" s="12" t="s">
        <v>74</v>
      </c>
      <c r="BK132" s="181">
        <f>ROUND(I132*H132,2)</f>
        <v>50400</v>
      </c>
      <c r="BL132" s="12" t="s">
        <v>109</v>
      </c>
      <c r="BM132" s="12" t="s">
        <v>208</v>
      </c>
    </row>
    <row r="133" s="1" customFormat="1">
      <c r="B133" s="27"/>
      <c r="C133" s="28"/>
      <c r="D133" s="182" t="s">
        <v>111</v>
      </c>
      <c r="E133" s="28"/>
      <c r="F133" s="183" t="s">
        <v>209</v>
      </c>
      <c r="G133" s="28"/>
      <c r="H133" s="28"/>
      <c r="I133" s="28"/>
      <c r="J133" s="28"/>
      <c r="K133" s="28"/>
      <c r="L133" s="32"/>
      <c r="M133" s="184"/>
      <c r="N133" s="68"/>
      <c r="O133" s="68"/>
      <c r="P133" s="68"/>
      <c r="Q133" s="68"/>
      <c r="R133" s="68"/>
      <c r="S133" s="68"/>
      <c r="T133" s="69"/>
      <c r="AT133" s="12" t="s">
        <v>111</v>
      </c>
      <c r="AU133" s="12" t="s">
        <v>76</v>
      </c>
    </row>
    <row r="134" s="1" customFormat="1">
      <c r="B134" s="27"/>
      <c r="C134" s="28"/>
      <c r="D134" s="182" t="s">
        <v>113</v>
      </c>
      <c r="E134" s="28"/>
      <c r="F134" s="185" t="s">
        <v>210</v>
      </c>
      <c r="G134" s="28"/>
      <c r="H134" s="28"/>
      <c r="I134" s="28"/>
      <c r="J134" s="28"/>
      <c r="K134" s="28"/>
      <c r="L134" s="32"/>
      <c r="M134" s="184"/>
      <c r="N134" s="68"/>
      <c r="O134" s="68"/>
      <c r="P134" s="68"/>
      <c r="Q134" s="68"/>
      <c r="R134" s="68"/>
      <c r="S134" s="68"/>
      <c r="T134" s="69"/>
      <c r="AT134" s="12" t="s">
        <v>113</v>
      </c>
      <c r="AU134" s="12" t="s">
        <v>76</v>
      </c>
    </row>
    <row r="135" s="1" customFormat="1" ht="22.5" customHeight="1">
      <c r="B135" s="27"/>
      <c r="C135" s="186" t="s">
        <v>7</v>
      </c>
      <c r="D135" s="186" t="s">
        <v>211</v>
      </c>
      <c r="E135" s="187" t="s">
        <v>212</v>
      </c>
      <c r="F135" s="188" t="s">
        <v>213</v>
      </c>
      <c r="G135" s="189" t="s">
        <v>214</v>
      </c>
      <c r="H135" s="190">
        <v>1</v>
      </c>
      <c r="I135" s="191">
        <v>398</v>
      </c>
      <c r="J135" s="191">
        <f>ROUND(I135*H135,2)</f>
        <v>398</v>
      </c>
      <c r="K135" s="188" t="s">
        <v>108</v>
      </c>
      <c r="L135" s="192"/>
      <c r="M135" s="193" t="s">
        <v>1</v>
      </c>
      <c r="N135" s="194" t="s">
        <v>40</v>
      </c>
      <c r="O135" s="179">
        <v>0</v>
      </c>
      <c r="P135" s="179">
        <f>O135*H135</f>
        <v>0</v>
      </c>
      <c r="Q135" s="179">
        <v>1</v>
      </c>
      <c r="R135" s="179">
        <f>Q135*H135</f>
        <v>1</v>
      </c>
      <c r="S135" s="179">
        <v>0</v>
      </c>
      <c r="T135" s="180">
        <f>S135*H135</f>
        <v>0</v>
      </c>
      <c r="AR135" s="12" t="s">
        <v>143</v>
      </c>
      <c r="AT135" s="12" t="s">
        <v>211</v>
      </c>
      <c r="AU135" s="12" t="s">
        <v>76</v>
      </c>
      <c r="AY135" s="12" t="s">
        <v>101</v>
      </c>
      <c r="BE135" s="181">
        <f>IF(N135="základní",J135,0)</f>
        <v>398</v>
      </c>
      <c r="BF135" s="181">
        <f>IF(N135="snížená",J135,0)</f>
        <v>0</v>
      </c>
      <c r="BG135" s="181">
        <f>IF(N135="zákl. přenesená",J135,0)</f>
        <v>0</v>
      </c>
      <c r="BH135" s="181">
        <f>IF(N135="sníž. přenesená",J135,0)</f>
        <v>0</v>
      </c>
      <c r="BI135" s="181">
        <f>IF(N135="nulová",J135,0)</f>
        <v>0</v>
      </c>
      <c r="BJ135" s="12" t="s">
        <v>74</v>
      </c>
      <c r="BK135" s="181">
        <f>ROUND(I135*H135,2)</f>
        <v>398</v>
      </c>
      <c r="BL135" s="12" t="s">
        <v>109</v>
      </c>
      <c r="BM135" s="12" t="s">
        <v>215</v>
      </c>
    </row>
    <row r="136" s="1" customFormat="1">
      <c r="B136" s="27"/>
      <c r="C136" s="28"/>
      <c r="D136" s="182" t="s">
        <v>111</v>
      </c>
      <c r="E136" s="28"/>
      <c r="F136" s="183" t="s">
        <v>213</v>
      </c>
      <c r="G136" s="28"/>
      <c r="H136" s="28"/>
      <c r="I136" s="28"/>
      <c r="J136" s="28"/>
      <c r="K136" s="28"/>
      <c r="L136" s="32"/>
      <c r="M136" s="184"/>
      <c r="N136" s="68"/>
      <c r="O136" s="68"/>
      <c r="P136" s="68"/>
      <c r="Q136" s="68"/>
      <c r="R136" s="68"/>
      <c r="S136" s="68"/>
      <c r="T136" s="69"/>
      <c r="AT136" s="12" t="s">
        <v>111</v>
      </c>
      <c r="AU136" s="12" t="s">
        <v>76</v>
      </c>
    </row>
    <row r="137" s="10" customFormat="1" ht="25.92" customHeight="1">
      <c r="B137" s="157"/>
      <c r="C137" s="158"/>
      <c r="D137" s="159" t="s">
        <v>68</v>
      </c>
      <c r="E137" s="160" t="s">
        <v>216</v>
      </c>
      <c r="F137" s="160" t="s">
        <v>217</v>
      </c>
      <c r="G137" s="158"/>
      <c r="H137" s="158"/>
      <c r="I137" s="158"/>
      <c r="J137" s="161">
        <f>BK137</f>
        <v>114171</v>
      </c>
      <c r="K137" s="158"/>
      <c r="L137" s="162"/>
      <c r="M137" s="163"/>
      <c r="N137" s="164"/>
      <c r="O137" s="164"/>
      <c r="P137" s="165">
        <f>SUM(P138:P169)</f>
        <v>0</v>
      </c>
      <c r="Q137" s="164"/>
      <c r="R137" s="165">
        <f>SUM(R138:R169)</f>
        <v>0</v>
      </c>
      <c r="S137" s="164"/>
      <c r="T137" s="166">
        <f>SUM(T138:T169)</f>
        <v>0</v>
      </c>
      <c r="AR137" s="167" t="s">
        <v>109</v>
      </c>
      <c r="AT137" s="168" t="s">
        <v>68</v>
      </c>
      <c r="AU137" s="168" t="s">
        <v>69</v>
      </c>
      <c r="AY137" s="167" t="s">
        <v>101</v>
      </c>
      <c r="BK137" s="169">
        <f>SUM(BK138:BK169)</f>
        <v>114171</v>
      </c>
    </row>
    <row r="138" s="1" customFormat="1" ht="22.5" customHeight="1">
      <c r="B138" s="27"/>
      <c r="C138" s="172" t="s">
        <v>218</v>
      </c>
      <c r="D138" s="172" t="s">
        <v>104</v>
      </c>
      <c r="E138" s="173" t="s">
        <v>219</v>
      </c>
      <c r="F138" s="174" t="s">
        <v>220</v>
      </c>
      <c r="G138" s="175" t="s">
        <v>214</v>
      </c>
      <c r="H138" s="176">
        <v>1</v>
      </c>
      <c r="I138" s="177">
        <v>348</v>
      </c>
      <c r="J138" s="177">
        <f>ROUND(I138*H138,2)</f>
        <v>348</v>
      </c>
      <c r="K138" s="174" t="s">
        <v>108</v>
      </c>
      <c r="L138" s="32"/>
      <c r="M138" s="66" t="s">
        <v>1</v>
      </c>
      <c r="N138" s="178" t="s">
        <v>40</v>
      </c>
      <c r="O138" s="179">
        <v>0</v>
      </c>
      <c r="P138" s="179">
        <f>O138*H138</f>
        <v>0</v>
      </c>
      <c r="Q138" s="179">
        <v>0</v>
      </c>
      <c r="R138" s="179">
        <f>Q138*H138</f>
        <v>0</v>
      </c>
      <c r="S138" s="179">
        <v>0</v>
      </c>
      <c r="T138" s="180">
        <f>S138*H138</f>
        <v>0</v>
      </c>
      <c r="AR138" s="12" t="s">
        <v>221</v>
      </c>
      <c r="AT138" s="12" t="s">
        <v>104</v>
      </c>
      <c r="AU138" s="12" t="s">
        <v>74</v>
      </c>
      <c r="AY138" s="12" t="s">
        <v>101</v>
      </c>
      <c r="BE138" s="181">
        <f>IF(N138="základní",J138,0)</f>
        <v>348</v>
      </c>
      <c r="BF138" s="181">
        <f>IF(N138="snížená",J138,0)</f>
        <v>0</v>
      </c>
      <c r="BG138" s="181">
        <f>IF(N138="zákl. přenesená",J138,0)</f>
        <v>0</v>
      </c>
      <c r="BH138" s="181">
        <f>IF(N138="sníž. přenesená",J138,0)</f>
        <v>0</v>
      </c>
      <c r="BI138" s="181">
        <f>IF(N138="nulová",J138,0)</f>
        <v>0</v>
      </c>
      <c r="BJ138" s="12" t="s">
        <v>74</v>
      </c>
      <c r="BK138" s="181">
        <f>ROUND(I138*H138,2)</f>
        <v>348</v>
      </c>
      <c r="BL138" s="12" t="s">
        <v>221</v>
      </c>
      <c r="BM138" s="12" t="s">
        <v>222</v>
      </c>
    </row>
    <row r="139" s="1" customFormat="1">
      <c r="B139" s="27"/>
      <c r="C139" s="28"/>
      <c r="D139" s="182" t="s">
        <v>111</v>
      </c>
      <c r="E139" s="28"/>
      <c r="F139" s="183" t="s">
        <v>223</v>
      </c>
      <c r="G139" s="28"/>
      <c r="H139" s="28"/>
      <c r="I139" s="28"/>
      <c r="J139" s="28"/>
      <c r="K139" s="28"/>
      <c r="L139" s="32"/>
      <c r="M139" s="184"/>
      <c r="N139" s="68"/>
      <c r="O139" s="68"/>
      <c r="P139" s="68"/>
      <c r="Q139" s="68"/>
      <c r="R139" s="68"/>
      <c r="S139" s="68"/>
      <c r="T139" s="69"/>
      <c r="AT139" s="12" t="s">
        <v>111</v>
      </c>
      <c r="AU139" s="12" t="s">
        <v>74</v>
      </c>
    </row>
    <row r="140" s="1" customFormat="1">
      <c r="B140" s="27"/>
      <c r="C140" s="28"/>
      <c r="D140" s="182" t="s">
        <v>113</v>
      </c>
      <c r="E140" s="28"/>
      <c r="F140" s="185" t="s">
        <v>224</v>
      </c>
      <c r="G140" s="28"/>
      <c r="H140" s="28"/>
      <c r="I140" s="28"/>
      <c r="J140" s="28"/>
      <c r="K140" s="28"/>
      <c r="L140" s="32"/>
      <c r="M140" s="184"/>
      <c r="N140" s="68"/>
      <c r="O140" s="68"/>
      <c r="P140" s="68"/>
      <c r="Q140" s="68"/>
      <c r="R140" s="68"/>
      <c r="S140" s="68"/>
      <c r="T140" s="69"/>
      <c r="AT140" s="12" t="s">
        <v>113</v>
      </c>
      <c r="AU140" s="12" t="s">
        <v>74</v>
      </c>
    </row>
    <row r="141" s="1" customFormat="1" ht="22.5" customHeight="1">
      <c r="B141" s="27"/>
      <c r="C141" s="172" t="s">
        <v>225</v>
      </c>
      <c r="D141" s="172" t="s">
        <v>104</v>
      </c>
      <c r="E141" s="173" t="s">
        <v>226</v>
      </c>
      <c r="F141" s="174" t="s">
        <v>227</v>
      </c>
      <c r="G141" s="175" t="s">
        <v>214</v>
      </c>
      <c r="H141" s="176">
        <v>1</v>
      </c>
      <c r="I141" s="177">
        <v>469</v>
      </c>
      <c r="J141" s="177">
        <f>ROUND(I141*H141,2)</f>
        <v>469</v>
      </c>
      <c r="K141" s="174" t="s">
        <v>108</v>
      </c>
      <c r="L141" s="32"/>
      <c r="M141" s="66" t="s">
        <v>1</v>
      </c>
      <c r="N141" s="178" t="s">
        <v>40</v>
      </c>
      <c r="O141" s="179">
        <v>0</v>
      </c>
      <c r="P141" s="179">
        <f>O141*H141</f>
        <v>0</v>
      </c>
      <c r="Q141" s="179">
        <v>0</v>
      </c>
      <c r="R141" s="179">
        <f>Q141*H141</f>
        <v>0</v>
      </c>
      <c r="S141" s="179">
        <v>0</v>
      </c>
      <c r="T141" s="180">
        <f>S141*H141</f>
        <v>0</v>
      </c>
      <c r="AR141" s="12" t="s">
        <v>221</v>
      </c>
      <c r="AT141" s="12" t="s">
        <v>104</v>
      </c>
      <c r="AU141" s="12" t="s">
        <v>74</v>
      </c>
      <c r="AY141" s="12" t="s">
        <v>101</v>
      </c>
      <c r="BE141" s="181">
        <f>IF(N141="základní",J141,0)</f>
        <v>469</v>
      </c>
      <c r="BF141" s="181">
        <f>IF(N141="snížená",J141,0)</f>
        <v>0</v>
      </c>
      <c r="BG141" s="181">
        <f>IF(N141="zákl. přenesená",J141,0)</f>
        <v>0</v>
      </c>
      <c r="BH141" s="181">
        <f>IF(N141="sníž. přenesená",J141,0)</f>
        <v>0</v>
      </c>
      <c r="BI141" s="181">
        <f>IF(N141="nulová",J141,0)</f>
        <v>0</v>
      </c>
      <c r="BJ141" s="12" t="s">
        <v>74</v>
      </c>
      <c r="BK141" s="181">
        <f>ROUND(I141*H141,2)</f>
        <v>469</v>
      </c>
      <c r="BL141" s="12" t="s">
        <v>221</v>
      </c>
      <c r="BM141" s="12" t="s">
        <v>228</v>
      </c>
    </row>
    <row r="142" s="1" customFormat="1">
      <c r="B142" s="27"/>
      <c r="C142" s="28"/>
      <c r="D142" s="182" t="s">
        <v>111</v>
      </c>
      <c r="E142" s="28"/>
      <c r="F142" s="183" t="s">
        <v>229</v>
      </c>
      <c r="G142" s="28"/>
      <c r="H142" s="28"/>
      <c r="I142" s="28"/>
      <c r="J142" s="28"/>
      <c r="K142" s="28"/>
      <c r="L142" s="32"/>
      <c r="M142" s="184"/>
      <c r="N142" s="68"/>
      <c r="O142" s="68"/>
      <c r="P142" s="68"/>
      <c r="Q142" s="68"/>
      <c r="R142" s="68"/>
      <c r="S142" s="68"/>
      <c r="T142" s="69"/>
      <c r="AT142" s="12" t="s">
        <v>111</v>
      </c>
      <c r="AU142" s="12" t="s">
        <v>74</v>
      </c>
    </row>
    <row r="143" s="1" customFormat="1">
      <c r="B143" s="27"/>
      <c r="C143" s="28"/>
      <c r="D143" s="182" t="s">
        <v>113</v>
      </c>
      <c r="E143" s="28"/>
      <c r="F143" s="185" t="s">
        <v>224</v>
      </c>
      <c r="G143" s="28"/>
      <c r="H143" s="28"/>
      <c r="I143" s="28"/>
      <c r="J143" s="28"/>
      <c r="K143" s="28"/>
      <c r="L143" s="32"/>
      <c r="M143" s="184"/>
      <c r="N143" s="68"/>
      <c r="O143" s="68"/>
      <c r="P143" s="68"/>
      <c r="Q143" s="68"/>
      <c r="R143" s="68"/>
      <c r="S143" s="68"/>
      <c r="T143" s="69"/>
      <c r="AT143" s="12" t="s">
        <v>113</v>
      </c>
      <c r="AU143" s="12" t="s">
        <v>74</v>
      </c>
    </row>
    <row r="144" s="1" customFormat="1" ht="22.5" customHeight="1">
      <c r="B144" s="27"/>
      <c r="C144" s="172" t="s">
        <v>230</v>
      </c>
      <c r="D144" s="172" t="s">
        <v>104</v>
      </c>
      <c r="E144" s="173" t="s">
        <v>231</v>
      </c>
      <c r="F144" s="174" t="s">
        <v>232</v>
      </c>
      <c r="G144" s="175" t="s">
        <v>214</v>
      </c>
      <c r="H144" s="176">
        <v>1</v>
      </c>
      <c r="I144" s="177">
        <v>590</v>
      </c>
      <c r="J144" s="177">
        <f>ROUND(I144*H144,2)</f>
        <v>590</v>
      </c>
      <c r="K144" s="174" t="s">
        <v>108</v>
      </c>
      <c r="L144" s="32"/>
      <c r="M144" s="66" t="s">
        <v>1</v>
      </c>
      <c r="N144" s="178" t="s">
        <v>40</v>
      </c>
      <c r="O144" s="179">
        <v>0</v>
      </c>
      <c r="P144" s="179">
        <f>O144*H144</f>
        <v>0</v>
      </c>
      <c r="Q144" s="179">
        <v>0</v>
      </c>
      <c r="R144" s="179">
        <f>Q144*H144</f>
        <v>0</v>
      </c>
      <c r="S144" s="179">
        <v>0</v>
      </c>
      <c r="T144" s="180">
        <f>S144*H144</f>
        <v>0</v>
      </c>
      <c r="AR144" s="12" t="s">
        <v>221</v>
      </c>
      <c r="AT144" s="12" t="s">
        <v>104</v>
      </c>
      <c r="AU144" s="12" t="s">
        <v>74</v>
      </c>
      <c r="AY144" s="12" t="s">
        <v>101</v>
      </c>
      <c r="BE144" s="181">
        <f>IF(N144="základní",J144,0)</f>
        <v>590</v>
      </c>
      <c r="BF144" s="181">
        <f>IF(N144="snížená",J144,0)</f>
        <v>0</v>
      </c>
      <c r="BG144" s="181">
        <f>IF(N144="zákl. přenesená",J144,0)</f>
        <v>0</v>
      </c>
      <c r="BH144" s="181">
        <f>IF(N144="sníž. přenesená",J144,0)</f>
        <v>0</v>
      </c>
      <c r="BI144" s="181">
        <f>IF(N144="nulová",J144,0)</f>
        <v>0</v>
      </c>
      <c r="BJ144" s="12" t="s">
        <v>74</v>
      </c>
      <c r="BK144" s="181">
        <f>ROUND(I144*H144,2)</f>
        <v>590</v>
      </c>
      <c r="BL144" s="12" t="s">
        <v>221</v>
      </c>
      <c r="BM144" s="12" t="s">
        <v>233</v>
      </c>
    </row>
    <row r="145" s="1" customFormat="1">
      <c r="B145" s="27"/>
      <c r="C145" s="28"/>
      <c r="D145" s="182" t="s">
        <v>111</v>
      </c>
      <c r="E145" s="28"/>
      <c r="F145" s="183" t="s">
        <v>234</v>
      </c>
      <c r="G145" s="28"/>
      <c r="H145" s="28"/>
      <c r="I145" s="28"/>
      <c r="J145" s="28"/>
      <c r="K145" s="28"/>
      <c r="L145" s="32"/>
      <c r="M145" s="184"/>
      <c r="N145" s="68"/>
      <c r="O145" s="68"/>
      <c r="P145" s="68"/>
      <c r="Q145" s="68"/>
      <c r="R145" s="68"/>
      <c r="S145" s="68"/>
      <c r="T145" s="69"/>
      <c r="AT145" s="12" t="s">
        <v>111</v>
      </c>
      <c r="AU145" s="12" t="s">
        <v>74</v>
      </c>
    </row>
    <row r="146" s="1" customFormat="1">
      <c r="B146" s="27"/>
      <c r="C146" s="28"/>
      <c r="D146" s="182" t="s">
        <v>113</v>
      </c>
      <c r="E146" s="28"/>
      <c r="F146" s="185" t="s">
        <v>224</v>
      </c>
      <c r="G146" s="28"/>
      <c r="H146" s="28"/>
      <c r="I146" s="28"/>
      <c r="J146" s="28"/>
      <c r="K146" s="28"/>
      <c r="L146" s="32"/>
      <c r="M146" s="184"/>
      <c r="N146" s="68"/>
      <c r="O146" s="68"/>
      <c r="P146" s="68"/>
      <c r="Q146" s="68"/>
      <c r="R146" s="68"/>
      <c r="S146" s="68"/>
      <c r="T146" s="69"/>
      <c r="AT146" s="12" t="s">
        <v>113</v>
      </c>
      <c r="AU146" s="12" t="s">
        <v>74</v>
      </c>
    </row>
    <row r="147" s="1" customFormat="1" ht="22.5" customHeight="1">
      <c r="B147" s="27"/>
      <c r="C147" s="172" t="s">
        <v>235</v>
      </c>
      <c r="D147" s="172" t="s">
        <v>104</v>
      </c>
      <c r="E147" s="173" t="s">
        <v>236</v>
      </c>
      <c r="F147" s="174" t="s">
        <v>237</v>
      </c>
      <c r="G147" s="175" t="s">
        <v>214</v>
      </c>
      <c r="H147" s="176">
        <v>1</v>
      </c>
      <c r="I147" s="177">
        <v>711</v>
      </c>
      <c r="J147" s="177">
        <f>ROUND(I147*H147,2)</f>
        <v>711</v>
      </c>
      <c r="K147" s="174" t="s">
        <v>108</v>
      </c>
      <c r="L147" s="32"/>
      <c r="M147" s="66" t="s">
        <v>1</v>
      </c>
      <c r="N147" s="178" t="s">
        <v>40</v>
      </c>
      <c r="O147" s="179">
        <v>0</v>
      </c>
      <c r="P147" s="179">
        <f>O147*H147</f>
        <v>0</v>
      </c>
      <c r="Q147" s="179">
        <v>0</v>
      </c>
      <c r="R147" s="179">
        <f>Q147*H147</f>
        <v>0</v>
      </c>
      <c r="S147" s="179">
        <v>0</v>
      </c>
      <c r="T147" s="180">
        <f>S147*H147</f>
        <v>0</v>
      </c>
      <c r="AR147" s="12" t="s">
        <v>221</v>
      </c>
      <c r="AT147" s="12" t="s">
        <v>104</v>
      </c>
      <c r="AU147" s="12" t="s">
        <v>74</v>
      </c>
      <c r="AY147" s="12" t="s">
        <v>101</v>
      </c>
      <c r="BE147" s="181">
        <f>IF(N147="základní",J147,0)</f>
        <v>711</v>
      </c>
      <c r="BF147" s="181">
        <f>IF(N147="snížená",J147,0)</f>
        <v>0</v>
      </c>
      <c r="BG147" s="181">
        <f>IF(N147="zákl. přenesená",J147,0)</f>
        <v>0</v>
      </c>
      <c r="BH147" s="181">
        <f>IF(N147="sníž. přenesená",J147,0)</f>
        <v>0</v>
      </c>
      <c r="BI147" s="181">
        <f>IF(N147="nulová",J147,0)</f>
        <v>0</v>
      </c>
      <c r="BJ147" s="12" t="s">
        <v>74</v>
      </c>
      <c r="BK147" s="181">
        <f>ROUND(I147*H147,2)</f>
        <v>711</v>
      </c>
      <c r="BL147" s="12" t="s">
        <v>221</v>
      </c>
      <c r="BM147" s="12" t="s">
        <v>238</v>
      </c>
    </row>
    <row r="148" s="1" customFormat="1">
      <c r="B148" s="27"/>
      <c r="C148" s="28"/>
      <c r="D148" s="182" t="s">
        <v>111</v>
      </c>
      <c r="E148" s="28"/>
      <c r="F148" s="183" t="s">
        <v>239</v>
      </c>
      <c r="G148" s="28"/>
      <c r="H148" s="28"/>
      <c r="I148" s="28"/>
      <c r="J148" s="28"/>
      <c r="K148" s="28"/>
      <c r="L148" s="32"/>
      <c r="M148" s="184"/>
      <c r="N148" s="68"/>
      <c r="O148" s="68"/>
      <c r="P148" s="68"/>
      <c r="Q148" s="68"/>
      <c r="R148" s="68"/>
      <c r="S148" s="68"/>
      <c r="T148" s="69"/>
      <c r="AT148" s="12" t="s">
        <v>111</v>
      </c>
      <c r="AU148" s="12" t="s">
        <v>74</v>
      </c>
    </row>
    <row r="149" s="1" customFormat="1">
      <c r="B149" s="27"/>
      <c r="C149" s="28"/>
      <c r="D149" s="182" t="s">
        <v>113</v>
      </c>
      <c r="E149" s="28"/>
      <c r="F149" s="185" t="s">
        <v>224</v>
      </c>
      <c r="G149" s="28"/>
      <c r="H149" s="28"/>
      <c r="I149" s="28"/>
      <c r="J149" s="28"/>
      <c r="K149" s="28"/>
      <c r="L149" s="32"/>
      <c r="M149" s="184"/>
      <c r="N149" s="68"/>
      <c r="O149" s="68"/>
      <c r="P149" s="68"/>
      <c r="Q149" s="68"/>
      <c r="R149" s="68"/>
      <c r="S149" s="68"/>
      <c r="T149" s="69"/>
      <c r="AT149" s="12" t="s">
        <v>113</v>
      </c>
      <c r="AU149" s="12" t="s">
        <v>74</v>
      </c>
    </row>
    <row r="150" s="1" customFormat="1" ht="22.5" customHeight="1">
      <c r="B150" s="27"/>
      <c r="C150" s="172" t="s">
        <v>240</v>
      </c>
      <c r="D150" s="172" t="s">
        <v>104</v>
      </c>
      <c r="E150" s="173" t="s">
        <v>241</v>
      </c>
      <c r="F150" s="174" t="s">
        <v>242</v>
      </c>
      <c r="G150" s="175" t="s">
        <v>214</v>
      </c>
      <c r="H150" s="176">
        <v>1</v>
      </c>
      <c r="I150" s="177">
        <v>953</v>
      </c>
      <c r="J150" s="177">
        <f>ROUND(I150*H150,2)</f>
        <v>953</v>
      </c>
      <c r="K150" s="174" t="s">
        <v>108</v>
      </c>
      <c r="L150" s="32"/>
      <c r="M150" s="66" t="s">
        <v>1</v>
      </c>
      <c r="N150" s="178" t="s">
        <v>40</v>
      </c>
      <c r="O150" s="179">
        <v>0</v>
      </c>
      <c r="P150" s="179">
        <f>O150*H150</f>
        <v>0</v>
      </c>
      <c r="Q150" s="179">
        <v>0</v>
      </c>
      <c r="R150" s="179">
        <f>Q150*H150</f>
        <v>0</v>
      </c>
      <c r="S150" s="179">
        <v>0</v>
      </c>
      <c r="T150" s="180">
        <f>S150*H150</f>
        <v>0</v>
      </c>
      <c r="AR150" s="12" t="s">
        <v>221</v>
      </c>
      <c r="AT150" s="12" t="s">
        <v>104</v>
      </c>
      <c r="AU150" s="12" t="s">
        <v>74</v>
      </c>
      <c r="AY150" s="12" t="s">
        <v>101</v>
      </c>
      <c r="BE150" s="181">
        <f>IF(N150="základní",J150,0)</f>
        <v>953</v>
      </c>
      <c r="BF150" s="181">
        <f>IF(N150="snížená",J150,0)</f>
        <v>0</v>
      </c>
      <c r="BG150" s="181">
        <f>IF(N150="zákl. přenesená",J150,0)</f>
        <v>0</v>
      </c>
      <c r="BH150" s="181">
        <f>IF(N150="sníž. přenesená",J150,0)</f>
        <v>0</v>
      </c>
      <c r="BI150" s="181">
        <f>IF(N150="nulová",J150,0)</f>
        <v>0</v>
      </c>
      <c r="BJ150" s="12" t="s">
        <v>74</v>
      </c>
      <c r="BK150" s="181">
        <f>ROUND(I150*H150,2)</f>
        <v>953</v>
      </c>
      <c r="BL150" s="12" t="s">
        <v>221</v>
      </c>
      <c r="BM150" s="12" t="s">
        <v>243</v>
      </c>
    </row>
    <row r="151" s="1" customFormat="1">
      <c r="B151" s="27"/>
      <c r="C151" s="28"/>
      <c r="D151" s="182" t="s">
        <v>111</v>
      </c>
      <c r="E151" s="28"/>
      <c r="F151" s="183" t="s">
        <v>244</v>
      </c>
      <c r="G151" s="28"/>
      <c r="H151" s="28"/>
      <c r="I151" s="28"/>
      <c r="J151" s="28"/>
      <c r="K151" s="28"/>
      <c r="L151" s="32"/>
      <c r="M151" s="184"/>
      <c r="N151" s="68"/>
      <c r="O151" s="68"/>
      <c r="P151" s="68"/>
      <c r="Q151" s="68"/>
      <c r="R151" s="68"/>
      <c r="S151" s="68"/>
      <c r="T151" s="69"/>
      <c r="AT151" s="12" t="s">
        <v>111</v>
      </c>
      <c r="AU151" s="12" t="s">
        <v>74</v>
      </c>
    </row>
    <row r="152" s="1" customFormat="1">
      <c r="B152" s="27"/>
      <c r="C152" s="28"/>
      <c r="D152" s="182" t="s">
        <v>113</v>
      </c>
      <c r="E152" s="28"/>
      <c r="F152" s="185" t="s">
        <v>224</v>
      </c>
      <c r="G152" s="28"/>
      <c r="H152" s="28"/>
      <c r="I152" s="28"/>
      <c r="J152" s="28"/>
      <c r="K152" s="28"/>
      <c r="L152" s="32"/>
      <c r="M152" s="184"/>
      <c r="N152" s="68"/>
      <c r="O152" s="68"/>
      <c r="P152" s="68"/>
      <c r="Q152" s="68"/>
      <c r="R152" s="68"/>
      <c r="S152" s="68"/>
      <c r="T152" s="69"/>
      <c r="AT152" s="12" t="s">
        <v>113</v>
      </c>
      <c r="AU152" s="12" t="s">
        <v>74</v>
      </c>
    </row>
    <row r="153" s="1" customFormat="1" ht="22.5" customHeight="1">
      <c r="B153" s="27"/>
      <c r="C153" s="172" t="s">
        <v>245</v>
      </c>
      <c r="D153" s="172" t="s">
        <v>104</v>
      </c>
      <c r="E153" s="173" t="s">
        <v>246</v>
      </c>
      <c r="F153" s="174" t="s">
        <v>247</v>
      </c>
      <c r="G153" s="175" t="s">
        <v>214</v>
      </c>
      <c r="H153" s="176">
        <v>1</v>
      </c>
      <c r="I153" s="177">
        <v>1200</v>
      </c>
      <c r="J153" s="177">
        <f>ROUND(I153*H153,2)</f>
        <v>1200</v>
      </c>
      <c r="K153" s="174" t="s">
        <v>108</v>
      </c>
      <c r="L153" s="32"/>
      <c r="M153" s="66" t="s">
        <v>1</v>
      </c>
      <c r="N153" s="178" t="s">
        <v>40</v>
      </c>
      <c r="O153" s="179">
        <v>0</v>
      </c>
      <c r="P153" s="179">
        <f>O153*H153</f>
        <v>0</v>
      </c>
      <c r="Q153" s="179">
        <v>0</v>
      </c>
      <c r="R153" s="179">
        <f>Q153*H153</f>
        <v>0</v>
      </c>
      <c r="S153" s="179">
        <v>0</v>
      </c>
      <c r="T153" s="180">
        <f>S153*H153</f>
        <v>0</v>
      </c>
      <c r="AR153" s="12" t="s">
        <v>221</v>
      </c>
      <c r="AT153" s="12" t="s">
        <v>104</v>
      </c>
      <c r="AU153" s="12" t="s">
        <v>74</v>
      </c>
      <c r="AY153" s="12" t="s">
        <v>101</v>
      </c>
      <c r="BE153" s="181">
        <f>IF(N153="základní",J153,0)</f>
        <v>1200</v>
      </c>
      <c r="BF153" s="181">
        <f>IF(N153="snížená",J153,0)</f>
        <v>0</v>
      </c>
      <c r="BG153" s="181">
        <f>IF(N153="zákl. přenesená",J153,0)</f>
        <v>0</v>
      </c>
      <c r="BH153" s="181">
        <f>IF(N153="sníž. přenesená",J153,0)</f>
        <v>0</v>
      </c>
      <c r="BI153" s="181">
        <f>IF(N153="nulová",J153,0)</f>
        <v>0</v>
      </c>
      <c r="BJ153" s="12" t="s">
        <v>74</v>
      </c>
      <c r="BK153" s="181">
        <f>ROUND(I153*H153,2)</f>
        <v>1200</v>
      </c>
      <c r="BL153" s="12" t="s">
        <v>221</v>
      </c>
      <c r="BM153" s="12" t="s">
        <v>248</v>
      </c>
    </row>
    <row r="154" s="1" customFormat="1">
      <c r="B154" s="27"/>
      <c r="C154" s="28"/>
      <c r="D154" s="182" t="s">
        <v>111</v>
      </c>
      <c r="E154" s="28"/>
      <c r="F154" s="183" t="s">
        <v>249</v>
      </c>
      <c r="G154" s="28"/>
      <c r="H154" s="28"/>
      <c r="I154" s="28"/>
      <c r="J154" s="28"/>
      <c r="K154" s="28"/>
      <c r="L154" s="32"/>
      <c r="M154" s="184"/>
      <c r="N154" s="68"/>
      <c r="O154" s="68"/>
      <c r="P154" s="68"/>
      <c r="Q154" s="68"/>
      <c r="R154" s="68"/>
      <c r="S154" s="68"/>
      <c r="T154" s="69"/>
      <c r="AT154" s="12" t="s">
        <v>111</v>
      </c>
      <c r="AU154" s="12" t="s">
        <v>74</v>
      </c>
    </row>
    <row r="155" s="1" customFormat="1">
      <c r="B155" s="27"/>
      <c r="C155" s="28"/>
      <c r="D155" s="182" t="s">
        <v>113</v>
      </c>
      <c r="E155" s="28"/>
      <c r="F155" s="185" t="s">
        <v>224</v>
      </c>
      <c r="G155" s="28"/>
      <c r="H155" s="28"/>
      <c r="I155" s="28"/>
      <c r="J155" s="28"/>
      <c r="K155" s="28"/>
      <c r="L155" s="32"/>
      <c r="M155" s="184"/>
      <c r="N155" s="68"/>
      <c r="O155" s="68"/>
      <c r="P155" s="68"/>
      <c r="Q155" s="68"/>
      <c r="R155" s="68"/>
      <c r="S155" s="68"/>
      <c r="T155" s="69"/>
      <c r="AT155" s="12" t="s">
        <v>113</v>
      </c>
      <c r="AU155" s="12" t="s">
        <v>74</v>
      </c>
    </row>
    <row r="156" s="1" customFormat="1" ht="22.5" customHeight="1">
      <c r="B156" s="27"/>
      <c r="C156" s="172" t="s">
        <v>250</v>
      </c>
      <c r="D156" s="172" t="s">
        <v>104</v>
      </c>
      <c r="E156" s="173" t="s">
        <v>251</v>
      </c>
      <c r="F156" s="174" t="s">
        <v>252</v>
      </c>
      <c r="G156" s="175" t="s">
        <v>214</v>
      </c>
      <c r="H156" s="176">
        <v>1</v>
      </c>
      <c r="I156" s="177">
        <v>1440</v>
      </c>
      <c r="J156" s="177">
        <f>ROUND(I156*H156,2)</f>
        <v>1440</v>
      </c>
      <c r="K156" s="174" t="s">
        <v>108</v>
      </c>
      <c r="L156" s="32"/>
      <c r="M156" s="66" t="s">
        <v>1</v>
      </c>
      <c r="N156" s="178" t="s">
        <v>40</v>
      </c>
      <c r="O156" s="179">
        <v>0</v>
      </c>
      <c r="P156" s="179">
        <f>O156*H156</f>
        <v>0</v>
      </c>
      <c r="Q156" s="179">
        <v>0</v>
      </c>
      <c r="R156" s="179">
        <f>Q156*H156</f>
        <v>0</v>
      </c>
      <c r="S156" s="179">
        <v>0</v>
      </c>
      <c r="T156" s="180">
        <f>S156*H156</f>
        <v>0</v>
      </c>
      <c r="AR156" s="12" t="s">
        <v>221</v>
      </c>
      <c r="AT156" s="12" t="s">
        <v>104</v>
      </c>
      <c r="AU156" s="12" t="s">
        <v>74</v>
      </c>
      <c r="AY156" s="12" t="s">
        <v>101</v>
      </c>
      <c r="BE156" s="181">
        <f>IF(N156="základní",J156,0)</f>
        <v>1440</v>
      </c>
      <c r="BF156" s="181">
        <f>IF(N156="snížená",J156,0)</f>
        <v>0</v>
      </c>
      <c r="BG156" s="181">
        <f>IF(N156="zákl. přenesená",J156,0)</f>
        <v>0</v>
      </c>
      <c r="BH156" s="181">
        <f>IF(N156="sníž. přenesená",J156,0)</f>
        <v>0</v>
      </c>
      <c r="BI156" s="181">
        <f>IF(N156="nulová",J156,0)</f>
        <v>0</v>
      </c>
      <c r="BJ156" s="12" t="s">
        <v>74</v>
      </c>
      <c r="BK156" s="181">
        <f>ROUND(I156*H156,2)</f>
        <v>1440</v>
      </c>
      <c r="BL156" s="12" t="s">
        <v>221</v>
      </c>
      <c r="BM156" s="12" t="s">
        <v>253</v>
      </c>
    </row>
    <row r="157" s="1" customFormat="1">
      <c r="B157" s="27"/>
      <c r="C157" s="28"/>
      <c r="D157" s="182" t="s">
        <v>111</v>
      </c>
      <c r="E157" s="28"/>
      <c r="F157" s="183" t="s">
        <v>254</v>
      </c>
      <c r="G157" s="28"/>
      <c r="H157" s="28"/>
      <c r="I157" s="28"/>
      <c r="J157" s="28"/>
      <c r="K157" s="28"/>
      <c r="L157" s="32"/>
      <c r="M157" s="184"/>
      <c r="N157" s="68"/>
      <c r="O157" s="68"/>
      <c r="P157" s="68"/>
      <c r="Q157" s="68"/>
      <c r="R157" s="68"/>
      <c r="S157" s="68"/>
      <c r="T157" s="69"/>
      <c r="AT157" s="12" t="s">
        <v>111</v>
      </c>
      <c r="AU157" s="12" t="s">
        <v>74</v>
      </c>
    </row>
    <row r="158" s="1" customFormat="1">
      <c r="B158" s="27"/>
      <c r="C158" s="28"/>
      <c r="D158" s="182" t="s">
        <v>113</v>
      </c>
      <c r="E158" s="28"/>
      <c r="F158" s="185" t="s">
        <v>224</v>
      </c>
      <c r="G158" s="28"/>
      <c r="H158" s="28"/>
      <c r="I158" s="28"/>
      <c r="J158" s="28"/>
      <c r="K158" s="28"/>
      <c r="L158" s="32"/>
      <c r="M158" s="184"/>
      <c r="N158" s="68"/>
      <c r="O158" s="68"/>
      <c r="P158" s="68"/>
      <c r="Q158" s="68"/>
      <c r="R158" s="68"/>
      <c r="S158" s="68"/>
      <c r="T158" s="69"/>
      <c r="AT158" s="12" t="s">
        <v>113</v>
      </c>
      <c r="AU158" s="12" t="s">
        <v>74</v>
      </c>
    </row>
    <row r="159" s="1" customFormat="1" ht="22.5" customHeight="1">
      <c r="B159" s="27"/>
      <c r="C159" s="172" t="s">
        <v>255</v>
      </c>
      <c r="D159" s="172" t="s">
        <v>104</v>
      </c>
      <c r="E159" s="173" t="s">
        <v>256</v>
      </c>
      <c r="F159" s="174" t="s">
        <v>257</v>
      </c>
      <c r="G159" s="175" t="s">
        <v>214</v>
      </c>
      <c r="H159" s="176">
        <v>1</v>
      </c>
      <c r="I159" s="177">
        <v>2040</v>
      </c>
      <c r="J159" s="177">
        <f>ROUND(I159*H159,2)</f>
        <v>2040</v>
      </c>
      <c r="K159" s="174" t="s">
        <v>108</v>
      </c>
      <c r="L159" s="32"/>
      <c r="M159" s="66" t="s">
        <v>1</v>
      </c>
      <c r="N159" s="178" t="s">
        <v>40</v>
      </c>
      <c r="O159" s="179">
        <v>0</v>
      </c>
      <c r="P159" s="179">
        <f>O159*H159</f>
        <v>0</v>
      </c>
      <c r="Q159" s="179">
        <v>0</v>
      </c>
      <c r="R159" s="179">
        <f>Q159*H159</f>
        <v>0</v>
      </c>
      <c r="S159" s="179">
        <v>0</v>
      </c>
      <c r="T159" s="180">
        <f>S159*H159</f>
        <v>0</v>
      </c>
      <c r="AR159" s="12" t="s">
        <v>221</v>
      </c>
      <c r="AT159" s="12" t="s">
        <v>104</v>
      </c>
      <c r="AU159" s="12" t="s">
        <v>74</v>
      </c>
      <c r="AY159" s="12" t="s">
        <v>101</v>
      </c>
      <c r="BE159" s="181">
        <f>IF(N159="základní",J159,0)</f>
        <v>2040</v>
      </c>
      <c r="BF159" s="181">
        <f>IF(N159="snížená",J159,0)</f>
        <v>0</v>
      </c>
      <c r="BG159" s="181">
        <f>IF(N159="zákl. přenesená",J159,0)</f>
        <v>0</v>
      </c>
      <c r="BH159" s="181">
        <f>IF(N159="sníž. přenesená",J159,0)</f>
        <v>0</v>
      </c>
      <c r="BI159" s="181">
        <f>IF(N159="nulová",J159,0)</f>
        <v>0</v>
      </c>
      <c r="BJ159" s="12" t="s">
        <v>74</v>
      </c>
      <c r="BK159" s="181">
        <f>ROUND(I159*H159,2)</f>
        <v>2040</v>
      </c>
      <c r="BL159" s="12" t="s">
        <v>221</v>
      </c>
      <c r="BM159" s="12" t="s">
        <v>258</v>
      </c>
    </row>
    <row r="160" s="1" customFormat="1">
      <c r="B160" s="27"/>
      <c r="C160" s="28"/>
      <c r="D160" s="182" t="s">
        <v>111</v>
      </c>
      <c r="E160" s="28"/>
      <c r="F160" s="183" t="s">
        <v>259</v>
      </c>
      <c r="G160" s="28"/>
      <c r="H160" s="28"/>
      <c r="I160" s="28"/>
      <c r="J160" s="28"/>
      <c r="K160" s="28"/>
      <c r="L160" s="32"/>
      <c r="M160" s="184"/>
      <c r="N160" s="68"/>
      <c r="O160" s="68"/>
      <c r="P160" s="68"/>
      <c r="Q160" s="68"/>
      <c r="R160" s="68"/>
      <c r="S160" s="68"/>
      <c r="T160" s="69"/>
      <c r="AT160" s="12" t="s">
        <v>111</v>
      </c>
      <c r="AU160" s="12" t="s">
        <v>74</v>
      </c>
    </row>
    <row r="161" s="1" customFormat="1">
      <c r="B161" s="27"/>
      <c r="C161" s="28"/>
      <c r="D161" s="182" t="s">
        <v>113</v>
      </c>
      <c r="E161" s="28"/>
      <c r="F161" s="185" t="s">
        <v>224</v>
      </c>
      <c r="G161" s="28"/>
      <c r="H161" s="28"/>
      <c r="I161" s="28"/>
      <c r="J161" s="28"/>
      <c r="K161" s="28"/>
      <c r="L161" s="32"/>
      <c r="M161" s="184"/>
      <c r="N161" s="68"/>
      <c r="O161" s="68"/>
      <c r="P161" s="68"/>
      <c r="Q161" s="68"/>
      <c r="R161" s="68"/>
      <c r="S161" s="68"/>
      <c r="T161" s="69"/>
      <c r="AT161" s="12" t="s">
        <v>113</v>
      </c>
      <c r="AU161" s="12" t="s">
        <v>74</v>
      </c>
    </row>
    <row r="162" s="1" customFormat="1" ht="22.5" customHeight="1">
      <c r="B162" s="27"/>
      <c r="C162" s="172" t="s">
        <v>260</v>
      </c>
      <c r="D162" s="172" t="s">
        <v>104</v>
      </c>
      <c r="E162" s="173" t="s">
        <v>261</v>
      </c>
      <c r="F162" s="174" t="s">
        <v>262</v>
      </c>
      <c r="G162" s="175" t="s">
        <v>263</v>
      </c>
      <c r="H162" s="176">
        <v>1</v>
      </c>
      <c r="I162" s="177">
        <v>3420</v>
      </c>
      <c r="J162" s="177">
        <f>ROUND(I162*H162,2)</f>
        <v>3420</v>
      </c>
      <c r="K162" s="174" t="s">
        <v>108</v>
      </c>
      <c r="L162" s="32"/>
      <c r="M162" s="66" t="s">
        <v>1</v>
      </c>
      <c r="N162" s="178" t="s">
        <v>40</v>
      </c>
      <c r="O162" s="179">
        <v>0</v>
      </c>
      <c r="P162" s="179">
        <f>O162*H162</f>
        <v>0</v>
      </c>
      <c r="Q162" s="179">
        <v>0</v>
      </c>
      <c r="R162" s="179">
        <f>Q162*H162</f>
        <v>0</v>
      </c>
      <c r="S162" s="179">
        <v>0</v>
      </c>
      <c r="T162" s="180">
        <f>S162*H162</f>
        <v>0</v>
      </c>
      <c r="AR162" s="12" t="s">
        <v>221</v>
      </c>
      <c r="AT162" s="12" t="s">
        <v>104</v>
      </c>
      <c r="AU162" s="12" t="s">
        <v>74</v>
      </c>
      <c r="AY162" s="12" t="s">
        <v>101</v>
      </c>
      <c r="BE162" s="181">
        <f>IF(N162="základní",J162,0)</f>
        <v>3420</v>
      </c>
      <c r="BF162" s="181">
        <f>IF(N162="snížená",J162,0)</f>
        <v>0</v>
      </c>
      <c r="BG162" s="181">
        <f>IF(N162="zákl. přenesená",J162,0)</f>
        <v>0</v>
      </c>
      <c r="BH162" s="181">
        <f>IF(N162="sníž. přenesená",J162,0)</f>
        <v>0</v>
      </c>
      <c r="BI162" s="181">
        <f>IF(N162="nulová",J162,0)</f>
        <v>0</v>
      </c>
      <c r="BJ162" s="12" t="s">
        <v>74</v>
      </c>
      <c r="BK162" s="181">
        <f>ROUND(I162*H162,2)</f>
        <v>3420</v>
      </c>
      <c r="BL162" s="12" t="s">
        <v>221</v>
      </c>
      <c r="BM162" s="12" t="s">
        <v>264</v>
      </c>
    </row>
    <row r="163" s="1" customFormat="1">
      <c r="B163" s="27"/>
      <c r="C163" s="28"/>
      <c r="D163" s="182" t="s">
        <v>111</v>
      </c>
      <c r="E163" s="28"/>
      <c r="F163" s="183" t="s">
        <v>265</v>
      </c>
      <c r="G163" s="28"/>
      <c r="H163" s="28"/>
      <c r="I163" s="28"/>
      <c r="J163" s="28"/>
      <c r="K163" s="28"/>
      <c r="L163" s="32"/>
      <c r="M163" s="184"/>
      <c r="N163" s="68"/>
      <c r="O163" s="68"/>
      <c r="P163" s="68"/>
      <c r="Q163" s="68"/>
      <c r="R163" s="68"/>
      <c r="S163" s="68"/>
      <c r="T163" s="69"/>
      <c r="AT163" s="12" t="s">
        <v>111</v>
      </c>
      <c r="AU163" s="12" t="s">
        <v>74</v>
      </c>
    </row>
    <row r="164" s="1" customFormat="1" ht="22.5" customHeight="1">
      <c r="B164" s="27"/>
      <c r="C164" s="172" t="s">
        <v>266</v>
      </c>
      <c r="D164" s="172" t="s">
        <v>104</v>
      </c>
      <c r="E164" s="173" t="s">
        <v>267</v>
      </c>
      <c r="F164" s="174" t="s">
        <v>268</v>
      </c>
      <c r="G164" s="175" t="s">
        <v>263</v>
      </c>
      <c r="H164" s="176">
        <v>1</v>
      </c>
      <c r="I164" s="177">
        <v>7500</v>
      </c>
      <c r="J164" s="177">
        <f>ROUND(I164*H164,2)</f>
        <v>7500</v>
      </c>
      <c r="K164" s="174" t="s">
        <v>108</v>
      </c>
      <c r="L164" s="32"/>
      <c r="M164" s="66" t="s">
        <v>1</v>
      </c>
      <c r="N164" s="178" t="s">
        <v>40</v>
      </c>
      <c r="O164" s="179">
        <v>0</v>
      </c>
      <c r="P164" s="179">
        <f>O164*H164</f>
        <v>0</v>
      </c>
      <c r="Q164" s="179">
        <v>0</v>
      </c>
      <c r="R164" s="179">
        <f>Q164*H164</f>
        <v>0</v>
      </c>
      <c r="S164" s="179">
        <v>0</v>
      </c>
      <c r="T164" s="180">
        <f>S164*H164</f>
        <v>0</v>
      </c>
      <c r="AR164" s="12" t="s">
        <v>221</v>
      </c>
      <c r="AT164" s="12" t="s">
        <v>104</v>
      </c>
      <c r="AU164" s="12" t="s">
        <v>74</v>
      </c>
      <c r="AY164" s="12" t="s">
        <v>101</v>
      </c>
      <c r="BE164" s="181">
        <f>IF(N164="základní",J164,0)</f>
        <v>7500</v>
      </c>
      <c r="BF164" s="181">
        <f>IF(N164="snížená",J164,0)</f>
        <v>0</v>
      </c>
      <c r="BG164" s="181">
        <f>IF(N164="zákl. přenesená",J164,0)</f>
        <v>0</v>
      </c>
      <c r="BH164" s="181">
        <f>IF(N164="sníž. přenesená",J164,0)</f>
        <v>0</v>
      </c>
      <c r="BI164" s="181">
        <f>IF(N164="nulová",J164,0)</f>
        <v>0</v>
      </c>
      <c r="BJ164" s="12" t="s">
        <v>74</v>
      </c>
      <c r="BK164" s="181">
        <f>ROUND(I164*H164,2)</f>
        <v>7500</v>
      </c>
      <c r="BL164" s="12" t="s">
        <v>221</v>
      </c>
      <c r="BM164" s="12" t="s">
        <v>269</v>
      </c>
    </row>
    <row r="165" s="1" customFormat="1">
      <c r="B165" s="27"/>
      <c r="C165" s="28"/>
      <c r="D165" s="182" t="s">
        <v>111</v>
      </c>
      <c r="E165" s="28"/>
      <c r="F165" s="183" t="s">
        <v>270</v>
      </c>
      <c r="G165" s="28"/>
      <c r="H165" s="28"/>
      <c r="I165" s="28"/>
      <c r="J165" s="28"/>
      <c r="K165" s="28"/>
      <c r="L165" s="32"/>
      <c r="M165" s="184"/>
      <c r="N165" s="68"/>
      <c r="O165" s="68"/>
      <c r="P165" s="68"/>
      <c r="Q165" s="68"/>
      <c r="R165" s="68"/>
      <c r="S165" s="68"/>
      <c r="T165" s="69"/>
      <c r="AT165" s="12" t="s">
        <v>111</v>
      </c>
      <c r="AU165" s="12" t="s">
        <v>74</v>
      </c>
    </row>
    <row r="166" s="1" customFormat="1" ht="22.5" customHeight="1">
      <c r="B166" s="27"/>
      <c r="C166" s="172" t="s">
        <v>271</v>
      </c>
      <c r="D166" s="172" t="s">
        <v>104</v>
      </c>
      <c r="E166" s="173" t="s">
        <v>272</v>
      </c>
      <c r="F166" s="174" t="s">
        <v>273</v>
      </c>
      <c r="G166" s="175" t="s">
        <v>263</v>
      </c>
      <c r="H166" s="176">
        <v>1</v>
      </c>
      <c r="I166" s="177">
        <v>29600</v>
      </c>
      <c r="J166" s="177">
        <f>ROUND(I166*H166,2)</f>
        <v>29600</v>
      </c>
      <c r="K166" s="174" t="s">
        <v>108</v>
      </c>
      <c r="L166" s="32"/>
      <c r="M166" s="66" t="s">
        <v>1</v>
      </c>
      <c r="N166" s="178" t="s">
        <v>40</v>
      </c>
      <c r="O166" s="179">
        <v>0</v>
      </c>
      <c r="P166" s="179">
        <f>O166*H166</f>
        <v>0</v>
      </c>
      <c r="Q166" s="179">
        <v>0</v>
      </c>
      <c r="R166" s="179">
        <f>Q166*H166</f>
        <v>0</v>
      </c>
      <c r="S166" s="179">
        <v>0</v>
      </c>
      <c r="T166" s="180">
        <f>S166*H166</f>
        <v>0</v>
      </c>
      <c r="AR166" s="12" t="s">
        <v>221</v>
      </c>
      <c r="AT166" s="12" t="s">
        <v>104</v>
      </c>
      <c r="AU166" s="12" t="s">
        <v>74</v>
      </c>
      <c r="AY166" s="12" t="s">
        <v>101</v>
      </c>
      <c r="BE166" s="181">
        <f>IF(N166="základní",J166,0)</f>
        <v>29600</v>
      </c>
      <c r="BF166" s="181">
        <f>IF(N166="snížená",J166,0)</f>
        <v>0</v>
      </c>
      <c r="BG166" s="181">
        <f>IF(N166="zákl. přenesená",J166,0)</f>
        <v>0</v>
      </c>
      <c r="BH166" s="181">
        <f>IF(N166="sníž. přenesená",J166,0)</f>
        <v>0</v>
      </c>
      <c r="BI166" s="181">
        <f>IF(N166="nulová",J166,0)</f>
        <v>0</v>
      </c>
      <c r="BJ166" s="12" t="s">
        <v>74</v>
      </c>
      <c r="BK166" s="181">
        <f>ROUND(I166*H166,2)</f>
        <v>29600</v>
      </c>
      <c r="BL166" s="12" t="s">
        <v>221</v>
      </c>
      <c r="BM166" s="12" t="s">
        <v>274</v>
      </c>
    </row>
    <row r="167" s="1" customFormat="1">
      <c r="B167" s="27"/>
      <c r="C167" s="28"/>
      <c r="D167" s="182" t="s">
        <v>111</v>
      </c>
      <c r="E167" s="28"/>
      <c r="F167" s="183" t="s">
        <v>275</v>
      </c>
      <c r="G167" s="28"/>
      <c r="H167" s="28"/>
      <c r="I167" s="28"/>
      <c r="J167" s="28"/>
      <c r="K167" s="28"/>
      <c r="L167" s="32"/>
      <c r="M167" s="184"/>
      <c r="N167" s="68"/>
      <c r="O167" s="68"/>
      <c r="P167" s="68"/>
      <c r="Q167" s="68"/>
      <c r="R167" s="68"/>
      <c r="S167" s="68"/>
      <c r="T167" s="69"/>
      <c r="AT167" s="12" t="s">
        <v>111</v>
      </c>
      <c r="AU167" s="12" t="s">
        <v>74</v>
      </c>
    </row>
    <row r="168" s="1" customFormat="1" ht="22.5" customHeight="1">
      <c r="B168" s="27"/>
      <c r="C168" s="172" t="s">
        <v>276</v>
      </c>
      <c r="D168" s="172" t="s">
        <v>104</v>
      </c>
      <c r="E168" s="173" t="s">
        <v>277</v>
      </c>
      <c r="F168" s="174" t="s">
        <v>278</v>
      </c>
      <c r="G168" s="175" t="s">
        <v>263</v>
      </c>
      <c r="H168" s="176">
        <v>1</v>
      </c>
      <c r="I168" s="177">
        <v>65900</v>
      </c>
      <c r="J168" s="177">
        <f>ROUND(I168*H168,2)</f>
        <v>65900</v>
      </c>
      <c r="K168" s="174" t="s">
        <v>108</v>
      </c>
      <c r="L168" s="32"/>
      <c r="M168" s="66" t="s">
        <v>1</v>
      </c>
      <c r="N168" s="178" t="s">
        <v>40</v>
      </c>
      <c r="O168" s="179">
        <v>0</v>
      </c>
      <c r="P168" s="179">
        <f>O168*H168</f>
        <v>0</v>
      </c>
      <c r="Q168" s="179">
        <v>0</v>
      </c>
      <c r="R168" s="179">
        <f>Q168*H168</f>
        <v>0</v>
      </c>
      <c r="S168" s="179">
        <v>0</v>
      </c>
      <c r="T168" s="180">
        <f>S168*H168</f>
        <v>0</v>
      </c>
      <c r="AR168" s="12" t="s">
        <v>221</v>
      </c>
      <c r="AT168" s="12" t="s">
        <v>104</v>
      </c>
      <c r="AU168" s="12" t="s">
        <v>74</v>
      </c>
      <c r="AY168" s="12" t="s">
        <v>101</v>
      </c>
      <c r="BE168" s="181">
        <f>IF(N168="základní",J168,0)</f>
        <v>65900</v>
      </c>
      <c r="BF168" s="181">
        <f>IF(N168="snížená",J168,0)</f>
        <v>0</v>
      </c>
      <c r="BG168" s="181">
        <f>IF(N168="zákl. přenesená",J168,0)</f>
        <v>0</v>
      </c>
      <c r="BH168" s="181">
        <f>IF(N168="sníž. přenesená",J168,0)</f>
        <v>0</v>
      </c>
      <c r="BI168" s="181">
        <f>IF(N168="nulová",J168,0)</f>
        <v>0</v>
      </c>
      <c r="BJ168" s="12" t="s">
        <v>74</v>
      </c>
      <c r="BK168" s="181">
        <f>ROUND(I168*H168,2)</f>
        <v>65900</v>
      </c>
      <c r="BL168" s="12" t="s">
        <v>221</v>
      </c>
      <c r="BM168" s="12" t="s">
        <v>279</v>
      </c>
    </row>
    <row r="169" s="1" customFormat="1">
      <c r="B169" s="27"/>
      <c r="C169" s="28"/>
      <c r="D169" s="182" t="s">
        <v>111</v>
      </c>
      <c r="E169" s="28"/>
      <c r="F169" s="183" t="s">
        <v>280</v>
      </c>
      <c r="G169" s="28"/>
      <c r="H169" s="28"/>
      <c r="I169" s="28"/>
      <c r="J169" s="28"/>
      <c r="K169" s="28"/>
      <c r="L169" s="32"/>
      <c r="M169" s="195"/>
      <c r="N169" s="196"/>
      <c r="O169" s="196"/>
      <c r="P169" s="196"/>
      <c r="Q169" s="196"/>
      <c r="R169" s="196"/>
      <c r="S169" s="196"/>
      <c r="T169" s="197"/>
      <c r="AT169" s="12" t="s">
        <v>111</v>
      </c>
      <c r="AU169" s="12" t="s">
        <v>74</v>
      </c>
    </row>
    <row r="170" s="1" customFormat="1" ht="6.96" customHeight="1">
      <c r="B170" s="46"/>
      <c r="C170" s="47"/>
      <c r="D170" s="47"/>
      <c r="E170" s="47"/>
      <c r="F170" s="47"/>
      <c r="G170" s="47"/>
      <c r="H170" s="47"/>
      <c r="I170" s="47"/>
      <c r="J170" s="47"/>
      <c r="K170" s="47"/>
      <c r="L170" s="32"/>
    </row>
  </sheetData>
  <sheetProtection sheet="1" autoFilter="0" formatColumns="0" formatRows="0" objects="1" scenarios="1" spinCount="100000" saltValue="eFsdK1ldPA77qm02hlsnDgF/UYgsK4jzddhPTefrwB7GNPeB/uYq9FobH/PwvcHfKaLjQrGEvgzoR6bKyxK8Dw==" hashValue="CDhbNU0CBDu2z1hsmla1Fs4chPWy5g3HvCmHRTvZ/n6BNSppTg+z+A5S/KHsTg2YVcQm+gvm53B5+g3bd5cOlQ==" algorithmName="SHA-512" password="CC35"/>
  <autoFilter ref="C75:K169"/>
  <mergeCells count="5">
    <mergeCell ref="E7:H7"/>
    <mergeCell ref="E25:H25"/>
    <mergeCell ref="E46:H46"/>
    <mergeCell ref="E68:H68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Znamenaný Zdeněk, Ing.</dc:creator>
  <cp:lastModifiedBy>Znamenaný Zdeněk, Ing.</cp:lastModifiedBy>
  <dcterms:created xsi:type="dcterms:W3CDTF">2019-02-13T07:11:54Z</dcterms:created>
  <dcterms:modified xsi:type="dcterms:W3CDTF">2019-02-13T07:11:58Z</dcterms:modified>
</cp:coreProperties>
</file>